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9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0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1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2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3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5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6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7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8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9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0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31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2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3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3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5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8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9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40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41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42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43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44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45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6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7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8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51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52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53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54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7.xml" ContentType="application/vnd.openxmlformats-officedocument.drawingml.chart+xml"/>
  <Override PartName="/xl/drawings/drawing58.xml" ContentType="application/vnd.openxmlformats-officedocument.drawingml.chartshapes+xml"/>
  <Override PartName="/xl/charts/chart48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67.xml" ContentType="application/vnd.openxmlformats-officedocument.drawingml.chartshapes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68.xml" ContentType="application/vnd.openxmlformats-officedocument.drawingml.chartshapes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69.xml" ContentType="application/vnd.openxmlformats-officedocument.drawingml.chartshapes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70.xml" ContentType="application/vnd.openxmlformats-officedocument.drawingml.chartshapes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71.xml" ContentType="application/vnd.openxmlformats-officedocument.drawingml.chartshapes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72.xml" ContentType="application/vnd.openxmlformats-officedocument.drawingml.chartshapes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73.xml" ContentType="application/vnd.openxmlformats-officedocument.drawingml.chartshapes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74.xml" ContentType="application/vnd.openxmlformats-officedocument.drawingml.chartshapes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75.xml" ContentType="application/vnd.openxmlformats-officedocument.drawingml.chartshapes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76.xml" ContentType="application/vnd.openxmlformats-officedocument.drawingml.chartshapes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77.xml" ContentType="application/vnd.openxmlformats-officedocument.drawingml.chartshapes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78.xml" ContentType="application/vnd.openxmlformats-officedocument.drawingml.chartshapes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79.xml" ContentType="application/vnd.openxmlformats-officedocument.drawingml.chartshapes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80.xml" ContentType="application/vnd.openxmlformats-officedocument.drawingml.chartshapes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81.xml" ContentType="application/vnd.openxmlformats-officedocument.drawingml.chartshapes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82.xml" ContentType="application/vnd.openxmlformats-officedocument.drawingml.chartshapes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83.xml" ContentType="application/vnd.openxmlformats-officedocument.drawingml.chartshapes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84.xml" ContentType="application/vnd.openxmlformats-officedocument.drawingml.chartshapes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85.xml" ContentType="application/vnd.openxmlformats-officedocument.drawingml.chartshapes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86.xml" ContentType="application/vnd.openxmlformats-officedocument.drawingml.chartshapes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87.xml" ContentType="application/vnd.openxmlformats-officedocument.drawingml.chartshapes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88.xml" ContentType="application/vnd.openxmlformats-officedocument.drawingml.chartshapes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drawings/drawing89.xml" ContentType="application/vnd.openxmlformats-officedocument.drawingml.chartshapes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92.xml" ContentType="application/vnd.openxmlformats-officedocument.drawingml.chartshapes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93.xml" ContentType="application/vnd.openxmlformats-officedocument.drawingml.chartshapes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94.xml" ContentType="application/vnd.openxmlformats-officedocument.drawingml.chartshapes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95.xml" ContentType="application/vnd.openxmlformats-officedocument.drawingml.chartshapes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96.xml" ContentType="application/vnd.openxmlformats-officedocument.drawingml.chartshapes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97.xml" ContentType="application/vnd.openxmlformats-officedocument.drawingml.chartshapes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98.xml" ContentType="application/vnd.openxmlformats-officedocument.drawingml.chartshapes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99.xml" ContentType="application/vnd.openxmlformats-officedocument.drawingml.chartshapes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100.xml" ContentType="application/vnd.openxmlformats-officedocument.drawingml.chartshapes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101.xml" ContentType="application/vnd.openxmlformats-officedocument.drawingml.chartshapes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drawings/drawing102.xml" ContentType="application/vnd.openxmlformats-officedocument.drawingml.chartshapes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103.xml" ContentType="application/vnd.openxmlformats-officedocument.drawingml.chartshapes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drawings/drawing104.xml" ContentType="application/vnd.openxmlformats-officedocument.drawingml.chartshapes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105.xml" ContentType="application/vnd.openxmlformats-officedocument.drawingml.chartshapes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drawings/drawing106.xml" ContentType="application/vnd.openxmlformats-officedocument.drawingml.chartshapes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107.xml" ContentType="application/vnd.openxmlformats-officedocument.drawingml.chartshapes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drawings/drawing108.xml" ContentType="application/vnd.openxmlformats-officedocument.drawingml.chartshapes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109.xml" ContentType="application/vnd.openxmlformats-officedocument.drawingml.chartshapes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110.xml" ContentType="application/vnd.openxmlformats-officedocument.drawingml.chartshapes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111.xml" ContentType="application/vnd.openxmlformats-officedocument.drawingml.chartshapes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112.xml" ContentType="application/vnd.openxmlformats-officedocument.drawingml.chartshapes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113.xml" ContentType="application/vnd.openxmlformats-officedocument.drawingml.chartshapes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114.xml" ContentType="application/vnd.openxmlformats-officedocument.drawingml.chartshapes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115.xml" ContentType="application/vnd.openxmlformats-officedocument.drawingml.chartshapes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116.xml" ContentType="application/vnd.openxmlformats-officedocument.drawingml.chartshapes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117.xml" ContentType="application/vnd.openxmlformats-officedocument.drawingml.chartshapes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118.xml" ContentType="application/vnd.openxmlformats-officedocument.drawingml.chartshapes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119.xml" ContentType="application/vnd.openxmlformats-officedocument.drawingml.chartshapes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120.xml" ContentType="application/vnd.openxmlformats-officedocument.drawingml.chartshapes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123.xml" ContentType="application/vnd.openxmlformats-officedocument.drawingml.chartshapes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124.xml" ContentType="application/vnd.openxmlformats-officedocument.drawingml.chartshapes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125.xml" ContentType="application/vnd.openxmlformats-officedocument.drawingml.chartshapes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126.xml" ContentType="application/vnd.openxmlformats-officedocument.drawingml.chartshapes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127.xml" ContentType="application/vnd.openxmlformats-officedocument.drawingml.chartshapes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128.xml" ContentType="application/vnd.openxmlformats-officedocument.drawingml.chartshapes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129.xml" ContentType="application/vnd.openxmlformats-officedocument.drawingml.chartshapes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130.xml" ContentType="application/vnd.openxmlformats-officedocument.drawingml.chartshapes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131.xml" ContentType="application/vnd.openxmlformats-officedocument.drawingml.chartshapes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132.xml" ContentType="application/vnd.openxmlformats-officedocument.drawingml.chartshapes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133.xml" ContentType="application/vnd.openxmlformats-officedocument.drawingml.chartshapes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134.xml" ContentType="application/vnd.openxmlformats-officedocument.drawingml.chartshapes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135.xml" ContentType="application/vnd.openxmlformats-officedocument.drawingml.chartshapes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136.xml" ContentType="application/vnd.openxmlformats-officedocument.drawingml.chartshapes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137.xml" ContentType="application/vnd.openxmlformats-officedocument.drawingml.chartshapes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drawings/drawing138.xml" ContentType="application/vnd.openxmlformats-officedocument.drawingml.chartshapes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drawings/drawing139.xml" ContentType="application/vnd.openxmlformats-officedocument.drawingml.chartshapes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drawings/drawing140.xml" ContentType="application/vnd.openxmlformats-officedocument.drawingml.chartshapes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drawings/drawing141.xml" ContentType="application/vnd.openxmlformats-officedocument.drawingml.chartshapes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drawings/drawing142.xml" ContentType="application/vnd.openxmlformats-officedocument.drawingml.chartshapes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drawings/drawing143.xml" ContentType="application/vnd.openxmlformats-officedocument.drawingml.chartshapes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drawings/drawing144.xml" ContentType="application/vnd.openxmlformats-officedocument.drawingml.chartshapes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drawings/drawing145.xml" ContentType="application/vnd.openxmlformats-officedocument.drawingml.chartshapes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drawings/drawing146.xml" ContentType="application/vnd.openxmlformats-officedocument.drawingml.chartshapes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drawings/drawing147.xml" ContentType="application/vnd.openxmlformats-officedocument.drawingml.chartshapes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drawings/drawing148.xml" ContentType="application/vnd.openxmlformats-officedocument.drawingml.chartshapes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drawings/drawing149.xml" ContentType="application/vnd.openxmlformats-officedocument.drawingml.chartshapes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drawings/drawing150.xml" ContentType="application/vnd.openxmlformats-officedocument.drawingml.chartshapes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151.xml" ContentType="application/vnd.openxmlformats-officedocument.drawingml.chartshapes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139.xml" ContentType="application/vnd.openxmlformats-officedocument.drawingml.chart+xml"/>
  <Override PartName="/xl/theme/themeOverride137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40.xml" ContentType="application/vnd.openxmlformats-officedocument.drawingml.chart+xml"/>
  <Override PartName="/xl/theme/themeOverride138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41.xml" ContentType="application/vnd.openxmlformats-officedocument.drawingml.chart+xml"/>
  <Override PartName="/xl/theme/themeOverride139.xml" ContentType="application/vnd.openxmlformats-officedocument.themeOverride+xml"/>
  <Override PartName="/xl/drawings/drawing158.xml" ContentType="application/vnd.openxmlformats-officedocument.drawingml.chartshapes+xml"/>
  <Override PartName="/xl/charts/chart142.xml" ContentType="application/vnd.openxmlformats-officedocument.drawingml.chart+xml"/>
  <Override PartName="/xl/theme/themeOverride140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charts/chart143.xml" ContentType="application/vnd.openxmlformats-officedocument.drawingml.chart+xml"/>
  <Override PartName="/xl/theme/themeOverride141.xml" ContentType="application/vnd.openxmlformats-officedocument.themeOverride+xml"/>
  <Override PartName="/xl/drawings/drawing161.xml" ContentType="application/vnd.openxmlformats-officedocument.drawingml.chartshapes+xml"/>
  <Override PartName="/xl/charts/chart144.xml" ContentType="application/vnd.openxmlformats-officedocument.drawingml.chart+xml"/>
  <Override PartName="/xl/theme/themeOverride142.xml" ContentType="application/vnd.openxmlformats-officedocument.themeOverride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45.xml" ContentType="application/vnd.openxmlformats-officedocument.drawingml.chart+xml"/>
  <Override PartName="/xl/theme/themeOverride143.xml" ContentType="application/vnd.openxmlformats-officedocument.themeOverride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46.xml" ContentType="application/vnd.openxmlformats-officedocument.drawingml.chart+xml"/>
  <Override PartName="/xl/theme/themeOverride144.xml" ContentType="application/vnd.openxmlformats-officedocument.themeOverride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47.xml" ContentType="application/vnd.openxmlformats-officedocument.drawingml.chart+xml"/>
  <Override PartName="/xl/theme/themeOverride145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48.xml" ContentType="application/vnd.openxmlformats-officedocument.drawingml.chart+xml"/>
  <Override PartName="/xl/theme/themeOverride146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49.xml" ContentType="application/vnd.openxmlformats-officedocument.drawingml.chart+xml"/>
  <Override PartName="/xl/theme/themeOverride147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50.xml" ContentType="application/vnd.openxmlformats-officedocument.drawingml.chart+xml"/>
  <Override PartName="/xl/theme/themeOverride148.xml" ContentType="application/vnd.openxmlformats-officedocument.themeOverrid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51.xml" ContentType="application/vnd.openxmlformats-officedocument.drawingml.chart+xml"/>
  <Override PartName="/xl/theme/themeOverride149.xml" ContentType="application/vnd.openxmlformats-officedocument.themeOverride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52.xml" ContentType="application/vnd.openxmlformats-officedocument.drawingml.chart+xml"/>
  <Override PartName="/xl/theme/themeOverride150.xml" ContentType="application/vnd.openxmlformats-officedocument.themeOverride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charts/chart153.xml" ContentType="application/vnd.openxmlformats-officedocument.drawingml.chart+xml"/>
  <Override PartName="/xl/drawings/drawing181.xml" ContentType="application/vnd.openxmlformats-officedocument.drawingml.chartshapes+xml"/>
  <Override PartName="/xl/charts/chart154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82.xml" ContentType="application/vnd.openxmlformats-officedocument.drawingml.chartshapes+xml"/>
  <Override PartName="/xl/charts/chart155.xml" ContentType="application/vnd.openxmlformats-officedocument.drawingml.chart+xml"/>
  <Override PartName="/xl/theme/themeOverride151.xml" ContentType="application/vnd.openxmlformats-officedocument.themeOverride+xml"/>
  <Override PartName="/xl/drawings/drawing183.xml" ContentType="application/vnd.openxmlformats-officedocument.drawingml.chartshapes+xml"/>
  <Override PartName="/xl/drawings/drawing184.xml" ContentType="application/vnd.openxmlformats-officedocument.drawing+xml"/>
  <Override PartName="/xl/charts/chart156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85.xml" ContentType="application/vnd.openxmlformats-officedocument.drawingml.chartshapes+xml"/>
  <Override PartName="/xl/charts/chart157.xml" ContentType="application/vnd.openxmlformats-officedocument.drawingml.chart+xml"/>
  <Override PartName="/xl/theme/themeOverride152.xml" ContentType="application/vnd.openxmlformats-officedocument.themeOverride+xml"/>
  <Override PartName="/xl/drawings/drawing186.xml" ContentType="application/vnd.openxmlformats-officedocument.drawingml.chartshapes+xml"/>
  <Override PartName="/xl/charts/chart158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87.xml" ContentType="application/vnd.openxmlformats-officedocument.drawingml.chartshapes+xml"/>
  <Override PartName="/xl/drawings/drawing188.xml" ContentType="application/vnd.openxmlformats-officedocument.drawing+xml"/>
  <Override PartName="/xl/charts/chart159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89.xml" ContentType="application/vnd.openxmlformats-officedocument.drawingml.chartshapes+xml"/>
  <Override PartName="/xl/charts/chart160.xml" ContentType="application/vnd.openxmlformats-officedocument.drawingml.chart+xml"/>
  <Override PartName="/xl/theme/themeOverride153.xml" ContentType="application/vnd.openxmlformats-officedocument.themeOverride+xml"/>
  <Override PartName="/xl/drawings/drawing190.xml" ContentType="application/vnd.openxmlformats-officedocument.drawingml.chartshapes+xml"/>
  <Override PartName="/xl/charts/chart16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91.xml" ContentType="application/vnd.openxmlformats-officedocument.drawingml.chartshapes+xml"/>
  <Override PartName="/xl/drawings/drawing192.xml" ContentType="application/vnd.openxmlformats-officedocument.drawing+xml"/>
  <Override PartName="/xl/charts/chart16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theme/themeOverride154.xml" ContentType="application/vnd.openxmlformats-officedocument.themeOverride+xml"/>
  <Override PartName="/xl/drawings/drawing193.xml" ContentType="application/vnd.openxmlformats-officedocument.drawingml.chartshapes+xml"/>
  <Override PartName="/xl/charts/chart16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55.xml" ContentType="application/vnd.openxmlformats-officedocument.themeOverride+xml"/>
  <Override PartName="/xl/drawings/drawing194.xml" ContentType="application/vnd.openxmlformats-officedocument.drawingml.chartshapes+xml"/>
  <Override PartName="/xl/charts/chart16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56.xml" ContentType="application/vnd.openxmlformats-officedocument.themeOverride+xml"/>
  <Override PartName="/xl/drawings/drawing195.xml" ContentType="application/vnd.openxmlformats-officedocument.drawingml.chartshapes+xml"/>
  <Override PartName="/xl/charts/chart16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57.xml" ContentType="application/vnd.openxmlformats-officedocument.themeOverride+xml"/>
  <Override PartName="/xl/drawings/drawing196.xml" ContentType="application/vnd.openxmlformats-officedocument.drawingml.chartshapes+xml"/>
  <Override PartName="/xl/charts/chart16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58.xml" ContentType="application/vnd.openxmlformats-officedocument.themeOverride+xml"/>
  <Override PartName="/xl/drawings/drawing197.xml" ContentType="application/vnd.openxmlformats-officedocument.drawingml.chartshapes+xml"/>
  <Override PartName="/xl/charts/chart16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59.xml" ContentType="application/vnd.openxmlformats-officedocument.themeOverride+xml"/>
  <Override PartName="/xl/drawings/drawing198.xml" ContentType="application/vnd.openxmlformats-officedocument.drawingml.chartshapes+xml"/>
  <Override PartName="/xl/charts/chart16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60.xml" ContentType="application/vnd.openxmlformats-officedocument.themeOverride+xml"/>
  <Override PartName="/xl/drawings/drawing199.xml" ContentType="application/vnd.openxmlformats-officedocument.drawingml.chartshapes+xml"/>
  <Override PartName="/xl/charts/chart16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61.xml" ContentType="application/vnd.openxmlformats-officedocument.themeOverride+xml"/>
  <Override PartName="/xl/drawings/drawing200.xml" ContentType="application/vnd.openxmlformats-officedocument.drawingml.chartshapes+xml"/>
  <Override PartName="/xl/charts/chart17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62.xml" ContentType="application/vnd.openxmlformats-officedocument.themeOverride+xml"/>
  <Override PartName="/xl/drawings/drawing201.xml" ContentType="application/vnd.openxmlformats-officedocument.drawingml.chartshapes+xml"/>
  <Override PartName="/xl/charts/chart17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63.xml" ContentType="application/vnd.openxmlformats-officedocument.themeOverride+xml"/>
  <Override PartName="/xl/drawings/drawing202.xml" ContentType="application/vnd.openxmlformats-officedocument.drawingml.chartshapes+xml"/>
  <Override PartName="/xl/charts/chart17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64.xml" ContentType="application/vnd.openxmlformats-officedocument.themeOverride+xml"/>
  <Override PartName="/xl/drawings/drawing203.xml" ContentType="application/vnd.openxmlformats-officedocument.drawingml.chartshapes+xml"/>
  <Override PartName="/xl/charts/chart17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65.xml" ContentType="application/vnd.openxmlformats-officedocument.themeOverride+xml"/>
  <Override PartName="/xl/drawings/drawing204.xml" ContentType="application/vnd.openxmlformats-officedocument.drawingml.chartshapes+xml"/>
  <Override PartName="/xl/charts/chart17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66.xml" ContentType="application/vnd.openxmlformats-officedocument.themeOverride+xml"/>
  <Override PartName="/xl/drawings/drawing205.xml" ContentType="application/vnd.openxmlformats-officedocument.drawingml.chartshapes+xml"/>
  <Override PartName="/xl/charts/chart17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67.xml" ContentType="application/vnd.openxmlformats-officedocument.themeOverride+xml"/>
  <Override PartName="/xl/drawings/drawing206.xml" ContentType="application/vnd.openxmlformats-officedocument.drawingml.chartshapes+xml"/>
  <Override PartName="/xl/charts/chart17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68.xml" ContentType="application/vnd.openxmlformats-officedocument.themeOverride+xml"/>
  <Override PartName="/xl/drawings/drawing207.xml" ContentType="application/vnd.openxmlformats-officedocument.drawingml.chartshapes+xml"/>
  <Override PartName="/xl/charts/chart17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69.xml" ContentType="application/vnd.openxmlformats-officedocument.themeOverride+xml"/>
  <Override PartName="/xl/drawings/drawing208.xml" ContentType="application/vnd.openxmlformats-officedocument.drawingml.chartshapes+xml"/>
  <Override PartName="/xl/charts/chart17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70.xml" ContentType="application/vnd.openxmlformats-officedocument.themeOverride+xml"/>
  <Override PartName="/xl/drawings/drawing209.xml" ContentType="application/vnd.openxmlformats-officedocument.drawingml.chartshapes+xml"/>
  <Override PartName="/xl/charts/chart17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71.xml" ContentType="application/vnd.openxmlformats-officedocument.themeOverride+xml"/>
  <Override PartName="/xl/drawings/drawing210.xml" ContentType="application/vnd.openxmlformats-officedocument.drawingml.chartshapes+xml"/>
  <Override PartName="/xl/charts/chart18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72.xml" ContentType="application/vnd.openxmlformats-officedocument.themeOverride+xml"/>
  <Override PartName="/xl/drawings/drawing211.xml" ContentType="application/vnd.openxmlformats-officedocument.drawingml.chartshapes+xml"/>
  <Override PartName="/xl/charts/chart18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73.xml" ContentType="application/vnd.openxmlformats-officedocument.themeOverride+xml"/>
  <Override PartName="/xl/drawings/drawing212.xml" ContentType="application/vnd.openxmlformats-officedocument.drawingml.chartshapes+xml"/>
  <Override PartName="/xl/charts/chart18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74.xml" ContentType="application/vnd.openxmlformats-officedocument.themeOverride+xml"/>
  <Override PartName="/xl/drawings/drawing213.xml" ContentType="application/vnd.openxmlformats-officedocument.drawingml.chartshapes+xml"/>
  <Override PartName="/xl/charts/chart18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75.xml" ContentType="application/vnd.openxmlformats-officedocument.themeOverride+xml"/>
  <Override PartName="/xl/drawings/drawing214.xml" ContentType="application/vnd.openxmlformats-officedocument.drawingml.chartshapes+xml"/>
  <Override PartName="/xl/charts/chart18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76.xml" ContentType="application/vnd.openxmlformats-officedocument.themeOverride+xml"/>
  <Override PartName="/xl/drawings/drawing215.xml" ContentType="application/vnd.openxmlformats-officedocument.drawingml.chartshapes+xml"/>
  <Override PartName="/xl/charts/chart18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77.xml" ContentType="application/vnd.openxmlformats-officedocument.themeOverride+xml"/>
  <Override PartName="/xl/drawings/drawing216.xml" ContentType="application/vnd.openxmlformats-officedocument.drawingml.chartshapes+xml"/>
  <Override PartName="/xl/charts/chart18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78.xml" ContentType="application/vnd.openxmlformats-officedocument.themeOverride+xml"/>
  <Override PartName="/xl/drawings/drawing217.xml" ContentType="application/vnd.openxmlformats-officedocument.drawingml.chartshapes+xml"/>
  <Override PartName="/xl/charts/chart18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79.xml" ContentType="application/vnd.openxmlformats-officedocument.themeOverride+xml"/>
  <Override PartName="/xl/drawings/drawing218.xml" ContentType="application/vnd.openxmlformats-officedocument.drawingml.chartshapes+xml"/>
  <Override PartName="/xl/charts/chart18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80.xml" ContentType="application/vnd.openxmlformats-officedocument.themeOverride+xml"/>
  <Override PartName="/xl/drawings/drawing219.xml" ContentType="application/vnd.openxmlformats-officedocument.drawingml.chartshapes+xml"/>
  <Override PartName="/xl/charts/chart18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81.xml" ContentType="application/vnd.openxmlformats-officedocument.themeOverride+xml"/>
  <Override PartName="/xl/drawings/drawing220.xml" ContentType="application/vnd.openxmlformats-officedocument.drawingml.chartshapes+xml"/>
  <Override PartName="/xl/charts/chart19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82.xml" ContentType="application/vnd.openxmlformats-officedocument.themeOverride+xml"/>
  <Override PartName="/xl/drawings/drawing221.xml" ContentType="application/vnd.openxmlformats-officedocument.drawingml.chartshapes+xml"/>
  <Override PartName="/xl/charts/chart19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83.xml" ContentType="application/vnd.openxmlformats-officedocument.themeOverride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9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84.xml" ContentType="application/vnd.openxmlformats-officedocument.themeOverride+xml"/>
  <Override PartName="/xl/drawings/drawing224.xml" ContentType="application/vnd.openxmlformats-officedocument.drawingml.chartshapes+xml"/>
  <Override PartName="/xl/charts/chart19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85.xml" ContentType="application/vnd.openxmlformats-officedocument.themeOverride+xml"/>
  <Override PartName="/xl/drawings/drawing225.xml" ContentType="application/vnd.openxmlformats-officedocument.drawingml.chartshapes+xml"/>
  <Override PartName="/xl/charts/chart19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86.xml" ContentType="application/vnd.openxmlformats-officedocument.themeOverride+xml"/>
  <Override PartName="/xl/drawings/drawing226.xml" ContentType="application/vnd.openxmlformats-officedocument.drawingml.chartshapes+xml"/>
  <Override PartName="/xl/charts/chart19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87.xml" ContentType="application/vnd.openxmlformats-officedocument.themeOverride+xml"/>
  <Override PartName="/xl/drawings/drawing227.xml" ContentType="application/vnd.openxmlformats-officedocument.drawingml.chartshapes+xml"/>
  <Override PartName="/xl/charts/chart19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88.xml" ContentType="application/vnd.openxmlformats-officedocument.themeOverride+xml"/>
  <Override PartName="/xl/drawings/drawing228.xml" ContentType="application/vnd.openxmlformats-officedocument.drawingml.chartshapes+xml"/>
  <Override PartName="/xl/charts/chart19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89.xml" ContentType="application/vnd.openxmlformats-officedocument.themeOverride+xml"/>
  <Override PartName="/xl/drawings/drawing229.xml" ContentType="application/vnd.openxmlformats-officedocument.drawingml.chartshapes+xml"/>
  <Override PartName="/xl/charts/chart19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90.xml" ContentType="application/vnd.openxmlformats-officedocument.themeOverride+xml"/>
  <Override PartName="/xl/drawings/drawing230.xml" ContentType="application/vnd.openxmlformats-officedocument.drawingml.chartshapes+xml"/>
  <Override PartName="/xl/charts/chart19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91.xml" ContentType="application/vnd.openxmlformats-officedocument.themeOverride+xml"/>
  <Override PartName="/xl/drawings/drawing231.xml" ContentType="application/vnd.openxmlformats-officedocument.drawingml.chartshapes+xml"/>
  <Override PartName="/xl/charts/chart20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92.xml" ContentType="application/vnd.openxmlformats-officedocument.themeOverride+xml"/>
  <Override PartName="/xl/drawings/drawing232.xml" ContentType="application/vnd.openxmlformats-officedocument.drawingml.chartshapes+xml"/>
  <Override PartName="/xl/charts/chart20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93.xml" ContentType="application/vnd.openxmlformats-officedocument.themeOverride+xml"/>
  <Override PartName="/xl/drawings/drawing233.xml" ContentType="application/vnd.openxmlformats-officedocument.drawingml.chartshapes+xml"/>
  <Override PartName="/xl/charts/chart20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94.xml" ContentType="application/vnd.openxmlformats-officedocument.themeOverride+xml"/>
  <Override PartName="/xl/drawings/drawing234.xml" ContentType="application/vnd.openxmlformats-officedocument.drawingml.chartshapes+xml"/>
  <Override PartName="/xl/charts/chart20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95.xml" ContentType="application/vnd.openxmlformats-officedocument.themeOverride+xml"/>
  <Override PartName="/xl/drawings/drawing235.xml" ContentType="application/vnd.openxmlformats-officedocument.drawingml.chartshapes+xml"/>
  <Override PartName="/xl/drawings/drawing236.xml" ContentType="application/vnd.openxmlformats-officedocument.drawing+xml"/>
  <Override PartName="/xl/charts/chart204.xml" ContentType="application/vnd.openxmlformats-officedocument.drawingml.chart+xml"/>
  <Override PartName="/xl/theme/themeOverride196.xml" ContentType="application/vnd.openxmlformats-officedocument.themeOverride+xml"/>
  <Override PartName="/xl/drawings/drawing237.xml" ContentType="application/vnd.openxmlformats-officedocument.drawingml.chartshapes+xml"/>
  <Override PartName="/xl/drawings/drawing238.xml" ContentType="application/vnd.openxmlformats-officedocument.drawing+xml"/>
  <Override PartName="/xl/charts/chart205.xml" ContentType="application/vnd.openxmlformats-officedocument.drawingml.chart+xml"/>
  <Override PartName="/xl/theme/themeOverride197.xml" ContentType="application/vnd.openxmlformats-officedocument.themeOverride+xml"/>
  <Override PartName="/xl/drawings/drawing239.xml" ContentType="application/vnd.openxmlformats-officedocument.drawingml.chartshapes+xml"/>
  <Override PartName="/xl/drawings/drawing240.xml" ContentType="application/vnd.openxmlformats-officedocument.drawing+xml"/>
  <Override PartName="/xl/charts/chart206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98.xml" ContentType="application/vnd.openxmlformats-officedocument.themeOverride+xml"/>
  <Override PartName="/xl/drawings/drawing241.xml" ContentType="application/vnd.openxmlformats-officedocument.drawingml.chartshapes+xml"/>
  <Override PartName="/xl/charts/chart207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99.xml" ContentType="application/vnd.openxmlformats-officedocument.themeOverride+xml"/>
  <Override PartName="/xl/drawings/drawing242.xml" ContentType="application/vnd.openxmlformats-officedocument.drawingml.chartshapes+xml"/>
  <Override PartName="/xl/charts/chart208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200.xml" ContentType="application/vnd.openxmlformats-officedocument.themeOverride+xml"/>
  <Override PartName="/xl/drawings/drawing243.xml" ContentType="application/vnd.openxmlformats-officedocument.drawingml.chartshapes+xml"/>
  <Override PartName="/xl/charts/chart209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201.xml" ContentType="application/vnd.openxmlformats-officedocument.themeOverride+xml"/>
  <Override PartName="/xl/drawings/drawing244.xml" ContentType="application/vnd.openxmlformats-officedocument.drawingml.chartshapes+xml"/>
  <Override PartName="/xl/charts/chart210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202.xml" ContentType="application/vnd.openxmlformats-officedocument.themeOverride+xml"/>
  <Override PartName="/xl/drawings/drawing245.xml" ContentType="application/vnd.openxmlformats-officedocument.drawingml.chartshapes+xml"/>
  <Override PartName="/xl/charts/chart211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203.xml" ContentType="application/vnd.openxmlformats-officedocument.themeOverride+xml"/>
  <Override PartName="/xl/drawings/drawing246.xml" ContentType="application/vnd.openxmlformats-officedocument.drawingml.chartshapes+xml"/>
  <Override PartName="/xl/charts/chart212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204.xml" ContentType="application/vnd.openxmlformats-officedocument.themeOverride+xml"/>
  <Override PartName="/xl/drawings/drawing247.xml" ContentType="application/vnd.openxmlformats-officedocument.drawingml.chartshapes+xml"/>
  <Override PartName="/xl/charts/chart213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205.xml" ContentType="application/vnd.openxmlformats-officedocument.themeOverride+xml"/>
  <Override PartName="/xl/drawings/drawing248.xml" ContentType="application/vnd.openxmlformats-officedocument.drawingml.chartshapes+xml"/>
  <Override PartName="/xl/charts/chart214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206.xml" ContentType="application/vnd.openxmlformats-officedocument.themeOverride+xml"/>
  <Override PartName="/xl/drawings/drawing249.xml" ContentType="application/vnd.openxmlformats-officedocument.drawingml.chartshapes+xml"/>
  <Override PartName="/xl/charts/chart215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207.xml" ContentType="application/vnd.openxmlformats-officedocument.themeOverride+xml"/>
  <Override PartName="/xl/drawings/drawing250.xml" ContentType="application/vnd.openxmlformats-officedocument.drawingml.chartshapes+xml"/>
  <Override PartName="/xl/charts/chart216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208.xml" ContentType="application/vnd.openxmlformats-officedocument.themeOverride+xml"/>
  <Override PartName="/xl/drawings/drawing251.xml" ContentType="application/vnd.openxmlformats-officedocument.drawingml.chartshapes+xml"/>
  <Override PartName="/xl/charts/chart217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theme/themeOverride209.xml" ContentType="application/vnd.openxmlformats-officedocument.themeOverride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18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210.xml" ContentType="application/vnd.openxmlformats-officedocument.themeOverride+xml"/>
  <Override PartName="/xl/drawings/drawing254.xml" ContentType="application/vnd.openxmlformats-officedocument.drawingml.chartshapes+xml"/>
  <Override PartName="/xl/charts/chart219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211.xml" ContentType="application/vnd.openxmlformats-officedocument.themeOverride+xml"/>
  <Override PartName="/xl/drawings/drawing255.xml" ContentType="application/vnd.openxmlformats-officedocument.drawingml.chartshapes+xml"/>
  <Override PartName="/xl/charts/chart220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theme/themeOverride212.xml" ContentType="application/vnd.openxmlformats-officedocument.themeOverride+xml"/>
  <Override PartName="/xl/drawings/drawing256.xml" ContentType="application/vnd.openxmlformats-officedocument.drawingml.chartshapes+xml"/>
  <Override PartName="/xl/charts/chart221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theme/themeOverride213.xml" ContentType="application/vnd.openxmlformats-officedocument.themeOverride+xml"/>
  <Override PartName="/xl/drawings/drawing257.xml" ContentType="application/vnd.openxmlformats-officedocument.drawingml.chartshapes+xml"/>
  <Override PartName="/xl/charts/chart222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theme/themeOverride214.xml" ContentType="application/vnd.openxmlformats-officedocument.themeOverride+xml"/>
  <Override PartName="/xl/drawings/drawing258.xml" ContentType="application/vnd.openxmlformats-officedocument.drawingml.chartshapes+xml"/>
  <Override PartName="/xl/charts/chart223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theme/themeOverride215.xml" ContentType="application/vnd.openxmlformats-officedocument.themeOverride+xml"/>
  <Override PartName="/xl/drawings/drawing259.xml" ContentType="application/vnd.openxmlformats-officedocument.drawingml.chartshapes+xml"/>
  <Override PartName="/xl/charts/chart224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216.xml" ContentType="application/vnd.openxmlformats-officedocument.themeOverride+xml"/>
  <Override PartName="/xl/drawings/drawing260.xml" ContentType="application/vnd.openxmlformats-officedocument.drawingml.chartshapes+xml"/>
  <Override PartName="/xl/charts/chart225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theme/themeOverride217.xml" ContentType="application/vnd.openxmlformats-officedocument.themeOverride+xml"/>
  <Override PartName="/xl/drawings/drawing261.xml" ContentType="application/vnd.openxmlformats-officedocument.drawingml.chartshapes+xml"/>
  <Override PartName="/xl/charts/chart226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218.xml" ContentType="application/vnd.openxmlformats-officedocument.themeOverride+xml"/>
  <Override PartName="/xl/drawings/drawing262.xml" ContentType="application/vnd.openxmlformats-officedocument.drawingml.chartshapes+xml"/>
  <Override PartName="/xl/charts/chart227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219.xml" ContentType="application/vnd.openxmlformats-officedocument.themeOverride+xml"/>
  <Override PartName="/xl/drawings/drawing263.xml" ContentType="application/vnd.openxmlformats-officedocument.drawingml.chartshapes+xml"/>
  <Override PartName="/xl/charts/chart228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theme/themeOverride220.xml" ContentType="application/vnd.openxmlformats-officedocument.themeOverride+xml"/>
  <Override PartName="/xl/drawings/drawing264.xml" ContentType="application/vnd.openxmlformats-officedocument.drawingml.chartshapes+xml"/>
  <Override PartName="/xl/charts/chart229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theme/themeOverride221.xml" ContentType="application/vnd.openxmlformats-officedocument.themeOverride+xml"/>
  <Override PartName="/xl/drawings/drawing265.xml" ContentType="application/vnd.openxmlformats-officedocument.drawingml.chartshapes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charts/chart230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theme/themeOverride222.xml" ContentType="application/vnd.openxmlformats-officedocument.themeOverride+xml"/>
  <Override PartName="/xl/drawings/drawing268.xml" ContentType="application/vnd.openxmlformats-officedocument.drawingml.chartshapes+xml"/>
  <Override PartName="/xl/drawings/drawing269.xml" ContentType="application/vnd.openxmlformats-officedocument.drawing+xml"/>
  <Override PartName="/xl/charts/chart231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theme/themeOverride223.xml" ContentType="application/vnd.openxmlformats-officedocument.themeOverride+xml"/>
  <Override PartName="/xl/drawings/drawing27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"/>
    </mc:Choice>
  </mc:AlternateContent>
  <xr:revisionPtr revIDLastSave="454" documentId="8_{0C25BFA3-5EB2-4CDA-B47C-000BA145793F}" xr6:coauthVersionLast="47" xr6:coauthVersionMax="47" xr10:uidLastSave="{0C4F42F4-F44E-4109-9798-F67A251DEBF0}"/>
  <bookViews>
    <workbookView xWindow="-120" yWindow="-120" windowWidth="29040" windowHeight="15720" xr2:uid="{2087CA3D-4853-474E-918D-4DD0D0C0DE92}"/>
  </bookViews>
  <sheets>
    <sheet name="Menú principal" sheetId="47" r:id="rId1"/>
    <sheet name="Plazas alojativas islas tipolog" sheetId="2" r:id="rId2"/>
    <sheet name="Plazas aloj islas cat y tipolog" sheetId="3" r:id="rId3"/>
    <sheet name="Establecim aloj islas cat y tip" sheetId="4" r:id="rId4"/>
    <sheet name="Resumen indicadores" sheetId="5" r:id="rId5"/>
    <sheet name="Resumen indicadores islas" sheetId="7" r:id="rId6"/>
    <sheet name="Viajeros entr evol mensu TF" sheetId="9" r:id="rId7"/>
    <sheet name="Viajeros entr evol mensu TF cat" sheetId="11" r:id="rId8"/>
    <sheet name="Viajeros entr evol anual TF cat" sheetId="12" r:id="rId9"/>
    <sheet name="Viajeros entr tipo ultimo mes" sheetId="13" r:id="rId10"/>
    <sheet name="Viajeros entr ti-cat ultimo mes" sheetId="14" r:id="rId11"/>
    <sheet name="Viajeros entr evol mensu GC" sheetId="17" r:id="rId12"/>
    <sheet name="Viajeros entr evol mensu FV" sheetId="18" r:id="rId13"/>
    <sheet name="Viajeros entr evol mensu LZ" sheetId="19" r:id="rId14"/>
    <sheet name="viaj entrados lugar residencia" sheetId="20" r:id="rId15"/>
    <sheet name="viaj aloj lugar residen mes" sheetId="21" r:id="rId16"/>
    <sheet name="viaj alojados lugar residen (2)" sheetId="22" r:id="rId17"/>
    <sheet name="viaj entrados lugar residen acu" sheetId="23" r:id="rId18"/>
    <sheet name="viaj entr cuota mercado Canar  " sheetId="24" r:id="rId19"/>
    <sheet name="viaj entrados lugar resid años " sheetId="25" r:id="rId20"/>
    <sheet name="viaj entrados lugar residen hot" sheetId="26" r:id="rId21"/>
    <sheet name="viaj entrados lugar residen apt" sheetId="27" r:id="rId22"/>
    <sheet name="viaj entrados lugar residen 5es" sheetId="28" r:id="rId23"/>
    <sheet name="viaj entrados lugar residen cat" sheetId="29" r:id="rId24"/>
    <sheet name="viaj entrados lugar residen año" sheetId="30" r:id="rId25"/>
    <sheet name="viaj entr lugar res año 5 estre" sheetId="31" r:id="rId26"/>
    <sheet name="viaj entr lugar res año categor" sheetId="32" r:id="rId27"/>
    <sheet name="distribución españoles x Resid" sheetId="33" r:id="rId28"/>
    <sheet name="distribución españoles x mun al" sheetId="34" r:id="rId29"/>
    <sheet name="distribución españoles x catego" sheetId="35" r:id="rId30"/>
    <sheet name="Pernoctaciones evol mensu TF" sheetId="36" r:id="rId31"/>
    <sheet name="Pernocta evol mensu TF cat" sheetId="37" r:id="rId32"/>
    <sheet name="Pernoctaciones lugar residen" sheetId="38" r:id="rId33"/>
    <sheet name="Pernoctaciones lugar reside año" sheetId="39" r:id="rId34"/>
    <sheet name="EM evol mensu TF cat " sheetId="40" r:id="rId35"/>
    <sheet name="tasa de ocupación evol mens" sheetId="41" r:id="rId36"/>
    <sheet name="ADR RevPAR ingresos totales ult" sheetId="42" r:id="rId37"/>
    <sheet name="evolución anual viaj ent canari" sheetId="45" r:id="rId38"/>
    <sheet name="evolución anual viaj alo canari" sheetId="46" r:id="rId39"/>
  </sheets>
  <definedNames>
    <definedName name="_xlnm.Print_Area" localSheetId="29">'distribución españoles x catego'!$B$3:$AB$38</definedName>
    <definedName name="_xlnm.Print_Area" localSheetId="28">'distribución españoles x mun al'!$B$3:$AB$37</definedName>
    <definedName name="_xlnm.Print_Area" localSheetId="27">'distribución españoles x Resid'!$B$3:$AB$32</definedName>
    <definedName name="_xlnm.Print_Area" localSheetId="33">'Pernoctaciones lugar reside año'!$B$3:$AG$71</definedName>
    <definedName name="_xlnm.Print_Area" localSheetId="32">'Pernoctaciones lugar residen'!$B$3:$AG$71</definedName>
    <definedName name="_xlnm.Print_Area" localSheetId="16">'viaj alojados lugar residen (2)'!$B$3:$AF$71</definedName>
    <definedName name="_xlnm.Print_Area" localSheetId="18">'viaj entr cuota mercado Canar  '!$B$3:$AF$71</definedName>
    <definedName name="_xlnm.Print_Area" localSheetId="25">'viaj entr lugar res año 5 estre'!$B$3:$AC$71</definedName>
    <definedName name="_xlnm.Print_Area" localSheetId="26">'viaj entr lugar res año categor'!$B$3:$K$40</definedName>
    <definedName name="_xlnm.Print_Area" localSheetId="19">'viaj entrados lugar resid años '!$B$3:$AG$71</definedName>
    <definedName name="_xlnm.Print_Area" localSheetId="22">'viaj entrados lugar residen 5es'!$B$3:$AC$71</definedName>
    <definedName name="_xlnm.Print_Area" localSheetId="17">'viaj entrados lugar residen acu'!$B$3:$AG$71</definedName>
    <definedName name="_xlnm.Print_Area" localSheetId="24">'viaj entrados lugar residen año'!$B$3:$AC$71</definedName>
    <definedName name="_xlnm.Print_Area" localSheetId="21">'viaj entrados lugar residen apt'!$B$3:$AG$71</definedName>
    <definedName name="_xlnm.Print_Area" localSheetId="23">'viaj entrados lugar residen cat'!$B$3:$K$40</definedName>
    <definedName name="_xlnm.Print_Area" localSheetId="20">'viaj entrados lugar residen hot'!$B$3:$AG$71</definedName>
    <definedName name="españafuerteventura" localSheetId="0">#REF!</definedName>
    <definedName name="españafuerteventura">#REF!</definedName>
    <definedName name="españafuerteventura0" localSheetId="0">#REF!</definedName>
    <definedName name="españafuerteventura0">#REF!</definedName>
    <definedName name="españagrancanaria" localSheetId="0">#REF!</definedName>
    <definedName name="españagrancanaria">#REF!</definedName>
    <definedName name="españagrancanaria0" localSheetId="0">#REF!</definedName>
    <definedName name="españagrancanaria0">#REF!</definedName>
    <definedName name="españalanzarote" localSheetId="0">#REF!</definedName>
    <definedName name="españalanzarote">#REF!</definedName>
    <definedName name="españalanzarote0" localSheetId="0">#REF!</definedName>
    <definedName name="españalanzarote0">#REF!</definedName>
    <definedName name="españalapalma" localSheetId="0">#REF!</definedName>
    <definedName name="españalapalma">#REF!</definedName>
    <definedName name="españalapalma0" localSheetId="0">#REF!</definedName>
    <definedName name="españalapalma0">#REF!</definedName>
    <definedName name="españaTFN" localSheetId="0">#REF!</definedName>
    <definedName name="españaTFN">#REF!</definedName>
    <definedName name="españaTFN0" localSheetId="0">#REF!</definedName>
    <definedName name="españaTFN0">#REF!</definedName>
    <definedName name="españaTFS" localSheetId="0">#REF!</definedName>
    <definedName name="españaTFS">#REF!</definedName>
    <definedName name="españaTFS0" localSheetId="0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47" l="1"/>
  <c r="Z31" i="42" l="1"/>
  <c r="R31" i="42"/>
  <c r="Q31" i="42"/>
  <c r="I31" i="42"/>
  <c r="H31" i="42"/>
  <c r="Z30" i="42"/>
  <c r="R30" i="42"/>
  <c r="Q30" i="42"/>
  <c r="I30" i="42"/>
  <c r="H30" i="42"/>
  <c r="I28" i="42"/>
  <c r="BB17" i="42"/>
  <c r="AY17" i="42"/>
  <c r="AX17" i="42"/>
  <c r="BB16" i="42"/>
  <c r="AY16" i="42"/>
  <c r="AX16" i="42"/>
  <c r="BB15" i="42"/>
  <c r="AY15" i="42"/>
  <c r="AX15" i="42"/>
  <c r="BB14" i="42"/>
  <c r="AY14" i="42"/>
  <c r="AX14" i="42"/>
  <c r="BB13" i="42"/>
  <c r="AY13" i="42"/>
  <c r="AX13" i="42"/>
  <c r="BB12" i="42"/>
  <c r="AY12" i="42"/>
  <c r="AX12" i="42"/>
  <c r="BB11" i="42"/>
  <c r="AY11" i="42"/>
  <c r="AX11" i="42"/>
  <c r="AN10" i="42"/>
  <c r="Y10" i="42"/>
  <c r="X10" i="42"/>
  <c r="I10" i="42"/>
  <c r="H10" i="42"/>
  <c r="AN9" i="42"/>
  <c r="Y9" i="42"/>
  <c r="X9" i="42"/>
  <c r="I9" i="42"/>
  <c r="H9" i="42"/>
  <c r="BB8" i="42"/>
  <c r="AY8" i="42"/>
  <c r="AX8" i="42"/>
  <c r="BB7" i="42"/>
  <c r="AX7" i="42"/>
  <c r="BA7" i="42"/>
  <c r="AP7" i="42"/>
  <c r="AN7" i="42"/>
  <c r="AF7" i="42"/>
  <c r="L250" i="41"/>
  <c r="J250" i="41"/>
  <c r="F250" i="41"/>
  <c r="H250" i="41"/>
  <c r="H228" i="41"/>
  <c r="F228" i="41"/>
  <c r="D228" i="41"/>
  <c r="J228" i="41"/>
  <c r="L206" i="41"/>
  <c r="J206" i="41"/>
  <c r="H206" i="41"/>
  <c r="D206" i="41"/>
  <c r="L184" i="41"/>
  <c r="J184" i="41"/>
  <c r="H184" i="41"/>
  <c r="D184" i="41"/>
  <c r="L162" i="41"/>
  <c r="H162" i="41"/>
  <c r="M162" i="41"/>
  <c r="D140" i="41"/>
  <c r="J140" i="41"/>
  <c r="H140" i="41"/>
  <c r="F140" i="41"/>
  <c r="L118" i="41"/>
  <c r="J118" i="41"/>
  <c r="H118" i="41"/>
  <c r="H96" i="41"/>
  <c r="F96" i="41"/>
  <c r="D96" i="41"/>
  <c r="J96" i="41"/>
  <c r="L74" i="41"/>
  <c r="H74" i="41"/>
  <c r="M52" i="41"/>
  <c r="D52" i="41"/>
  <c r="L52" i="41"/>
  <c r="H52" i="41"/>
  <c r="F52" i="41"/>
  <c r="M30" i="41"/>
  <c r="D30" i="41"/>
  <c r="L30" i="41"/>
  <c r="H30" i="41"/>
  <c r="F30" i="41"/>
  <c r="L8" i="41"/>
  <c r="J8" i="41"/>
  <c r="D162" i="40"/>
  <c r="J162" i="40"/>
  <c r="F162" i="40"/>
  <c r="F140" i="40"/>
  <c r="D140" i="40"/>
  <c r="M140" i="40"/>
  <c r="L140" i="40"/>
  <c r="H140" i="40"/>
  <c r="J118" i="40"/>
  <c r="H118" i="40"/>
  <c r="F118" i="40"/>
  <c r="D118" i="40"/>
  <c r="H96" i="40"/>
  <c r="F96" i="40"/>
  <c r="J96" i="40"/>
  <c r="D96" i="40"/>
  <c r="M74" i="40"/>
  <c r="L74" i="40"/>
  <c r="H74" i="40"/>
  <c r="J74" i="40"/>
  <c r="F74" i="40"/>
  <c r="D74" i="40"/>
  <c r="M52" i="40"/>
  <c r="L52" i="40"/>
  <c r="H52" i="40"/>
  <c r="F52" i="40"/>
  <c r="D52" i="40"/>
  <c r="J30" i="40"/>
  <c r="M8" i="40"/>
  <c r="D8" i="40"/>
  <c r="H8" i="40"/>
  <c r="F8" i="40"/>
  <c r="AG39" i="39"/>
  <c r="AE39" i="39"/>
  <c r="T39" i="39"/>
  <c r="Q39" i="39"/>
  <c r="I39" i="39"/>
  <c r="AF6" i="39"/>
  <c r="AC6" i="39"/>
  <c r="K6" i="39"/>
  <c r="J6" i="39"/>
  <c r="H6" i="39"/>
  <c r="AE39" i="38"/>
  <c r="AD39" i="38"/>
  <c r="AA39" i="38"/>
  <c r="AG39" i="38" s="1"/>
  <c r="AB39" i="38"/>
  <c r="T39" i="38"/>
  <c r="S39" i="38"/>
  <c r="Q39" i="38"/>
  <c r="R39" i="38"/>
  <c r="K39" i="38"/>
  <c r="AF6" i="38"/>
  <c r="AE6" i="38"/>
  <c r="AC6" i="38"/>
  <c r="AA6" i="38"/>
  <c r="AB6" i="38"/>
  <c r="J250" i="37"/>
  <c r="M250" i="37"/>
  <c r="H250" i="37"/>
  <c r="L228" i="37"/>
  <c r="J228" i="37"/>
  <c r="F228" i="37"/>
  <c r="M228" i="37"/>
  <c r="H228" i="37"/>
  <c r="D228" i="37"/>
  <c r="L206" i="37"/>
  <c r="J206" i="37"/>
  <c r="D206" i="37"/>
  <c r="H206" i="37"/>
  <c r="F206" i="37"/>
  <c r="M206" i="37"/>
  <c r="L184" i="37"/>
  <c r="J184" i="37"/>
  <c r="M184" i="37"/>
  <c r="D184" i="37"/>
  <c r="L162" i="37"/>
  <c r="J162" i="37"/>
  <c r="D162" i="37"/>
  <c r="M162" i="37"/>
  <c r="M140" i="37"/>
  <c r="L140" i="37"/>
  <c r="F140" i="37"/>
  <c r="D140" i="37"/>
  <c r="J118" i="37"/>
  <c r="H118" i="37"/>
  <c r="D118" i="37"/>
  <c r="H96" i="37"/>
  <c r="F96" i="37"/>
  <c r="D96" i="37"/>
  <c r="M74" i="37"/>
  <c r="F74" i="37"/>
  <c r="D74" i="37"/>
  <c r="L74" i="37"/>
  <c r="H74" i="37"/>
  <c r="M52" i="37"/>
  <c r="H52" i="37"/>
  <c r="F52" i="37"/>
  <c r="D52" i="37"/>
  <c r="L52" i="37"/>
  <c r="H30" i="37"/>
  <c r="F30" i="37"/>
  <c r="D30" i="37"/>
  <c r="J8" i="37"/>
  <c r="H8" i="37"/>
  <c r="F683" i="36"/>
  <c r="D683" i="36"/>
  <c r="B681" i="36"/>
  <c r="B679" i="36"/>
  <c r="F659" i="36"/>
  <c r="D659" i="36"/>
  <c r="B657" i="36"/>
  <c r="B655" i="36"/>
  <c r="F634" i="36"/>
  <c r="D634" i="36"/>
  <c r="B630" i="36"/>
  <c r="D612" i="36"/>
  <c r="F612" i="36"/>
  <c r="B610" i="36"/>
  <c r="B608" i="36"/>
  <c r="D589" i="36"/>
  <c r="F589" i="36"/>
  <c r="B587" i="36"/>
  <c r="B585" i="36"/>
  <c r="F566" i="36"/>
  <c r="D566" i="36"/>
  <c r="B564" i="36"/>
  <c r="B562" i="36"/>
  <c r="F543" i="36"/>
  <c r="D543" i="36"/>
  <c r="B541" i="36"/>
  <c r="B539" i="36"/>
  <c r="F520" i="36"/>
  <c r="D520" i="36"/>
  <c r="B518" i="36"/>
  <c r="B516" i="36"/>
  <c r="D497" i="36"/>
  <c r="F497" i="36"/>
  <c r="B495" i="36"/>
  <c r="B493" i="36"/>
  <c r="D470" i="36"/>
  <c r="F470" i="36"/>
  <c r="B468" i="36"/>
  <c r="B466" i="36"/>
  <c r="D447" i="36"/>
  <c r="F447" i="36"/>
  <c r="B445" i="36"/>
  <c r="B443" i="36"/>
  <c r="D421" i="36"/>
  <c r="F421" i="36"/>
  <c r="B419" i="36"/>
  <c r="B417" i="36"/>
  <c r="D395" i="36"/>
  <c r="F395" i="36"/>
  <c r="B393" i="36"/>
  <c r="B391" i="36"/>
  <c r="D369" i="36"/>
  <c r="F369" i="36"/>
  <c r="B367" i="36"/>
  <c r="B365" i="36"/>
  <c r="D343" i="36"/>
  <c r="F343" i="36"/>
  <c r="B341" i="36"/>
  <c r="B339" i="36"/>
  <c r="D317" i="36"/>
  <c r="F317" i="36"/>
  <c r="B315" i="36"/>
  <c r="B313" i="36"/>
  <c r="D294" i="36"/>
  <c r="F294" i="36"/>
  <c r="B292" i="36"/>
  <c r="B290" i="36"/>
  <c r="D272" i="36"/>
  <c r="F272" i="36"/>
  <c r="B270" i="36"/>
  <c r="B268" i="36"/>
  <c r="F250" i="36"/>
  <c r="D250" i="36"/>
  <c r="B248" i="36"/>
  <c r="B246" i="36"/>
  <c r="D228" i="36"/>
  <c r="F228" i="36"/>
  <c r="B226" i="36"/>
  <c r="B224" i="36"/>
  <c r="F206" i="36"/>
  <c r="D206" i="36"/>
  <c r="B204" i="36"/>
  <c r="B202" i="36"/>
  <c r="F184" i="36"/>
  <c r="D184" i="36"/>
  <c r="B182" i="36"/>
  <c r="B180" i="36"/>
  <c r="F162" i="36"/>
  <c r="D162" i="36"/>
  <c r="B160" i="36"/>
  <c r="B158" i="36"/>
  <c r="F140" i="36"/>
  <c r="D140" i="36"/>
  <c r="B138" i="36"/>
  <c r="B136" i="36"/>
  <c r="F118" i="36"/>
  <c r="D118" i="36"/>
  <c r="B116" i="36"/>
  <c r="B114" i="36"/>
  <c r="F96" i="36"/>
  <c r="D96" i="36"/>
  <c r="B92" i="36"/>
  <c r="F74" i="36"/>
  <c r="D74" i="36"/>
  <c r="B70" i="36"/>
  <c r="B48" i="36"/>
  <c r="D30" i="36"/>
  <c r="F30" i="36"/>
  <c r="B26" i="36"/>
  <c r="B4" i="36"/>
  <c r="L138" i="35"/>
  <c r="M138" i="35"/>
  <c r="I138" i="35"/>
  <c r="H138" i="35"/>
  <c r="T5" i="35"/>
  <c r="P5" i="35"/>
  <c r="Q5" i="35"/>
  <c r="N5" i="35"/>
  <c r="M5" i="35"/>
  <c r="L5" i="35"/>
  <c r="H5" i="35"/>
  <c r="I5" i="35"/>
  <c r="F5" i="35"/>
  <c r="L135" i="34"/>
  <c r="I135" i="34"/>
  <c r="H135" i="34"/>
  <c r="G135" i="34"/>
  <c r="M5" i="34"/>
  <c r="N5" i="34"/>
  <c r="L5" i="34"/>
  <c r="F5" i="34"/>
  <c r="O123" i="33"/>
  <c r="N123" i="33"/>
  <c r="G123" i="33"/>
  <c r="S5" i="33"/>
  <c r="R5" i="33"/>
  <c r="Q5" i="33"/>
  <c r="P5" i="33"/>
  <c r="T5" i="33"/>
  <c r="O5" i="33"/>
  <c r="I5" i="33"/>
  <c r="H5" i="33"/>
  <c r="G5" i="33"/>
  <c r="BM7" i="32"/>
  <c r="BL7" i="32"/>
  <c r="BK7" i="32"/>
  <c r="BJ7" i="32"/>
  <c r="BD7" i="32"/>
  <c r="BC7" i="32"/>
  <c r="BB7" i="32"/>
  <c r="BA7" i="32"/>
  <c r="AU7" i="32"/>
  <c r="AT7" i="32"/>
  <c r="AS7" i="32"/>
  <c r="AR7" i="32"/>
  <c r="AL7" i="32"/>
  <c r="AK7" i="32"/>
  <c r="AJ7" i="32"/>
  <c r="AI7" i="32"/>
  <c r="AC7" i="32"/>
  <c r="AB7" i="32"/>
  <c r="AA7" i="32"/>
  <c r="Z7" i="32"/>
  <c r="T7" i="32"/>
  <c r="S7" i="32"/>
  <c r="R7" i="32"/>
  <c r="Q7" i="32"/>
  <c r="K7" i="32"/>
  <c r="J7" i="32"/>
  <c r="I7" i="32"/>
  <c r="H7" i="32"/>
  <c r="Y39" i="31"/>
  <c r="Z39" i="31" s="1"/>
  <c r="X39" i="31"/>
  <c r="W39" i="31"/>
  <c r="V39" i="31"/>
  <c r="U39" i="31"/>
  <c r="P39" i="31"/>
  <c r="T39" i="31" s="1"/>
  <c r="O39" i="31"/>
  <c r="N39" i="31"/>
  <c r="M39" i="31"/>
  <c r="R39" i="31" s="1"/>
  <c r="L39" i="31"/>
  <c r="G39" i="31"/>
  <c r="F39" i="31"/>
  <c r="E39" i="31"/>
  <c r="D39" i="31"/>
  <c r="C39" i="31"/>
  <c r="AC6" i="31"/>
  <c r="AB6" i="31"/>
  <c r="AA6" i="31"/>
  <c r="Z6" i="31"/>
  <c r="T6" i="31"/>
  <c r="S6" i="31"/>
  <c r="R6" i="31"/>
  <c r="Q6" i="31"/>
  <c r="K6" i="31"/>
  <c r="J6" i="31"/>
  <c r="I6" i="31"/>
  <c r="H6" i="31"/>
  <c r="W39" i="30"/>
  <c r="V39" i="30"/>
  <c r="U39" i="30"/>
  <c r="N39" i="30"/>
  <c r="M39" i="30"/>
  <c r="L39" i="30"/>
  <c r="F39" i="30"/>
  <c r="E39" i="30"/>
  <c r="D39" i="30"/>
  <c r="C39" i="30"/>
  <c r="AC6" i="30"/>
  <c r="AA6" i="30"/>
  <c r="Z6" i="30"/>
  <c r="BK7" i="29"/>
  <c r="BJ7" i="29"/>
  <c r="BM7" i="29"/>
  <c r="AU7" i="29"/>
  <c r="AT7" i="29"/>
  <c r="AR7" i="29"/>
  <c r="AS7" i="29"/>
  <c r="AL7" i="29"/>
  <c r="AK7" i="29"/>
  <c r="AJ7" i="29"/>
  <c r="AI7" i="29"/>
  <c r="AC7" i="29"/>
  <c r="AB7" i="29"/>
  <c r="AA7" i="29"/>
  <c r="T7" i="29"/>
  <c r="S7" i="29"/>
  <c r="AC39" i="28"/>
  <c r="AB39" i="28"/>
  <c r="Z39" i="28"/>
  <c r="AA39" i="28"/>
  <c r="T39" i="28"/>
  <c r="Q39" i="28"/>
  <c r="R39" i="28"/>
  <c r="J39" i="28"/>
  <c r="H39" i="28"/>
  <c r="I39" i="28"/>
  <c r="Q6" i="28"/>
  <c r="T6" i="28"/>
  <c r="AE39" i="27"/>
  <c r="AC39" i="27"/>
  <c r="AB39" i="27"/>
  <c r="T39" i="27"/>
  <c r="S39" i="27"/>
  <c r="R39" i="27"/>
  <c r="Q39" i="27"/>
  <c r="AF6" i="27"/>
  <c r="AA6" i="27"/>
  <c r="S6" i="27"/>
  <c r="R6" i="27"/>
  <c r="T6" i="27"/>
  <c r="K6" i="27"/>
  <c r="J6" i="27"/>
  <c r="H6" i="27"/>
  <c r="AE39" i="26"/>
  <c r="AA39" i="26"/>
  <c r="AG39" i="26" s="1"/>
  <c r="AD39" i="26"/>
  <c r="T39" i="26"/>
  <c r="R39" i="26"/>
  <c r="S39" i="26"/>
  <c r="AF6" i="26"/>
  <c r="AE6" i="26"/>
  <c r="AA6" i="26"/>
  <c r="AB6" i="26"/>
  <c r="AE39" i="25"/>
  <c r="AB39" i="25"/>
  <c r="AA39" i="25"/>
  <c r="T39" i="25"/>
  <c r="S39" i="25"/>
  <c r="K39" i="25"/>
  <c r="AG6" i="25"/>
  <c r="AF6" i="25"/>
  <c r="AC6" i="25"/>
  <c r="AB6" i="25"/>
  <c r="K6" i="25"/>
  <c r="J6" i="25"/>
  <c r="H6" i="25"/>
  <c r="AE39" i="24"/>
  <c r="AC39" i="24"/>
  <c r="AB39" i="24"/>
  <c r="T39" i="24"/>
  <c r="AE6" i="24"/>
  <c r="T6" i="24"/>
  <c r="Q6" i="24"/>
  <c r="AE39" i="23"/>
  <c r="AC39" i="23"/>
  <c r="AB39" i="23"/>
  <c r="AA39" i="23"/>
  <c r="AG39" i="23" s="1"/>
  <c r="AF39" i="23"/>
  <c r="T39" i="23"/>
  <c r="S39" i="23"/>
  <c r="R39" i="23"/>
  <c r="K39" i="23"/>
  <c r="J39" i="23"/>
  <c r="AL6" i="23"/>
  <c r="AJ6" i="23"/>
  <c r="AH6" i="23"/>
  <c r="AF6" i="23"/>
  <c r="AA6" i="23"/>
  <c r="AC6" i="23"/>
  <c r="AK6" i="23"/>
  <c r="AD6" i="23"/>
  <c r="K6" i="23"/>
  <c r="J6" i="23"/>
  <c r="I6" i="23"/>
  <c r="H6" i="23"/>
  <c r="AF39" i="22"/>
  <c r="AE39" i="22"/>
  <c r="AC39" i="22"/>
  <c r="K39" i="22"/>
  <c r="H39" i="22"/>
  <c r="J39" i="22"/>
  <c r="I39" i="22"/>
  <c r="R6" i="22"/>
  <c r="J6" i="22"/>
  <c r="H6" i="22"/>
  <c r="K6" i="22"/>
  <c r="Z39" i="21"/>
  <c r="AC39" i="21"/>
  <c r="J39" i="21"/>
  <c r="H39" i="21"/>
  <c r="K39" i="21"/>
  <c r="AC6" i="21"/>
  <c r="AB6" i="21"/>
  <c r="AA6" i="21"/>
  <c r="T6" i="21"/>
  <c r="S6" i="21"/>
  <c r="Q6" i="21"/>
  <c r="R6" i="21"/>
  <c r="AA39" i="20"/>
  <c r="S39" i="20"/>
  <c r="Q39" i="20"/>
  <c r="T39" i="20"/>
  <c r="K39" i="20"/>
  <c r="H39" i="20"/>
  <c r="I39" i="20"/>
  <c r="AC6" i="20"/>
  <c r="AB6" i="20"/>
  <c r="Z6" i="20"/>
  <c r="K6" i="20"/>
  <c r="H6" i="20"/>
  <c r="F683" i="19"/>
  <c r="D683" i="19"/>
  <c r="J683" i="19"/>
  <c r="H683" i="19"/>
  <c r="C682" i="19"/>
  <c r="B681" i="19"/>
  <c r="M659" i="19"/>
  <c r="L659" i="19"/>
  <c r="H659" i="19"/>
  <c r="D659" i="19"/>
  <c r="J659" i="19"/>
  <c r="F659" i="19"/>
  <c r="C658" i="19"/>
  <c r="B657" i="19"/>
  <c r="M634" i="19"/>
  <c r="J634" i="19"/>
  <c r="D634" i="19"/>
  <c r="L634" i="19"/>
  <c r="H634" i="19"/>
  <c r="F634" i="19"/>
  <c r="C633" i="19"/>
  <c r="M612" i="19"/>
  <c r="F612" i="19"/>
  <c r="D612" i="19"/>
  <c r="L612" i="19"/>
  <c r="J612" i="19"/>
  <c r="H612" i="19"/>
  <c r="C611" i="19"/>
  <c r="B610" i="19"/>
  <c r="L589" i="19"/>
  <c r="J589" i="19"/>
  <c r="D589" i="19"/>
  <c r="M589" i="19"/>
  <c r="H589" i="19"/>
  <c r="F589" i="19"/>
  <c r="C588" i="19"/>
  <c r="B587" i="19"/>
  <c r="H566" i="19"/>
  <c r="F566" i="19"/>
  <c r="D566" i="19"/>
  <c r="J566" i="19"/>
  <c r="C565" i="19"/>
  <c r="B564" i="19"/>
  <c r="M543" i="19"/>
  <c r="L543" i="19"/>
  <c r="J543" i="19"/>
  <c r="H543" i="19"/>
  <c r="F543" i="19"/>
  <c r="D543" i="19"/>
  <c r="C542" i="19"/>
  <c r="B541" i="19"/>
  <c r="M520" i="19"/>
  <c r="L520" i="19"/>
  <c r="D520" i="19"/>
  <c r="J520" i="19"/>
  <c r="H520" i="19"/>
  <c r="F520" i="19"/>
  <c r="C519" i="19"/>
  <c r="B518" i="19"/>
  <c r="L497" i="19"/>
  <c r="F497" i="19"/>
  <c r="D497" i="19"/>
  <c r="M497" i="19"/>
  <c r="J497" i="19"/>
  <c r="H497" i="19"/>
  <c r="C496" i="19"/>
  <c r="B495" i="19"/>
  <c r="L470" i="19"/>
  <c r="J470" i="19"/>
  <c r="H470" i="19"/>
  <c r="D470" i="19"/>
  <c r="M470" i="19"/>
  <c r="F470" i="19"/>
  <c r="C469" i="19"/>
  <c r="B468" i="19"/>
  <c r="H447" i="19"/>
  <c r="D447" i="19"/>
  <c r="J447" i="19"/>
  <c r="F447" i="19"/>
  <c r="C446" i="19"/>
  <c r="B445" i="19"/>
  <c r="M421" i="19"/>
  <c r="H421" i="19"/>
  <c r="F421" i="19"/>
  <c r="D421" i="19"/>
  <c r="L421" i="19"/>
  <c r="J421" i="19"/>
  <c r="C420" i="19"/>
  <c r="B419" i="19"/>
  <c r="M395" i="19"/>
  <c r="L395" i="19"/>
  <c r="D395" i="19"/>
  <c r="J395" i="19"/>
  <c r="H395" i="19"/>
  <c r="F395" i="19"/>
  <c r="C394" i="19"/>
  <c r="B393" i="19"/>
  <c r="J369" i="19"/>
  <c r="D369" i="19"/>
  <c r="H369" i="19"/>
  <c r="F369" i="19"/>
  <c r="C368" i="19"/>
  <c r="B367" i="19"/>
  <c r="J343" i="19"/>
  <c r="H343" i="19"/>
  <c r="D343" i="19"/>
  <c r="M343" i="19"/>
  <c r="F343" i="19"/>
  <c r="C342" i="19"/>
  <c r="B341" i="19"/>
  <c r="M317" i="19"/>
  <c r="F317" i="19"/>
  <c r="D317" i="19"/>
  <c r="L317" i="19"/>
  <c r="J317" i="19"/>
  <c r="H317" i="19"/>
  <c r="C316" i="19"/>
  <c r="B315" i="19"/>
  <c r="L294" i="19"/>
  <c r="F294" i="19"/>
  <c r="D294" i="19"/>
  <c r="M294" i="19"/>
  <c r="J294" i="19"/>
  <c r="H294" i="19"/>
  <c r="C293" i="19"/>
  <c r="B292" i="19"/>
  <c r="L272" i="19"/>
  <c r="J272" i="19"/>
  <c r="H272" i="19"/>
  <c r="D272" i="19"/>
  <c r="M272" i="19"/>
  <c r="F272" i="19"/>
  <c r="C271" i="19"/>
  <c r="B270" i="19"/>
  <c r="L250" i="19"/>
  <c r="H250" i="19"/>
  <c r="F250" i="19"/>
  <c r="D250" i="19"/>
  <c r="M250" i="19"/>
  <c r="J250" i="19"/>
  <c r="C249" i="19"/>
  <c r="B248" i="19"/>
  <c r="J228" i="19"/>
  <c r="H228" i="19"/>
  <c r="F228" i="19"/>
  <c r="D228" i="19"/>
  <c r="C227" i="19"/>
  <c r="B226" i="19"/>
  <c r="M206" i="19"/>
  <c r="F206" i="19"/>
  <c r="D206" i="19"/>
  <c r="L206" i="19"/>
  <c r="J206" i="19"/>
  <c r="H206" i="19"/>
  <c r="C205" i="19"/>
  <c r="B204" i="19"/>
  <c r="M184" i="19"/>
  <c r="J184" i="19"/>
  <c r="H184" i="19"/>
  <c r="D184" i="19"/>
  <c r="L184" i="19"/>
  <c r="F184" i="19"/>
  <c r="C183" i="19"/>
  <c r="B182" i="19"/>
  <c r="M162" i="19"/>
  <c r="F162" i="19"/>
  <c r="D162" i="19"/>
  <c r="L162" i="19"/>
  <c r="J162" i="19"/>
  <c r="H162" i="19"/>
  <c r="C161" i="19"/>
  <c r="B160" i="19"/>
  <c r="M140" i="19"/>
  <c r="H140" i="19"/>
  <c r="D140" i="19"/>
  <c r="L140" i="19"/>
  <c r="J140" i="19"/>
  <c r="F140" i="19"/>
  <c r="C139" i="19"/>
  <c r="B138" i="19"/>
  <c r="M118" i="19"/>
  <c r="J118" i="19"/>
  <c r="H118" i="19"/>
  <c r="D118" i="19"/>
  <c r="L118" i="19"/>
  <c r="F118" i="19"/>
  <c r="C117" i="19"/>
  <c r="B116" i="19"/>
  <c r="M96" i="19"/>
  <c r="L96" i="19"/>
  <c r="F96" i="19"/>
  <c r="D96" i="19"/>
  <c r="J96" i="19"/>
  <c r="H96" i="19"/>
  <c r="C95" i="19"/>
  <c r="J74" i="19"/>
  <c r="H74" i="19"/>
  <c r="D74" i="19"/>
  <c r="C73" i="19"/>
  <c r="M52" i="19"/>
  <c r="L52" i="19"/>
  <c r="F52" i="19"/>
  <c r="D52" i="19"/>
  <c r="C51" i="19"/>
  <c r="J30" i="19"/>
  <c r="H30" i="19"/>
  <c r="D30" i="19"/>
  <c r="F30" i="19"/>
  <c r="C29" i="19"/>
  <c r="M8" i="19"/>
  <c r="L8" i="19"/>
  <c r="H8" i="19"/>
  <c r="D8" i="19"/>
  <c r="J8" i="19"/>
  <c r="F8" i="19"/>
  <c r="C7" i="19"/>
  <c r="L683" i="18"/>
  <c r="H683" i="18"/>
  <c r="D683" i="18"/>
  <c r="M683" i="18"/>
  <c r="J683" i="18"/>
  <c r="F683" i="18"/>
  <c r="C682" i="18"/>
  <c r="B681" i="18"/>
  <c r="H659" i="18"/>
  <c r="F659" i="18"/>
  <c r="D659" i="18"/>
  <c r="J659" i="18"/>
  <c r="C658" i="18"/>
  <c r="B657" i="18"/>
  <c r="M634" i="18"/>
  <c r="L634" i="18"/>
  <c r="J634" i="18"/>
  <c r="H634" i="18"/>
  <c r="D634" i="18"/>
  <c r="F634" i="18"/>
  <c r="C633" i="18"/>
  <c r="M612" i="18"/>
  <c r="L612" i="18"/>
  <c r="H612" i="18"/>
  <c r="D612" i="18"/>
  <c r="J612" i="18"/>
  <c r="F612" i="18"/>
  <c r="C611" i="18"/>
  <c r="B610" i="18"/>
  <c r="F589" i="18"/>
  <c r="D589" i="18"/>
  <c r="J589" i="18"/>
  <c r="H589" i="18"/>
  <c r="C588" i="18"/>
  <c r="B587" i="18"/>
  <c r="L566" i="18"/>
  <c r="J566" i="18"/>
  <c r="H566" i="18"/>
  <c r="D566" i="18"/>
  <c r="M566" i="18"/>
  <c r="F566" i="18"/>
  <c r="C565" i="18"/>
  <c r="B564" i="18"/>
  <c r="M543" i="18"/>
  <c r="J543" i="18"/>
  <c r="D543" i="18"/>
  <c r="L543" i="18"/>
  <c r="H543" i="18"/>
  <c r="F543" i="18"/>
  <c r="C542" i="18"/>
  <c r="B541" i="18"/>
  <c r="H520" i="18"/>
  <c r="F520" i="18"/>
  <c r="D520" i="18"/>
  <c r="M520" i="18"/>
  <c r="J520" i="18"/>
  <c r="C519" i="18"/>
  <c r="B518" i="18"/>
  <c r="M497" i="18"/>
  <c r="L497" i="18"/>
  <c r="H497" i="18"/>
  <c r="D497" i="18"/>
  <c r="J497" i="18"/>
  <c r="F497" i="18"/>
  <c r="C496" i="18"/>
  <c r="B495" i="18"/>
  <c r="F470" i="18"/>
  <c r="D470" i="18"/>
  <c r="L470" i="18"/>
  <c r="J470" i="18"/>
  <c r="H470" i="18"/>
  <c r="C469" i="18"/>
  <c r="B468" i="18"/>
  <c r="M447" i="18"/>
  <c r="L447" i="18"/>
  <c r="J447" i="18"/>
  <c r="H447" i="18"/>
  <c r="D447" i="18"/>
  <c r="F447" i="18"/>
  <c r="C446" i="18"/>
  <c r="B445" i="18"/>
  <c r="M421" i="18"/>
  <c r="D421" i="18"/>
  <c r="L421" i="18"/>
  <c r="J421" i="18"/>
  <c r="H421" i="18"/>
  <c r="F421" i="18"/>
  <c r="C420" i="18"/>
  <c r="B419" i="18"/>
  <c r="M395" i="18"/>
  <c r="L395" i="18"/>
  <c r="J395" i="18"/>
  <c r="H395" i="18"/>
  <c r="D395" i="18"/>
  <c r="F395" i="18"/>
  <c r="C394" i="18"/>
  <c r="B393" i="18"/>
  <c r="D369" i="18"/>
  <c r="J369" i="18"/>
  <c r="H369" i="18"/>
  <c r="F369" i="18"/>
  <c r="C368" i="18"/>
  <c r="B367" i="18"/>
  <c r="M343" i="18"/>
  <c r="J343" i="18"/>
  <c r="H343" i="18"/>
  <c r="F343" i="18"/>
  <c r="D343" i="18"/>
  <c r="L343" i="18"/>
  <c r="C342" i="18"/>
  <c r="B341" i="18"/>
  <c r="M317" i="18"/>
  <c r="L317" i="18"/>
  <c r="J317" i="18"/>
  <c r="D317" i="18"/>
  <c r="H317" i="18"/>
  <c r="F317" i="18"/>
  <c r="C316" i="18"/>
  <c r="B315" i="18"/>
  <c r="H294" i="18"/>
  <c r="F294" i="18"/>
  <c r="D294" i="18"/>
  <c r="M294" i="18"/>
  <c r="J294" i="18"/>
  <c r="C293" i="18"/>
  <c r="B292" i="18"/>
  <c r="L272" i="18"/>
  <c r="J272" i="18"/>
  <c r="H272" i="18"/>
  <c r="F272" i="18"/>
  <c r="D272" i="18"/>
  <c r="M272" i="18"/>
  <c r="C271" i="18"/>
  <c r="B270" i="18"/>
  <c r="H250" i="18"/>
  <c r="F250" i="18"/>
  <c r="D250" i="18"/>
  <c r="M250" i="18"/>
  <c r="J250" i="18"/>
  <c r="C249" i="18"/>
  <c r="B248" i="18"/>
  <c r="D228" i="18"/>
  <c r="J228" i="18"/>
  <c r="H228" i="18"/>
  <c r="F228" i="18"/>
  <c r="C227" i="18"/>
  <c r="B226" i="18"/>
  <c r="M206" i="18"/>
  <c r="L206" i="18"/>
  <c r="J206" i="18"/>
  <c r="D206" i="18"/>
  <c r="H206" i="18"/>
  <c r="F206" i="18"/>
  <c r="C205" i="18"/>
  <c r="B204" i="18"/>
  <c r="H184" i="18"/>
  <c r="F184" i="18"/>
  <c r="D184" i="18"/>
  <c r="M184" i="18"/>
  <c r="J184" i="18"/>
  <c r="C183" i="18"/>
  <c r="B182" i="18"/>
  <c r="M162" i="18"/>
  <c r="L162" i="18"/>
  <c r="J162" i="18"/>
  <c r="H162" i="18"/>
  <c r="F162" i="18"/>
  <c r="D162" i="18"/>
  <c r="C161" i="18"/>
  <c r="B160" i="18"/>
  <c r="H140" i="18"/>
  <c r="F140" i="18"/>
  <c r="D140" i="18"/>
  <c r="M140" i="18"/>
  <c r="J140" i="18"/>
  <c r="C139" i="18"/>
  <c r="B138" i="18"/>
  <c r="H118" i="18"/>
  <c r="F118" i="18"/>
  <c r="D118" i="18"/>
  <c r="M118" i="18"/>
  <c r="J118" i="18"/>
  <c r="C117" i="18"/>
  <c r="B116" i="18"/>
  <c r="M96" i="18"/>
  <c r="L96" i="18"/>
  <c r="J96" i="18"/>
  <c r="H96" i="18"/>
  <c r="F96" i="18"/>
  <c r="D96" i="18"/>
  <c r="C95" i="18"/>
  <c r="M74" i="18"/>
  <c r="L74" i="18"/>
  <c r="J74" i="18"/>
  <c r="D74" i="18"/>
  <c r="C73" i="18"/>
  <c r="F52" i="18"/>
  <c r="D52" i="18"/>
  <c r="C51" i="18"/>
  <c r="M30" i="18"/>
  <c r="L30" i="18"/>
  <c r="J30" i="18"/>
  <c r="D30" i="18"/>
  <c r="H30" i="18"/>
  <c r="F30" i="18"/>
  <c r="C29" i="18"/>
  <c r="D8" i="18"/>
  <c r="J8" i="18"/>
  <c r="H8" i="18"/>
  <c r="F8" i="18"/>
  <c r="C7" i="18"/>
  <c r="H683" i="17"/>
  <c r="F683" i="17"/>
  <c r="D683" i="17"/>
  <c r="M683" i="17"/>
  <c r="J683" i="17"/>
  <c r="C682" i="17"/>
  <c r="B681" i="17"/>
  <c r="M659" i="17"/>
  <c r="L659" i="17"/>
  <c r="J659" i="17"/>
  <c r="H659" i="17"/>
  <c r="D659" i="17"/>
  <c r="F659" i="17"/>
  <c r="C658" i="17"/>
  <c r="B657" i="17"/>
  <c r="M634" i="17"/>
  <c r="D634" i="17"/>
  <c r="L634" i="17"/>
  <c r="J634" i="17"/>
  <c r="H634" i="17"/>
  <c r="F634" i="17"/>
  <c r="C633" i="17"/>
  <c r="H612" i="17"/>
  <c r="F612" i="17"/>
  <c r="D612" i="17"/>
  <c r="J612" i="17"/>
  <c r="C611" i="17"/>
  <c r="B610" i="17"/>
  <c r="M589" i="17"/>
  <c r="L589" i="17"/>
  <c r="J589" i="17"/>
  <c r="H589" i="17"/>
  <c r="D589" i="17"/>
  <c r="F589" i="17"/>
  <c r="C588" i="17"/>
  <c r="B587" i="17"/>
  <c r="D566" i="17"/>
  <c r="L566" i="17"/>
  <c r="J566" i="17"/>
  <c r="H566" i="17"/>
  <c r="F566" i="17"/>
  <c r="C565" i="17"/>
  <c r="B564" i="17"/>
  <c r="M543" i="17"/>
  <c r="J543" i="17"/>
  <c r="H543" i="17"/>
  <c r="F543" i="17"/>
  <c r="D543" i="17"/>
  <c r="L543" i="17"/>
  <c r="C542" i="17"/>
  <c r="B541" i="17"/>
  <c r="M520" i="17"/>
  <c r="L520" i="17"/>
  <c r="J520" i="17"/>
  <c r="D520" i="17"/>
  <c r="H520" i="17"/>
  <c r="F520" i="17"/>
  <c r="C519" i="17"/>
  <c r="B518" i="17"/>
  <c r="H497" i="17"/>
  <c r="F497" i="17"/>
  <c r="D497" i="17"/>
  <c r="J497" i="17"/>
  <c r="C496" i="17"/>
  <c r="B495" i="17"/>
  <c r="M470" i="17"/>
  <c r="L470" i="17"/>
  <c r="J470" i="17"/>
  <c r="D470" i="17"/>
  <c r="H470" i="17"/>
  <c r="F470" i="17"/>
  <c r="C469" i="17"/>
  <c r="B468" i="17"/>
  <c r="M447" i="17"/>
  <c r="D447" i="17"/>
  <c r="L447" i="17"/>
  <c r="J447" i="17"/>
  <c r="H447" i="17"/>
  <c r="F447" i="17"/>
  <c r="C446" i="17"/>
  <c r="B445" i="17"/>
  <c r="M421" i="17"/>
  <c r="J421" i="17"/>
  <c r="H421" i="17"/>
  <c r="F421" i="17"/>
  <c r="D421" i="17"/>
  <c r="L421" i="17"/>
  <c r="C420" i="17"/>
  <c r="B419" i="17"/>
  <c r="M395" i="17"/>
  <c r="L395" i="17"/>
  <c r="D395" i="17"/>
  <c r="J395" i="17"/>
  <c r="H395" i="17"/>
  <c r="F395" i="17"/>
  <c r="C394" i="17"/>
  <c r="B393" i="17"/>
  <c r="F369" i="17"/>
  <c r="D369" i="17"/>
  <c r="J369" i="17"/>
  <c r="H369" i="17"/>
  <c r="C368" i="17"/>
  <c r="B367" i="17"/>
  <c r="L343" i="17"/>
  <c r="J343" i="17"/>
  <c r="H343" i="17"/>
  <c r="D343" i="17"/>
  <c r="M343" i="17"/>
  <c r="F343" i="17"/>
  <c r="C342" i="17"/>
  <c r="B341" i="17"/>
  <c r="M317" i="17"/>
  <c r="D317" i="17"/>
  <c r="L317" i="17"/>
  <c r="J317" i="17"/>
  <c r="H317" i="17"/>
  <c r="F317" i="17"/>
  <c r="C316" i="17"/>
  <c r="B315" i="17"/>
  <c r="M294" i="17"/>
  <c r="D294" i="17"/>
  <c r="L294" i="17"/>
  <c r="J294" i="17"/>
  <c r="H294" i="17"/>
  <c r="F294" i="17"/>
  <c r="C293" i="17"/>
  <c r="B292" i="17"/>
  <c r="H272" i="17"/>
  <c r="F272" i="17"/>
  <c r="D272" i="17"/>
  <c r="M272" i="17"/>
  <c r="J272" i="17"/>
  <c r="C271" i="17"/>
  <c r="B270" i="17"/>
  <c r="J250" i="17"/>
  <c r="D250" i="17"/>
  <c r="H250" i="17"/>
  <c r="F250" i="17"/>
  <c r="C249" i="17"/>
  <c r="B248" i="17"/>
  <c r="M228" i="17"/>
  <c r="L228" i="17"/>
  <c r="D228" i="17"/>
  <c r="J228" i="17"/>
  <c r="H228" i="17"/>
  <c r="F228" i="17"/>
  <c r="C227" i="17"/>
  <c r="B226" i="17"/>
  <c r="J206" i="17"/>
  <c r="H206" i="17"/>
  <c r="D206" i="17"/>
  <c r="M206" i="17"/>
  <c r="F206" i="17"/>
  <c r="C205" i="17"/>
  <c r="B204" i="17"/>
  <c r="M184" i="17"/>
  <c r="D184" i="17"/>
  <c r="L184" i="17"/>
  <c r="J184" i="17"/>
  <c r="H184" i="17"/>
  <c r="F184" i="17"/>
  <c r="C183" i="17"/>
  <c r="B182" i="17"/>
  <c r="J162" i="17"/>
  <c r="H162" i="17"/>
  <c r="D162" i="17"/>
  <c r="M162" i="17"/>
  <c r="F162" i="17"/>
  <c r="C161" i="17"/>
  <c r="B160" i="17"/>
  <c r="M140" i="17"/>
  <c r="J140" i="17"/>
  <c r="D140" i="17"/>
  <c r="L140" i="17"/>
  <c r="H140" i="17"/>
  <c r="F140" i="17"/>
  <c r="C139" i="17"/>
  <c r="B138" i="17"/>
  <c r="M118" i="17"/>
  <c r="D118" i="17"/>
  <c r="L118" i="17"/>
  <c r="J118" i="17"/>
  <c r="H118" i="17"/>
  <c r="F118" i="17"/>
  <c r="C117" i="17"/>
  <c r="B116" i="17"/>
  <c r="J96" i="17"/>
  <c r="H96" i="17"/>
  <c r="D96" i="17"/>
  <c r="M96" i="17"/>
  <c r="F96" i="17"/>
  <c r="C95" i="17"/>
  <c r="M74" i="17"/>
  <c r="L74" i="17"/>
  <c r="J74" i="17"/>
  <c r="D74" i="17"/>
  <c r="C73" i="17"/>
  <c r="D52" i="17"/>
  <c r="C51" i="17"/>
  <c r="J30" i="17"/>
  <c r="H30" i="17"/>
  <c r="D30" i="17"/>
  <c r="M30" i="17"/>
  <c r="F30" i="17"/>
  <c r="C29" i="17"/>
  <c r="M8" i="17"/>
  <c r="L8" i="17"/>
  <c r="H8" i="17"/>
  <c r="D8" i="17"/>
  <c r="J8" i="17"/>
  <c r="F8" i="17"/>
  <c r="C7" i="17"/>
  <c r="J76" i="14"/>
  <c r="I76" i="14"/>
  <c r="U5" i="14"/>
  <c r="M5" i="14"/>
  <c r="L5" i="14"/>
  <c r="J5" i="14"/>
  <c r="H5" i="14"/>
  <c r="K36" i="13"/>
  <c r="K5" i="13"/>
  <c r="H5" i="13"/>
  <c r="H250" i="11"/>
  <c r="D250" i="11"/>
  <c r="M250" i="11"/>
  <c r="J250" i="11"/>
  <c r="C249" i="11"/>
  <c r="J228" i="11"/>
  <c r="H228" i="11"/>
  <c r="F228" i="11"/>
  <c r="D228" i="11"/>
  <c r="M228" i="11"/>
  <c r="C227" i="11"/>
  <c r="L206" i="11"/>
  <c r="J206" i="11"/>
  <c r="D206" i="11"/>
  <c r="C205" i="11"/>
  <c r="M184" i="11"/>
  <c r="F184" i="11"/>
  <c r="D184" i="11"/>
  <c r="J184" i="11"/>
  <c r="C183" i="11"/>
  <c r="M162" i="11"/>
  <c r="J162" i="11"/>
  <c r="D162" i="11"/>
  <c r="C161" i="11"/>
  <c r="H140" i="11"/>
  <c r="F140" i="11"/>
  <c r="D140" i="11"/>
  <c r="J140" i="11"/>
  <c r="C139" i="11"/>
  <c r="L118" i="11"/>
  <c r="J118" i="11"/>
  <c r="D118" i="11"/>
  <c r="C117" i="11"/>
  <c r="M96" i="11"/>
  <c r="F96" i="11"/>
  <c r="D96" i="11"/>
  <c r="J96" i="11"/>
  <c r="C95" i="11"/>
  <c r="M74" i="11"/>
  <c r="J74" i="11"/>
  <c r="D74" i="11"/>
  <c r="C73" i="11"/>
  <c r="H52" i="11"/>
  <c r="F52" i="11"/>
  <c r="D52" i="11"/>
  <c r="J52" i="11"/>
  <c r="C51" i="11"/>
  <c r="L30" i="11"/>
  <c r="J30" i="11"/>
  <c r="H30" i="11"/>
  <c r="D30" i="11"/>
  <c r="C29" i="11"/>
  <c r="M8" i="11"/>
  <c r="L8" i="11"/>
  <c r="F8" i="11"/>
  <c r="D8" i="11"/>
  <c r="C7" i="11"/>
  <c r="M659" i="9"/>
  <c r="F659" i="9"/>
  <c r="D659" i="9"/>
  <c r="L659" i="9"/>
  <c r="J659" i="9"/>
  <c r="H659" i="9"/>
  <c r="C658" i="9"/>
  <c r="B657" i="9"/>
  <c r="M634" i="9"/>
  <c r="L634" i="9"/>
  <c r="F634" i="9"/>
  <c r="D634" i="9"/>
  <c r="J634" i="9"/>
  <c r="H634" i="9"/>
  <c r="C633" i="9"/>
  <c r="J612" i="9"/>
  <c r="H612" i="9"/>
  <c r="D612" i="9"/>
  <c r="M612" i="9"/>
  <c r="F612" i="9"/>
  <c r="C611" i="9"/>
  <c r="B610" i="9"/>
  <c r="M589" i="9"/>
  <c r="F589" i="9"/>
  <c r="D589" i="9"/>
  <c r="L589" i="9"/>
  <c r="J589" i="9"/>
  <c r="H589" i="9"/>
  <c r="C588" i="9"/>
  <c r="B587" i="9"/>
  <c r="L566" i="9"/>
  <c r="H566" i="9"/>
  <c r="F566" i="9"/>
  <c r="D566" i="9"/>
  <c r="M566" i="9"/>
  <c r="J566" i="9"/>
  <c r="C565" i="9"/>
  <c r="B564" i="9"/>
  <c r="L543" i="9"/>
  <c r="J543" i="9"/>
  <c r="F543" i="9"/>
  <c r="D543" i="9"/>
  <c r="M543" i="9"/>
  <c r="H543" i="9"/>
  <c r="C542" i="9"/>
  <c r="B541" i="9"/>
  <c r="L520" i="9"/>
  <c r="H520" i="9"/>
  <c r="D520" i="9"/>
  <c r="M520" i="9"/>
  <c r="J520" i="9"/>
  <c r="F520" i="9"/>
  <c r="C519" i="9"/>
  <c r="B518" i="9"/>
  <c r="J497" i="9"/>
  <c r="H497" i="9"/>
  <c r="D497" i="9"/>
  <c r="M497" i="9"/>
  <c r="F497" i="9"/>
  <c r="C496" i="9"/>
  <c r="B495" i="9"/>
  <c r="M470" i="9"/>
  <c r="J470" i="9"/>
  <c r="F470" i="9"/>
  <c r="D470" i="9"/>
  <c r="L470" i="9"/>
  <c r="H470" i="9"/>
  <c r="C469" i="9"/>
  <c r="B468" i="9"/>
  <c r="L447" i="9"/>
  <c r="H447" i="9"/>
  <c r="D447" i="9"/>
  <c r="M447" i="9"/>
  <c r="J447" i="9"/>
  <c r="F447" i="9"/>
  <c r="C446" i="9"/>
  <c r="B445" i="9"/>
  <c r="J421" i="9"/>
  <c r="D421" i="9"/>
  <c r="M421" i="9"/>
  <c r="H421" i="9"/>
  <c r="F421" i="9"/>
  <c r="C420" i="9"/>
  <c r="B419" i="9"/>
  <c r="H395" i="9"/>
  <c r="D395" i="9"/>
  <c r="M395" i="9"/>
  <c r="J395" i="9"/>
  <c r="F395" i="9"/>
  <c r="C394" i="9"/>
  <c r="B393" i="9"/>
  <c r="H369" i="9"/>
  <c r="F369" i="9"/>
  <c r="D369" i="9"/>
  <c r="L369" i="9"/>
  <c r="J369" i="9"/>
  <c r="C368" i="9"/>
  <c r="B367" i="9"/>
  <c r="M343" i="9"/>
  <c r="L343" i="9"/>
  <c r="H343" i="9"/>
  <c r="D343" i="9"/>
  <c r="J343" i="9"/>
  <c r="F343" i="9"/>
  <c r="C342" i="9"/>
  <c r="B341" i="9"/>
  <c r="M317" i="9"/>
  <c r="J317" i="9"/>
  <c r="D317" i="9"/>
  <c r="L317" i="9"/>
  <c r="H317" i="9"/>
  <c r="F317" i="9"/>
  <c r="C316" i="9"/>
  <c r="B315" i="9"/>
  <c r="J294" i="9"/>
  <c r="H294" i="9"/>
  <c r="F294" i="9"/>
  <c r="D294" i="9"/>
  <c r="M294" i="9"/>
  <c r="C293" i="9"/>
  <c r="B292" i="9"/>
  <c r="M272" i="9"/>
  <c r="L272" i="9"/>
  <c r="F272" i="9"/>
  <c r="D272" i="9"/>
  <c r="J272" i="9"/>
  <c r="H272" i="9"/>
  <c r="C271" i="9"/>
  <c r="B270" i="9"/>
  <c r="H250" i="9"/>
  <c r="F250" i="9"/>
  <c r="D250" i="9"/>
  <c r="M250" i="9"/>
  <c r="J250" i="9"/>
  <c r="C249" i="9"/>
  <c r="B248" i="9"/>
  <c r="H228" i="9"/>
  <c r="F228" i="9"/>
  <c r="D228" i="9"/>
  <c r="L228" i="9"/>
  <c r="J228" i="9"/>
  <c r="C227" i="9"/>
  <c r="B226" i="9"/>
  <c r="M206" i="9"/>
  <c r="J206" i="9"/>
  <c r="D206" i="9"/>
  <c r="L206" i="9"/>
  <c r="H206" i="9"/>
  <c r="F206" i="9"/>
  <c r="C205" i="9"/>
  <c r="B204" i="9"/>
  <c r="M184" i="9"/>
  <c r="J184" i="9"/>
  <c r="H184" i="9"/>
  <c r="D184" i="9"/>
  <c r="L184" i="9"/>
  <c r="F184" i="9"/>
  <c r="C183" i="9"/>
  <c r="B182" i="9"/>
  <c r="M162" i="9"/>
  <c r="J162" i="9"/>
  <c r="F162" i="9"/>
  <c r="D162" i="9"/>
  <c r="L162" i="9"/>
  <c r="H162" i="9"/>
  <c r="C161" i="9"/>
  <c r="B160" i="9"/>
  <c r="H140" i="9"/>
  <c r="D140" i="9"/>
  <c r="M140" i="9"/>
  <c r="J140" i="9"/>
  <c r="F140" i="9"/>
  <c r="C139" i="9"/>
  <c r="B138" i="9"/>
  <c r="J118" i="9"/>
  <c r="H118" i="9"/>
  <c r="D118" i="9"/>
  <c r="M118" i="9"/>
  <c r="F118" i="9"/>
  <c r="C117" i="9"/>
  <c r="B116" i="9"/>
  <c r="M96" i="9"/>
  <c r="L96" i="9"/>
  <c r="J96" i="9"/>
  <c r="F96" i="9"/>
  <c r="D96" i="9"/>
  <c r="H96" i="9"/>
  <c r="C95" i="9"/>
  <c r="M74" i="9"/>
  <c r="J74" i="9"/>
  <c r="D74" i="9"/>
  <c r="C73" i="9"/>
  <c r="M52" i="9"/>
  <c r="H52" i="9"/>
  <c r="F52" i="9"/>
  <c r="D52" i="9"/>
  <c r="C51" i="9"/>
  <c r="L30" i="9"/>
  <c r="F30" i="9"/>
  <c r="D30" i="9"/>
  <c r="M30" i="9"/>
  <c r="J30" i="9"/>
  <c r="H30" i="9"/>
  <c r="C29" i="9"/>
  <c r="J8" i="9"/>
  <c r="H8" i="9"/>
  <c r="F8" i="9"/>
  <c r="D8" i="9"/>
  <c r="M8" i="9"/>
  <c r="C7" i="9"/>
  <c r="O75" i="7"/>
  <c r="M75" i="7"/>
  <c r="K43" i="7"/>
  <c r="J43" i="7"/>
  <c r="O6" i="7"/>
  <c r="K6" i="7"/>
  <c r="M6" i="7"/>
  <c r="K28" i="5"/>
  <c r="J28" i="5"/>
  <c r="K6" i="5"/>
  <c r="L6" i="5"/>
  <c r="M6" i="5"/>
  <c r="X5" i="4"/>
  <c r="W5" i="4"/>
  <c r="U5" i="4"/>
  <c r="S5" i="4"/>
  <c r="M5" i="4"/>
  <c r="W5" i="3"/>
  <c r="U5" i="3"/>
  <c r="N5" i="2"/>
  <c r="F5" i="2"/>
  <c r="AB39" i="31" l="1"/>
  <c r="S39" i="31"/>
  <c r="AC39" i="31"/>
  <c r="AA39" i="31"/>
  <c r="Q39" i="31"/>
  <c r="F24" i="2"/>
  <c r="H60" i="9"/>
  <c r="H85" i="9"/>
  <c r="F408" i="9"/>
  <c r="J20" i="9"/>
  <c r="AO11" i="9"/>
  <c r="AQ12" i="9"/>
  <c r="AJ13" i="9"/>
  <c r="AD14" i="9"/>
  <c r="AF15" i="9"/>
  <c r="AO19" i="9"/>
  <c r="J34" i="9"/>
  <c r="H40" i="9"/>
  <c r="J54" i="9"/>
  <c r="H101" i="9"/>
  <c r="F107" i="9"/>
  <c r="H166" i="9"/>
  <c r="F172" i="9"/>
  <c r="F212" i="9"/>
  <c r="J218" i="9"/>
  <c r="J307" i="9"/>
  <c r="H319" i="9"/>
  <c r="F325" i="9"/>
  <c r="F400" i="9"/>
  <c r="F450" i="9"/>
  <c r="H500" i="9"/>
  <c r="H549" i="9"/>
  <c r="F555" i="9"/>
  <c r="J257" i="11"/>
  <c r="AQ20" i="9"/>
  <c r="H305" i="9"/>
  <c r="E14" i="5"/>
  <c r="AO10" i="9"/>
  <c r="AQ11" i="9"/>
  <c r="AJ12" i="9"/>
  <c r="AD13" i="9"/>
  <c r="AF14" i="9"/>
  <c r="AO18" i="9"/>
  <c r="AQ19" i="9"/>
  <c r="AJ20" i="9"/>
  <c r="F36" i="9"/>
  <c r="J40" i="9"/>
  <c r="F56" i="9"/>
  <c r="J60" i="9"/>
  <c r="F100" i="9"/>
  <c r="J104" i="9"/>
  <c r="J166" i="9"/>
  <c r="H172" i="9"/>
  <c r="F274" i="9"/>
  <c r="J321" i="9"/>
  <c r="H327" i="9"/>
  <c r="J396" i="9"/>
  <c r="H402" i="9"/>
  <c r="H452" i="9"/>
  <c r="F458" i="9"/>
  <c r="J502" i="9"/>
  <c r="J510" i="9"/>
  <c r="J642" i="9"/>
  <c r="J39" i="11"/>
  <c r="S11" i="2"/>
  <c r="F25" i="2"/>
  <c r="H11" i="9"/>
  <c r="F18" i="9"/>
  <c r="J76" i="9"/>
  <c r="F14" i="5"/>
  <c r="AO9" i="9"/>
  <c r="AQ10" i="9"/>
  <c r="AJ11" i="9"/>
  <c r="AD12" i="9"/>
  <c r="AF13" i="9"/>
  <c r="AO17" i="9"/>
  <c r="AQ18" i="9"/>
  <c r="AJ19" i="9"/>
  <c r="AD20" i="9"/>
  <c r="H33" i="9"/>
  <c r="F39" i="9"/>
  <c r="H100" i="9"/>
  <c r="F106" i="9"/>
  <c r="H276" i="9"/>
  <c r="F282" i="9"/>
  <c r="J329" i="9"/>
  <c r="J404" i="9"/>
  <c r="J454" i="9"/>
  <c r="H460" i="9"/>
  <c r="F547" i="9"/>
  <c r="J573" i="9"/>
  <c r="H58" i="11"/>
  <c r="F128" i="11"/>
  <c r="F216" i="11"/>
  <c r="S27" i="2"/>
  <c r="H19" i="9"/>
  <c r="H82" i="9"/>
  <c r="F104" i="9"/>
  <c r="J210" i="9"/>
  <c r="F498" i="9"/>
  <c r="G14" i="5"/>
  <c r="E15" i="5"/>
  <c r="F14" i="9"/>
  <c r="H15" i="9"/>
  <c r="J16" i="9"/>
  <c r="J21" i="9"/>
  <c r="F32" i="9"/>
  <c r="J36" i="9"/>
  <c r="H42" i="9"/>
  <c r="F80" i="9"/>
  <c r="J100" i="9"/>
  <c r="H106" i="9"/>
  <c r="H208" i="9"/>
  <c r="F214" i="9"/>
  <c r="F251" i="9"/>
  <c r="J278" i="9"/>
  <c r="H284" i="9"/>
  <c r="H508" i="9"/>
  <c r="H533" i="9"/>
  <c r="F638" i="9"/>
  <c r="H82" i="11"/>
  <c r="H106" i="11"/>
  <c r="H146" i="11"/>
  <c r="H170" i="11"/>
  <c r="H194" i="11"/>
  <c r="H234" i="11"/>
  <c r="F261" i="11"/>
  <c r="J12" i="9"/>
  <c r="H34" i="9"/>
  <c r="H98" i="9"/>
  <c r="J108" i="9"/>
  <c r="H216" i="9"/>
  <c r="J299" i="9"/>
  <c r="H14" i="5"/>
  <c r="F15" i="5"/>
  <c r="AJ9" i="9"/>
  <c r="AD10" i="9"/>
  <c r="AF11" i="9"/>
  <c r="AO15" i="9"/>
  <c r="AQ16" i="9"/>
  <c r="AJ17" i="9"/>
  <c r="AD18" i="9"/>
  <c r="AQ21" i="9"/>
  <c r="H32" i="9"/>
  <c r="F38" i="9"/>
  <c r="J42" i="9"/>
  <c r="F58" i="9"/>
  <c r="F83" i="9"/>
  <c r="F99" i="9"/>
  <c r="J103" i="9"/>
  <c r="H109" i="9"/>
  <c r="F141" i="9"/>
  <c r="J145" i="9"/>
  <c r="F164" i="9"/>
  <c r="J168" i="9"/>
  <c r="H174" i="9"/>
  <c r="J208" i="9"/>
  <c r="H214" i="9"/>
  <c r="J219" i="9"/>
  <c r="H253" i="9"/>
  <c r="F259" i="9"/>
  <c r="J346" i="9"/>
  <c r="H352" i="9"/>
  <c r="F425" i="9"/>
  <c r="F472" i="9"/>
  <c r="H571" i="9"/>
  <c r="H18" i="11"/>
  <c r="H21" i="11"/>
  <c r="F10" i="9"/>
  <c r="F40" i="9"/>
  <c r="S9" i="2"/>
  <c r="G15" i="5"/>
  <c r="AD9" i="9"/>
  <c r="AF10" i="9"/>
  <c r="AO14" i="9"/>
  <c r="AQ15" i="9"/>
  <c r="AJ16" i="9"/>
  <c r="AD17" i="9"/>
  <c r="AF18" i="9"/>
  <c r="J32" i="9"/>
  <c r="H38" i="9"/>
  <c r="H58" i="9"/>
  <c r="F64" i="9"/>
  <c r="H102" i="9"/>
  <c r="F108" i="9"/>
  <c r="H141" i="9"/>
  <c r="F147" i="9"/>
  <c r="J151" i="9"/>
  <c r="H164" i="9"/>
  <c r="F170" i="9"/>
  <c r="J174" i="9"/>
  <c r="J255" i="9"/>
  <c r="H261" i="9"/>
  <c r="F295" i="9"/>
  <c r="H427" i="9"/>
  <c r="F433" i="9"/>
  <c r="H474" i="9"/>
  <c r="F480" i="9"/>
  <c r="F506" i="9"/>
  <c r="H15" i="5"/>
  <c r="AF9" i="9"/>
  <c r="AO13" i="9"/>
  <c r="AQ14" i="9"/>
  <c r="AJ15" i="9"/>
  <c r="AD16" i="9"/>
  <c r="AF17" i="9"/>
  <c r="AD21" i="9"/>
  <c r="F31" i="9"/>
  <c r="J35" i="9"/>
  <c r="H41" i="9"/>
  <c r="H61" i="9"/>
  <c r="H76" i="9"/>
  <c r="F82" i="9"/>
  <c r="J86" i="9"/>
  <c r="F98" i="9"/>
  <c r="J102" i="9"/>
  <c r="H108" i="9"/>
  <c r="J263" i="9"/>
  <c r="H297" i="9"/>
  <c r="F303" i="9"/>
  <c r="J330" i="9"/>
  <c r="J429" i="9"/>
  <c r="J476" i="9"/>
  <c r="H482" i="9"/>
  <c r="J551" i="9"/>
  <c r="F569" i="9"/>
  <c r="H640" i="9"/>
  <c r="F646" i="9"/>
  <c r="J31" i="11"/>
  <c r="H61" i="11"/>
  <c r="H85" i="11"/>
  <c r="H109" i="11"/>
  <c r="J127" i="11"/>
  <c r="H149" i="11"/>
  <c r="H173" i="11"/>
  <c r="H197" i="11"/>
  <c r="J215" i="11"/>
  <c r="H229" i="11"/>
  <c r="H237" i="11"/>
  <c r="J260" i="11"/>
  <c r="D9" i="12"/>
  <c r="D13" i="12"/>
  <c r="D17" i="12"/>
  <c r="D50" i="12"/>
  <c r="D54" i="12"/>
  <c r="D58" i="12"/>
  <c r="D95" i="12"/>
  <c r="D99" i="12"/>
  <c r="D103" i="12"/>
  <c r="D136" i="12"/>
  <c r="D140" i="12"/>
  <c r="D144" i="12"/>
  <c r="D177" i="12"/>
  <c r="D181" i="12"/>
  <c r="D185" i="12"/>
  <c r="D222" i="12"/>
  <c r="D226" i="12"/>
  <c r="D242" i="12"/>
  <c r="D246" i="12"/>
  <c r="D250" i="12"/>
  <c r="J17" i="17"/>
  <c r="J33" i="17"/>
  <c r="H39" i="17"/>
  <c r="F87" i="17"/>
  <c r="F79" i="17"/>
  <c r="J102" i="17"/>
  <c r="H108" i="17"/>
  <c r="J382" i="17"/>
  <c r="H108" i="18"/>
  <c r="F295" i="18"/>
  <c r="AJ10" i="9"/>
  <c r="AD11" i="9"/>
  <c r="AF12" i="9"/>
  <c r="AO12" i="9"/>
  <c r="AQ13" i="9"/>
  <c r="AJ14" i="9"/>
  <c r="AD15" i="9"/>
  <c r="AF16" i="9"/>
  <c r="AO16" i="9"/>
  <c r="AQ17" i="9"/>
  <c r="AJ18" i="9"/>
  <c r="AD19" i="9"/>
  <c r="AF21" i="9"/>
  <c r="AO21" i="9"/>
  <c r="F34" i="9"/>
  <c r="H36" i="9"/>
  <c r="J38" i="9"/>
  <c r="F42" i="9"/>
  <c r="J98" i="9"/>
  <c r="F102" i="9"/>
  <c r="H104" i="9"/>
  <c r="J106" i="9"/>
  <c r="H635" i="9"/>
  <c r="J637" i="9"/>
  <c r="F641" i="9"/>
  <c r="H643" i="9"/>
  <c r="J645" i="9"/>
  <c r="D30" i="12"/>
  <c r="D34" i="12"/>
  <c r="D38" i="12"/>
  <c r="D71" i="12"/>
  <c r="D75" i="12"/>
  <c r="D79" i="12"/>
  <c r="D116" i="12"/>
  <c r="D120" i="12"/>
  <c r="D124" i="12"/>
  <c r="D157" i="12"/>
  <c r="D161" i="12"/>
  <c r="D165" i="12"/>
  <c r="D198" i="12"/>
  <c r="D202" i="12"/>
  <c r="D206" i="12"/>
  <c r="F12" i="17"/>
  <c r="F82" i="17"/>
  <c r="H372" i="17"/>
  <c r="F624" i="17"/>
  <c r="F9" i="9"/>
  <c r="H10" i="9"/>
  <c r="J11" i="9"/>
  <c r="F13" i="9"/>
  <c r="H14" i="9"/>
  <c r="J15" i="9"/>
  <c r="F17" i="9"/>
  <c r="H18" i="9"/>
  <c r="J19" i="9"/>
  <c r="H31" i="9"/>
  <c r="J33" i="9"/>
  <c r="F37" i="9"/>
  <c r="H39" i="9"/>
  <c r="J41" i="9"/>
  <c r="F97" i="9"/>
  <c r="H99" i="9"/>
  <c r="J101" i="9"/>
  <c r="F105" i="9"/>
  <c r="H107" i="9"/>
  <c r="J109" i="9"/>
  <c r="F636" i="9"/>
  <c r="H638" i="9"/>
  <c r="J640" i="9"/>
  <c r="F644" i="9"/>
  <c r="H646" i="9"/>
  <c r="D10" i="12"/>
  <c r="D14" i="12"/>
  <c r="D18" i="12"/>
  <c r="D51" i="12"/>
  <c r="D55" i="12"/>
  <c r="D59" i="12"/>
  <c r="D92" i="12"/>
  <c r="D96" i="12"/>
  <c r="D100" i="12"/>
  <c r="D137" i="12"/>
  <c r="D141" i="12"/>
  <c r="D145" i="12"/>
  <c r="D178" i="12"/>
  <c r="D182" i="12"/>
  <c r="D186" i="12"/>
  <c r="D219" i="12"/>
  <c r="D223" i="12"/>
  <c r="D227" i="12"/>
  <c r="D239" i="12"/>
  <c r="D243" i="12"/>
  <c r="D247" i="12"/>
  <c r="J9" i="17"/>
  <c r="H15" i="17"/>
  <c r="F21" i="17"/>
  <c r="J59" i="17"/>
  <c r="F98" i="17"/>
  <c r="H408" i="17"/>
  <c r="J452" i="17"/>
  <c r="H423" i="18"/>
  <c r="J635" i="9"/>
  <c r="F639" i="9"/>
  <c r="H641" i="9"/>
  <c r="J643" i="9"/>
  <c r="F647" i="9"/>
  <c r="D31" i="12"/>
  <c r="D35" i="12"/>
  <c r="D39" i="12"/>
  <c r="D72" i="12"/>
  <c r="D76" i="12"/>
  <c r="D80" i="12"/>
  <c r="D113" i="12"/>
  <c r="D117" i="12"/>
  <c r="D121" i="12"/>
  <c r="D158" i="12"/>
  <c r="D162" i="12"/>
  <c r="D166" i="12"/>
  <c r="D199" i="12"/>
  <c r="D203" i="12"/>
  <c r="D207" i="12"/>
  <c r="J41" i="17"/>
  <c r="F328" i="17"/>
  <c r="F398" i="17"/>
  <c r="H639" i="17"/>
  <c r="J660" i="17"/>
  <c r="H689" i="17"/>
  <c r="J10" i="18"/>
  <c r="H84" i="18"/>
  <c r="H9" i="9"/>
  <c r="J10" i="9"/>
  <c r="F12" i="9"/>
  <c r="H13" i="9"/>
  <c r="J14" i="9"/>
  <c r="F16" i="9"/>
  <c r="H17" i="9"/>
  <c r="J18" i="9"/>
  <c r="F20" i="9"/>
  <c r="F21" i="9"/>
  <c r="J31" i="9"/>
  <c r="H37" i="9"/>
  <c r="J39" i="9"/>
  <c r="F43" i="9"/>
  <c r="H97" i="9"/>
  <c r="J99" i="9"/>
  <c r="F103" i="9"/>
  <c r="H105" i="9"/>
  <c r="J107" i="9"/>
  <c r="H636" i="9"/>
  <c r="J638" i="9"/>
  <c r="F642" i="9"/>
  <c r="H644" i="9"/>
  <c r="J646" i="9"/>
  <c r="D11" i="12"/>
  <c r="D15" i="12"/>
  <c r="D19" i="12"/>
  <c r="D52" i="12"/>
  <c r="D56" i="12"/>
  <c r="D60" i="12"/>
  <c r="D93" i="12"/>
  <c r="D97" i="12"/>
  <c r="D101" i="12"/>
  <c r="D134" i="12"/>
  <c r="D138" i="12"/>
  <c r="D142" i="12"/>
  <c r="D179" i="12"/>
  <c r="D183" i="12"/>
  <c r="D187" i="12"/>
  <c r="D220" i="12"/>
  <c r="D224" i="12"/>
  <c r="D228" i="12"/>
  <c r="D240" i="12"/>
  <c r="D244" i="12"/>
  <c r="D248" i="12"/>
  <c r="F13" i="17"/>
  <c r="F58" i="17"/>
  <c r="H263" i="17"/>
  <c r="H16" i="18"/>
  <c r="F375" i="18"/>
  <c r="F577" i="9"/>
  <c r="H579" i="9"/>
  <c r="F591" i="9"/>
  <c r="H593" i="9"/>
  <c r="J595" i="9"/>
  <c r="F599" i="9"/>
  <c r="H601" i="9"/>
  <c r="F613" i="9"/>
  <c r="H615" i="9"/>
  <c r="J617" i="9"/>
  <c r="F621" i="9"/>
  <c r="H623" i="9"/>
  <c r="J625" i="9"/>
  <c r="F637" i="9"/>
  <c r="H639" i="9"/>
  <c r="J641" i="9"/>
  <c r="F645" i="9"/>
  <c r="H647" i="9"/>
  <c r="F661" i="9"/>
  <c r="H663" i="9"/>
  <c r="J665" i="9"/>
  <c r="F669" i="9"/>
  <c r="H671" i="9"/>
  <c r="H12" i="11"/>
  <c r="H20" i="11"/>
  <c r="J38" i="11"/>
  <c r="F58" i="11"/>
  <c r="H60" i="11"/>
  <c r="F82" i="11"/>
  <c r="F98" i="11"/>
  <c r="H100" i="11"/>
  <c r="J102" i="11"/>
  <c r="F106" i="11"/>
  <c r="H108" i="11"/>
  <c r="J126" i="11"/>
  <c r="F146" i="11"/>
  <c r="H148" i="11"/>
  <c r="F170" i="11"/>
  <c r="F186" i="11"/>
  <c r="H188" i="11"/>
  <c r="J190" i="11"/>
  <c r="H196" i="11"/>
  <c r="J214" i="11"/>
  <c r="H236" i="11"/>
  <c r="J251" i="11"/>
  <c r="J259" i="11"/>
  <c r="D32" i="12"/>
  <c r="D36" i="12"/>
  <c r="D40" i="12"/>
  <c r="D73" i="12"/>
  <c r="D77" i="12"/>
  <c r="D81" i="12"/>
  <c r="D114" i="12"/>
  <c r="D118" i="12"/>
  <c r="D122" i="12"/>
  <c r="D155" i="12"/>
  <c r="D159" i="12"/>
  <c r="D163" i="12"/>
  <c r="D200" i="12"/>
  <c r="D204" i="12"/>
  <c r="D208" i="12"/>
  <c r="J16" i="17"/>
  <c r="H31" i="17"/>
  <c r="F37" i="17"/>
  <c r="H100" i="17"/>
  <c r="F106" i="17"/>
  <c r="F378" i="17"/>
  <c r="F141" i="18"/>
  <c r="J321" i="18"/>
  <c r="J9" i="9"/>
  <c r="F11" i="9"/>
  <c r="H12" i="9"/>
  <c r="J13" i="9"/>
  <c r="F15" i="9"/>
  <c r="H16" i="9"/>
  <c r="J17" i="9"/>
  <c r="F19" i="9"/>
  <c r="H20" i="9"/>
  <c r="AO20" i="9"/>
  <c r="H21" i="9"/>
  <c r="F33" i="9"/>
  <c r="J37" i="9"/>
  <c r="F41" i="9"/>
  <c r="H43" i="9"/>
  <c r="J97" i="9"/>
  <c r="F101" i="9"/>
  <c r="H103" i="9"/>
  <c r="J105" i="9"/>
  <c r="F109" i="9"/>
  <c r="J636" i="9"/>
  <c r="F640" i="9"/>
  <c r="H642" i="9"/>
  <c r="J644" i="9"/>
  <c r="D8" i="12"/>
  <c r="D12" i="12"/>
  <c r="D16" i="12"/>
  <c r="D53" i="12"/>
  <c r="D57" i="12"/>
  <c r="D61" i="12"/>
  <c r="D94" i="12"/>
  <c r="D98" i="12"/>
  <c r="D102" i="12"/>
  <c r="D135" i="12"/>
  <c r="D139" i="12"/>
  <c r="D143" i="12"/>
  <c r="D176" i="12"/>
  <c r="D180" i="12"/>
  <c r="D184" i="12"/>
  <c r="D221" i="12"/>
  <c r="D225" i="12"/>
  <c r="D229" i="12"/>
  <c r="D241" i="12"/>
  <c r="D245" i="12"/>
  <c r="D249" i="12"/>
  <c r="H355" i="17"/>
  <c r="J402" i="17"/>
  <c r="H422" i="17"/>
  <c r="H458" i="17"/>
  <c r="F572" i="17"/>
  <c r="H618" i="17"/>
  <c r="F645" i="17"/>
  <c r="H327" i="18"/>
  <c r="J472" i="18"/>
  <c r="J216" i="9"/>
  <c r="H274" i="9"/>
  <c r="J276" i="9"/>
  <c r="F280" i="9"/>
  <c r="H282" i="9"/>
  <c r="J284" i="9"/>
  <c r="J319" i="9"/>
  <c r="F323" i="9"/>
  <c r="H325" i="9"/>
  <c r="J327" i="9"/>
  <c r="F423" i="9"/>
  <c r="H425" i="9"/>
  <c r="J427" i="9"/>
  <c r="F431" i="9"/>
  <c r="H433" i="9"/>
  <c r="F448" i="9"/>
  <c r="H450" i="9"/>
  <c r="J452" i="9"/>
  <c r="F456" i="9"/>
  <c r="H458" i="9"/>
  <c r="J460" i="9"/>
  <c r="H472" i="9"/>
  <c r="J474" i="9"/>
  <c r="F478" i="9"/>
  <c r="H480" i="9"/>
  <c r="J482" i="9"/>
  <c r="F545" i="9"/>
  <c r="H547" i="9"/>
  <c r="J549" i="9"/>
  <c r="F553" i="9"/>
  <c r="H555" i="9"/>
  <c r="F567" i="9"/>
  <c r="H569" i="9"/>
  <c r="J571" i="9"/>
  <c r="F575" i="9"/>
  <c r="H577" i="9"/>
  <c r="J579" i="9"/>
  <c r="H591" i="9"/>
  <c r="J593" i="9"/>
  <c r="F597" i="9"/>
  <c r="H599" i="9"/>
  <c r="J601" i="9"/>
  <c r="F635" i="9"/>
  <c r="H637" i="9"/>
  <c r="J639" i="9"/>
  <c r="F643" i="9"/>
  <c r="H645" i="9"/>
  <c r="J647" i="9"/>
  <c r="H661" i="9"/>
  <c r="J663" i="9"/>
  <c r="F667" i="9"/>
  <c r="H669" i="9"/>
  <c r="J671" i="9"/>
  <c r="J36" i="11"/>
  <c r="F56" i="11"/>
  <c r="J60" i="11"/>
  <c r="F64" i="11"/>
  <c r="F80" i="11"/>
  <c r="J100" i="11"/>
  <c r="F104" i="11"/>
  <c r="J108" i="11"/>
  <c r="J124" i="11"/>
  <c r="F144" i="11"/>
  <c r="J148" i="11"/>
  <c r="F152" i="11"/>
  <c r="F168" i="11"/>
  <c r="F192" i="11"/>
  <c r="F232" i="11"/>
  <c r="F240" i="11"/>
  <c r="D29" i="12"/>
  <c r="D33" i="12"/>
  <c r="D37" i="12"/>
  <c r="D74" i="12"/>
  <c r="D78" i="12"/>
  <c r="D82" i="12"/>
  <c r="D115" i="12"/>
  <c r="D119" i="12"/>
  <c r="D123" i="12"/>
  <c r="D156" i="12"/>
  <c r="D160" i="12"/>
  <c r="D164" i="12"/>
  <c r="D197" i="12"/>
  <c r="D201" i="12"/>
  <c r="D205" i="12"/>
  <c r="H14" i="17"/>
  <c r="F20" i="17"/>
  <c r="H322" i="17"/>
  <c r="F448" i="17"/>
  <c r="J42" i="18"/>
  <c r="J102" i="18"/>
  <c r="F251" i="18"/>
  <c r="H10" i="17"/>
  <c r="J12" i="17"/>
  <c r="F16" i="17"/>
  <c r="H18" i="17"/>
  <c r="J20" i="17"/>
  <c r="F32" i="17"/>
  <c r="H34" i="17"/>
  <c r="J36" i="17"/>
  <c r="F40" i="17"/>
  <c r="H42" i="17"/>
  <c r="J97" i="17"/>
  <c r="F101" i="17"/>
  <c r="H103" i="17"/>
  <c r="J105" i="17"/>
  <c r="F109" i="17"/>
  <c r="J319" i="17"/>
  <c r="H325" i="17"/>
  <c r="H375" i="17"/>
  <c r="F381" i="17"/>
  <c r="H522" i="17"/>
  <c r="F528" i="17"/>
  <c r="J532" i="17"/>
  <c r="H574" i="17"/>
  <c r="J620" i="17"/>
  <c r="J641" i="17"/>
  <c r="H647" i="17"/>
  <c r="F58" i="18"/>
  <c r="J153" i="18"/>
  <c r="F185" i="18"/>
  <c r="J238" i="18"/>
  <c r="J263" i="18"/>
  <c r="H276" i="18"/>
  <c r="F282" i="18"/>
  <c r="J307" i="18"/>
  <c r="F11" i="17"/>
  <c r="H13" i="17"/>
  <c r="J15" i="17"/>
  <c r="F19" i="17"/>
  <c r="H21" i="17"/>
  <c r="J31" i="17"/>
  <c r="F35" i="17"/>
  <c r="H37" i="17"/>
  <c r="J39" i="17"/>
  <c r="F43" i="17"/>
  <c r="H98" i="17"/>
  <c r="J100" i="17"/>
  <c r="F104" i="17"/>
  <c r="H106" i="17"/>
  <c r="J108" i="17"/>
  <c r="H525" i="17"/>
  <c r="F531" i="17"/>
  <c r="H569" i="17"/>
  <c r="J576" i="17"/>
  <c r="F687" i="17"/>
  <c r="H32" i="18"/>
  <c r="F38" i="18"/>
  <c r="F98" i="18"/>
  <c r="J123" i="18"/>
  <c r="H129" i="18"/>
  <c r="H166" i="18"/>
  <c r="F172" i="18"/>
  <c r="J218" i="18"/>
  <c r="J10" i="17"/>
  <c r="F14" i="17"/>
  <c r="H16" i="17"/>
  <c r="J18" i="17"/>
  <c r="H32" i="17"/>
  <c r="J34" i="17"/>
  <c r="F38" i="17"/>
  <c r="H40" i="17"/>
  <c r="J42" i="17"/>
  <c r="F99" i="17"/>
  <c r="H101" i="17"/>
  <c r="J103" i="17"/>
  <c r="F107" i="17"/>
  <c r="H109" i="17"/>
  <c r="H397" i="17"/>
  <c r="F403" i="17"/>
  <c r="J407" i="17"/>
  <c r="F453" i="17"/>
  <c r="J457" i="17"/>
  <c r="H636" i="17"/>
  <c r="F642" i="17"/>
  <c r="J18" i="18"/>
  <c r="H143" i="18"/>
  <c r="F149" i="18"/>
  <c r="F234" i="18"/>
  <c r="H253" i="18"/>
  <c r="F259" i="18"/>
  <c r="H297" i="18"/>
  <c r="F303" i="18"/>
  <c r="J329" i="18"/>
  <c r="J371" i="18"/>
  <c r="H377" i="18"/>
  <c r="F429" i="18"/>
  <c r="H478" i="18"/>
  <c r="J637" i="18"/>
  <c r="F9" i="17"/>
  <c r="H11" i="17"/>
  <c r="J13" i="17"/>
  <c r="F17" i="17"/>
  <c r="H19" i="17"/>
  <c r="J21" i="17"/>
  <c r="F33" i="17"/>
  <c r="H35" i="17"/>
  <c r="J37" i="17"/>
  <c r="F41" i="17"/>
  <c r="H43" i="17"/>
  <c r="J98" i="17"/>
  <c r="F102" i="17"/>
  <c r="H104" i="17"/>
  <c r="J106" i="17"/>
  <c r="F320" i="17"/>
  <c r="J324" i="17"/>
  <c r="H330" i="17"/>
  <c r="F370" i="17"/>
  <c r="J374" i="17"/>
  <c r="H380" i="17"/>
  <c r="H400" i="17"/>
  <c r="F406" i="17"/>
  <c r="P23" i="2"/>
  <c r="W111" i="4"/>
  <c r="M98" i="4"/>
  <c r="L98" i="4"/>
  <c r="L97" i="7"/>
  <c r="K97" i="7"/>
  <c r="M97" i="7"/>
  <c r="J97" i="7"/>
  <c r="I23" i="2"/>
  <c r="K65" i="5"/>
  <c r="J65" i="5"/>
  <c r="M57" i="9"/>
  <c r="M82" i="9"/>
  <c r="U98" i="3"/>
  <c r="S98" i="3"/>
  <c r="L50" i="4"/>
  <c r="L58" i="4"/>
  <c r="L62" i="4"/>
  <c r="L66" i="4"/>
  <c r="M78" i="4"/>
  <c r="L78" i="4"/>
  <c r="M86" i="4"/>
  <c r="L86" i="4"/>
  <c r="X95" i="4"/>
  <c r="W95" i="4"/>
  <c r="I36" i="5"/>
  <c r="O33" i="5"/>
  <c r="M33" i="5"/>
  <c r="L33" i="5"/>
  <c r="K33" i="5"/>
  <c r="J33" i="5"/>
  <c r="O13" i="7"/>
  <c r="M13" i="7"/>
  <c r="L13" i="7"/>
  <c r="K13" i="7"/>
  <c r="J13" i="7"/>
  <c r="K78" i="7"/>
  <c r="J78" i="7"/>
  <c r="L38" i="9"/>
  <c r="M38" i="9"/>
  <c r="M102" i="9"/>
  <c r="L102" i="9"/>
  <c r="L139" i="14"/>
  <c r="H37" i="5"/>
  <c r="M29" i="7"/>
  <c r="L29" i="7"/>
  <c r="K29" i="7"/>
  <c r="J29" i="7"/>
  <c r="F54" i="7"/>
  <c r="H57" i="7"/>
  <c r="F58" i="7"/>
  <c r="AS13" i="9"/>
  <c r="AT13" i="9"/>
  <c r="AH16" i="9"/>
  <c r="AI16" i="9"/>
  <c r="L170" i="9"/>
  <c r="M170" i="9"/>
  <c r="M210" i="9"/>
  <c r="L210" i="9"/>
  <c r="M301" i="9"/>
  <c r="L301" i="9"/>
  <c r="M26" i="4"/>
  <c r="L26" i="4"/>
  <c r="M30" i="4"/>
  <c r="L30" i="4"/>
  <c r="L34" i="4"/>
  <c r="L38" i="4"/>
  <c r="L42" i="4"/>
  <c r="L46" i="4"/>
  <c r="L70" i="4"/>
  <c r="M74" i="4"/>
  <c r="L74" i="4"/>
  <c r="O12" i="5"/>
  <c r="I15" i="5"/>
  <c r="M12" i="5"/>
  <c r="L12" i="5"/>
  <c r="K12" i="5"/>
  <c r="J12" i="5"/>
  <c r="O19" i="5"/>
  <c r="M19" i="5"/>
  <c r="L19" i="5"/>
  <c r="K19" i="5"/>
  <c r="J19" i="5"/>
  <c r="E59" i="5"/>
  <c r="E54" i="7"/>
  <c r="O9" i="5"/>
  <c r="M9" i="5"/>
  <c r="L9" i="5"/>
  <c r="K9" i="5"/>
  <c r="J9" i="5"/>
  <c r="M13" i="5"/>
  <c r="L13" i="5"/>
  <c r="K13" i="5"/>
  <c r="J13" i="5"/>
  <c r="O20" i="5"/>
  <c r="M20" i="5"/>
  <c r="L20" i="5"/>
  <c r="K20" i="5"/>
  <c r="J20" i="5"/>
  <c r="O30" i="5"/>
  <c r="M30" i="5"/>
  <c r="L30" i="5"/>
  <c r="K30" i="5"/>
  <c r="J30" i="5"/>
  <c r="O34" i="5"/>
  <c r="I37" i="5"/>
  <c r="M34" i="5"/>
  <c r="L34" i="5"/>
  <c r="K34" i="5"/>
  <c r="J34" i="5"/>
  <c r="O41" i="5"/>
  <c r="M41" i="5"/>
  <c r="L41" i="5"/>
  <c r="K41" i="5"/>
  <c r="J41" i="5"/>
  <c r="O10" i="7"/>
  <c r="M10" i="7"/>
  <c r="L10" i="7"/>
  <c r="K10" i="7"/>
  <c r="J10" i="7"/>
  <c r="O14" i="7"/>
  <c r="M14" i="7"/>
  <c r="L14" i="7"/>
  <c r="K14" i="7"/>
  <c r="J14" i="7"/>
  <c r="O18" i="7"/>
  <c r="M18" i="7"/>
  <c r="L18" i="7"/>
  <c r="K18" i="7"/>
  <c r="J18" i="7"/>
  <c r="M22" i="7"/>
  <c r="L22" i="7"/>
  <c r="K22" i="7"/>
  <c r="J22" i="7"/>
  <c r="M30" i="7"/>
  <c r="L30" i="7"/>
  <c r="K30" i="7"/>
  <c r="J30" i="7"/>
  <c r="O35" i="7"/>
  <c r="M35" i="7"/>
  <c r="L35" i="7"/>
  <c r="K35" i="7"/>
  <c r="J35" i="7"/>
  <c r="O45" i="7"/>
  <c r="M45" i="7"/>
  <c r="L45" i="7"/>
  <c r="K45" i="7"/>
  <c r="J45" i="7"/>
  <c r="G54" i="7"/>
  <c r="E55" i="7"/>
  <c r="O52" i="7"/>
  <c r="M52" i="7"/>
  <c r="L52" i="7"/>
  <c r="K52" i="7"/>
  <c r="J52" i="7"/>
  <c r="I57" i="7"/>
  <c r="G58" i="7"/>
  <c r="O65" i="7"/>
  <c r="M65" i="7"/>
  <c r="L65" i="7"/>
  <c r="K65" i="7"/>
  <c r="J65" i="7"/>
  <c r="AS12" i="9"/>
  <c r="AT12" i="9"/>
  <c r="AH15" i="9"/>
  <c r="AI15" i="9"/>
  <c r="M34" i="9"/>
  <c r="L34" i="9"/>
  <c r="L98" i="9"/>
  <c r="M98" i="9"/>
  <c r="M213" i="9"/>
  <c r="M498" i="9"/>
  <c r="M504" i="9"/>
  <c r="L504" i="9"/>
  <c r="M546" i="9"/>
  <c r="M636" i="9"/>
  <c r="L636" i="9"/>
  <c r="M33" i="11"/>
  <c r="M6" i="4"/>
  <c r="L6" i="4"/>
  <c r="M10" i="4"/>
  <c r="L10" i="4"/>
  <c r="L54" i="4"/>
  <c r="M82" i="4"/>
  <c r="L82" i="4"/>
  <c r="X99" i="4"/>
  <c r="W99" i="4"/>
  <c r="U99" i="4"/>
  <c r="S99" i="4"/>
  <c r="O17" i="7"/>
  <c r="M17" i="7"/>
  <c r="L17" i="7"/>
  <c r="K17" i="7"/>
  <c r="J17" i="7"/>
  <c r="O48" i="7"/>
  <c r="M48" i="7"/>
  <c r="L48" i="7"/>
  <c r="K48" i="7"/>
  <c r="J48" i="7"/>
  <c r="I56" i="7"/>
  <c r="O51" i="7"/>
  <c r="M51" i="7"/>
  <c r="L51" i="7"/>
  <c r="K51" i="7"/>
  <c r="J51" i="7"/>
  <c r="M273" i="9"/>
  <c r="M295" i="9"/>
  <c r="W6" i="4"/>
  <c r="X6" i="4"/>
  <c r="M23" i="7"/>
  <c r="L23" i="7"/>
  <c r="K23" i="7"/>
  <c r="J23" i="7"/>
  <c r="M31" i="7"/>
  <c r="L31" i="7"/>
  <c r="K31" i="7"/>
  <c r="J31" i="7"/>
  <c r="H54" i="7"/>
  <c r="F55" i="7"/>
  <c r="H58" i="7"/>
  <c r="AT11" i="9"/>
  <c r="AS11" i="9"/>
  <c r="AI14" i="9"/>
  <c r="AH14" i="9"/>
  <c r="AT19" i="9"/>
  <c r="AS19" i="9"/>
  <c r="AA30" i="9"/>
  <c r="AJ24" i="9"/>
  <c r="M37" i="9"/>
  <c r="L37" i="9"/>
  <c r="J43" i="9"/>
  <c r="L104" i="9"/>
  <c r="M104" i="9"/>
  <c r="M163" i="9"/>
  <c r="M258" i="9"/>
  <c r="M323" i="9"/>
  <c r="L323" i="9"/>
  <c r="M325" i="9"/>
  <c r="M398" i="9"/>
  <c r="L398" i="9"/>
  <c r="M400" i="9"/>
  <c r="M424" i="9"/>
  <c r="M448" i="9"/>
  <c r="L448" i="9"/>
  <c r="M450" i="9"/>
  <c r="M471" i="9"/>
  <c r="M567" i="9"/>
  <c r="L567" i="9"/>
  <c r="M590" i="9"/>
  <c r="P16" i="2"/>
  <c r="M14" i="4"/>
  <c r="L14" i="4"/>
  <c r="O9" i="7"/>
  <c r="M9" i="7"/>
  <c r="L9" i="7"/>
  <c r="K9" i="7"/>
  <c r="J9" i="7"/>
  <c r="M28" i="7"/>
  <c r="L28" i="7"/>
  <c r="K28" i="7"/>
  <c r="J28" i="7"/>
  <c r="O34" i="7"/>
  <c r="M34" i="7"/>
  <c r="L34" i="7"/>
  <c r="K34" i="7"/>
  <c r="J34" i="7"/>
  <c r="O82" i="7"/>
  <c r="K82" i="7"/>
  <c r="I87" i="7"/>
  <c r="J82" i="7"/>
  <c r="K99" i="7"/>
  <c r="J99" i="7"/>
  <c r="M13" i="9"/>
  <c r="L13" i="9"/>
  <c r="L10" i="5"/>
  <c r="K10" i="5"/>
  <c r="J10" i="5"/>
  <c r="M10" i="5"/>
  <c r="O10" i="5"/>
  <c r="L21" i="5"/>
  <c r="K21" i="5"/>
  <c r="J21" i="5"/>
  <c r="M21" i="5"/>
  <c r="O21" i="5"/>
  <c r="L31" i="5"/>
  <c r="K31" i="5"/>
  <c r="J31" i="5"/>
  <c r="M31" i="5"/>
  <c r="O31" i="5"/>
  <c r="E36" i="5"/>
  <c r="L35" i="5"/>
  <c r="K35" i="5"/>
  <c r="J35" i="5"/>
  <c r="M35" i="5"/>
  <c r="L42" i="5"/>
  <c r="K42" i="5"/>
  <c r="J42" i="5"/>
  <c r="O42" i="5"/>
  <c r="M42" i="5"/>
  <c r="L7" i="7"/>
  <c r="K7" i="7"/>
  <c r="J7" i="7"/>
  <c r="M7" i="7"/>
  <c r="O7" i="7"/>
  <c r="L11" i="7"/>
  <c r="K11" i="7"/>
  <c r="J11" i="7"/>
  <c r="M11" i="7"/>
  <c r="O11" i="7"/>
  <c r="L15" i="7"/>
  <c r="M15" i="7"/>
  <c r="K15" i="7"/>
  <c r="J15" i="7"/>
  <c r="O15" i="7"/>
  <c r="L19" i="7"/>
  <c r="K19" i="7"/>
  <c r="J19" i="7"/>
  <c r="M19" i="7"/>
  <c r="O19" i="7"/>
  <c r="L24" i="7"/>
  <c r="K24" i="7"/>
  <c r="J24" i="7"/>
  <c r="M24" i="7"/>
  <c r="L32" i="7"/>
  <c r="K32" i="7"/>
  <c r="J32" i="7"/>
  <c r="O32" i="7"/>
  <c r="M32" i="7"/>
  <c r="L36" i="7"/>
  <c r="K36" i="7"/>
  <c r="J36" i="7"/>
  <c r="M36" i="7"/>
  <c r="O36" i="7"/>
  <c r="L46" i="7"/>
  <c r="K46" i="7"/>
  <c r="J46" i="7"/>
  <c r="M46" i="7"/>
  <c r="O46" i="7"/>
  <c r="L49" i="7"/>
  <c r="I54" i="7"/>
  <c r="K49" i="7"/>
  <c r="M49" i="7"/>
  <c r="J49" i="7"/>
  <c r="O49" i="7"/>
  <c r="G55" i="7"/>
  <c r="E56" i="7"/>
  <c r="L53" i="7"/>
  <c r="K53" i="7"/>
  <c r="J53" i="7"/>
  <c r="I58" i="7"/>
  <c r="M53" i="7"/>
  <c r="O53" i="7"/>
  <c r="L66" i="7"/>
  <c r="K66" i="7"/>
  <c r="J66" i="7"/>
  <c r="M66" i="7"/>
  <c r="O66" i="7"/>
  <c r="M9" i="9"/>
  <c r="L9" i="9"/>
  <c r="L212" i="9"/>
  <c r="M212" i="9"/>
  <c r="M274" i="9"/>
  <c r="M523" i="9"/>
  <c r="M660" i="9"/>
  <c r="Q8" i="2"/>
  <c r="P8" i="2"/>
  <c r="M18" i="4"/>
  <c r="L18" i="4"/>
  <c r="M22" i="4"/>
  <c r="L22" i="4"/>
  <c r="X87" i="4"/>
  <c r="W87" i="4"/>
  <c r="O29" i="5"/>
  <c r="M29" i="5"/>
  <c r="L29" i="5"/>
  <c r="K29" i="5"/>
  <c r="J29" i="5"/>
  <c r="E58" i="7"/>
  <c r="M141" i="9"/>
  <c r="M478" i="9"/>
  <c r="L478" i="9"/>
  <c r="K16" i="5"/>
  <c r="J16" i="5"/>
  <c r="L16" i="5"/>
  <c r="M16" i="5"/>
  <c r="F36" i="5"/>
  <c r="K25" i="7"/>
  <c r="J25" i="7"/>
  <c r="M25" i="7"/>
  <c r="L25" i="7"/>
  <c r="H55" i="7"/>
  <c r="F56" i="7"/>
  <c r="AS9" i="9"/>
  <c r="AT9" i="9"/>
  <c r="AH12" i="9"/>
  <c r="AI12" i="9"/>
  <c r="AS17" i="9"/>
  <c r="AT17" i="9"/>
  <c r="AF19" i="9"/>
  <c r="AH23" i="9"/>
  <c r="L36" i="9"/>
  <c r="M36" i="9"/>
  <c r="L56" i="9"/>
  <c r="M56" i="9"/>
  <c r="M81" i="9"/>
  <c r="L81" i="9"/>
  <c r="M97" i="9"/>
  <c r="L97" i="9"/>
  <c r="M280" i="9"/>
  <c r="L280" i="9"/>
  <c r="M302" i="9"/>
  <c r="M505" i="9"/>
  <c r="M9" i="11"/>
  <c r="R7" i="13"/>
  <c r="Q7" i="13"/>
  <c r="I16" i="2"/>
  <c r="H16" i="2"/>
  <c r="I24" i="2"/>
  <c r="H24" i="2"/>
  <c r="G24" i="2"/>
  <c r="O8" i="5"/>
  <c r="M8" i="5"/>
  <c r="L8" i="5"/>
  <c r="K8" i="5"/>
  <c r="J8" i="5"/>
  <c r="G37" i="5"/>
  <c r="O21" i="7"/>
  <c r="M21" i="7"/>
  <c r="L21" i="7"/>
  <c r="K21" i="7"/>
  <c r="J21" i="7"/>
  <c r="O44" i="7"/>
  <c r="M44" i="7"/>
  <c r="L44" i="7"/>
  <c r="K44" i="7"/>
  <c r="J44" i="7"/>
  <c r="O64" i="7"/>
  <c r="M64" i="7"/>
  <c r="L64" i="7"/>
  <c r="K64" i="7"/>
  <c r="J64" i="7"/>
  <c r="M58" i="9"/>
  <c r="M164" i="9"/>
  <c r="Q6" i="2"/>
  <c r="P6" i="2"/>
  <c r="I14" i="2"/>
  <c r="P22" i="2"/>
  <c r="M7" i="4"/>
  <c r="L7" i="4"/>
  <c r="M11" i="4"/>
  <c r="L11" i="4"/>
  <c r="M15" i="4"/>
  <c r="L15" i="4"/>
  <c r="M19" i="4"/>
  <c r="L19" i="4"/>
  <c r="M23" i="4"/>
  <c r="L23" i="4"/>
  <c r="M27" i="4"/>
  <c r="L27" i="4"/>
  <c r="J7" i="5"/>
  <c r="O7" i="5"/>
  <c r="K7" i="5"/>
  <c r="M7" i="5"/>
  <c r="L7" i="5"/>
  <c r="J11" i="5"/>
  <c r="K11" i="5"/>
  <c r="I14" i="5"/>
  <c r="O11" i="5"/>
  <c r="M11" i="5"/>
  <c r="L11" i="5"/>
  <c r="J17" i="5"/>
  <c r="K17" i="5"/>
  <c r="M17" i="5"/>
  <c r="L17" i="5"/>
  <c r="J32" i="5"/>
  <c r="K32" i="5"/>
  <c r="O32" i="5"/>
  <c r="M32" i="5"/>
  <c r="L32" i="5"/>
  <c r="G36" i="5"/>
  <c r="E37" i="5"/>
  <c r="J43" i="5"/>
  <c r="O43" i="5"/>
  <c r="K43" i="5"/>
  <c r="M43" i="5"/>
  <c r="L43" i="5"/>
  <c r="E58" i="5"/>
  <c r="J8" i="7"/>
  <c r="O8" i="7"/>
  <c r="K8" i="7"/>
  <c r="M8" i="7"/>
  <c r="L8" i="7"/>
  <c r="J12" i="7"/>
  <c r="K12" i="7"/>
  <c r="O12" i="7"/>
  <c r="M12" i="7"/>
  <c r="L12" i="7"/>
  <c r="J16" i="7"/>
  <c r="K16" i="7"/>
  <c r="O16" i="7"/>
  <c r="M16" i="7"/>
  <c r="L16" i="7"/>
  <c r="J20" i="7"/>
  <c r="K20" i="7"/>
  <c r="O20" i="7"/>
  <c r="M20" i="7"/>
  <c r="L20" i="7"/>
  <c r="J26" i="7"/>
  <c r="K26" i="7"/>
  <c r="M26" i="7"/>
  <c r="L26" i="7"/>
  <c r="J33" i="7"/>
  <c r="O33" i="7"/>
  <c r="M33" i="7"/>
  <c r="K33" i="7"/>
  <c r="L33" i="7"/>
  <c r="J47" i="7"/>
  <c r="O47" i="7"/>
  <c r="M47" i="7"/>
  <c r="K47" i="7"/>
  <c r="L47" i="7"/>
  <c r="I55" i="7"/>
  <c r="J50" i="7"/>
  <c r="K50" i="7"/>
  <c r="O50" i="7"/>
  <c r="M50" i="7"/>
  <c r="L50" i="7"/>
  <c r="G56" i="7"/>
  <c r="E57" i="7"/>
  <c r="J67" i="7"/>
  <c r="O67" i="7"/>
  <c r="M67" i="7"/>
  <c r="K67" i="7"/>
  <c r="L67" i="7"/>
  <c r="J77" i="7"/>
  <c r="K77" i="7"/>
  <c r="J81" i="7"/>
  <c r="O81" i="7"/>
  <c r="K81" i="7"/>
  <c r="J85" i="7"/>
  <c r="O85" i="7"/>
  <c r="K85" i="7"/>
  <c r="J98" i="7"/>
  <c r="K98" i="7"/>
  <c r="AH11" i="9"/>
  <c r="AI11" i="9"/>
  <c r="AS16" i="9"/>
  <c r="AT16" i="9"/>
  <c r="AH19" i="9"/>
  <c r="AI19" i="9"/>
  <c r="AA29" i="9"/>
  <c r="AJ21" i="9"/>
  <c r="AR23" i="9"/>
  <c r="L145" i="9"/>
  <c r="M168" i="9"/>
  <c r="L168" i="9"/>
  <c r="M251" i="9"/>
  <c r="L348" i="9"/>
  <c r="M568" i="9"/>
  <c r="K29" i="13"/>
  <c r="M56" i="17"/>
  <c r="L56" i="17"/>
  <c r="I8" i="2"/>
  <c r="H8" i="2"/>
  <c r="Q24" i="2"/>
  <c r="P24" i="2"/>
  <c r="N24" i="2"/>
  <c r="X91" i="4"/>
  <c r="W91" i="4"/>
  <c r="M105" i="4"/>
  <c r="L105" i="4"/>
  <c r="M109" i="4"/>
  <c r="L109" i="4"/>
  <c r="M113" i="4"/>
  <c r="L113" i="4"/>
  <c r="J113" i="4"/>
  <c r="H113" i="4"/>
  <c r="G57" i="7"/>
  <c r="O68" i="7"/>
  <c r="M68" i="7"/>
  <c r="L68" i="7"/>
  <c r="K68" i="7"/>
  <c r="J68" i="7"/>
  <c r="I6" i="2"/>
  <c r="P14" i="2"/>
  <c r="I22" i="2"/>
  <c r="M18" i="5"/>
  <c r="L18" i="5"/>
  <c r="K18" i="5"/>
  <c r="J18" i="5"/>
  <c r="H36" i="5"/>
  <c r="F37" i="5"/>
  <c r="M27" i="7"/>
  <c r="L27" i="7"/>
  <c r="K27" i="7"/>
  <c r="J27" i="7"/>
  <c r="H56" i="7"/>
  <c r="F57" i="7"/>
  <c r="H87" i="7"/>
  <c r="AI10" i="9"/>
  <c r="AH10" i="9"/>
  <c r="AT15" i="9"/>
  <c r="AS15" i="9"/>
  <c r="AI24" i="9"/>
  <c r="AI23" i="9"/>
  <c r="AI18" i="9"/>
  <c r="AH18" i="9"/>
  <c r="L80" i="9"/>
  <c r="M80" i="9"/>
  <c r="M214" i="9"/>
  <c r="M257" i="9"/>
  <c r="L257" i="9"/>
  <c r="M324" i="9"/>
  <c r="M423" i="9"/>
  <c r="L423" i="9"/>
  <c r="M425" i="9"/>
  <c r="M449" i="9"/>
  <c r="M472" i="9"/>
  <c r="M524" i="9"/>
  <c r="M545" i="9"/>
  <c r="L545" i="9"/>
  <c r="M620" i="9"/>
  <c r="M57" i="11"/>
  <c r="M81" i="11"/>
  <c r="M97" i="11"/>
  <c r="M121" i="11"/>
  <c r="M145" i="11"/>
  <c r="M169" i="11"/>
  <c r="M185" i="11"/>
  <c r="M209" i="11"/>
  <c r="M233" i="11"/>
  <c r="C233" i="12"/>
  <c r="D218" i="12"/>
  <c r="T9" i="13"/>
  <c r="R9" i="13"/>
  <c r="Q9" i="13"/>
  <c r="R13" i="13"/>
  <c r="Q13" i="13"/>
  <c r="R17" i="13"/>
  <c r="Q17" i="13"/>
  <c r="T21" i="13"/>
  <c r="R21" i="13"/>
  <c r="Q21" i="13"/>
  <c r="R25" i="13"/>
  <c r="Q25" i="13"/>
  <c r="R29" i="13"/>
  <c r="Q29" i="13"/>
  <c r="K43" i="13"/>
  <c r="K59" i="13"/>
  <c r="I59" i="13"/>
  <c r="H59" i="13"/>
  <c r="T11" i="14"/>
  <c r="I12" i="14"/>
  <c r="T15" i="14"/>
  <c r="M21" i="14"/>
  <c r="T23" i="14"/>
  <c r="M26" i="14"/>
  <c r="M28" i="14"/>
  <c r="M77" i="14"/>
  <c r="L77" i="14"/>
  <c r="I77" i="14"/>
  <c r="H77" i="14"/>
  <c r="M11" i="17"/>
  <c r="L11" i="17"/>
  <c r="M147" i="17"/>
  <c r="M523" i="17"/>
  <c r="AH9" i="9"/>
  <c r="AG25" i="9"/>
  <c r="AI9" i="9"/>
  <c r="AP24" i="9"/>
  <c r="AS24" i="9" s="1"/>
  <c r="AQ9" i="9"/>
  <c r="AS10" i="9"/>
  <c r="AT10" i="9"/>
  <c r="AH13" i="9"/>
  <c r="AI13" i="9"/>
  <c r="AS14" i="9"/>
  <c r="AT14" i="9"/>
  <c r="AH17" i="9"/>
  <c r="AI17" i="9"/>
  <c r="AS18" i="9"/>
  <c r="AT18" i="9"/>
  <c r="AF20" i="9"/>
  <c r="AH24" i="9"/>
  <c r="L32" i="9"/>
  <c r="M32" i="9"/>
  <c r="L100" i="9"/>
  <c r="M100" i="9"/>
  <c r="M639" i="9"/>
  <c r="L639" i="9"/>
  <c r="M214" i="17"/>
  <c r="M234" i="17"/>
  <c r="M254" i="17"/>
  <c r="L426" i="17"/>
  <c r="M12" i="9"/>
  <c r="L12" i="9"/>
  <c r="M16" i="9"/>
  <c r="L16" i="9"/>
  <c r="M35" i="9"/>
  <c r="L35" i="9"/>
  <c r="M103" i="9"/>
  <c r="L103" i="9"/>
  <c r="M642" i="9"/>
  <c r="L642" i="9"/>
  <c r="M295" i="17"/>
  <c r="M396" i="17"/>
  <c r="L396" i="17"/>
  <c r="M547" i="9"/>
  <c r="M569" i="9"/>
  <c r="M591" i="9"/>
  <c r="M613" i="9"/>
  <c r="M637" i="9"/>
  <c r="L637" i="9"/>
  <c r="M661" i="9"/>
  <c r="M82" i="11"/>
  <c r="M98" i="11"/>
  <c r="M186" i="11"/>
  <c r="K15" i="13"/>
  <c r="K27" i="13"/>
  <c r="K46" i="13"/>
  <c r="M22" i="14"/>
  <c r="M35" i="17"/>
  <c r="L35" i="17"/>
  <c r="M104" i="17"/>
  <c r="L104" i="17"/>
  <c r="M567" i="17"/>
  <c r="M11" i="9"/>
  <c r="L11" i="9"/>
  <c r="M15" i="9"/>
  <c r="L15" i="9"/>
  <c r="M33" i="9"/>
  <c r="L33" i="9"/>
  <c r="F35" i="9"/>
  <c r="M101" i="9"/>
  <c r="L101" i="9"/>
  <c r="M640" i="9"/>
  <c r="L640" i="9"/>
  <c r="M125" i="17"/>
  <c r="M170" i="17"/>
  <c r="M376" i="17"/>
  <c r="L376" i="17"/>
  <c r="M597" i="9"/>
  <c r="L597" i="9"/>
  <c r="M619" i="9"/>
  <c r="L619" i="9"/>
  <c r="M635" i="9"/>
  <c r="L635" i="9"/>
  <c r="M667" i="9"/>
  <c r="L667" i="9"/>
  <c r="M32" i="11"/>
  <c r="L32" i="11"/>
  <c r="M80" i="11"/>
  <c r="L80" i="11"/>
  <c r="M104" i="11"/>
  <c r="L104" i="11"/>
  <c r="M120" i="11"/>
  <c r="L120" i="11"/>
  <c r="K12" i="13"/>
  <c r="K16" i="13"/>
  <c r="K24" i="13"/>
  <c r="K28" i="13"/>
  <c r="K40" i="13"/>
  <c r="K48" i="13"/>
  <c r="M18" i="14"/>
  <c r="M20" i="14"/>
  <c r="M49" i="14"/>
  <c r="M53" i="14"/>
  <c r="M61" i="14"/>
  <c r="M65" i="14"/>
  <c r="M82" i="14"/>
  <c r="L82" i="14"/>
  <c r="M10" i="17"/>
  <c r="L10" i="17"/>
  <c r="M191" i="17"/>
  <c r="M277" i="17"/>
  <c r="M616" i="17"/>
  <c r="M664" i="17"/>
  <c r="M170" i="18"/>
  <c r="L170" i="18"/>
  <c r="M10" i="9"/>
  <c r="L10" i="9"/>
  <c r="L14" i="9"/>
  <c r="M14" i="9"/>
  <c r="M31" i="9"/>
  <c r="L31" i="9"/>
  <c r="H35" i="9"/>
  <c r="L99" i="9"/>
  <c r="M99" i="9"/>
  <c r="L638" i="9"/>
  <c r="M638" i="9"/>
  <c r="M36" i="18"/>
  <c r="L36" i="18"/>
  <c r="M278" i="9"/>
  <c r="L278" i="9"/>
  <c r="M321" i="9"/>
  <c r="L321" i="9"/>
  <c r="M429" i="9"/>
  <c r="L429" i="9"/>
  <c r="M454" i="9"/>
  <c r="L454" i="9"/>
  <c r="M476" i="9"/>
  <c r="L476" i="9"/>
  <c r="M551" i="9"/>
  <c r="L551" i="9"/>
  <c r="M573" i="9"/>
  <c r="L573" i="9"/>
  <c r="M595" i="9"/>
  <c r="L595" i="9"/>
  <c r="M641" i="9"/>
  <c r="L641" i="9"/>
  <c r="M665" i="9"/>
  <c r="L665" i="9"/>
  <c r="L102" i="11"/>
  <c r="K42" i="13"/>
  <c r="K58" i="13"/>
  <c r="M80" i="17"/>
  <c r="L80" i="17"/>
  <c r="M14" i="17"/>
  <c r="L14" i="17"/>
  <c r="M38" i="17"/>
  <c r="L38" i="17"/>
  <c r="M99" i="17"/>
  <c r="L99" i="17"/>
  <c r="M526" i="17"/>
  <c r="L526" i="17"/>
  <c r="M570" i="17"/>
  <c r="L570" i="17"/>
  <c r="M572" i="17"/>
  <c r="M614" i="17"/>
  <c r="L614" i="17"/>
  <c r="M635" i="17"/>
  <c r="L635" i="17"/>
  <c r="M147" i="18"/>
  <c r="L147" i="18"/>
  <c r="M232" i="18"/>
  <c r="L232" i="18"/>
  <c r="M257" i="18"/>
  <c r="L257" i="18"/>
  <c r="M301" i="18"/>
  <c r="L301" i="18"/>
  <c r="M502" i="18"/>
  <c r="M9" i="17"/>
  <c r="L9" i="17"/>
  <c r="M33" i="17"/>
  <c r="L33" i="17"/>
  <c r="M102" i="17"/>
  <c r="L102" i="17"/>
  <c r="M398" i="17"/>
  <c r="M448" i="17"/>
  <c r="M212" i="18"/>
  <c r="L212" i="18"/>
  <c r="L12" i="17"/>
  <c r="M12" i="17"/>
  <c r="M36" i="17"/>
  <c r="L36" i="17"/>
  <c r="M97" i="17"/>
  <c r="L97" i="17"/>
  <c r="M401" i="17"/>
  <c r="L401" i="17"/>
  <c r="M451" i="17"/>
  <c r="L451" i="17"/>
  <c r="M528" i="17"/>
  <c r="M690" i="17"/>
  <c r="M12" i="18"/>
  <c r="L12" i="18"/>
  <c r="M104" i="18"/>
  <c r="L104" i="18"/>
  <c r="M323" i="18"/>
  <c r="L323" i="18"/>
  <c r="M15" i="17"/>
  <c r="L15" i="17"/>
  <c r="M31" i="17"/>
  <c r="L31" i="17"/>
  <c r="M100" i="17"/>
  <c r="L100" i="17"/>
  <c r="M318" i="17"/>
  <c r="L318" i="17"/>
  <c r="H450" i="17"/>
  <c r="M454" i="17"/>
  <c r="L454" i="17"/>
  <c r="F456" i="17"/>
  <c r="J460" i="17"/>
  <c r="J638" i="17"/>
  <c r="F640" i="17"/>
  <c r="H644" i="17"/>
  <c r="H60" i="18"/>
  <c r="M80" i="18"/>
  <c r="L80" i="18"/>
  <c r="F119" i="18"/>
  <c r="H187" i="18"/>
  <c r="H208" i="18"/>
  <c r="F214" i="18"/>
  <c r="J278" i="18"/>
  <c r="H284" i="18"/>
  <c r="H643" i="18"/>
  <c r="J32" i="17"/>
  <c r="M34" i="17"/>
  <c r="L34" i="17"/>
  <c r="F36" i="17"/>
  <c r="H38" i="17"/>
  <c r="J40" i="17"/>
  <c r="M79" i="17"/>
  <c r="F97" i="17"/>
  <c r="H99" i="17"/>
  <c r="J101" i="17"/>
  <c r="M103" i="17"/>
  <c r="L103" i="17"/>
  <c r="F105" i="17"/>
  <c r="H107" i="17"/>
  <c r="J109" i="17"/>
  <c r="M124" i="17"/>
  <c r="M146" i="17"/>
  <c r="M169" i="17"/>
  <c r="M190" i="17"/>
  <c r="M213" i="17"/>
  <c r="M253" i="17"/>
  <c r="F306" i="17"/>
  <c r="M321" i="17"/>
  <c r="L321" i="17"/>
  <c r="F323" i="17"/>
  <c r="J327" i="17"/>
  <c r="M371" i="17"/>
  <c r="L371" i="17"/>
  <c r="F373" i="17"/>
  <c r="J377" i="17"/>
  <c r="M403" i="17"/>
  <c r="M453" i="17"/>
  <c r="J524" i="17"/>
  <c r="H530" i="17"/>
  <c r="J568" i="17"/>
  <c r="M619" i="17"/>
  <c r="J625" i="17"/>
  <c r="J636" i="17"/>
  <c r="M640" i="17"/>
  <c r="L640" i="17"/>
  <c r="H642" i="17"/>
  <c r="J646" i="17"/>
  <c r="F695" i="17"/>
  <c r="F14" i="18"/>
  <c r="J34" i="18"/>
  <c r="H40" i="18"/>
  <c r="H100" i="18"/>
  <c r="F106" i="18"/>
  <c r="M125" i="18"/>
  <c r="L125" i="18"/>
  <c r="J131" i="18"/>
  <c r="J168" i="18"/>
  <c r="H174" i="18"/>
  <c r="H319" i="18"/>
  <c r="F325" i="18"/>
  <c r="H523" i="18"/>
  <c r="F295" i="19"/>
  <c r="H9" i="17"/>
  <c r="J11" i="17"/>
  <c r="L13" i="17"/>
  <c r="M13" i="17"/>
  <c r="F15" i="17"/>
  <c r="H17" i="17"/>
  <c r="J19" i="17"/>
  <c r="F31" i="17"/>
  <c r="H33" i="17"/>
  <c r="J35" i="17"/>
  <c r="L37" i="17"/>
  <c r="M37" i="17"/>
  <c r="F39" i="17"/>
  <c r="H41" i="17"/>
  <c r="J43" i="17"/>
  <c r="M82" i="17"/>
  <c r="L98" i="17"/>
  <c r="M98" i="17"/>
  <c r="F100" i="17"/>
  <c r="H102" i="17"/>
  <c r="J104" i="17"/>
  <c r="F108" i="17"/>
  <c r="M320" i="17"/>
  <c r="M370" i="17"/>
  <c r="M521" i="17"/>
  <c r="L521" i="17"/>
  <c r="F523" i="17"/>
  <c r="J527" i="17"/>
  <c r="H533" i="17"/>
  <c r="F567" i="17"/>
  <c r="M638" i="17"/>
  <c r="L638" i="17"/>
  <c r="J644" i="17"/>
  <c r="M685" i="17"/>
  <c r="L685" i="17"/>
  <c r="J691" i="17"/>
  <c r="F82" i="18"/>
  <c r="J145" i="18"/>
  <c r="H151" i="18"/>
  <c r="J230" i="18"/>
  <c r="H236" i="18"/>
  <c r="J255" i="18"/>
  <c r="H261" i="18"/>
  <c r="F274" i="18"/>
  <c r="J299" i="18"/>
  <c r="H305" i="18"/>
  <c r="M373" i="18"/>
  <c r="L373" i="18"/>
  <c r="J379" i="18"/>
  <c r="F689" i="19"/>
  <c r="F10" i="17"/>
  <c r="H12" i="17"/>
  <c r="J14" i="17"/>
  <c r="M16" i="17"/>
  <c r="L16" i="17"/>
  <c r="F18" i="17"/>
  <c r="H20" i="17"/>
  <c r="M32" i="17"/>
  <c r="L32" i="17"/>
  <c r="F34" i="17"/>
  <c r="H36" i="17"/>
  <c r="J38" i="17"/>
  <c r="F42" i="17"/>
  <c r="H97" i="17"/>
  <c r="J99" i="17"/>
  <c r="M101" i="17"/>
  <c r="L101" i="17"/>
  <c r="F103" i="17"/>
  <c r="H105" i="17"/>
  <c r="J107" i="17"/>
  <c r="J186" i="17"/>
  <c r="H296" i="17"/>
  <c r="M323" i="17"/>
  <c r="M373" i="17"/>
  <c r="J399" i="17"/>
  <c r="H405" i="17"/>
  <c r="J449" i="17"/>
  <c r="H455" i="17"/>
  <c r="F616" i="17"/>
  <c r="F637" i="17"/>
  <c r="H121" i="18"/>
  <c r="F127" i="18"/>
  <c r="F164" i="18"/>
  <c r="J189" i="18"/>
  <c r="J210" i="18"/>
  <c r="H216" i="18"/>
  <c r="M280" i="18"/>
  <c r="L280" i="18"/>
  <c r="F529" i="18"/>
  <c r="M687" i="17"/>
  <c r="H10" i="18"/>
  <c r="J12" i="18"/>
  <c r="L14" i="18"/>
  <c r="M14" i="18"/>
  <c r="F16" i="18"/>
  <c r="H18" i="18"/>
  <c r="J20" i="18"/>
  <c r="F32" i="18"/>
  <c r="H34" i="18"/>
  <c r="J36" i="18"/>
  <c r="L38" i="18"/>
  <c r="M38" i="18"/>
  <c r="F40" i="18"/>
  <c r="H42" i="18"/>
  <c r="M82" i="18"/>
  <c r="L98" i="18"/>
  <c r="M98" i="18"/>
  <c r="F100" i="18"/>
  <c r="H102" i="18"/>
  <c r="J104" i="18"/>
  <c r="F108" i="18"/>
  <c r="M119" i="18"/>
  <c r="M141" i="18"/>
  <c r="M164" i="18"/>
  <c r="M185" i="18"/>
  <c r="M214" i="18"/>
  <c r="M234" i="18"/>
  <c r="M251" i="18"/>
  <c r="M274" i="18"/>
  <c r="M295" i="18"/>
  <c r="M325" i="18"/>
  <c r="M375" i="18"/>
  <c r="M422" i="18"/>
  <c r="M477" i="18"/>
  <c r="J483" i="18"/>
  <c r="J525" i="18"/>
  <c r="H531" i="18"/>
  <c r="F16" i="19"/>
  <c r="M207" i="19"/>
  <c r="AE21" i="22"/>
  <c r="AD21" i="22"/>
  <c r="AK21" i="22"/>
  <c r="AC21" i="22"/>
  <c r="AB21" i="22"/>
  <c r="AA21" i="22"/>
  <c r="AF21" i="22"/>
  <c r="J696" i="17"/>
  <c r="M9" i="18"/>
  <c r="L9" i="18"/>
  <c r="F11" i="18"/>
  <c r="H13" i="18"/>
  <c r="J15" i="18"/>
  <c r="F19" i="18"/>
  <c r="H21" i="18"/>
  <c r="J31" i="18"/>
  <c r="M33" i="18"/>
  <c r="L33" i="18"/>
  <c r="F35" i="18"/>
  <c r="H37" i="18"/>
  <c r="J39" i="18"/>
  <c r="F43" i="18"/>
  <c r="M77" i="18"/>
  <c r="F87" i="18"/>
  <c r="H97" i="18"/>
  <c r="J99" i="18"/>
  <c r="M101" i="18"/>
  <c r="L101" i="18"/>
  <c r="F103" i="18"/>
  <c r="H105" i="18"/>
  <c r="J107" i="18"/>
  <c r="M122" i="18"/>
  <c r="M144" i="18"/>
  <c r="M188" i="18"/>
  <c r="M209" i="18"/>
  <c r="M229" i="18"/>
  <c r="M254" i="18"/>
  <c r="M298" i="18"/>
  <c r="M320" i="18"/>
  <c r="M370" i="18"/>
  <c r="F476" i="18"/>
  <c r="J547" i="18"/>
  <c r="H553" i="18"/>
  <c r="J591" i="18"/>
  <c r="H597" i="18"/>
  <c r="F39" i="19"/>
  <c r="J571" i="17"/>
  <c r="M573" i="17"/>
  <c r="L573" i="17"/>
  <c r="F575" i="17"/>
  <c r="H577" i="17"/>
  <c r="J579" i="17"/>
  <c r="F635" i="17"/>
  <c r="H637" i="17"/>
  <c r="J639" i="17"/>
  <c r="M641" i="17"/>
  <c r="L641" i="17"/>
  <c r="F643" i="17"/>
  <c r="H645" i="17"/>
  <c r="J647" i="17"/>
  <c r="F9" i="18"/>
  <c r="H11" i="18"/>
  <c r="J13" i="18"/>
  <c r="M15" i="18"/>
  <c r="L15" i="18"/>
  <c r="F17" i="18"/>
  <c r="H19" i="18"/>
  <c r="J21" i="18"/>
  <c r="M31" i="18"/>
  <c r="L31" i="18"/>
  <c r="F33" i="18"/>
  <c r="H35" i="18"/>
  <c r="J37" i="18"/>
  <c r="F41" i="18"/>
  <c r="H43" i="18"/>
  <c r="F53" i="18"/>
  <c r="F61" i="18"/>
  <c r="M75" i="18"/>
  <c r="L75" i="18"/>
  <c r="J97" i="18"/>
  <c r="M99" i="18"/>
  <c r="L99" i="18"/>
  <c r="F101" i="18"/>
  <c r="H103" i="18"/>
  <c r="J105" i="18"/>
  <c r="F109" i="18"/>
  <c r="M120" i="18"/>
  <c r="L120" i="18"/>
  <c r="F122" i="18"/>
  <c r="H124" i="18"/>
  <c r="J126" i="18"/>
  <c r="F130" i="18"/>
  <c r="M142" i="18"/>
  <c r="L142" i="18"/>
  <c r="F144" i="18"/>
  <c r="H146" i="18"/>
  <c r="J148" i="18"/>
  <c r="F152" i="18"/>
  <c r="M186" i="18"/>
  <c r="L186" i="18"/>
  <c r="F188" i="18"/>
  <c r="H190" i="18"/>
  <c r="M207" i="18"/>
  <c r="L207" i="18"/>
  <c r="F209" i="18"/>
  <c r="H211" i="18"/>
  <c r="J213" i="18"/>
  <c r="F217" i="18"/>
  <c r="H219" i="18"/>
  <c r="F229" i="18"/>
  <c r="H231" i="18"/>
  <c r="J233" i="18"/>
  <c r="M235" i="18"/>
  <c r="L235" i="18"/>
  <c r="F237" i="18"/>
  <c r="H239" i="18"/>
  <c r="J241" i="18"/>
  <c r="M252" i="18"/>
  <c r="L252" i="18"/>
  <c r="F254" i="18"/>
  <c r="H256" i="18"/>
  <c r="J258" i="18"/>
  <c r="F262" i="18"/>
  <c r="M296" i="18"/>
  <c r="L296" i="18"/>
  <c r="F298" i="18"/>
  <c r="H300" i="18"/>
  <c r="J302" i="18"/>
  <c r="F306" i="18"/>
  <c r="M318" i="18"/>
  <c r="L318" i="18"/>
  <c r="F320" i="18"/>
  <c r="H322" i="18"/>
  <c r="J324" i="18"/>
  <c r="F328" i="18"/>
  <c r="H330" i="18"/>
  <c r="F370" i="18"/>
  <c r="H372" i="18"/>
  <c r="J374" i="18"/>
  <c r="M376" i="18"/>
  <c r="L376" i="18"/>
  <c r="F378" i="18"/>
  <c r="H380" i="18"/>
  <c r="J425" i="18"/>
  <c r="H431" i="18"/>
  <c r="M474" i="18"/>
  <c r="L474" i="18"/>
  <c r="M476" i="18"/>
  <c r="J480" i="18"/>
  <c r="H545" i="18"/>
  <c r="F551" i="18"/>
  <c r="F644" i="18"/>
  <c r="J20" i="19"/>
  <c r="O36" i="20"/>
  <c r="M636" i="17"/>
  <c r="L636" i="17"/>
  <c r="F638" i="17"/>
  <c r="H640" i="17"/>
  <c r="J642" i="17"/>
  <c r="F646" i="17"/>
  <c r="M10" i="18"/>
  <c r="L10" i="18"/>
  <c r="F12" i="18"/>
  <c r="H14" i="18"/>
  <c r="J16" i="18"/>
  <c r="F20" i="18"/>
  <c r="J32" i="18"/>
  <c r="M34" i="18"/>
  <c r="L34" i="18"/>
  <c r="F36" i="18"/>
  <c r="H38" i="18"/>
  <c r="J40" i="18"/>
  <c r="H98" i="18"/>
  <c r="J100" i="18"/>
  <c r="M102" i="18"/>
  <c r="L102" i="18"/>
  <c r="F104" i="18"/>
  <c r="H106" i="18"/>
  <c r="J108" i="18"/>
  <c r="M427" i="18"/>
  <c r="L427" i="18"/>
  <c r="M429" i="18"/>
  <c r="J433" i="18"/>
  <c r="F521" i="18"/>
  <c r="M551" i="18"/>
  <c r="M593" i="18"/>
  <c r="L593" i="18"/>
  <c r="J599" i="18"/>
  <c r="H10" i="19"/>
  <c r="C15" i="24"/>
  <c r="G51" i="24"/>
  <c r="K51" i="23"/>
  <c r="J51" i="23"/>
  <c r="H51" i="23"/>
  <c r="I51" i="23"/>
  <c r="F521" i="17"/>
  <c r="H635" i="17"/>
  <c r="J637" i="17"/>
  <c r="M639" i="17"/>
  <c r="L639" i="17"/>
  <c r="F641" i="17"/>
  <c r="H643" i="17"/>
  <c r="J645" i="17"/>
  <c r="H9" i="18"/>
  <c r="J11" i="18"/>
  <c r="M13" i="18"/>
  <c r="L13" i="18"/>
  <c r="F15" i="18"/>
  <c r="H17" i="18"/>
  <c r="J19" i="18"/>
  <c r="F31" i="18"/>
  <c r="H33" i="18"/>
  <c r="J35" i="18"/>
  <c r="M37" i="18"/>
  <c r="L37" i="18"/>
  <c r="F39" i="18"/>
  <c r="H41" i="18"/>
  <c r="J43" i="18"/>
  <c r="M97" i="18"/>
  <c r="L97" i="18"/>
  <c r="F99" i="18"/>
  <c r="H101" i="18"/>
  <c r="J103" i="18"/>
  <c r="F107" i="18"/>
  <c r="H109" i="18"/>
  <c r="F318" i="18"/>
  <c r="M521" i="18"/>
  <c r="M639" i="18"/>
  <c r="L639" i="18"/>
  <c r="F646" i="18"/>
  <c r="J32" i="19"/>
  <c r="I40" i="22"/>
  <c r="H40" i="22"/>
  <c r="J40" i="22"/>
  <c r="K40" i="22"/>
  <c r="F636" i="17"/>
  <c r="H638" i="17"/>
  <c r="J640" i="17"/>
  <c r="L642" i="17"/>
  <c r="M642" i="17"/>
  <c r="F644" i="17"/>
  <c r="H646" i="17"/>
  <c r="F10" i="18"/>
  <c r="H12" i="18"/>
  <c r="J14" i="18"/>
  <c r="L16" i="18"/>
  <c r="M16" i="18"/>
  <c r="F18" i="18"/>
  <c r="H20" i="18"/>
  <c r="L32" i="18"/>
  <c r="M32" i="18"/>
  <c r="F34" i="18"/>
  <c r="H36" i="18"/>
  <c r="J38" i="18"/>
  <c r="F42" i="18"/>
  <c r="J98" i="18"/>
  <c r="L100" i="18"/>
  <c r="M100" i="18"/>
  <c r="F102" i="18"/>
  <c r="H104" i="18"/>
  <c r="J106" i="18"/>
  <c r="M527" i="18"/>
  <c r="L527" i="18"/>
  <c r="J533" i="18"/>
  <c r="F595" i="18"/>
  <c r="M615" i="18"/>
  <c r="J635" i="17"/>
  <c r="M637" i="17"/>
  <c r="L637" i="17"/>
  <c r="F639" i="17"/>
  <c r="H641" i="17"/>
  <c r="J643" i="17"/>
  <c r="F647" i="17"/>
  <c r="J9" i="18"/>
  <c r="M11" i="18"/>
  <c r="L11" i="18"/>
  <c r="F13" i="18"/>
  <c r="H15" i="18"/>
  <c r="J17" i="18"/>
  <c r="F21" i="18"/>
  <c r="H31" i="18"/>
  <c r="J33" i="18"/>
  <c r="M35" i="18"/>
  <c r="L35" i="18"/>
  <c r="F37" i="18"/>
  <c r="H39" i="18"/>
  <c r="J41" i="18"/>
  <c r="F97" i="18"/>
  <c r="H99" i="18"/>
  <c r="J101" i="18"/>
  <c r="M103" i="18"/>
  <c r="L103" i="18"/>
  <c r="F105" i="18"/>
  <c r="H107" i="18"/>
  <c r="J109" i="18"/>
  <c r="M549" i="18"/>
  <c r="L549" i="18"/>
  <c r="J555" i="18"/>
  <c r="H635" i="18"/>
  <c r="F641" i="18"/>
  <c r="L14" i="19"/>
  <c r="M14" i="19" s="1"/>
  <c r="J83" i="19"/>
  <c r="M522" i="18"/>
  <c r="M544" i="18"/>
  <c r="M596" i="18"/>
  <c r="J602" i="18"/>
  <c r="F636" i="18"/>
  <c r="H638" i="18"/>
  <c r="J640" i="18"/>
  <c r="M642" i="18"/>
  <c r="L642" i="18"/>
  <c r="M691" i="18"/>
  <c r="L10" i="19"/>
  <c r="M10" i="19" s="1"/>
  <c r="F12" i="19"/>
  <c r="J16" i="19"/>
  <c r="F31" i="19"/>
  <c r="J35" i="19"/>
  <c r="H41" i="19"/>
  <c r="H98" i="19"/>
  <c r="F100" i="19"/>
  <c r="F104" i="19"/>
  <c r="M567" i="19"/>
  <c r="L640" i="19"/>
  <c r="M640" i="19" s="1"/>
  <c r="J691" i="19"/>
  <c r="AH22" i="22"/>
  <c r="T30" i="22"/>
  <c r="S30" i="22"/>
  <c r="Q30" i="22"/>
  <c r="R30" i="22"/>
  <c r="K16" i="25"/>
  <c r="H16" i="25"/>
  <c r="J423" i="18"/>
  <c r="J545" i="18"/>
  <c r="J635" i="18"/>
  <c r="M637" i="18"/>
  <c r="L637" i="18"/>
  <c r="F639" i="18"/>
  <c r="H641" i="18"/>
  <c r="J643" i="18"/>
  <c r="H644" i="18"/>
  <c r="H646" i="18"/>
  <c r="H9" i="19"/>
  <c r="L13" i="19"/>
  <c r="M13" i="19" s="1"/>
  <c r="F15" i="19"/>
  <c r="J19" i="19"/>
  <c r="H31" i="19"/>
  <c r="L37" i="19"/>
  <c r="M37" i="19" s="1"/>
  <c r="J43" i="19"/>
  <c r="J100" i="19"/>
  <c r="H102" i="19"/>
  <c r="H106" i="19"/>
  <c r="F108" i="19"/>
  <c r="F616" i="19"/>
  <c r="AC13" i="20"/>
  <c r="AB13" i="20"/>
  <c r="Z13" i="20"/>
  <c r="AA13" i="20"/>
  <c r="AC8" i="21"/>
  <c r="AB8" i="21"/>
  <c r="AA8" i="21"/>
  <c r="Z8" i="21"/>
  <c r="O59" i="24"/>
  <c r="F422" i="18"/>
  <c r="H424" i="18"/>
  <c r="H636" i="18"/>
  <c r="J638" i="18"/>
  <c r="M640" i="18"/>
  <c r="L640" i="18"/>
  <c r="F642" i="18"/>
  <c r="J644" i="18"/>
  <c r="M684" i="18"/>
  <c r="L684" i="18"/>
  <c r="F686" i="18"/>
  <c r="J690" i="18"/>
  <c r="H696" i="18"/>
  <c r="J9" i="19"/>
  <c r="H15" i="19"/>
  <c r="F21" i="19"/>
  <c r="H34" i="19"/>
  <c r="F36" i="19"/>
  <c r="M57" i="19"/>
  <c r="L98" i="19"/>
  <c r="M98" i="19" s="1"/>
  <c r="L102" i="19"/>
  <c r="M102" i="19" s="1"/>
  <c r="J104" i="19"/>
  <c r="J108" i="19"/>
  <c r="L642" i="19"/>
  <c r="M642" i="19" s="1"/>
  <c r="T24" i="20"/>
  <c r="S24" i="20"/>
  <c r="Q24" i="20"/>
  <c r="R24" i="20"/>
  <c r="T19" i="21"/>
  <c r="S19" i="21"/>
  <c r="R19" i="21"/>
  <c r="Q19" i="21"/>
  <c r="M635" i="18"/>
  <c r="L635" i="18"/>
  <c r="F637" i="18"/>
  <c r="H639" i="18"/>
  <c r="J641" i="18"/>
  <c r="J645" i="18"/>
  <c r="J646" i="18"/>
  <c r="M687" i="18"/>
  <c r="J12" i="19"/>
  <c r="H18" i="19"/>
  <c r="L34" i="19"/>
  <c r="M34" i="19" s="1"/>
  <c r="H38" i="19"/>
  <c r="F40" i="19"/>
  <c r="F618" i="19"/>
  <c r="K35" i="20"/>
  <c r="J35" i="20"/>
  <c r="H35" i="20"/>
  <c r="I35" i="20"/>
  <c r="K30" i="21"/>
  <c r="J30" i="21"/>
  <c r="I30" i="21"/>
  <c r="H30" i="21"/>
  <c r="W67" i="24"/>
  <c r="J636" i="18"/>
  <c r="M638" i="18"/>
  <c r="L638" i="18"/>
  <c r="F640" i="18"/>
  <c r="H642" i="18"/>
  <c r="J696" i="18"/>
  <c r="H14" i="19"/>
  <c r="F20" i="19"/>
  <c r="H33" i="19"/>
  <c r="J36" i="19"/>
  <c r="J40" i="19"/>
  <c r="H42" i="19"/>
  <c r="F99" i="19"/>
  <c r="M448" i="19"/>
  <c r="J644" i="19"/>
  <c r="L685" i="19"/>
  <c r="M685" i="19" s="1"/>
  <c r="AC45" i="20"/>
  <c r="AB45" i="20"/>
  <c r="AA45" i="20"/>
  <c r="Z45" i="20"/>
  <c r="K42" i="21"/>
  <c r="J42" i="21"/>
  <c r="H42" i="21"/>
  <c r="I42" i="21"/>
  <c r="X36" i="22"/>
  <c r="AI36" i="22" s="1"/>
  <c r="AI11" i="22"/>
  <c r="N32" i="24"/>
  <c r="M595" i="18"/>
  <c r="F635" i="18"/>
  <c r="H637" i="18"/>
  <c r="J639" i="18"/>
  <c r="L641" i="18"/>
  <c r="M641" i="18"/>
  <c r="F643" i="18"/>
  <c r="M686" i="18"/>
  <c r="J11" i="19"/>
  <c r="H17" i="19"/>
  <c r="J33" i="19"/>
  <c r="L38" i="19"/>
  <c r="M38" i="19" s="1"/>
  <c r="M54" i="19"/>
  <c r="F79" i="19"/>
  <c r="H101" i="19"/>
  <c r="F107" i="19"/>
  <c r="M163" i="19"/>
  <c r="T56" i="20"/>
  <c r="S56" i="20"/>
  <c r="R56" i="20"/>
  <c r="Q56" i="20"/>
  <c r="AC52" i="21"/>
  <c r="AB52" i="21"/>
  <c r="Z52" i="21"/>
  <c r="AA52" i="21"/>
  <c r="F8" i="24"/>
  <c r="M636" i="18"/>
  <c r="L636" i="18"/>
  <c r="F638" i="18"/>
  <c r="H640" i="18"/>
  <c r="J642" i="18"/>
  <c r="F647" i="18"/>
  <c r="L661" i="18"/>
  <c r="H688" i="18"/>
  <c r="F694" i="18"/>
  <c r="L11" i="19"/>
  <c r="M11" i="19" s="1"/>
  <c r="F13" i="19"/>
  <c r="J17" i="19"/>
  <c r="F32" i="19"/>
  <c r="F87" i="19"/>
  <c r="M58" i="19"/>
  <c r="H81" i="19"/>
  <c r="M97" i="19"/>
  <c r="L97" i="19"/>
  <c r="J103" i="19"/>
  <c r="H109" i="19"/>
  <c r="M318" i="19"/>
  <c r="L638" i="19"/>
  <c r="M638" i="19" s="1"/>
  <c r="J646" i="19"/>
  <c r="K67" i="20"/>
  <c r="J67" i="20"/>
  <c r="I67" i="20"/>
  <c r="H67" i="20"/>
  <c r="T63" i="21"/>
  <c r="S63" i="21"/>
  <c r="Q63" i="21"/>
  <c r="R63" i="21"/>
  <c r="W36" i="23"/>
  <c r="AJ11" i="23"/>
  <c r="V11" i="24"/>
  <c r="C47" i="24"/>
  <c r="J10" i="19"/>
  <c r="L12" i="19"/>
  <c r="M12" i="19" s="1"/>
  <c r="F14" i="19"/>
  <c r="H16" i="19"/>
  <c r="J18" i="19"/>
  <c r="H32" i="19"/>
  <c r="J34" i="19"/>
  <c r="L36" i="19"/>
  <c r="M36" i="19" s="1"/>
  <c r="F38" i="19"/>
  <c r="H40" i="19"/>
  <c r="J42" i="19"/>
  <c r="F98" i="19"/>
  <c r="H100" i="19"/>
  <c r="J102" i="19"/>
  <c r="L104" i="19"/>
  <c r="M104" i="19" s="1"/>
  <c r="F106" i="19"/>
  <c r="H108" i="19"/>
  <c r="H636" i="19"/>
  <c r="H638" i="19"/>
  <c r="F640" i="19"/>
  <c r="F642" i="19"/>
  <c r="F644" i="19"/>
  <c r="K11" i="20"/>
  <c r="G36" i="20"/>
  <c r="J11" i="20"/>
  <c r="H11" i="20"/>
  <c r="I11" i="20"/>
  <c r="AC21" i="20"/>
  <c r="AB21" i="20"/>
  <c r="Z21" i="20"/>
  <c r="AA21" i="20"/>
  <c r="T32" i="20"/>
  <c r="S32" i="20"/>
  <c r="Q32" i="20"/>
  <c r="R32" i="20"/>
  <c r="K43" i="20"/>
  <c r="J43" i="20"/>
  <c r="I43" i="20"/>
  <c r="H43" i="20"/>
  <c r="L69" i="20"/>
  <c r="AC53" i="20"/>
  <c r="AB53" i="20"/>
  <c r="AA53" i="20"/>
  <c r="Z53" i="20"/>
  <c r="T64" i="20"/>
  <c r="S64" i="20"/>
  <c r="R64" i="20"/>
  <c r="Q64" i="20"/>
  <c r="AC16" i="21"/>
  <c r="AB16" i="21"/>
  <c r="AA16" i="21"/>
  <c r="Z16" i="21"/>
  <c r="T27" i="21"/>
  <c r="S27" i="21"/>
  <c r="R27" i="21"/>
  <c r="Q27" i="21"/>
  <c r="K50" i="21"/>
  <c r="J50" i="21"/>
  <c r="H50" i="21"/>
  <c r="I50" i="21"/>
  <c r="AC60" i="21"/>
  <c r="AB60" i="21"/>
  <c r="Z60" i="21"/>
  <c r="AA60" i="21"/>
  <c r="AJ8" i="22"/>
  <c r="AG9" i="22"/>
  <c r="T11" i="22"/>
  <c r="S11" i="22"/>
  <c r="R11" i="22"/>
  <c r="P36" i="22"/>
  <c r="Q11" i="22"/>
  <c r="K14" i="22"/>
  <c r="J14" i="22"/>
  <c r="I14" i="22"/>
  <c r="H14" i="22"/>
  <c r="AI19" i="22"/>
  <c r="AH33" i="22"/>
  <c r="E69" i="22"/>
  <c r="AL17" i="23"/>
  <c r="X17" i="24"/>
  <c r="E21" i="24"/>
  <c r="AI24" i="23"/>
  <c r="AF24" i="23"/>
  <c r="U24" i="24"/>
  <c r="F50" i="24"/>
  <c r="N58" i="24"/>
  <c r="V66" i="24"/>
  <c r="K66" i="25"/>
  <c r="H66" i="25"/>
  <c r="H645" i="18"/>
  <c r="J647" i="18"/>
  <c r="F9" i="19"/>
  <c r="H11" i="19"/>
  <c r="J13" i="19"/>
  <c r="L15" i="19"/>
  <c r="M15" i="19" s="1"/>
  <c r="F17" i="19"/>
  <c r="H19" i="19"/>
  <c r="J21" i="19"/>
  <c r="M31" i="19"/>
  <c r="L31" i="19"/>
  <c r="F33" i="19"/>
  <c r="H35" i="19"/>
  <c r="J37" i="19"/>
  <c r="F41" i="19"/>
  <c r="H43" i="19"/>
  <c r="J97" i="19"/>
  <c r="L99" i="19"/>
  <c r="M99" i="19" s="1"/>
  <c r="F101" i="19"/>
  <c r="H103" i="19"/>
  <c r="J105" i="19"/>
  <c r="F109" i="19"/>
  <c r="J636" i="19"/>
  <c r="J638" i="19"/>
  <c r="J640" i="19"/>
  <c r="H642" i="19"/>
  <c r="H644" i="19"/>
  <c r="H646" i="19"/>
  <c r="J685" i="19"/>
  <c r="H691" i="19"/>
  <c r="K17" i="20"/>
  <c r="J17" i="20"/>
  <c r="I17" i="20"/>
  <c r="H17" i="20"/>
  <c r="AC27" i="20"/>
  <c r="AB27" i="20"/>
  <c r="AA27" i="20"/>
  <c r="Z27" i="20"/>
  <c r="T50" i="20"/>
  <c r="S50" i="20"/>
  <c r="Q50" i="20"/>
  <c r="R50" i="20"/>
  <c r="K61" i="20"/>
  <c r="J61" i="20"/>
  <c r="H61" i="20"/>
  <c r="I61" i="20"/>
  <c r="F36" i="21"/>
  <c r="T13" i="21"/>
  <c r="S13" i="21"/>
  <c r="Q13" i="21"/>
  <c r="R13" i="21"/>
  <c r="K24" i="21"/>
  <c r="J24" i="21"/>
  <c r="H24" i="21"/>
  <c r="I24" i="21"/>
  <c r="AC34" i="21"/>
  <c r="AB34" i="21"/>
  <c r="Z34" i="21"/>
  <c r="AA34" i="21"/>
  <c r="T45" i="21"/>
  <c r="S45" i="21"/>
  <c r="R45" i="21"/>
  <c r="Q45" i="21"/>
  <c r="K56" i="21"/>
  <c r="J56" i="21"/>
  <c r="I56" i="21"/>
  <c r="H56" i="21"/>
  <c r="AC66" i="21"/>
  <c r="AB66" i="21"/>
  <c r="AA66" i="21"/>
  <c r="Z66" i="21"/>
  <c r="AJ10" i="22"/>
  <c r="V36" i="22"/>
  <c r="AG36" i="22" s="1"/>
  <c r="AG11" i="22"/>
  <c r="T13" i="22"/>
  <c r="S13" i="22"/>
  <c r="Q13" i="22"/>
  <c r="R13" i="22"/>
  <c r="K16" i="22"/>
  <c r="J16" i="22"/>
  <c r="H16" i="22"/>
  <c r="I16" i="22"/>
  <c r="AI21" i="22"/>
  <c r="I32" i="22"/>
  <c r="K32" i="22"/>
  <c r="H32" i="22"/>
  <c r="J32" i="22"/>
  <c r="T14" i="23"/>
  <c r="S14" i="23"/>
  <c r="R14" i="23"/>
  <c r="Q14" i="23"/>
  <c r="P14" i="24"/>
  <c r="M21" i="24"/>
  <c r="G35" i="24"/>
  <c r="K35" i="23"/>
  <c r="J35" i="23"/>
  <c r="I35" i="23"/>
  <c r="H35" i="23"/>
  <c r="F42" i="24"/>
  <c r="N50" i="24"/>
  <c r="V58" i="24"/>
  <c r="AF62" i="23"/>
  <c r="AE62" i="23"/>
  <c r="AD62" i="23"/>
  <c r="AC62" i="23"/>
  <c r="AA62" i="23"/>
  <c r="AG62" i="23" s="1"/>
  <c r="AB62" i="23"/>
  <c r="I13" i="25"/>
  <c r="K13" i="25"/>
  <c r="K9" i="20"/>
  <c r="J9" i="20"/>
  <c r="I9" i="20"/>
  <c r="H9" i="20"/>
  <c r="AC19" i="20"/>
  <c r="AB19" i="20"/>
  <c r="AA19" i="20"/>
  <c r="Z19" i="20"/>
  <c r="T30" i="20"/>
  <c r="S30" i="20"/>
  <c r="R30" i="20"/>
  <c r="Q30" i="20"/>
  <c r="T42" i="20"/>
  <c r="S42" i="20"/>
  <c r="Q42" i="20"/>
  <c r="R42" i="20"/>
  <c r="K53" i="20"/>
  <c r="J53" i="20"/>
  <c r="H53" i="20"/>
  <c r="I53" i="20"/>
  <c r="AC63" i="20"/>
  <c r="AB63" i="20"/>
  <c r="Z63" i="20"/>
  <c r="AA63" i="20"/>
  <c r="N36" i="21"/>
  <c r="K16" i="21"/>
  <c r="J16" i="21"/>
  <c r="H16" i="21"/>
  <c r="I16" i="21"/>
  <c r="AC26" i="21"/>
  <c r="AB26" i="21"/>
  <c r="Z26" i="21"/>
  <c r="AA26" i="21"/>
  <c r="K48" i="21"/>
  <c r="J48" i="21"/>
  <c r="I48" i="21"/>
  <c r="H48" i="21"/>
  <c r="AC58" i="21"/>
  <c r="AB58" i="21"/>
  <c r="AA58" i="21"/>
  <c r="Z58" i="21"/>
  <c r="K8" i="22"/>
  <c r="J8" i="22"/>
  <c r="H8" i="22"/>
  <c r="I8" i="22"/>
  <c r="AI13" i="22"/>
  <c r="AF23" i="22"/>
  <c r="AE23" i="22"/>
  <c r="AD23" i="22"/>
  <c r="AK23" i="22"/>
  <c r="AC23" i="22"/>
  <c r="AA23" i="22"/>
  <c r="AB23" i="22"/>
  <c r="AH24" i="22"/>
  <c r="AH32" i="22"/>
  <c r="N8" i="24"/>
  <c r="AL25" i="23"/>
  <c r="X25" i="24"/>
  <c r="E29" i="24"/>
  <c r="AI32" i="23"/>
  <c r="AF32" i="23"/>
  <c r="U32" i="24"/>
  <c r="K43" i="23"/>
  <c r="J43" i="23"/>
  <c r="H43" i="23"/>
  <c r="I43" i="23"/>
  <c r="G43" i="24"/>
  <c r="O51" i="24"/>
  <c r="W59" i="24"/>
  <c r="AF29" i="26"/>
  <c r="F10" i="19"/>
  <c r="H12" i="19"/>
  <c r="J14" i="19"/>
  <c r="L16" i="19"/>
  <c r="M16" i="19" s="1"/>
  <c r="F18" i="19"/>
  <c r="H20" i="19"/>
  <c r="L32" i="19"/>
  <c r="M32" i="19" s="1"/>
  <c r="F34" i="19"/>
  <c r="H36" i="19"/>
  <c r="J38" i="19"/>
  <c r="F42" i="19"/>
  <c r="J98" i="19"/>
  <c r="L100" i="19"/>
  <c r="M100" i="19" s="1"/>
  <c r="F102" i="19"/>
  <c r="H104" i="19"/>
  <c r="J106" i="19"/>
  <c r="H591" i="19"/>
  <c r="J614" i="19"/>
  <c r="H618" i="19"/>
  <c r="H620" i="19"/>
  <c r="F624" i="19"/>
  <c r="H689" i="19"/>
  <c r="F695" i="19"/>
  <c r="W36" i="20"/>
  <c r="T16" i="20"/>
  <c r="S16" i="20"/>
  <c r="Q16" i="20"/>
  <c r="R16" i="20"/>
  <c r="K27" i="20"/>
  <c r="J27" i="20"/>
  <c r="H27" i="20"/>
  <c r="I27" i="20"/>
  <c r="T48" i="20"/>
  <c r="S48" i="20"/>
  <c r="R48" i="20"/>
  <c r="Q48" i="20"/>
  <c r="K59" i="20"/>
  <c r="J59" i="20"/>
  <c r="I59" i="20"/>
  <c r="H59" i="20"/>
  <c r="T11" i="21"/>
  <c r="P36" i="21"/>
  <c r="S11" i="21"/>
  <c r="R11" i="21"/>
  <c r="Q11" i="21"/>
  <c r="K22" i="21"/>
  <c r="J22" i="21"/>
  <c r="I22" i="21"/>
  <c r="H22" i="21"/>
  <c r="AC32" i="21"/>
  <c r="AB32" i="21"/>
  <c r="AA32" i="21"/>
  <c r="Z32" i="21"/>
  <c r="AC44" i="21"/>
  <c r="Y69" i="21"/>
  <c r="AB44" i="21"/>
  <c r="Z44" i="21"/>
  <c r="AA44" i="21"/>
  <c r="T55" i="21"/>
  <c r="S55" i="21"/>
  <c r="Q55" i="21"/>
  <c r="R55" i="21"/>
  <c r="K66" i="21"/>
  <c r="J66" i="21"/>
  <c r="H66" i="21"/>
  <c r="I66" i="21"/>
  <c r="AE13" i="22"/>
  <c r="AD13" i="22"/>
  <c r="AK13" i="22"/>
  <c r="AC13" i="22"/>
  <c r="AB13" i="22"/>
  <c r="AA13" i="22"/>
  <c r="AF13" i="22"/>
  <c r="AH14" i="22"/>
  <c r="AJ24" i="22"/>
  <c r="AG25" i="22"/>
  <c r="T27" i="22"/>
  <c r="S27" i="22"/>
  <c r="R27" i="22"/>
  <c r="Q27" i="22"/>
  <c r="AD32" i="22"/>
  <c r="AK32" i="22"/>
  <c r="AC32" i="22"/>
  <c r="AA32" i="22"/>
  <c r="AF32" i="22"/>
  <c r="AE32" i="22"/>
  <c r="AB32" i="22"/>
  <c r="O19" i="24"/>
  <c r="L26" i="24"/>
  <c r="D48" i="24"/>
  <c r="L56" i="24"/>
  <c r="P60" i="24"/>
  <c r="T60" i="23"/>
  <c r="S60" i="23"/>
  <c r="Q60" i="23"/>
  <c r="R60" i="23"/>
  <c r="X68" i="24"/>
  <c r="T27" i="27"/>
  <c r="R27" i="27"/>
  <c r="Q27" i="27"/>
  <c r="L35" i="19"/>
  <c r="M35" i="19" s="1"/>
  <c r="F37" i="19"/>
  <c r="H39" i="19"/>
  <c r="J41" i="19"/>
  <c r="M55" i="19"/>
  <c r="L55" i="19"/>
  <c r="H75" i="19"/>
  <c r="J77" i="19"/>
  <c r="F81" i="19"/>
  <c r="H83" i="19"/>
  <c r="J85" i="19"/>
  <c r="F97" i="19"/>
  <c r="H99" i="19"/>
  <c r="J101" i="19"/>
  <c r="L103" i="19"/>
  <c r="M103" i="19" s="1"/>
  <c r="F105" i="19"/>
  <c r="H107" i="19"/>
  <c r="J109" i="19"/>
  <c r="F163" i="19"/>
  <c r="H165" i="19"/>
  <c r="J167" i="19"/>
  <c r="L169" i="19"/>
  <c r="M169" i="19" s="1"/>
  <c r="F171" i="19"/>
  <c r="H173" i="19"/>
  <c r="J175" i="19"/>
  <c r="L614" i="19"/>
  <c r="M614" i="19" s="1"/>
  <c r="L616" i="19"/>
  <c r="M616" i="19" s="1"/>
  <c r="J620" i="19"/>
  <c r="J622" i="19"/>
  <c r="AC11" i="20"/>
  <c r="Y36" i="20"/>
  <c r="AB11" i="20"/>
  <c r="AA11" i="20"/>
  <c r="Z11" i="20"/>
  <c r="T22" i="20"/>
  <c r="S22" i="20"/>
  <c r="R22" i="20"/>
  <c r="Q22" i="20"/>
  <c r="K33" i="20"/>
  <c r="J33" i="20"/>
  <c r="I33" i="20"/>
  <c r="H33" i="20"/>
  <c r="K45" i="20"/>
  <c r="J45" i="20"/>
  <c r="H45" i="20"/>
  <c r="I45" i="20"/>
  <c r="AC55" i="20"/>
  <c r="AB55" i="20"/>
  <c r="Z55" i="20"/>
  <c r="AA55" i="20"/>
  <c r="T66" i="20"/>
  <c r="S66" i="20"/>
  <c r="Q66" i="20"/>
  <c r="R66" i="20"/>
  <c r="K8" i="21"/>
  <c r="J8" i="21"/>
  <c r="H8" i="21"/>
  <c r="I8" i="21"/>
  <c r="V36" i="21"/>
  <c r="AC18" i="21"/>
  <c r="AB18" i="21"/>
  <c r="Z18" i="21"/>
  <c r="AA18" i="21"/>
  <c r="T29" i="21"/>
  <c r="S29" i="21"/>
  <c r="Q29" i="21"/>
  <c r="R29" i="21"/>
  <c r="K40" i="21"/>
  <c r="J40" i="21"/>
  <c r="I40" i="21"/>
  <c r="H40" i="21"/>
  <c r="AC50" i="21"/>
  <c r="AB50" i="21"/>
  <c r="AA50" i="21"/>
  <c r="Z50" i="21"/>
  <c r="T61" i="21"/>
  <c r="S61" i="21"/>
  <c r="R61" i="21"/>
  <c r="Q61" i="21"/>
  <c r="F36" i="22"/>
  <c r="AF15" i="22"/>
  <c r="AE15" i="22"/>
  <c r="AD15" i="22"/>
  <c r="AK15" i="22"/>
  <c r="AC15" i="22"/>
  <c r="AA15" i="22"/>
  <c r="AB15" i="22"/>
  <c r="AH16" i="22"/>
  <c r="AJ26" i="22"/>
  <c r="AG27" i="22"/>
  <c r="AM12" i="23"/>
  <c r="AE12" i="23"/>
  <c r="Y12" i="24"/>
  <c r="AD12" i="23"/>
  <c r="AC12" i="23"/>
  <c r="AB12" i="23"/>
  <c r="AA12" i="23"/>
  <c r="AG12" i="23"/>
  <c r="F16" i="24"/>
  <c r="AJ19" i="23"/>
  <c r="V19" i="24"/>
  <c r="C23" i="24"/>
  <c r="D40" i="24"/>
  <c r="L48" i="24"/>
  <c r="T52" i="23"/>
  <c r="S52" i="23"/>
  <c r="Q52" i="23"/>
  <c r="R52" i="23"/>
  <c r="P52" i="24"/>
  <c r="X60" i="24"/>
  <c r="AD33" i="26"/>
  <c r="AC33" i="26"/>
  <c r="AB33" i="26"/>
  <c r="AG33" i="26"/>
  <c r="AA33" i="26"/>
  <c r="K64" i="26"/>
  <c r="I64" i="26"/>
  <c r="H64" i="26"/>
  <c r="K41" i="27"/>
  <c r="H41" i="27"/>
  <c r="G40" i="27"/>
  <c r="J41" i="27" s="1"/>
  <c r="I41" i="27"/>
  <c r="J591" i="19"/>
  <c r="F687" i="19"/>
  <c r="T8" i="20"/>
  <c r="S8" i="20"/>
  <c r="Q8" i="20"/>
  <c r="R8" i="20"/>
  <c r="K19" i="20"/>
  <c r="J19" i="20"/>
  <c r="H19" i="20"/>
  <c r="I19" i="20"/>
  <c r="AC29" i="20"/>
  <c r="AB29" i="20"/>
  <c r="Z29" i="20"/>
  <c r="AA29" i="20"/>
  <c r="T40" i="20"/>
  <c r="S40" i="20"/>
  <c r="R40" i="20"/>
  <c r="Q40" i="20"/>
  <c r="D69" i="20"/>
  <c r="K51" i="20"/>
  <c r="J51" i="20"/>
  <c r="I51" i="20"/>
  <c r="H51" i="20"/>
  <c r="AC61" i="20"/>
  <c r="AB61" i="20"/>
  <c r="AA61" i="20"/>
  <c r="Z61" i="20"/>
  <c r="X36" i="21"/>
  <c r="K14" i="21"/>
  <c r="J14" i="21"/>
  <c r="I14" i="21"/>
  <c r="H14" i="21"/>
  <c r="AC24" i="21"/>
  <c r="AB24" i="21"/>
  <c r="AA24" i="21"/>
  <c r="Z24" i="21"/>
  <c r="T35" i="21"/>
  <c r="S35" i="21"/>
  <c r="R35" i="21"/>
  <c r="Q35" i="21"/>
  <c r="T47" i="21"/>
  <c r="S47" i="21"/>
  <c r="Q47" i="21"/>
  <c r="R47" i="21"/>
  <c r="K58" i="21"/>
  <c r="J58" i="21"/>
  <c r="H58" i="21"/>
  <c r="I58" i="21"/>
  <c r="AC68" i="21"/>
  <c r="AB68" i="21"/>
  <c r="Z68" i="21"/>
  <c r="AA68" i="21"/>
  <c r="AJ16" i="22"/>
  <c r="AG17" i="22"/>
  <c r="T19" i="22"/>
  <c r="S19" i="22"/>
  <c r="R19" i="22"/>
  <c r="Q19" i="22"/>
  <c r="K22" i="22"/>
  <c r="J22" i="22"/>
  <c r="I22" i="22"/>
  <c r="H22" i="22"/>
  <c r="AI27" i="22"/>
  <c r="AG29" i="22"/>
  <c r="K33" i="22"/>
  <c r="J33" i="22"/>
  <c r="H33" i="22"/>
  <c r="I33" i="22"/>
  <c r="K68" i="22"/>
  <c r="J68" i="22"/>
  <c r="I68" i="22"/>
  <c r="H68" i="22"/>
  <c r="M13" i="24"/>
  <c r="G27" i="24"/>
  <c r="K27" i="23"/>
  <c r="J27" i="23"/>
  <c r="I27" i="23"/>
  <c r="H27" i="23"/>
  <c r="AK30" i="23"/>
  <c r="W30" i="24"/>
  <c r="D34" i="24"/>
  <c r="E49" i="24"/>
  <c r="M57" i="24"/>
  <c r="U65" i="24"/>
  <c r="AF33" i="27"/>
  <c r="F645" i="18"/>
  <c r="H647" i="18"/>
  <c r="M9" i="19"/>
  <c r="L9" i="19"/>
  <c r="F11" i="19"/>
  <c r="H13" i="19"/>
  <c r="J15" i="19"/>
  <c r="F19" i="19"/>
  <c r="H21" i="19"/>
  <c r="J31" i="19"/>
  <c r="L33" i="19"/>
  <c r="M33" i="19" s="1"/>
  <c r="F35" i="19"/>
  <c r="H37" i="19"/>
  <c r="J39" i="19"/>
  <c r="F43" i="19"/>
  <c r="H97" i="19"/>
  <c r="J99" i="19"/>
  <c r="L101" i="19"/>
  <c r="M101" i="19" s="1"/>
  <c r="F103" i="19"/>
  <c r="H105" i="19"/>
  <c r="J107" i="19"/>
  <c r="F636" i="19"/>
  <c r="L687" i="19"/>
  <c r="M687" i="19" s="1"/>
  <c r="J693" i="19"/>
  <c r="T14" i="20"/>
  <c r="S14" i="20"/>
  <c r="R14" i="20"/>
  <c r="Q14" i="20"/>
  <c r="K25" i="20"/>
  <c r="J25" i="20"/>
  <c r="I25" i="20"/>
  <c r="H25" i="20"/>
  <c r="AC35" i="20"/>
  <c r="AB35" i="20"/>
  <c r="AA35" i="20"/>
  <c r="Z35" i="20"/>
  <c r="AC47" i="20"/>
  <c r="AB47" i="20"/>
  <c r="Z47" i="20"/>
  <c r="AA47" i="20"/>
  <c r="T58" i="20"/>
  <c r="S58" i="20"/>
  <c r="Q58" i="20"/>
  <c r="R58" i="20"/>
  <c r="AC10" i="21"/>
  <c r="AB10" i="21"/>
  <c r="Z10" i="21"/>
  <c r="AA10" i="21"/>
  <c r="T21" i="21"/>
  <c r="S21" i="21"/>
  <c r="Q21" i="21"/>
  <c r="R21" i="21"/>
  <c r="K32" i="21"/>
  <c r="J32" i="21"/>
  <c r="H32" i="21"/>
  <c r="I32" i="21"/>
  <c r="AC42" i="21"/>
  <c r="AB42" i="21"/>
  <c r="AA42" i="21"/>
  <c r="Z42" i="21"/>
  <c r="C69" i="21"/>
  <c r="T53" i="21"/>
  <c r="S53" i="21"/>
  <c r="R53" i="21"/>
  <c r="Q53" i="21"/>
  <c r="K64" i="21"/>
  <c r="J64" i="21"/>
  <c r="I64" i="21"/>
  <c r="H64" i="21"/>
  <c r="AF7" i="22"/>
  <c r="AE7" i="22"/>
  <c r="AD7" i="22"/>
  <c r="AK7" i="22"/>
  <c r="AC7" i="22"/>
  <c r="AA7" i="22"/>
  <c r="AB7" i="22"/>
  <c r="AH8" i="22"/>
  <c r="N36" i="22"/>
  <c r="AJ18" i="22"/>
  <c r="AG19" i="22"/>
  <c r="T21" i="22"/>
  <c r="S21" i="22"/>
  <c r="Q21" i="22"/>
  <c r="R21" i="22"/>
  <c r="K24" i="22"/>
  <c r="J24" i="22"/>
  <c r="H24" i="22"/>
  <c r="I24" i="22"/>
  <c r="AB31" i="22"/>
  <c r="AF31" i="22"/>
  <c r="AD31" i="22"/>
  <c r="AK31" i="22"/>
  <c r="AE31" i="22"/>
  <c r="AA31" i="22"/>
  <c r="AC31" i="22"/>
  <c r="K64" i="22"/>
  <c r="J64" i="22"/>
  <c r="I64" i="22"/>
  <c r="H64" i="22"/>
  <c r="D10" i="24"/>
  <c r="AH13" i="23"/>
  <c r="O27" i="24"/>
  <c r="L34" i="24"/>
  <c r="E41" i="24"/>
  <c r="M49" i="24"/>
  <c r="U57" i="24"/>
  <c r="Y61" i="24"/>
  <c r="T25" i="25"/>
  <c r="Q25" i="25"/>
  <c r="AD51" i="26"/>
  <c r="AC51" i="26"/>
  <c r="AB51" i="26"/>
  <c r="AF51" i="26"/>
  <c r="AA51" i="26"/>
  <c r="AG51" i="26" s="1"/>
  <c r="M635" i="19"/>
  <c r="L635" i="19"/>
  <c r="F637" i="19"/>
  <c r="H639" i="19"/>
  <c r="J641" i="19"/>
  <c r="F645" i="19"/>
  <c r="H647" i="19"/>
  <c r="AC8" i="20"/>
  <c r="AB8" i="20"/>
  <c r="AA8" i="20"/>
  <c r="Z8" i="20"/>
  <c r="T11" i="20"/>
  <c r="P36" i="20"/>
  <c r="S11" i="20"/>
  <c r="R11" i="20"/>
  <c r="Q11" i="20"/>
  <c r="X36" i="20"/>
  <c r="K14" i="20"/>
  <c r="J14" i="20"/>
  <c r="I14" i="20"/>
  <c r="H14" i="20"/>
  <c r="AC16" i="20"/>
  <c r="AB16" i="20"/>
  <c r="AA16" i="20"/>
  <c r="Z16" i="20"/>
  <c r="T19" i="20"/>
  <c r="S19" i="20"/>
  <c r="R19" i="20"/>
  <c r="Q19" i="20"/>
  <c r="K22" i="20"/>
  <c r="J22" i="20"/>
  <c r="I22" i="20"/>
  <c r="H22" i="20"/>
  <c r="AC24" i="20"/>
  <c r="AB24" i="20"/>
  <c r="AA24" i="20"/>
  <c r="Z24" i="20"/>
  <c r="T27" i="20"/>
  <c r="S27" i="20"/>
  <c r="R27" i="20"/>
  <c r="Q27" i="20"/>
  <c r="K30" i="20"/>
  <c r="J30" i="20"/>
  <c r="I30" i="20"/>
  <c r="H30" i="20"/>
  <c r="AC32" i="20"/>
  <c r="AB32" i="20"/>
  <c r="AA32" i="20"/>
  <c r="Z32" i="20"/>
  <c r="T35" i="20"/>
  <c r="S35" i="20"/>
  <c r="R35" i="20"/>
  <c r="Q35" i="20"/>
  <c r="K40" i="20"/>
  <c r="J40" i="20"/>
  <c r="I40" i="20"/>
  <c r="H40" i="20"/>
  <c r="AC42" i="20"/>
  <c r="AB42" i="20"/>
  <c r="AA42" i="20"/>
  <c r="Z42" i="20"/>
  <c r="C69" i="20"/>
  <c r="T45" i="20"/>
  <c r="S45" i="20"/>
  <c r="R45" i="20"/>
  <c r="Q45" i="20"/>
  <c r="K48" i="20"/>
  <c r="J48" i="20"/>
  <c r="I48" i="20"/>
  <c r="H48" i="20"/>
  <c r="AC50" i="20"/>
  <c r="AB50" i="20"/>
  <c r="AA50" i="20"/>
  <c r="Z50" i="20"/>
  <c r="T53" i="20"/>
  <c r="S53" i="20"/>
  <c r="R53" i="20"/>
  <c r="Q53" i="20"/>
  <c r="K56" i="20"/>
  <c r="J56" i="20"/>
  <c r="I56" i="20"/>
  <c r="H56" i="20"/>
  <c r="AC58" i="20"/>
  <c r="AB58" i="20"/>
  <c r="AA58" i="20"/>
  <c r="Z58" i="20"/>
  <c r="T61" i="20"/>
  <c r="S61" i="20"/>
  <c r="R61" i="20"/>
  <c r="Q61" i="20"/>
  <c r="K64" i="20"/>
  <c r="J64" i="20"/>
  <c r="I64" i="20"/>
  <c r="H64" i="20"/>
  <c r="AC66" i="20"/>
  <c r="AB66" i="20"/>
  <c r="AA66" i="20"/>
  <c r="Z66" i="20"/>
  <c r="T8" i="21"/>
  <c r="S8" i="21"/>
  <c r="R8" i="21"/>
  <c r="Q8" i="21"/>
  <c r="K11" i="21"/>
  <c r="G36" i="21"/>
  <c r="J11" i="21"/>
  <c r="I11" i="21"/>
  <c r="H11" i="21"/>
  <c r="O36" i="21"/>
  <c r="W36" i="21"/>
  <c r="AC13" i="21"/>
  <c r="AB13" i="21"/>
  <c r="AA13" i="21"/>
  <c r="Z13" i="21"/>
  <c r="T16" i="21"/>
  <c r="S16" i="21"/>
  <c r="R16" i="21"/>
  <c r="Q16" i="21"/>
  <c r="K19" i="21"/>
  <c r="J19" i="21"/>
  <c r="I19" i="21"/>
  <c r="H19" i="21"/>
  <c r="AC21" i="21"/>
  <c r="AB21" i="21"/>
  <c r="AA21" i="21"/>
  <c r="Z21" i="21"/>
  <c r="T24" i="21"/>
  <c r="S24" i="21"/>
  <c r="R24" i="21"/>
  <c r="Q24" i="21"/>
  <c r="K27" i="21"/>
  <c r="J27" i="21"/>
  <c r="I27" i="21"/>
  <c r="H27" i="21"/>
  <c r="AC29" i="21"/>
  <c r="AB29" i="21"/>
  <c r="AA29" i="21"/>
  <c r="Z29" i="21"/>
  <c r="T32" i="21"/>
  <c r="S32" i="21"/>
  <c r="R32" i="21"/>
  <c r="Q32" i="21"/>
  <c r="K35" i="21"/>
  <c r="J35" i="21"/>
  <c r="I35" i="21"/>
  <c r="H35" i="21"/>
  <c r="T42" i="21"/>
  <c r="S42" i="21"/>
  <c r="R42" i="21"/>
  <c r="Q42" i="21"/>
  <c r="K45" i="21"/>
  <c r="J45" i="21"/>
  <c r="I45" i="21"/>
  <c r="H45" i="21"/>
  <c r="AC47" i="21"/>
  <c r="AB47" i="21"/>
  <c r="AA47" i="21"/>
  <c r="Z47" i="21"/>
  <c r="T50" i="21"/>
  <c r="S50" i="21"/>
  <c r="R50" i="21"/>
  <c r="Q50" i="21"/>
  <c r="K53" i="21"/>
  <c r="J53" i="21"/>
  <c r="I53" i="21"/>
  <c r="H53" i="21"/>
  <c r="AC55" i="21"/>
  <c r="AB55" i="21"/>
  <c r="AA55" i="21"/>
  <c r="Z55" i="21"/>
  <c r="T58" i="21"/>
  <c r="S58" i="21"/>
  <c r="R58" i="21"/>
  <c r="Q58" i="21"/>
  <c r="K61" i="21"/>
  <c r="J61" i="21"/>
  <c r="I61" i="21"/>
  <c r="H61" i="21"/>
  <c r="AC63" i="21"/>
  <c r="AB63" i="21"/>
  <c r="AA63" i="21"/>
  <c r="Z63" i="21"/>
  <c r="T66" i="21"/>
  <c r="S66" i="21"/>
  <c r="R66" i="21"/>
  <c r="Q66" i="21"/>
  <c r="T8" i="22"/>
  <c r="S8" i="22"/>
  <c r="R8" i="22"/>
  <c r="Q8" i="22"/>
  <c r="AI8" i="22"/>
  <c r="AF10" i="22"/>
  <c r="AE10" i="22"/>
  <c r="AD10" i="22"/>
  <c r="AK10" i="22"/>
  <c r="AC10" i="22"/>
  <c r="AB10" i="22"/>
  <c r="AA10" i="22"/>
  <c r="G36" i="22"/>
  <c r="K11" i="22"/>
  <c r="J11" i="22"/>
  <c r="I11" i="22"/>
  <c r="H11" i="22"/>
  <c r="O36" i="22"/>
  <c r="W36" i="22"/>
  <c r="AH36" i="22" s="1"/>
  <c r="AH11" i="22"/>
  <c r="AJ13" i="22"/>
  <c r="AG14" i="22"/>
  <c r="T16" i="22"/>
  <c r="S16" i="22"/>
  <c r="R16" i="22"/>
  <c r="Q16" i="22"/>
  <c r="AI16" i="22"/>
  <c r="AF18" i="22"/>
  <c r="AE18" i="22"/>
  <c r="AD18" i="22"/>
  <c r="AK18" i="22"/>
  <c r="AC18" i="22"/>
  <c r="AB18" i="22"/>
  <c r="AA18" i="22"/>
  <c r="K19" i="22"/>
  <c r="J19" i="22"/>
  <c r="I19" i="22"/>
  <c r="H19" i="22"/>
  <c r="AH19" i="22"/>
  <c r="AJ21" i="22"/>
  <c r="AG22" i="22"/>
  <c r="T24" i="22"/>
  <c r="S24" i="22"/>
  <c r="R24" i="22"/>
  <c r="Q24" i="22"/>
  <c r="AI24" i="22"/>
  <c r="AF26" i="22"/>
  <c r="AE26" i="22"/>
  <c r="AD26" i="22"/>
  <c r="AK26" i="22"/>
  <c r="AC26" i="22"/>
  <c r="AB26" i="22"/>
  <c r="AA26" i="22"/>
  <c r="K27" i="22"/>
  <c r="J27" i="22"/>
  <c r="I27" i="22"/>
  <c r="H27" i="22"/>
  <c r="AH27" i="22"/>
  <c r="AI32" i="22"/>
  <c r="AB40" i="22"/>
  <c r="AF40" i="22"/>
  <c r="AD40" i="22"/>
  <c r="AE40" i="22"/>
  <c r="AC40" i="22"/>
  <c r="AA40" i="22"/>
  <c r="J44" i="22"/>
  <c r="I44" i="22"/>
  <c r="H44" i="22"/>
  <c r="G69" i="22"/>
  <c r="K44" i="22"/>
  <c r="K49" i="22"/>
  <c r="J49" i="22"/>
  <c r="H49" i="22"/>
  <c r="I49" i="22"/>
  <c r="K65" i="22"/>
  <c r="J65" i="22"/>
  <c r="H65" i="22"/>
  <c r="I65" i="22"/>
  <c r="L8" i="24"/>
  <c r="K9" i="23"/>
  <c r="J9" i="23"/>
  <c r="H9" i="23"/>
  <c r="G9" i="24"/>
  <c r="I9" i="23"/>
  <c r="AK12" i="23"/>
  <c r="W12" i="24"/>
  <c r="N14" i="24"/>
  <c r="D16" i="24"/>
  <c r="AG18" i="23"/>
  <c r="AM18" i="23"/>
  <c r="AE18" i="23"/>
  <c r="AD18" i="23"/>
  <c r="AC18" i="23"/>
  <c r="AA18" i="23"/>
  <c r="AB18" i="23"/>
  <c r="Y18" i="24"/>
  <c r="AH19" i="23"/>
  <c r="P20" i="24"/>
  <c r="T20" i="23"/>
  <c r="S20" i="23"/>
  <c r="Q20" i="23"/>
  <c r="R20" i="23"/>
  <c r="F22" i="24"/>
  <c r="AJ25" i="23"/>
  <c r="V25" i="24"/>
  <c r="M27" i="24"/>
  <c r="C29" i="24"/>
  <c r="X31" i="24"/>
  <c r="AL31" i="23"/>
  <c r="O33" i="24"/>
  <c r="E35" i="24"/>
  <c r="C45" i="24"/>
  <c r="D46" i="24"/>
  <c r="E47" i="24"/>
  <c r="F48" i="24"/>
  <c r="G49" i="24"/>
  <c r="K49" i="23"/>
  <c r="J49" i="23"/>
  <c r="I49" i="23"/>
  <c r="H49" i="23"/>
  <c r="L54" i="24"/>
  <c r="M55" i="24"/>
  <c r="N56" i="24"/>
  <c r="O57" i="24"/>
  <c r="T58" i="23"/>
  <c r="S58" i="23"/>
  <c r="R58" i="23"/>
  <c r="Q58" i="23"/>
  <c r="P58" i="24"/>
  <c r="U63" i="24"/>
  <c r="V64" i="24"/>
  <c r="W65" i="24"/>
  <c r="X66" i="24"/>
  <c r="Y67" i="24"/>
  <c r="AE68" i="23"/>
  <c r="AD68" i="23"/>
  <c r="AC68" i="23"/>
  <c r="AB68" i="23"/>
  <c r="AA68" i="23"/>
  <c r="AG68" i="23" s="1"/>
  <c r="AF68" i="23"/>
  <c r="AD61" i="25"/>
  <c r="AF61" i="25"/>
  <c r="T19" i="27"/>
  <c r="R19" i="27"/>
  <c r="Q19" i="27"/>
  <c r="I34" i="27"/>
  <c r="K34" i="27"/>
  <c r="H34" i="27"/>
  <c r="AC16" i="28"/>
  <c r="Z16" i="28"/>
  <c r="AA16" i="28"/>
  <c r="L40" i="28"/>
  <c r="F635" i="19"/>
  <c r="H637" i="19"/>
  <c r="J639" i="19"/>
  <c r="L641" i="19"/>
  <c r="M641" i="19" s="1"/>
  <c r="F643" i="19"/>
  <c r="H645" i="19"/>
  <c r="J647" i="19"/>
  <c r="T9" i="20"/>
  <c r="S9" i="20"/>
  <c r="R9" i="20"/>
  <c r="Q9" i="20"/>
  <c r="K12" i="20"/>
  <c r="J12" i="20"/>
  <c r="I12" i="20"/>
  <c r="H12" i="20"/>
  <c r="AC14" i="20"/>
  <c r="AB14" i="20"/>
  <c r="AA14" i="20"/>
  <c r="Z14" i="20"/>
  <c r="T17" i="20"/>
  <c r="S17" i="20"/>
  <c r="R17" i="20"/>
  <c r="Q17" i="20"/>
  <c r="K20" i="20"/>
  <c r="J20" i="20"/>
  <c r="I20" i="20"/>
  <c r="H20" i="20"/>
  <c r="AC22" i="20"/>
  <c r="AB22" i="20"/>
  <c r="AA22" i="20"/>
  <c r="Z22" i="20"/>
  <c r="T25" i="20"/>
  <c r="S25" i="20"/>
  <c r="R25" i="20"/>
  <c r="Q25" i="20"/>
  <c r="K28" i="20"/>
  <c r="J28" i="20"/>
  <c r="I28" i="20"/>
  <c r="H28" i="20"/>
  <c r="AC30" i="20"/>
  <c r="AB30" i="20"/>
  <c r="AA30" i="20"/>
  <c r="Z30" i="20"/>
  <c r="T33" i="20"/>
  <c r="S33" i="20"/>
  <c r="R33" i="20"/>
  <c r="Q33" i="20"/>
  <c r="AC40" i="20"/>
  <c r="AB40" i="20"/>
  <c r="AA40" i="20"/>
  <c r="Z40" i="20"/>
  <c r="T43" i="20"/>
  <c r="S43" i="20"/>
  <c r="R43" i="20"/>
  <c r="Q43" i="20"/>
  <c r="E69" i="20"/>
  <c r="M69" i="20"/>
  <c r="U69" i="20"/>
  <c r="K46" i="20"/>
  <c r="J46" i="20"/>
  <c r="I46" i="20"/>
  <c r="H46" i="20"/>
  <c r="AC48" i="20"/>
  <c r="AB48" i="20"/>
  <c r="AA48" i="20"/>
  <c r="Z48" i="20"/>
  <c r="T51" i="20"/>
  <c r="S51" i="20"/>
  <c r="R51" i="20"/>
  <c r="Q51" i="20"/>
  <c r="K54" i="20"/>
  <c r="J54" i="20"/>
  <c r="I54" i="20"/>
  <c r="H54" i="20"/>
  <c r="AC56" i="20"/>
  <c r="AB56" i="20"/>
  <c r="AA56" i="20"/>
  <c r="Z56" i="20"/>
  <c r="T59" i="20"/>
  <c r="S59" i="20"/>
  <c r="R59" i="20"/>
  <c r="Q59" i="20"/>
  <c r="K62" i="20"/>
  <c r="J62" i="20"/>
  <c r="I62" i="20"/>
  <c r="H62" i="20"/>
  <c r="AC64" i="20"/>
  <c r="AB64" i="20"/>
  <c r="AA64" i="20"/>
  <c r="Z64" i="20"/>
  <c r="T67" i="20"/>
  <c r="S67" i="20"/>
  <c r="R67" i="20"/>
  <c r="Q67" i="20"/>
  <c r="K9" i="21"/>
  <c r="J9" i="21"/>
  <c r="I9" i="21"/>
  <c r="H9" i="21"/>
  <c r="AC11" i="21"/>
  <c r="Y36" i="21"/>
  <c r="AB11" i="21"/>
  <c r="AA11" i="21"/>
  <c r="Z11" i="21"/>
  <c r="T14" i="21"/>
  <c r="S14" i="21"/>
  <c r="R14" i="21"/>
  <c r="Q14" i="21"/>
  <c r="K17" i="21"/>
  <c r="J17" i="21"/>
  <c r="I17" i="21"/>
  <c r="H17" i="21"/>
  <c r="AC19" i="21"/>
  <c r="AB19" i="21"/>
  <c r="AA19" i="21"/>
  <c r="Z19" i="21"/>
  <c r="T22" i="21"/>
  <c r="S22" i="21"/>
  <c r="R22" i="21"/>
  <c r="Q22" i="21"/>
  <c r="K25" i="21"/>
  <c r="J25" i="21"/>
  <c r="I25" i="21"/>
  <c r="H25" i="21"/>
  <c r="AC27" i="21"/>
  <c r="AB27" i="21"/>
  <c r="AA27" i="21"/>
  <c r="Z27" i="21"/>
  <c r="T30" i="21"/>
  <c r="S30" i="21"/>
  <c r="R30" i="21"/>
  <c r="Q30" i="21"/>
  <c r="K33" i="21"/>
  <c r="J33" i="21"/>
  <c r="I33" i="21"/>
  <c r="H33" i="21"/>
  <c r="AC35" i="21"/>
  <c r="AB35" i="21"/>
  <c r="AA35" i="21"/>
  <c r="Z35" i="21"/>
  <c r="T40" i="21"/>
  <c r="S40" i="21"/>
  <c r="R40" i="21"/>
  <c r="Q40" i="21"/>
  <c r="K43" i="21"/>
  <c r="J43" i="21"/>
  <c r="I43" i="21"/>
  <c r="H43" i="21"/>
  <c r="D69" i="21"/>
  <c r="L69" i="21"/>
  <c r="AC45" i="21"/>
  <c r="AB45" i="21"/>
  <c r="AA45" i="21"/>
  <c r="Z45" i="21"/>
  <c r="T48" i="21"/>
  <c r="S48" i="21"/>
  <c r="R48" i="21"/>
  <c r="Q48" i="21"/>
  <c r="K51" i="21"/>
  <c r="J51" i="21"/>
  <c r="I51" i="21"/>
  <c r="H51" i="21"/>
  <c r="AC53" i="21"/>
  <c r="AB53" i="21"/>
  <c r="AA53" i="21"/>
  <c r="Z53" i="21"/>
  <c r="T56" i="21"/>
  <c r="S56" i="21"/>
  <c r="R56" i="21"/>
  <c r="Q56" i="21"/>
  <c r="K59" i="21"/>
  <c r="J59" i="21"/>
  <c r="I59" i="21"/>
  <c r="H59" i="21"/>
  <c r="AC61" i="21"/>
  <c r="AB61" i="21"/>
  <c r="AA61" i="21"/>
  <c r="Z61" i="21"/>
  <c r="T64" i="21"/>
  <c r="S64" i="21"/>
  <c r="R64" i="21"/>
  <c r="Q64" i="21"/>
  <c r="K67" i="21"/>
  <c r="J67" i="21"/>
  <c r="I67" i="21"/>
  <c r="H67" i="21"/>
  <c r="AD8" i="22"/>
  <c r="AK8" i="22"/>
  <c r="AC8" i="22"/>
  <c r="AB8" i="22"/>
  <c r="AA8" i="22"/>
  <c r="AF8" i="22"/>
  <c r="AE8" i="22"/>
  <c r="K9" i="22"/>
  <c r="J9" i="22"/>
  <c r="I9" i="22"/>
  <c r="H9" i="22"/>
  <c r="AH9" i="22"/>
  <c r="Y36" i="22"/>
  <c r="AJ36" i="22" s="1"/>
  <c r="AJ11" i="22"/>
  <c r="AG12" i="22"/>
  <c r="T14" i="22"/>
  <c r="S14" i="22"/>
  <c r="R14" i="22"/>
  <c r="Q14" i="22"/>
  <c r="AI14" i="22"/>
  <c r="AD16" i="22"/>
  <c r="AK16" i="22"/>
  <c r="AC16" i="22"/>
  <c r="AB16" i="22"/>
  <c r="AA16" i="22"/>
  <c r="AF16" i="22"/>
  <c r="AE16" i="22"/>
  <c r="K17" i="22"/>
  <c r="J17" i="22"/>
  <c r="I17" i="22"/>
  <c r="H17" i="22"/>
  <c r="AH17" i="22"/>
  <c r="AJ19" i="22"/>
  <c r="AG20" i="22"/>
  <c r="T22" i="22"/>
  <c r="S22" i="22"/>
  <c r="R22" i="22"/>
  <c r="Q22" i="22"/>
  <c r="AI22" i="22"/>
  <c r="AD24" i="22"/>
  <c r="AK24" i="22"/>
  <c r="AC24" i="22"/>
  <c r="AB24" i="22"/>
  <c r="AA24" i="22"/>
  <c r="AF24" i="22"/>
  <c r="AE24" i="22"/>
  <c r="K25" i="22"/>
  <c r="J25" i="22"/>
  <c r="I25" i="22"/>
  <c r="H25" i="22"/>
  <c r="AH25" i="22"/>
  <c r="AJ27" i="22"/>
  <c r="AG28" i="22"/>
  <c r="AI29" i="22"/>
  <c r="AJ33" i="22"/>
  <c r="AG34" i="22"/>
  <c r="M69" i="22"/>
  <c r="J52" i="22"/>
  <c r="I52" i="22"/>
  <c r="H52" i="22"/>
  <c r="K52" i="22"/>
  <c r="K61" i="22"/>
  <c r="J61" i="22"/>
  <c r="H61" i="22"/>
  <c r="I61" i="22"/>
  <c r="X7" i="24"/>
  <c r="AL7" i="23"/>
  <c r="O9" i="24"/>
  <c r="E36" i="23"/>
  <c r="E36" i="24" s="1"/>
  <c r="E11" i="24"/>
  <c r="U14" i="24"/>
  <c r="AI14" i="23"/>
  <c r="AF14" i="23"/>
  <c r="L16" i="24"/>
  <c r="K17" i="23"/>
  <c r="J17" i="23"/>
  <c r="H17" i="23"/>
  <c r="G17" i="24"/>
  <c r="I17" i="23"/>
  <c r="AK20" i="23"/>
  <c r="W20" i="24"/>
  <c r="N22" i="24"/>
  <c r="D24" i="24"/>
  <c r="AG26" i="23"/>
  <c r="AM26" i="23"/>
  <c r="AE26" i="23"/>
  <c r="AD26" i="23"/>
  <c r="AC26" i="23"/>
  <c r="AA26" i="23"/>
  <c r="Y26" i="24"/>
  <c r="AB26" i="23"/>
  <c r="AH27" i="23"/>
  <c r="P28" i="24"/>
  <c r="T28" i="23"/>
  <c r="S28" i="23"/>
  <c r="Q28" i="23"/>
  <c r="R28" i="23"/>
  <c r="F30" i="24"/>
  <c r="AJ33" i="23"/>
  <c r="V33" i="24"/>
  <c r="M35" i="24"/>
  <c r="F40" i="24"/>
  <c r="G41" i="24"/>
  <c r="K41" i="23"/>
  <c r="J41" i="23"/>
  <c r="I41" i="23"/>
  <c r="H41" i="23"/>
  <c r="L46" i="24"/>
  <c r="M47" i="24"/>
  <c r="N48" i="24"/>
  <c r="O49" i="24"/>
  <c r="T50" i="23"/>
  <c r="P50" i="24"/>
  <c r="S50" i="23"/>
  <c r="R50" i="23"/>
  <c r="Q50" i="23"/>
  <c r="U55" i="24"/>
  <c r="V56" i="24"/>
  <c r="W57" i="24"/>
  <c r="X58" i="24"/>
  <c r="Y59" i="24"/>
  <c r="AE60" i="23"/>
  <c r="AD60" i="23"/>
  <c r="AC60" i="23"/>
  <c r="AB60" i="23"/>
  <c r="AA60" i="23"/>
  <c r="AG60" i="23" s="1"/>
  <c r="AF60" i="23"/>
  <c r="T17" i="25"/>
  <c r="Q17" i="25"/>
  <c r="K42" i="25"/>
  <c r="H42" i="25"/>
  <c r="AF21" i="26"/>
  <c r="AD25" i="26"/>
  <c r="AC25" i="26"/>
  <c r="AB25" i="26"/>
  <c r="AG25" i="26"/>
  <c r="AA25" i="26"/>
  <c r="AD43" i="26"/>
  <c r="AC43" i="26"/>
  <c r="AB43" i="26"/>
  <c r="AF43" i="26"/>
  <c r="AA43" i="26"/>
  <c r="AG43" i="26" s="1"/>
  <c r="K56" i="26"/>
  <c r="I56" i="26"/>
  <c r="H56" i="26"/>
  <c r="E7" i="27"/>
  <c r="AF60" i="27"/>
  <c r="AD60" i="27"/>
  <c r="AC60" i="27"/>
  <c r="AA60" i="27"/>
  <c r="AG60" i="27" s="1"/>
  <c r="AB60" i="27"/>
  <c r="AU28" i="29"/>
  <c r="AS28" i="29"/>
  <c r="AR28" i="29"/>
  <c r="L636" i="19"/>
  <c r="M636" i="19" s="1"/>
  <c r="F638" i="19"/>
  <c r="H640" i="19"/>
  <c r="J642" i="19"/>
  <c r="F646" i="19"/>
  <c r="J7" i="20"/>
  <c r="I7" i="20"/>
  <c r="H7" i="20"/>
  <c r="K7" i="20"/>
  <c r="AB9" i="20"/>
  <c r="AA9" i="20"/>
  <c r="Z9" i="20"/>
  <c r="AC9" i="20"/>
  <c r="C36" i="20"/>
  <c r="S12" i="20"/>
  <c r="R12" i="20"/>
  <c r="Q12" i="20"/>
  <c r="T12" i="20"/>
  <c r="J15" i="20"/>
  <c r="I15" i="20"/>
  <c r="H15" i="20"/>
  <c r="K15" i="20"/>
  <c r="AB17" i="20"/>
  <c r="AA17" i="20"/>
  <c r="Z17" i="20"/>
  <c r="AC17" i="20"/>
  <c r="S20" i="20"/>
  <c r="R20" i="20"/>
  <c r="Q20" i="20"/>
  <c r="T20" i="20"/>
  <c r="J23" i="20"/>
  <c r="I23" i="20"/>
  <c r="H23" i="20"/>
  <c r="K23" i="20"/>
  <c r="AB25" i="20"/>
  <c r="AA25" i="20"/>
  <c r="Z25" i="20"/>
  <c r="AC25" i="20"/>
  <c r="S28" i="20"/>
  <c r="R28" i="20"/>
  <c r="Q28" i="20"/>
  <c r="T28" i="20"/>
  <c r="J31" i="20"/>
  <c r="I31" i="20"/>
  <c r="H31" i="20"/>
  <c r="K31" i="20"/>
  <c r="AB33" i="20"/>
  <c r="AA33" i="20"/>
  <c r="Z33" i="20"/>
  <c r="AC33" i="20"/>
  <c r="J41" i="20"/>
  <c r="I41" i="20"/>
  <c r="H41" i="20"/>
  <c r="K41" i="20"/>
  <c r="AB43" i="20"/>
  <c r="AA43" i="20"/>
  <c r="Z43" i="20"/>
  <c r="AC43" i="20"/>
  <c r="F69" i="20"/>
  <c r="N69" i="20"/>
  <c r="V69" i="20"/>
  <c r="S46" i="20"/>
  <c r="R46" i="20"/>
  <c r="Q46" i="20"/>
  <c r="T46" i="20"/>
  <c r="J49" i="20"/>
  <c r="I49" i="20"/>
  <c r="H49" i="20"/>
  <c r="K49" i="20"/>
  <c r="AB51" i="20"/>
  <c r="AA51" i="20"/>
  <c r="Z51" i="20"/>
  <c r="AC51" i="20"/>
  <c r="S54" i="20"/>
  <c r="R54" i="20"/>
  <c r="Q54" i="20"/>
  <c r="T54" i="20"/>
  <c r="J57" i="20"/>
  <c r="I57" i="20"/>
  <c r="H57" i="20"/>
  <c r="K57" i="20"/>
  <c r="AB59" i="20"/>
  <c r="AA59" i="20"/>
  <c r="Z59" i="20"/>
  <c r="AC59" i="20"/>
  <c r="S62" i="20"/>
  <c r="R62" i="20"/>
  <c r="Q62" i="20"/>
  <c r="T62" i="20"/>
  <c r="J65" i="20"/>
  <c r="I65" i="20"/>
  <c r="H65" i="20"/>
  <c r="K65" i="20"/>
  <c r="AB67" i="20"/>
  <c r="AA67" i="20"/>
  <c r="Z67" i="20"/>
  <c r="AC67" i="20"/>
  <c r="S9" i="21"/>
  <c r="R9" i="21"/>
  <c r="Q9" i="21"/>
  <c r="T9" i="21"/>
  <c r="J12" i="21"/>
  <c r="I12" i="21"/>
  <c r="H12" i="21"/>
  <c r="K12" i="21"/>
  <c r="AB14" i="21"/>
  <c r="AA14" i="21"/>
  <c r="Z14" i="21"/>
  <c r="AC14" i="21"/>
  <c r="S17" i="21"/>
  <c r="R17" i="21"/>
  <c r="Q17" i="21"/>
  <c r="T17" i="21"/>
  <c r="J20" i="21"/>
  <c r="I20" i="21"/>
  <c r="H20" i="21"/>
  <c r="K20" i="21"/>
  <c r="AB22" i="21"/>
  <c r="AA22" i="21"/>
  <c r="Z22" i="21"/>
  <c r="AC22" i="21"/>
  <c r="S25" i="21"/>
  <c r="R25" i="21"/>
  <c r="Q25" i="21"/>
  <c r="T25" i="21"/>
  <c r="J28" i="21"/>
  <c r="I28" i="21"/>
  <c r="H28" i="21"/>
  <c r="K28" i="21"/>
  <c r="AB30" i="21"/>
  <c r="AA30" i="21"/>
  <c r="Z30" i="21"/>
  <c r="AC30" i="21"/>
  <c r="S33" i="21"/>
  <c r="R33" i="21"/>
  <c r="Q33" i="21"/>
  <c r="T33" i="21"/>
  <c r="AB40" i="21"/>
  <c r="AA40" i="21"/>
  <c r="Z40" i="21"/>
  <c r="AC40" i="21"/>
  <c r="S43" i="21"/>
  <c r="R43" i="21"/>
  <c r="Q43" i="21"/>
  <c r="T43" i="21"/>
  <c r="E69" i="21"/>
  <c r="M69" i="21"/>
  <c r="U69" i="21"/>
  <c r="J46" i="21"/>
  <c r="I46" i="21"/>
  <c r="H46" i="21"/>
  <c r="K46" i="21"/>
  <c r="AB48" i="21"/>
  <c r="AA48" i="21"/>
  <c r="Z48" i="21"/>
  <c r="AC48" i="21"/>
  <c r="S51" i="21"/>
  <c r="R51" i="21"/>
  <c r="Q51" i="21"/>
  <c r="T51" i="21"/>
  <c r="J54" i="21"/>
  <c r="I54" i="21"/>
  <c r="H54" i="21"/>
  <c r="K54" i="21"/>
  <c r="AB56" i="21"/>
  <c r="AA56" i="21"/>
  <c r="Z56" i="21"/>
  <c r="AC56" i="21"/>
  <c r="S59" i="21"/>
  <c r="R59" i="21"/>
  <c r="Q59" i="21"/>
  <c r="T59" i="21"/>
  <c r="J62" i="21"/>
  <c r="I62" i="21"/>
  <c r="H62" i="21"/>
  <c r="K62" i="21"/>
  <c r="AB64" i="21"/>
  <c r="AA64" i="21"/>
  <c r="Z64" i="21"/>
  <c r="AC64" i="21"/>
  <c r="S67" i="21"/>
  <c r="R67" i="21"/>
  <c r="Q67" i="21"/>
  <c r="T67" i="21"/>
  <c r="AG7" i="22"/>
  <c r="S9" i="22"/>
  <c r="R9" i="22"/>
  <c r="Q9" i="22"/>
  <c r="T9" i="22"/>
  <c r="AI9" i="22"/>
  <c r="Z36" i="22"/>
  <c r="AK11" i="22"/>
  <c r="AC11" i="22"/>
  <c r="AB11" i="22"/>
  <c r="AA11" i="22"/>
  <c r="AE11" i="22"/>
  <c r="AF11" i="22"/>
  <c r="AD11" i="22"/>
  <c r="J12" i="22"/>
  <c r="I12" i="22"/>
  <c r="H12" i="22"/>
  <c r="K12" i="22"/>
  <c r="AH12" i="22"/>
  <c r="AJ14" i="22"/>
  <c r="AG15" i="22"/>
  <c r="S17" i="22"/>
  <c r="R17" i="22"/>
  <c r="Q17" i="22"/>
  <c r="T17" i="22"/>
  <c r="AI17" i="22"/>
  <c r="AK19" i="22"/>
  <c r="AC19" i="22"/>
  <c r="AB19" i="22"/>
  <c r="AA19" i="22"/>
  <c r="AE19" i="22"/>
  <c r="AD19" i="22"/>
  <c r="AF19" i="22"/>
  <c r="J20" i="22"/>
  <c r="I20" i="22"/>
  <c r="H20" i="22"/>
  <c r="K20" i="22"/>
  <c r="AH20" i="22"/>
  <c r="AJ22" i="22"/>
  <c r="AG23" i="22"/>
  <c r="S25" i="22"/>
  <c r="R25" i="22"/>
  <c r="Q25" i="22"/>
  <c r="T25" i="22"/>
  <c r="AI25" i="22"/>
  <c r="AK27" i="22"/>
  <c r="AC27" i="22"/>
  <c r="AB27" i="22"/>
  <c r="AA27" i="22"/>
  <c r="AE27" i="22"/>
  <c r="AD27" i="22"/>
  <c r="AF27" i="22"/>
  <c r="J28" i="22"/>
  <c r="I28" i="22"/>
  <c r="H28" i="22"/>
  <c r="K28" i="22"/>
  <c r="AH28" i="22"/>
  <c r="AJ29" i="22"/>
  <c r="AJ34" i="22"/>
  <c r="AG35" i="22"/>
  <c r="O69" i="22"/>
  <c r="K45" i="22"/>
  <c r="J45" i="22"/>
  <c r="H45" i="22"/>
  <c r="I45" i="22"/>
  <c r="H50" i="22"/>
  <c r="J50" i="22"/>
  <c r="K50" i="22"/>
  <c r="I50" i="22"/>
  <c r="K60" i="22"/>
  <c r="J60" i="22"/>
  <c r="I60" i="22"/>
  <c r="H60" i="22"/>
  <c r="AI8" i="23"/>
  <c r="AF8" i="23"/>
  <c r="U8" i="24"/>
  <c r="L10" i="24"/>
  <c r="G36" i="23"/>
  <c r="G11" i="24"/>
  <c r="K11" i="23"/>
  <c r="J11" i="23"/>
  <c r="I11" i="23"/>
  <c r="H11" i="23"/>
  <c r="AK14" i="23"/>
  <c r="W14" i="24"/>
  <c r="N16" i="24"/>
  <c r="D18" i="24"/>
  <c r="AM20" i="23"/>
  <c r="AE20" i="23"/>
  <c r="Y20" i="24"/>
  <c r="AD20" i="23"/>
  <c r="AC20" i="23"/>
  <c r="AB20" i="23"/>
  <c r="AA20" i="23"/>
  <c r="AG20" i="23"/>
  <c r="AH21" i="23"/>
  <c r="T22" i="23"/>
  <c r="S22" i="23"/>
  <c r="R22" i="23"/>
  <c r="Q22" i="23"/>
  <c r="P22" i="24"/>
  <c r="F24" i="24"/>
  <c r="AJ27" i="23"/>
  <c r="V27" i="24"/>
  <c r="M29" i="24"/>
  <c r="C31" i="24"/>
  <c r="AL33" i="23"/>
  <c r="X33" i="24"/>
  <c r="O35" i="24"/>
  <c r="L40" i="24"/>
  <c r="M41" i="24"/>
  <c r="N42" i="24"/>
  <c r="O43" i="24"/>
  <c r="P69" i="23"/>
  <c r="T44" i="23"/>
  <c r="S44" i="23"/>
  <c r="P44" i="24"/>
  <c r="Q44" i="23"/>
  <c r="R44" i="23"/>
  <c r="U49" i="24"/>
  <c r="V50" i="24"/>
  <c r="W51" i="24"/>
  <c r="X52" i="24"/>
  <c r="Y53" i="24"/>
  <c r="AF54" i="23"/>
  <c r="AE54" i="23"/>
  <c r="AD54" i="23"/>
  <c r="AC54" i="23"/>
  <c r="AA54" i="23"/>
  <c r="AG54" i="23" s="1"/>
  <c r="AB54" i="23"/>
  <c r="C63" i="24"/>
  <c r="D64" i="24"/>
  <c r="E65" i="24"/>
  <c r="F66" i="24"/>
  <c r="G67" i="24"/>
  <c r="K67" i="23"/>
  <c r="J67" i="23"/>
  <c r="H67" i="23"/>
  <c r="I67" i="23"/>
  <c r="K14" i="26"/>
  <c r="I14" i="26"/>
  <c r="H14" i="26"/>
  <c r="AG29" i="27"/>
  <c r="AD29" i="27"/>
  <c r="AC29" i="27"/>
  <c r="AB29" i="27"/>
  <c r="AA29" i="27"/>
  <c r="H635" i="19"/>
  <c r="J637" i="19"/>
  <c r="L639" i="19"/>
  <c r="M639" i="19" s="1"/>
  <c r="F641" i="19"/>
  <c r="H643" i="19"/>
  <c r="J645" i="19"/>
  <c r="R7" i="20"/>
  <c r="Q7" i="20"/>
  <c r="T7" i="20"/>
  <c r="S7" i="20"/>
  <c r="I10" i="20"/>
  <c r="H10" i="20"/>
  <c r="K10" i="20"/>
  <c r="J10" i="20"/>
  <c r="D36" i="20"/>
  <c r="L36" i="20"/>
  <c r="AA12" i="20"/>
  <c r="Z12" i="20"/>
  <c r="AC12" i="20"/>
  <c r="AB12" i="20"/>
  <c r="R15" i="20"/>
  <c r="Q15" i="20"/>
  <c r="T15" i="20"/>
  <c r="S15" i="20"/>
  <c r="I18" i="20"/>
  <c r="H18" i="20"/>
  <c r="K18" i="20"/>
  <c r="J18" i="20"/>
  <c r="AA20" i="20"/>
  <c r="Z20" i="20"/>
  <c r="AC20" i="20"/>
  <c r="AB20" i="20"/>
  <c r="R23" i="20"/>
  <c r="Q23" i="20"/>
  <c r="T23" i="20"/>
  <c r="S23" i="20"/>
  <c r="I26" i="20"/>
  <c r="H26" i="20"/>
  <c r="K26" i="20"/>
  <c r="J26" i="20"/>
  <c r="AA28" i="20"/>
  <c r="Z28" i="20"/>
  <c r="AC28" i="20"/>
  <c r="AB28" i="20"/>
  <c r="R31" i="20"/>
  <c r="Q31" i="20"/>
  <c r="T31" i="20"/>
  <c r="S31" i="20"/>
  <c r="I34" i="20"/>
  <c r="H34" i="20"/>
  <c r="K34" i="20"/>
  <c r="J34" i="20"/>
  <c r="R41" i="20"/>
  <c r="Q41" i="20"/>
  <c r="T41" i="20"/>
  <c r="S41" i="20"/>
  <c r="I44" i="20"/>
  <c r="H44" i="20"/>
  <c r="K44" i="20"/>
  <c r="G69" i="20"/>
  <c r="J44" i="20"/>
  <c r="O69" i="20"/>
  <c r="W69" i="20"/>
  <c r="AA46" i="20"/>
  <c r="Z46" i="20"/>
  <c r="AC46" i="20"/>
  <c r="AB46" i="20"/>
  <c r="R49" i="20"/>
  <c r="Q49" i="20"/>
  <c r="T49" i="20"/>
  <c r="S49" i="20"/>
  <c r="I52" i="20"/>
  <c r="H52" i="20"/>
  <c r="K52" i="20"/>
  <c r="J52" i="20"/>
  <c r="AA54" i="20"/>
  <c r="Z54" i="20"/>
  <c r="AC54" i="20"/>
  <c r="AB54" i="20"/>
  <c r="R57" i="20"/>
  <c r="Q57" i="20"/>
  <c r="T57" i="20"/>
  <c r="S57" i="20"/>
  <c r="I60" i="20"/>
  <c r="H60" i="20"/>
  <c r="K60" i="20"/>
  <c r="J60" i="20"/>
  <c r="AA62" i="20"/>
  <c r="Z62" i="20"/>
  <c r="AC62" i="20"/>
  <c r="AB62" i="20"/>
  <c r="R65" i="20"/>
  <c r="Q65" i="20"/>
  <c r="T65" i="20"/>
  <c r="S65" i="20"/>
  <c r="I68" i="20"/>
  <c r="H68" i="20"/>
  <c r="K68" i="20"/>
  <c r="J68" i="20"/>
  <c r="I7" i="21"/>
  <c r="H7" i="21"/>
  <c r="K7" i="21"/>
  <c r="J7" i="21"/>
  <c r="AA9" i="21"/>
  <c r="Z9" i="21"/>
  <c r="AC9" i="21"/>
  <c r="AB9" i="21"/>
  <c r="C36" i="21"/>
  <c r="R12" i="21"/>
  <c r="Q12" i="21"/>
  <c r="T12" i="21"/>
  <c r="S12" i="21"/>
  <c r="I15" i="21"/>
  <c r="H15" i="21"/>
  <c r="K15" i="21"/>
  <c r="J15" i="21"/>
  <c r="AA17" i="21"/>
  <c r="Z17" i="21"/>
  <c r="AC17" i="21"/>
  <c r="AB17" i="21"/>
  <c r="R20" i="21"/>
  <c r="Q20" i="21"/>
  <c r="T20" i="21"/>
  <c r="S20" i="21"/>
  <c r="I23" i="21"/>
  <c r="H23" i="21"/>
  <c r="K23" i="21"/>
  <c r="J23" i="21"/>
  <c r="AA25" i="21"/>
  <c r="Z25" i="21"/>
  <c r="AC25" i="21"/>
  <c r="AB25" i="21"/>
  <c r="R28" i="21"/>
  <c r="Q28" i="21"/>
  <c r="T28" i="21"/>
  <c r="S28" i="21"/>
  <c r="I31" i="21"/>
  <c r="H31" i="21"/>
  <c r="K31" i="21"/>
  <c r="J31" i="21"/>
  <c r="AA33" i="21"/>
  <c r="Z33" i="21"/>
  <c r="AC33" i="21"/>
  <c r="AB33" i="21"/>
  <c r="I41" i="21"/>
  <c r="H41" i="21"/>
  <c r="K41" i="21"/>
  <c r="J41" i="21"/>
  <c r="AA43" i="21"/>
  <c r="Z43" i="21"/>
  <c r="AC43" i="21"/>
  <c r="AB43" i="21"/>
  <c r="F69" i="21"/>
  <c r="N69" i="21"/>
  <c r="V69" i="21"/>
  <c r="R46" i="21"/>
  <c r="Q46" i="21"/>
  <c r="T46" i="21"/>
  <c r="S46" i="21"/>
  <c r="I49" i="21"/>
  <c r="H49" i="21"/>
  <c r="K49" i="21"/>
  <c r="J49" i="21"/>
  <c r="AA51" i="21"/>
  <c r="Z51" i="21"/>
  <c r="AC51" i="21"/>
  <c r="AB51" i="21"/>
  <c r="R54" i="21"/>
  <c r="Q54" i="21"/>
  <c r="T54" i="21"/>
  <c r="S54" i="21"/>
  <c r="I57" i="21"/>
  <c r="H57" i="21"/>
  <c r="K57" i="21"/>
  <c r="J57" i="21"/>
  <c r="AA59" i="21"/>
  <c r="Z59" i="21"/>
  <c r="AC59" i="21"/>
  <c r="AB59" i="21"/>
  <c r="R62" i="21"/>
  <c r="Q62" i="21"/>
  <c r="T62" i="21"/>
  <c r="S62" i="21"/>
  <c r="I65" i="21"/>
  <c r="H65" i="21"/>
  <c r="K65" i="21"/>
  <c r="J65" i="21"/>
  <c r="AA67" i="21"/>
  <c r="Z67" i="21"/>
  <c r="AC67" i="21"/>
  <c r="AB67" i="21"/>
  <c r="I7" i="22"/>
  <c r="H7" i="22"/>
  <c r="K7" i="22"/>
  <c r="J7" i="22"/>
  <c r="AH7" i="22"/>
  <c r="AJ9" i="22"/>
  <c r="AG10" i="22"/>
  <c r="C36" i="22"/>
  <c r="R12" i="22"/>
  <c r="Q12" i="22"/>
  <c r="T12" i="22"/>
  <c r="S12" i="22"/>
  <c r="AI12" i="22"/>
  <c r="AB14" i="22"/>
  <c r="AA14" i="22"/>
  <c r="AF14" i="22"/>
  <c r="AD14" i="22"/>
  <c r="AK14" i="22"/>
  <c r="AE14" i="22"/>
  <c r="AC14" i="22"/>
  <c r="I15" i="22"/>
  <c r="H15" i="22"/>
  <c r="K15" i="22"/>
  <c r="J15" i="22"/>
  <c r="AH15" i="22"/>
  <c r="AJ17" i="22"/>
  <c r="AG18" i="22"/>
  <c r="R20" i="22"/>
  <c r="Q20" i="22"/>
  <c r="T20" i="22"/>
  <c r="S20" i="22"/>
  <c r="AI20" i="22"/>
  <c r="AB22" i="22"/>
  <c r="AA22" i="22"/>
  <c r="AF22" i="22"/>
  <c r="AD22" i="22"/>
  <c r="AK22" i="22"/>
  <c r="AE22" i="22"/>
  <c r="AC22" i="22"/>
  <c r="I23" i="22"/>
  <c r="H23" i="22"/>
  <c r="K23" i="22"/>
  <c r="J23" i="22"/>
  <c r="AH23" i="22"/>
  <c r="AJ25" i="22"/>
  <c r="AG26" i="22"/>
  <c r="R28" i="22"/>
  <c r="Q28" i="22"/>
  <c r="T28" i="22"/>
  <c r="S28" i="22"/>
  <c r="AI28" i="22"/>
  <c r="T29" i="22"/>
  <c r="R29" i="22"/>
  <c r="Q29" i="22"/>
  <c r="S29" i="22"/>
  <c r="AG30" i="22"/>
  <c r="Q32" i="22"/>
  <c r="S32" i="22"/>
  <c r="T32" i="22"/>
  <c r="R32" i="22"/>
  <c r="AA34" i="22"/>
  <c r="AF34" i="22"/>
  <c r="AE34" i="22"/>
  <c r="AK34" i="22"/>
  <c r="AC34" i="22"/>
  <c r="AD34" i="22"/>
  <c r="AB34" i="22"/>
  <c r="H35" i="22"/>
  <c r="J35" i="22"/>
  <c r="K35" i="22"/>
  <c r="I35" i="22"/>
  <c r="AH35" i="22"/>
  <c r="K57" i="22"/>
  <c r="J57" i="22"/>
  <c r="H57" i="22"/>
  <c r="I57" i="22"/>
  <c r="AJ9" i="23"/>
  <c r="V9" i="24"/>
  <c r="M36" i="23"/>
  <c r="M11" i="24"/>
  <c r="C13" i="24"/>
  <c r="X15" i="24"/>
  <c r="AL15" i="23"/>
  <c r="O17" i="24"/>
  <c r="E19" i="24"/>
  <c r="U22" i="24"/>
  <c r="AI22" i="23"/>
  <c r="AF22" i="23"/>
  <c r="L24" i="24"/>
  <c r="K25" i="23"/>
  <c r="J25" i="23"/>
  <c r="H25" i="23"/>
  <c r="I25" i="23"/>
  <c r="G25" i="24"/>
  <c r="AK28" i="23"/>
  <c r="W28" i="24"/>
  <c r="N30" i="24"/>
  <c r="D32" i="24"/>
  <c r="AG34" i="23"/>
  <c r="AM34" i="23"/>
  <c r="AE34" i="23"/>
  <c r="AD34" i="23"/>
  <c r="AC34" i="23"/>
  <c r="AA34" i="23"/>
  <c r="AB34" i="23"/>
  <c r="Y34" i="24"/>
  <c r="AH35" i="23"/>
  <c r="N40" i="24"/>
  <c r="O41" i="24"/>
  <c r="T42" i="23"/>
  <c r="P42" i="24"/>
  <c r="S42" i="23"/>
  <c r="R42" i="23"/>
  <c r="Q42" i="23"/>
  <c r="U47" i="24"/>
  <c r="V48" i="24"/>
  <c r="W49" i="24"/>
  <c r="X50" i="24"/>
  <c r="Y51" i="24"/>
  <c r="AE52" i="23"/>
  <c r="AD52" i="23"/>
  <c r="AC52" i="23"/>
  <c r="AB52" i="23"/>
  <c r="AA52" i="23"/>
  <c r="AG52" i="23" s="1"/>
  <c r="AF52" i="23"/>
  <c r="C61" i="24"/>
  <c r="D62" i="24"/>
  <c r="E63" i="24"/>
  <c r="F64" i="24"/>
  <c r="G65" i="24"/>
  <c r="K65" i="23"/>
  <c r="J65" i="23"/>
  <c r="I65" i="23"/>
  <c r="H65" i="23"/>
  <c r="S51" i="25"/>
  <c r="Q51" i="25"/>
  <c r="T65" i="26"/>
  <c r="R65" i="26"/>
  <c r="Q65" i="26"/>
  <c r="AF25" i="27"/>
  <c r="Z7" i="20"/>
  <c r="AB7" i="20"/>
  <c r="AC7" i="20"/>
  <c r="AA7" i="20"/>
  <c r="Q10" i="20"/>
  <c r="S10" i="20"/>
  <c r="T10" i="20"/>
  <c r="R10" i="20"/>
  <c r="E36" i="20"/>
  <c r="M36" i="20"/>
  <c r="U36" i="20"/>
  <c r="H13" i="20"/>
  <c r="J13" i="20"/>
  <c r="K13" i="20"/>
  <c r="I13" i="20"/>
  <c r="Z15" i="20"/>
  <c r="AB15" i="20"/>
  <c r="AC15" i="20"/>
  <c r="AA15" i="20"/>
  <c r="Q18" i="20"/>
  <c r="S18" i="20"/>
  <c r="T18" i="20"/>
  <c r="R18" i="20"/>
  <c r="H21" i="20"/>
  <c r="J21" i="20"/>
  <c r="K21" i="20"/>
  <c r="I21" i="20"/>
  <c r="Z23" i="20"/>
  <c r="AB23" i="20"/>
  <c r="AC23" i="20"/>
  <c r="AA23" i="20"/>
  <c r="Q26" i="20"/>
  <c r="S26" i="20"/>
  <c r="T26" i="20"/>
  <c r="R26" i="20"/>
  <c r="H29" i="20"/>
  <c r="J29" i="20"/>
  <c r="K29" i="20"/>
  <c r="I29" i="20"/>
  <c r="Z31" i="20"/>
  <c r="AB31" i="20"/>
  <c r="AC31" i="20"/>
  <c r="AA31" i="20"/>
  <c r="Q34" i="20"/>
  <c r="S34" i="20"/>
  <c r="T34" i="20"/>
  <c r="R34" i="20"/>
  <c r="Z41" i="20"/>
  <c r="AB41" i="20"/>
  <c r="AA41" i="20"/>
  <c r="AC41" i="20"/>
  <c r="Q44" i="20"/>
  <c r="P69" i="20"/>
  <c r="S44" i="20"/>
  <c r="R44" i="20"/>
  <c r="T44" i="20"/>
  <c r="X69" i="20"/>
  <c r="H47" i="20"/>
  <c r="J47" i="20"/>
  <c r="K47" i="20"/>
  <c r="I47" i="20"/>
  <c r="Z49" i="20"/>
  <c r="AB49" i="20"/>
  <c r="AC49" i="20"/>
  <c r="AA49" i="20"/>
  <c r="Q52" i="20"/>
  <c r="S52" i="20"/>
  <c r="R52" i="20"/>
  <c r="T52" i="20"/>
  <c r="H55" i="20"/>
  <c r="J55" i="20"/>
  <c r="I55" i="20"/>
  <c r="K55" i="20"/>
  <c r="Z57" i="20"/>
  <c r="AB57" i="20"/>
  <c r="AC57" i="20"/>
  <c r="AA57" i="20"/>
  <c r="Q60" i="20"/>
  <c r="S60" i="20"/>
  <c r="T60" i="20"/>
  <c r="R60" i="20"/>
  <c r="H63" i="20"/>
  <c r="J63" i="20"/>
  <c r="I63" i="20"/>
  <c r="K63" i="20"/>
  <c r="Z65" i="20"/>
  <c r="AB65" i="20"/>
  <c r="AA65" i="20"/>
  <c r="AC65" i="20"/>
  <c r="Q68" i="20"/>
  <c r="S68" i="20"/>
  <c r="T68" i="20"/>
  <c r="R68" i="20"/>
  <c r="Q7" i="21"/>
  <c r="S7" i="21"/>
  <c r="R7" i="21"/>
  <c r="T7" i="21"/>
  <c r="H10" i="21"/>
  <c r="J10" i="21"/>
  <c r="K10" i="21"/>
  <c r="I10" i="21"/>
  <c r="D36" i="21"/>
  <c r="L36" i="21"/>
  <c r="Z12" i="21"/>
  <c r="AB12" i="21"/>
  <c r="AC12" i="21"/>
  <c r="AA12" i="21"/>
  <c r="Q15" i="21"/>
  <c r="S15" i="21"/>
  <c r="R15" i="21"/>
  <c r="T15" i="21"/>
  <c r="H18" i="21"/>
  <c r="J18" i="21"/>
  <c r="I18" i="21"/>
  <c r="K18" i="21"/>
  <c r="Z20" i="21"/>
  <c r="AB20" i="21"/>
  <c r="AC20" i="21"/>
  <c r="AA20" i="21"/>
  <c r="Q23" i="21"/>
  <c r="S23" i="21"/>
  <c r="T23" i="21"/>
  <c r="R23" i="21"/>
  <c r="H26" i="21"/>
  <c r="J26" i="21"/>
  <c r="I26" i="21"/>
  <c r="K26" i="21"/>
  <c r="Z28" i="21"/>
  <c r="AB28" i="21"/>
  <c r="AA28" i="21"/>
  <c r="AC28" i="21"/>
  <c r="Q31" i="21"/>
  <c r="S31" i="21"/>
  <c r="T31" i="21"/>
  <c r="R31" i="21"/>
  <c r="H34" i="21"/>
  <c r="J34" i="21"/>
  <c r="K34" i="21"/>
  <c r="I34" i="21"/>
  <c r="Q41" i="21"/>
  <c r="S41" i="21"/>
  <c r="T41" i="21"/>
  <c r="R41" i="21"/>
  <c r="H44" i="21"/>
  <c r="G69" i="21"/>
  <c r="J44" i="21"/>
  <c r="K44" i="21"/>
  <c r="I44" i="21"/>
  <c r="O69" i="21"/>
  <c r="W69" i="21"/>
  <c r="Z46" i="21"/>
  <c r="AB46" i="21"/>
  <c r="AC46" i="21"/>
  <c r="AA46" i="21"/>
  <c r="Q49" i="21"/>
  <c r="S49" i="21"/>
  <c r="T49" i="21"/>
  <c r="R49" i="21"/>
  <c r="H52" i="21"/>
  <c r="J52" i="21"/>
  <c r="K52" i="21"/>
  <c r="I52" i="21"/>
  <c r="Z54" i="21"/>
  <c r="AB54" i="21"/>
  <c r="AC54" i="21"/>
  <c r="AA54" i="21"/>
  <c r="Q57" i="21"/>
  <c r="S57" i="21"/>
  <c r="T57" i="21"/>
  <c r="R57" i="21"/>
  <c r="H60" i="21"/>
  <c r="J60" i="21"/>
  <c r="K60" i="21"/>
  <c r="I60" i="21"/>
  <c r="Z62" i="21"/>
  <c r="AB62" i="21"/>
  <c r="AC62" i="21"/>
  <c r="AA62" i="21"/>
  <c r="Q65" i="21"/>
  <c r="S65" i="21"/>
  <c r="T65" i="21"/>
  <c r="R65" i="21"/>
  <c r="H68" i="21"/>
  <c r="J68" i="21"/>
  <c r="K68" i="21"/>
  <c r="I68" i="21"/>
  <c r="Q7" i="22"/>
  <c r="S7" i="22"/>
  <c r="T7" i="22"/>
  <c r="R7" i="22"/>
  <c r="AI7" i="22"/>
  <c r="AA9" i="22"/>
  <c r="AF9" i="22"/>
  <c r="AE9" i="22"/>
  <c r="AK9" i="22"/>
  <c r="AC9" i="22"/>
  <c r="AB9" i="22"/>
  <c r="AD9" i="22"/>
  <c r="H10" i="22"/>
  <c r="J10" i="22"/>
  <c r="K10" i="22"/>
  <c r="I10" i="22"/>
  <c r="AH10" i="22"/>
  <c r="D36" i="22"/>
  <c r="L36" i="22"/>
  <c r="AJ12" i="22"/>
  <c r="AG13" i="22"/>
  <c r="Q15" i="22"/>
  <c r="S15" i="22"/>
  <c r="T15" i="22"/>
  <c r="R15" i="22"/>
  <c r="AI15" i="22"/>
  <c r="AA17" i="22"/>
  <c r="AF17" i="22"/>
  <c r="AE17" i="22"/>
  <c r="AK17" i="22"/>
  <c r="AC17" i="22"/>
  <c r="AB17" i="22"/>
  <c r="AD17" i="22"/>
  <c r="H18" i="22"/>
  <c r="J18" i="22"/>
  <c r="K18" i="22"/>
  <c r="I18" i="22"/>
  <c r="AH18" i="22"/>
  <c r="AJ20" i="22"/>
  <c r="AG21" i="22"/>
  <c r="Q23" i="22"/>
  <c r="S23" i="22"/>
  <c r="R23" i="22"/>
  <c r="T23" i="22"/>
  <c r="AI23" i="22"/>
  <c r="AA25" i="22"/>
  <c r="AF25" i="22"/>
  <c r="AE25" i="22"/>
  <c r="AK25" i="22"/>
  <c r="AC25" i="22"/>
  <c r="AD25" i="22"/>
  <c r="AB25" i="22"/>
  <c r="H26" i="22"/>
  <c r="J26" i="22"/>
  <c r="I26" i="22"/>
  <c r="K26" i="22"/>
  <c r="AH26" i="22"/>
  <c r="AJ28" i="22"/>
  <c r="H29" i="22"/>
  <c r="J29" i="22"/>
  <c r="K29" i="22"/>
  <c r="I29" i="22"/>
  <c r="AI30" i="22"/>
  <c r="AJ35" i="22"/>
  <c r="H42" i="22"/>
  <c r="J42" i="22"/>
  <c r="I42" i="22"/>
  <c r="K42" i="22"/>
  <c r="U69" i="22"/>
  <c r="J48" i="22"/>
  <c r="I48" i="22"/>
  <c r="H48" i="22"/>
  <c r="K48" i="22"/>
  <c r="K53" i="22"/>
  <c r="J53" i="22"/>
  <c r="H53" i="22"/>
  <c r="I53" i="22"/>
  <c r="K56" i="22"/>
  <c r="J56" i="22"/>
  <c r="I56" i="22"/>
  <c r="H56" i="22"/>
  <c r="C7" i="24"/>
  <c r="AL9" i="23"/>
  <c r="X9" i="24"/>
  <c r="O36" i="23"/>
  <c r="O11" i="24"/>
  <c r="E13" i="24"/>
  <c r="AI16" i="23"/>
  <c r="AF16" i="23"/>
  <c r="U16" i="24"/>
  <c r="L18" i="24"/>
  <c r="G19" i="24"/>
  <c r="K19" i="23"/>
  <c r="J19" i="23"/>
  <c r="I19" i="23"/>
  <c r="H19" i="23"/>
  <c r="AK22" i="23"/>
  <c r="W22" i="24"/>
  <c r="N24" i="24"/>
  <c r="D26" i="24"/>
  <c r="AM28" i="23"/>
  <c r="AE28" i="23"/>
  <c r="Y28" i="24"/>
  <c r="AD28" i="23"/>
  <c r="AC28" i="23"/>
  <c r="AB28" i="23"/>
  <c r="AA28" i="23"/>
  <c r="AG28" i="23"/>
  <c r="AH29" i="23"/>
  <c r="T30" i="23"/>
  <c r="S30" i="23"/>
  <c r="R30" i="23"/>
  <c r="Q30" i="23"/>
  <c r="P30" i="24"/>
  <c r="F32" i="24"/>
  <c r="AJ35" i="23"/>
  <c r="V35" i="24"/>
  <c r="U41" i="24"/>
  <c r="V42" i="24"/>
  <c r="W43" i="24"/>
  <c r="X69" i="23"/>
  <c r="X44" i="24"/>
  <c r="Y45" i="24"/>
  <c r="AF46" i="23"/>
  <c r="AE46" i="23"/>
  <c r="AD46" i="23"/>
  <c r="AC46" i="23"/>
  <c r="AA46" i="23"/>
  <c r="AG46" i="23" s="1"/>
  <c r="AB46" i="23"/>
  <c r="C55" i="24"/>
  <c r="D56" i="24"/>
  <c r="E57" i="24"/>
  <c r="F58" i="24"/>
  <c r="G59" i="24"/>
  <c r="K59" i="23"/>
  <c r="J59" i="23"/>
  <c r="H59" i="23"/>
  <c r="I59" i="23"/>
  <c r="L64" i="24"/>
  <c r="M65" i="24"/>
  <c r="N66" i="24"/>
  <c r="O67" i="24"/>
  <c r="P68" i="24"/>
  <c r="T68" i="23"/>
  <c r="S68" i="23"/>
  <c r="Q68" i="23"/>
  <c r="R68" i="23"/>
  <c r="AA11" i="25"/>
  <c r="AE11" i="25"/>
  <c r="AC11" i="25"/>
  <c r="AC35" i="25"/>
  <c r="AA35" i="25"/>
  <c r="AE35" i="25"/>
  <c r="S43" i="25"/>
  <c r="Q43" i="25"/>
  <c r="D36" i="26"/>
  <c r="T23" i="26"/>
  <c r="R23" i="26"/>
  <c r="Q23" i="26"/>
  <c r="T41" i="26"/>
  <c r="R41" i="26"/>
  <c r="Q41" i="26"/>
  <c r="P40" i="26"/>
  <c r="S65" i="26" s="1"/>
  <c r="K18" i="27"/>
  <c r="I18" i="27"/>
  <c r="H18" i="27"/>
  <c r="T27" i="28"/>
  <c r="Q27" i="28"/>
  <c r="R27" i="28"/>
  <c r="AL10" i="29"/>
  <c r="AJ10" i="29"/>
  <c r="AI10" i="29"/>
  <c r="J635" i="19"/>
  <c r="L637" i="19"/>
  <c r="M637" i="19" s="1"/>
  <c r="F639" i="19"/>
  <c r="H641" i="19"/>
  <c r="J643" i="19"/>
  <c r="F647" i="19"/>
  <c r="K8" i="20"/>
  <c r="I8" i="20"/>
  <c r="J8" i="20"/>
  <c r="H8" i="20"/>
  <c r="AC10" i="20"/>
  <c r="AA10" i="20"/>
  <c r="AB10" i="20"/>
  <c r="Z10" i="20"/>
  <c r="F36" i="20"/>
  <c r="N36" i="20"/>
  <c r="V36" i="20"/>
  <c r="T13" i="20"/>
  <c r="R13" i="20"/>
  <c r="S13" i="20"/>
  <c r="Q13" i="20"/>
  <c r="K16" i="20"/>
  <c r="I16" i="20"/>
  <c r="J16" i="20"/>
  <c r="H16" i="20"/>
  <c r="AC18" i="20"/>
  <c r="AA18" i="20"/>
  <c r="AB18" i="20"/>
  <c r="Z18" i="20"/>
  <c r="T21" i="20"/>
  <c r="R21" i="20"/>
  <c r="S21" i="20"/>
  <c r="Q21" i="20"/>
  <c r="K24" i="20"/>
  <c r="I24" i="20"/>
  <c r="J24" i="20"/>
  <c r="H24" i="20"/>
  <c r="AC26" i="20"/>
  <c r="AA26" i="20"/>
  <c r="AB26" i="20"/>
  <c r="Z26" i="20"/>
  <c r="T29" i="20"/>
  <c r="R29" i="20"/>
  <c r="S29" i="20"/>
  <c r="Q29" i="20"/>
  <c r="K32" i="20"/>
  <c r="I32" i="20"/>
  <c r="J32" i="20"/>
  <c r="H32" i="20"/>
  <c r="AC34" i="20"/>
  <c r="AA34" i="20"/>
  <c r="AB34" i="20"/>
  <c r="Z34" i="20"/>
  <c r="K42" i="20"/>
  <c r="I42" i="20"/>
  <c r="H42" i="20"/>
  <c r="J42" i="20"/>
  <c r="AC44" i="20"/>
  <c r="AA44" i="20"/>
  <c r="Y69" i="20"/>
  <c r="AB44" i="20"/>
  <c r="Z44" i="20"/>
  <c r="T47" i="20"/>
  <c r="R47" i="20"/>
  <c r="S47" i="20"/>
  <c r="Q47" i="20"/>
  <c r="K50" i="20"/>
  <c r="I50" i="20"/>
  <c r="H50" i="20"/>
  <c r="J50" i="20"/>
  <c r="AC52" i="20"/>
  <c r="AA52" i="20"/>
  <c r="Z52" i="20"/>
  <c r="AB52" i="20"/>
  <c r="T55" i="20"/>
  <c r="R55" i="20"/>
  <c r="S55" i="20"/>
  <c r="Q55" i="20"/>
  <c r="K58" i="20"/>
  <c r="I58" i="20"/>
  <c r="J58" i="20"/>
  <c r="H58" i="20"/>
  <c r="AC60" i="20"/>
  <c r="AA60" i="20"/>
  <c r="Z60" i="20"/>
  <c r="AB60" i="20"/>
  <c r="T63" i="20"/>
  <c r="R63" i="20"/>
  <c r="Q63" i="20"/>
  <c r="S63" i="20"/>
  <c r="K66" i="20"/>
  <c r="I66" i="20"/>
  <c r="J66" i="20"/>
  <c r="H66" i="20"/>
  <c r="AC68" i="20"/>
  <c r="AA68" i="20"/>
  <c r="AB68" i="20"/>
  <c r="Z68" i="20"/>
  <c r="AC7" i="21"/>
  <c r="AA7" i="21"/>
  <c r="AB7" i="21"/>
  <c r="Z7" i="21"/>
  <c r="T10" i="21"/>
  <c r="R10" i="21"/>
  <c r="S10" i="21"/>
  <c r="Q10" i="21"/>
  <c r="E36" i="21"/>
  <c r="M36" i="21"/>
  <c r="U36" i="21"/>
  <c r="K13" i="21"/>
  <c r="I13" i="21"/>
  <c r="H13" i="21"/>
  <c r="J13" i="21"/>
  <c r="AC15" i="21"/>
  <c r="AA15" i="21"/>
  <c r="Z15" i="21"/>
  <c r="AB15" i="21"/>
  <c r="T18" i="21"/>
  <c r="R18" i="21"/>
  <c r="S18" i="21"/>
  <c r="Q18" i="21"/>
  <c r="K21" i="21"/>
  <c r="I21" i="21"/>
  <c r="J21" i="21"/>
  <c r="H21" i="21"/>
  <c r="AC23" i="21"/>
  <c r="AA23" i="21"/>
  <c r="Z23" i="21"/>
  <c r="AB23" i="21"/>
  <c r="T26" i="21"/>
  <c r="R26" i="21"/>
  <c r="Q26" i="21"/>
  <c r="S26" i="21"/>
  <c r="K29" i="21"/>
  <c r="I29" i="21"/>
  <c r="J29" i="21"/>
  <c r="H29" i="21"/>
  <c r="AC31" i="21"/>
  <c r="AA31" i="21"/>
  <c r="AB31" i="21"/>
  <c r="Z31" i="21"/>
  <c r="T34" i="21"/>
  <c r="R34" i="21"/>
  <c r="Q34" i="21"/>
  <c r="S34" i="21"/>
  <c r="AC41" i="21"/>
  <c r="AA41" i="21"/>
  <c r="AB41" i="21"/>
  <c r="Z41" i="21"/>
  <c r="T44" i="21"/>
  <c r="R44" i="21"/>
  <c r="P69" i="21"/>
  <c r="S44" i="21"/>
  <c r="Q44" i="21"/>
  <c r="X69" i="21"/>
  <c r="K47" i="21"/>
  <c r="I47" i="21"/>
  <c r="J47" i="21"/>
  <c r="H47" i="21"/>
  <c r="AC49" i="21"/>
  <c r="AA49" i="21"/>
  <c r="AB49" i="21"/>
  <c r="Z49" i="21"/>
  <c r="T52" i="21"/>
  <c r="R52" i="21"/>
  <c r="S52" i="21"/>
  <c r="Q52" i="21"/>
  <c r="K55" i="21"/>
  <c r="I55" i="21"/>
  <c r="J55" i="21"/>
  <c r="H55" i="21"/>
  <c r="AC57" i="21"/>
  <c r="AA57" i="21"/>
  <c r="AB57" i="21"/>
  <c r="Z57" i="21"/>
  <c r="T60" i="21"/>
  <c r="R60" i="21"/>
  <c r="S60" i="21"/>
  <c r="Q60" i="21"/>
  <c r="K63" i="21"/>
  <c r="I63" i="21"/>
  <c r="J63" i="21"/>
  <c r="H63" i="21"/>
  <c r="AC65" i="21"/>
  <c r="AA65" i="21"/>
  <c r="AB65" i="21"/>
  <c r="Z65" i="21"/>
  <c r="T68" i="21"/>
  <c r="R68" i="21"/>
  <c r="S68" i="21"/>
  <c r="Q68" i="21"/>
  <c r="AJ7" i="22"/>
  <c r="AG8" i="22"/>
  <c r="T10" i="22"/>
  <c r="R10" i="22"/>
  <c r="Q10" i="22"/>
  <c r="S10" i="22"/>
  <c r="AI10" i="22"/>
  <c r="E36" i="22"/>
  <c r="M36" i="22"/>
  <c r="U36" i="22"/>
  <c r="AF12" i="22"/>
  <c r="AE12" i="22"/>
  <c r="AD12" i="22"/>
  <c r="AB12" i="22"/>
  <c r="AK12" i="22"/>
  <c r="AC12" i="22"/>
  <c r="AA12" i="22"/>
  <c r="K13" i="22"/>
  <c r="I13" i="22"/>
  <c r="H13" i="22"/>
  <c r="J13" i="22"/>
  <c r="AH13" i="22"/>
  <c r="AJ15" i="22"/>
  <c r="AG16" i="22"/>
  <c r="T18" i="22"/>
  <c r="R18" i="22"/>
  <c r="S18" i="22"/>
  <c r="Q18" i="22"/>
  <c r="AI18" i="22"/>
  <c r="AF20" i="22"/>
  <c r="AE20" i="22"/>
  <c r="AD20" i="22"/>
  <c r="AB20" i="22"/>
  <c r="AK20" i="22"/>
  <c r="AA20" i="22"/>
  <c r="AC20" i="22"/>
  <c r="K21" i="22"/>
  <c r="I21" i="22"/>
  <c r="J21" i="22"/>
  <c r="H21" i="22"/>
  <c r="AH21" i="22"/>
  <c r="AJ23" i="22"/>
  <c r="AG24" i="22"/>
  <c r="T26" i="22"/>
  <c r="R26" i="22"/>
  <c r="S26" i="22"/>
  <c r="Q26" i="22"/>
  <c r="AI26" i="22"/>
  <c r="AF28" i="22"/>
  <c r="AE28" i="22"/>
  <c r="AD28" i="22"/>
  <c r="AB28" i="22"/>
  <c r="AA28" i="22"/>
  <c r="AC28" i="22"/>
  <c r="AK28" i="22"/>
  <c r="AE30" i="22"/>
  <c r="AB30" i="22"/>
  <c r="AA30" i="22"/>
  <c r="AK30" i="22"/>
  <c r="AD30" i="22"/>
  <c r="AF30" i="22"/>
  <c r="AC30" i="22"/>
  <c r="I31" i="22"/>
  <c r="H31" i="22"/>
  <c r="K31" i="22"/>
  <c r="J31" i="22"/>
  <c r="AH31" i="22"/>
  <c r="K41" i="22"/>
  <c r="J41" i="22"/>
  <c r="H41" i="22"/>
  <c r="I41" i="22"/>
  <c r="C69" i="22"/>
  <c r="W69" i="22"/>
  <c r="H46" i="22"/>
  <c r="J46" i="22"/>
  <c r="K46" i="22"/>
  <c r="I46" i="22"/>
  <c r="D8" i="24"/>
  <c r="AG10" i="23"/>
  <c r="AM10" i="23"/>
  <c r="AE10" i="23"/>
  <c r="AD10" i="23"/>
  <c r="AC10" i="23"/>
  <c r="AA10" i="23"/>
  <c r="Y10" i="24"/>
  <c r="AB10" i="23"/>
  <c r="U36" i="23"/>
  <c r="AH36" i="23" s="1"/>
  <c r="AH11" i="23"/>
  <c r="P12" i="24"/>
  <c r="T12" i="23"/>
  <c r="S12" i="23"/>
  <c r="Q12" i="23"/>
  <c r="R12" i="23"/>
  <c r="F14" i="24"/>
  <c r="AJ17" i="23"/>
  <c r="V17" i="24"/>
  <c r="M19" i="24"/>
  <c r="C21" i="24"/>
  <c r="X23" i="24"/>
  <c r="AL23" i="23"/>
  <c r="O25" i="24"/>
  <c r="E27" i="24"/>
  <c r="U30" i="24"/>
  <c r="AI30" i="23"/>
  <c r="AF30" i="23"/>
  <c r="L32" i="24"/>
  <c r="K33" i="23"/>
  <c r="J33" i="23"/>
  <c r="H33" i="23"/>
  <c r="G33" i="24"/>
  <c r="I33" i="23"/>
  <c r="V40" i="24"/>
  <c r="W41" i="24"/>
  <c r="X42" i="24"/>
  <c r="Y43" i="24"/>
  <c r="AE44" i="23"/>
  <c r="AD44" i="23"/>
  <c r="AC44" i="23"/>
  <c r="AB44" i="23"/>
  <c r="AA44" i="23"/>
  <c r="AG44" i="23" s="1"/>
  <c r="Z69" i="23"/>
  <c r="AF44" i="23"/>
  <c r="C53" i="24"/>
  <c r="D54" i="24"/>
  <c r="E55" i="24"/>
  <c r="F56" i="24"/>
  <c r="G57" i="24"/>
  <c r="K57" i="23"/>
  <c r="J57" i="23"/>
  <c r="I57" i="23"/>
  <c r="H57" i="23"/>
  <c r="L62" i="24"/>
  <c r="M63" i="24"/>
  <c r="N64" i="24"/>
  <c r="O65" i="24"/>
  <c r="T66" i="23"/>
  <c r="S66" i="23"/>
  <c r="R66" i="23"/>
  <c r="P66" i="24"/>
  <c r="Q66" i="23"/>
  <c r="AC27" i="25"/>
  <c r="AA27" i="25"/>
  <c r="AE27" i="25"/>
  <c r="L36" i="26"/>
  <c r="T15" i="26"/>
  <c r="R15" i="26"/>
  <c r="Q15" i="26"/>
  <c r="X40" i="26"/>
  <c r="K10" i="27"/>
  <c r="I10" i="27"/>
  <c r="H10" i="27"/>
  <c r="AJ30" i="22"/>
  <c r="AG31" i="22"/>
  <c r="S33" i="22"/>
  <c r="R33" i="22"/>
  <c r="Q33" i="22"/>
  <c r="T33" i="22"/>
  <c r="AI33" i="22"/>
  <c r="AF35" i="22"/>
  <c r="AK35" i="22"/>
  <c r="AC35" i="22"/>
  <c r="AB35" i="22"/>
  <c r="AA35" i="22"/>
  <c r="AE35" i="22"/>
  <c r="AD35" i="22"/>
  <c r="S41" i="22"/>
  <c r="R41" i="22"/>
  <c r="T41" i="22"/>
  <c r="Q41" i="22"/>
  <c r="AF42" i="22"/>
  <c r="AC42" i="22"/>
  <c r="AB42" i="22"/>
  <c r="AD42" i="22"/>
  <c r="AE42" i="22"/>
  <c r="AA42" i="22"/>
  <c r="F69" i="22"/>
  <c r="N69" i="22"/>
  <c r="V69" i="22"/>
  <c r="T45" i="22"/>
  <c r="S45" i="22"/>
  <c r="R45" i="22"/>
  <c r="Q45" i="22"/>
  <c r="AF46" i="22"/>
  <c r="AD46" i="22"/>
  <c r="AC46" i="22"/>
  <c r="AB46" i="22"/>
  <c r="AA46" i="22"/>
  <c r="AE46" i="22"/>
  <c r="T49" i="22"/>
  <c r="S49" i="22"/>
  <c r="R49" i="22"/>
  <c r="Q49" i="22"/>
  <c r="AF50" i="22"/>
  <c r="AD50" i="22"/>
  <c r="AC50" i="22"/>
  <c r="AB50" i="22"/>
  <c r="AE50" i="22"/>
  <c r="AA50" i="22"/>
  <c r="T53" i="22"/>
  <c r="S53" i="22"/>
  <c r="R53" i="22"/>
  <c r="Q53" i="22"/>
  <c r="AF54" i="22"/>
  <c r="AE54" i="22"/>
  <c r="AD54" i="22"/>
  <c r="AC54" i="22"/>
  <c r="AB54" i="22"/>
  <c r="AA54" i="22"/>
  <c r="T57" i="22"/>
  <c r="S57" i="22"/>
  <c r="R57" i="22"/>
  <c r="Q57" i="22"/>
  <c r="AF58" i="22"/>
  <c r="AE58" i="22"/>
  <c r="AD58" i="22"/>
  <c r="AC58" i="22"/>
  <c r="AB58" i="22"/>
  <c r="AA58" i="22"/>
  <c r="T61" i="22"/>
  <c r="S61" i="22"/>
  <c r="R61" i="22"/>
  <c r="Q61" i="22"/>
  <c r="AF62" i="22"/>
  <c r="AE62" i="22"/>
  <c r="AD62" i="22"/>
  <c r="AC62" i="22"/>
  <c r="AB62" i="22"/>
  <c r="AA62" i="22"/>
  <c r="T65" i="22"/>
  <c r="S65" i="22"/>
  <c r="R65" i="22"/>
  <c r="Q65" i="22"/>
  <c r="AF66" i="22"/>
  <c r="AE66" i="22"/>
  <c r="AD66" i="22"/>
  <c r="AC66" i="22"/>
  <c r="AB66" i="22"/>
  <c r="AA66" i="22"/>
  <c r="AM7" i="23"/>
  <c r="AE7" i="23"/>
  <c r="AD7" i="23"/>
  <c r="AC7" i="23"/>
  <c r="AB7" i="23"/>
  <c r="Y7" i="24"/>
  <c r="AG7" i="23"/>
  <c r="AA7" i="23"/>
  <c r="E8" i="24"/>
  <c r="M8" i="24"/>
  <c r="AH8" i="23"/>
  <c r="T9" i="23"/>
  <c r="S9" i="23"/>
  <c r="P9" i="24"/>
  <c r="R9" i="23"/>
  <c r="Q9" i="23"/>
  <c r="AK9" i="23"/>
  <c r="W9" i="24"/>
  <c r="C10" i="24"/>
  <c r="F36" i="23"/>
  <c r="F36" i="24" s="1"/>
  <c r="F11" i="24"/>
  <c r="N36" i="23"/>
  <c r="N36" i="24" s="1"/>
  <c r="N11" i="24"/>
  <c r="V36" i="23"/>
  <c r="AI11" i="23"/>
  <c r="U11" i="24"/>
  <c r="AF11" i="23"/>
  <c r="AL12" i="23"/>
  <c r="X12" i="24"/>
  <c r="D13" i="24"/>
  <c r="L13" i="24"/>
  <c r="K14" i="23"/>
  <c r="J14" i="23"/>
  <c r="I14" i="23"/>
  <c r="G14" i="24"/>
  <c r="H14" i="23"/>
  <c r="O14" i="24"/>
  <c r="V14" i="24"/>
  <c r="AJ14" i="23"/>
  <c r="AM15" i="23"/>
  <c r="AE15" i="23"/>
  <c r="AD15" i="23"/>
  <c r="AC15" i="23"/>
  <c r="AB15" i="23"/>
  <c r="AG15" i="23"/>
  <c r="AA15" i="23"/>
  <c r="Y15" i="24"/>
  <c r="E16" i="24"/>
  <c r="M16" i="24"/>
  <c r="AH16" i="23"/>
  <c r="T17" i="23"/>
  <c r="S17" i="23"/>
  <c r="P17" i="24"/>
  <c r="R17" i="23"/>
  <c r="Q17" i="23"/>
  <c r="AK17" i="23"/>
  <c r="W17" i="24"/>
  <c r="C18" i="24"/>
  <c r="F19" i="24"/>
  <c r="N19" i="24"/>
  <c r="AI19" i="23"/>
  <c r="U19" i="24"/>
  <c r="AF19" i="23"/>
  <c r="AL20" i="23"/>
  <c r="X20" i="24"/>
  <c r="D21" i="24"/>
  <c r="L21" i="24"/>
  <c r="K22" i="23"/>
  <c r="J22" i="23"/>
  <c r="I22" i="23"/>
  <c r="G22" i="24"/>
  <c r="H22" i="23"/>
  <c r="O22" i="24"/>
  <c r="V22" i="24"/>
  <c r="AJ22" i="23"/>
  <c r="AM23" i="23"/>
  <c r="AE23" i="23"/>
  <c r="AD23" i="23"/>
  <c r="AC23" i="23"/>
  <c r="AB23" i="23"/>
  <c r="Y23" i="24"/>
  <c r="AG23" i="23"/>
  <c r="AA23" i="23"/>
  <c r="E24" i="24"/>
  <c r="M24" i="24"/>
  <c r="AH24" i="23"/>
  <c r="T25" i="23"/>
  <c r="S25" i="23"/>
  <c r="P25" i="24"/>
  <c r="R25" i="23"/>
  <c r="Q25" i="23"/>
  <c r="AK25" i="23"/>
  <c r="W25" i="24"/>
  <c r="C26" i="24"/>
  <c r="F27" i="24"/>
  <c r="N27" i="24"/>
  <c r="AI27" i="23"/>
  <c r="U27" i="24"/>
  <c r="AF27" i="23"/>
  <c r="AL28" i="23"/>
  <c r="X28" i="24"/>
  <c r="D29" i="24"/>
  <c r="L29" i="24"/>
  <c r="K30" i="23"/>
  <c r="J30" i="23"/>
  <c r="I30" i="23"/>
  <c r="G30" i="24"/>
  <c r="H30" i="23"/>
  <c r="O30" i="24"/>
  <c r="V30" i="24"/>
  <c r="AJ30" i="23"/>
  <c r="AM31" i="23"/>
  <c r="AE31" i="23"/>
  <c r="AD31" i="23"/>
  <c r="AC31" i="23"/>
  <c r="AB31" i="23"/>
  <c r="AG31" i="23"/>
  <c r="Y31" i="24"/>
  <c r="AA31" i="23"/>
  <c r="E32" i="24"/>
  <c r="M32" i="24"/>
  <c r="AH32" i="23"/>
  <c r="T33" i="23"/>
  <c r="S33" i="23"/>
  <c r="P33" i="24"/>
  <c r="R33" i="23"/>
  <c r="Q33" i="23"/>
  <c r="AK33" i="23"/>
  <c r="W33" i="24"/>
  <c r="C34" i="24"/>
  <c r="F35" i="24"/>
  <c r="N35" i="24"/>
  <c r="AI35" i="23"/>
  <c r="U35" i="24"/>
  <c r="AF35" i="23"/>
  <c r="E40" i="24"/>
  <c r="M40" i="24"/>
  <c r="U40" i="24"/>
  <c r="F41" i="24"/>
  <c r="N41" i="24"/>
  <c r="V41" i="24"/>
  <c r="K42" i="23"/>
  <c r="G42" i="24"/>
  <c r="J42" i="23"/>
  <c r="I42" i="23"/>
  <c r="H42" i="23"/>
  <c r="O42" i="24"/>
  <c r="W42" i="24"/>
  <c r="T43" i="23"/>
  <c r="S43" i="23"/>
  <c r="P43" i="24"/>
  <c r="R43" i="23"/>
  <c r="Q43" i="23"/>
  <c r="X43" i="24"/>
  <c r="Y44" i="24"/>
  <c r="Y69" i="23"/>
  <c r="AF45" i="23"/>
  <c r="AE45" i="23"/>
  <c r="AD45" i="23"/>
  <c r="AC45" i="23"/>
  <c r="AB45" i="23"/>
  <c r="AA45" i="23"/>
  <c r="AG45" i="23" s="1"/>
  <c r="C46" i="24"/>
  <c r="D47" i="24"/>
  <c r="L47" i="24"/>
  <c r="E48" i="24"/>
  <c r="M48" i="24"/>
  <c r="U48" i="24"/>
  <c r="F49" i="24"/>
  <c r="N49" i="24"/>
  <c r="V49" i="24"/>
  <c r="K50" i="23"/>
  <c r="G50" i="24"/>
  <c r="J50" i="23"/>
  <c r="I50" i="23"/>
  <c r="H50" i="23"/>
  <c r="O50" i="24"/>
  <c r="W50" i="24"/>
  <c r="P51" i="24"/>
  <c r="T51" i="23"/>
  <c r="S51" i="23"/>
  <c r="R51" i="23"/>
  <c r="Q51" i="23"/>
  <c r="X51" i="24"/>
  <c r="Y52" i="24"/>
  <c r="AF53" i="23"/>
  <c r="AE53" i="23"/>
  <c r="AD53" i="23"/>
  <c r="AC53" i="23"/>
  <c r="AB53" i="23"/>
  <c r="AA53" i="23"/>
  <c r="AG53" i="23" s="1"/>
  <c r="C54" i="24"/>
  <c r="D55" i="24"/>
  <c r="L55" i="24"/>
  <c r="E56" i="24"/>
  <c r="M56" i="24"/>
  <c r="U56" i="24"/>
  <c r="F57" i="24"/>
  <c r="N57" i="24"/>
  <c r="V57" i="24"/>
  <c r="G58" i="24"/>
  <c r="K58" i="23"/>
  <c r="J58" i="23"/>
  <c r="I58" i="23"/>
  <c r="H58" i="23"/>
  <c r="O58" i="24"/>
  <c r="W58" i="24"/>
  <c r="P59" i="24"/>
  <c r="T59" i="23"/>
  <c r="S59" i="23"/>
  <c r="R59" i="23"/>
  <c r="Q59" i="23"/>
  <c r="X59" i="24"/>
  <c r="Y60" i="24"/>
  <c r="AF61" i="23"/>
  <c r="AE61" i="23"/>
  <c r="AD61" i="23"/>
  <c r="AC61" i="23"/>
  <c r="AB61" i="23"/>
  <c r="AA61" i="23"/>
  <c r="AG61" i="23" s="1"/>
  <c r="C62" i="24"/>
  <c r="D63" i="24"/>
  <c r="L63" i="24"/>
  <c r="E64" i="24"/>
  <c r="M64" i="24"/>
  <c r="U64" i="24"/>
  <c r="F65" i="24"/>
  <c r="N65" i="24"/>
  <c r="V65" i="24"/>
  <c r="G66" i="24"/>
  <c r="K66" i="23"/>
  <c r="J66" i="23"/>
  <c r="I66" i="23"/>
  <c r="H66" i="23"/>
  <c r="O66" i="24"/>
  <c r="W66" i="24"/>
  <c r="P67" i="24"/>
  <c r="T67" i="23"/>
  <c r="S67" i="23"/>
  <c r="R67" i="23"/>
  <c r="Q67" i="23"/>
  <c r="X67" i="24"/>
  <c r="Y68" i="24"/>
  <c r="I9" i="25"/>
  <c r="K9" i="25"/>
  <c r="AE28" i="25"/>
  <c r="AD28" i="25"/>
  <c r="AB28" i="25"/>
  <c r="AG28" i="25"/>
  <c r="S44" i="25"/>
  <c r="AF54" i="25"/>
  <c r="E36" i="26"/>
  <c r="K13" i="26"/>
  <c r="I13" i="26"/>
  <c r="H13" i="26"/>
  <c r="T22" i="26"/>
  <c r="R22" i="26"/>
  <c r="Q22" i="26"/>
  <c r="AF28" i="26"/>
  <c r="AD32" i="26"/>
  <c r="AC32" i="26"/>
  <c r="AB32" i="26"/>
  <c r="AA32" i="26"/>
  <c r="AG32" i="26"/>
  <c r="AD50" i="26"/>
  <c r="AC50" i="26"/>
  <c r="AB50" i="26"/>
  <c r="AA50" i="26"/>
  <c r="AG50" i="26" s="1"/>
  <c r="AF50" i="26"/>
  <c r="K63" i="26"/>
  <c r="I63" i="26"/>
  <c r="H63" i="26"/>
  <c r="D7" i="27"/>
  <c r="G36" i="27"/>
  <c r="K11" i="27"/>
  <c r="I11" i="27"/>
  <c r="H11" i="27"/>
  <c r="T20" i="27"/>
  <c r="R20" i="27"/>
  <c r="Q20" i="27"/>
  <c r="AF26" i="27"/>
  <c r="T31" i="22"/>
  <c r="Q31" i="22"/>
  <c r="S31" i="22"/>
  <c r="R31" i="22"/>
  <c r="AI31" i="22"/>
  <c r="AD33" i="22"/>
  <c r="AA33" i="22"/>
  <c r="AF33" i="22"/>
  <c r="AE33" i="22"/>
  <c r="AC33" i="22"/>
  <c r="AB33" i="22"/>
  <c r="AK33" i="22"/>
  <c r="K34" i="22"/>
  <c r="H34" i="22"/>
  <c r="J34" i="22"/>
  <c r="I34" i="22"/>
  <c r="AH34" i="22"/>
  <c r="T40" i="22"/>
  <c r="Q40" i="22"/>
  <c r="S40" i="22"/>
  <c r="R40" i="22"/>
  <c r="AD41" i="22"/>
  <c r="AA41" i="22"/>
  <c r="AF41" i="22"/>
  <c r="AE41" i="22"/>
  <c r="AB41" i="22"/>
  <c r="AC41" i="22"/>
  <c r="T44" i="22"/>
  <c r="R44" i="22"/>
  <c r="Q44" i="22"/>
  <c r="P69" i="22"/>
  <c r="S44" i="22"/>
  <c r="X69" i="22"/>
  <c r="AD45" i="22"/>
  <c r="AB45" i="22"/>
  <c r="AA45" i="22"/>
  <c r="AF45" i="22"/>
  <c r="AE45" i="22"/>
  <c r="AC45" i="22"/>
  <c r="T48" i="22"/>
  <c r="R48" i="22"/>
  <c r="Q48" i="22"/>
  <c r="S48" i="22"/>
  <c r="AD49" i="22"/>
  <c r="AB49" i="22"/>
  <c r="AA49" i="22"/>
  <c r="AF49" i="22"/>
  <c r="AC49" i="22"/>
  <c r="AE49" i="22"/>
  <c r="T52" i="22"/>
  <c r="R52" i="22"/>
  <c r="Q52" i="22"/>
  <c r="S52" i="22"/>
  <c r="AD53" i="22"/>
  <c r="AC53" i="22"/>
  <c r="AB53" i="22"/>
  <c r="AA53" i="22"/>
  <c r="AF53" i="22"/>
  <c r="AE53" i="22"/>
  <c r="T56" i="22"/>
  <c r="S56" i="22"/>
  <c r="R56" i="22"/>
  <c r="Q56" i="22"/>
  <c r="AD57" i="22"/>
  <c r="AC57" i="22"/>
  <c r="AB57" i="22"/>
  <c r="AA57" i="22"/>
  <c r="AF57" i="22"/>
  <c r="AE57" i="22"/>
  <c r="T60" i="22"/>
  <c r="S60" i="22"/>
  <c r="R60" i="22"/>
  <c r="Q60" i="22"/>
  <c r="AD61" i="22"/>
  <c r="AC61" i="22"/>
  <c r="AB61" i="22"/>
  <c r="AA61" i="22"/>
  <c r="AF61" i="22"/>
  <c r="AE61" i="22"/>
  <c r="T64" i="22"/>
  <c r="S64" i="22"/>
  <c r="R64" i="22"/>
  <c r="Q64" i="22"/>
  <c r="AD65" i="22"/>
  <c r="AC65" i="22"/>
  <c r="AB65" i="22"/>
  <c r="AA65" i="22"/>
  <c r="AF65" i="22"/>
  <c r="AE65" i="22"/>
  <c r="T68" i="22"/>
  <c r="S68" i="22"/>
  <c r="R68" i="22"/>
  <c r="Q68" i="22"/>
  <c r="D7" i="24"/>
  <c r="L7" i="24"/>
  <c r="K8" i="23"/>
  <c r="J8" i="23"/>
  <c r="I8" i="23"/>
  <c r="G8" i="24"/>
  <c r="H8" i="23"/>
  <c r="O8" i="24"/>
  <c r="V8" i="24"/>
  <c r="AJ8" i="23"/>
  <c r="AD9" i="23"/>
  <c r="AC9" i="23"/>
  <c r="AB9" i="23"/>
  <c r="Y9" i="24"/>
  <c r="AA9" i="23"/>
  <c r="AE9" i="23"/>
  <c r="AM9" i="23"/>
  <c r="AG9" i="23"/>
  <c r="E10" i="24"/>
  <c r="M10" i="24"/>
  <c r="AH10" i="23"/>
  <c r="P11" i="24"/>
  <c r="T11" i="23"/>
  <c r="S11" i="23"/>
  <c r="R11" i="23"/>
  <c r="Q11" i="23"/>
  <c r="P36" i="23"/>
  <c r="W11" i="24"/>
  <c r="X36" i="23"/>
  <c r="AK11" i="23"/>
  <c r="C12" i="24"/>
  <c r="F13" i="24"/>
  <c r="N13" i="24"/>
  <c r="AF13" i="23"/>
  <c r="AI13" i="23"/>
  <c r="U13" i="24"/>
  <c r="AE13" i="24" s="1"/>
  <c r="X14" i="24"/>
  <c r="AL14" i="23"/>
  <c r="D15" i="24"/>
  <c r="L15" i="24"/>
  <c r="K16" i="23"/>
  <c r="J16" i="23"/>
  <c r="I16" i="23"/>
  <c r="G16" i="24"/>
  <c r="H16" i="23"/>
  <c r="O16" i="24"/>
  <c r="V16" i="24"/>
  <c r="AJ16" i="23"/>
  <c r="AD17" i="23"/>
  <c r="AC17" i="23"/>
  <c r="AB17" i="23"/>
  <c r="Y17" i="24"/>
  <c r="AA17" i="23"/>
  <c r="AM17" i="23"/>
  <c r="AE17" i="23"/>
  <c r="AG17" i="23"/>
  <c r="E18" i="24"/>
  <c r="M18" i="24"/>
  <c r="AH18" i="23"/>
  <c r="P19" i="24"/>
  <c r="T19" i="23"/>
  <c r="S19" i="23"/>
  <c r="R19" i="23"/>
  <c r="Q19" i="23"/>
  <c r="W19" i="24"/>
  <c r="AK19" i="23"/>
  <c r="C20" i="24"/>
  <c r="F21" i="24"/>
  <c r="N21" i="24"/>
  <c r="AF21" i="23"/>
  <c r="AI21" i="23"/>
  <c r="U21" i="24"/>
  <c r="AE21" i="24" s="1"/>
  <c r="X22" i="24"/>
  <c r="AL22" i="23"/>
  <c r="D23" i="24"/>
  <c r="L23" i="24"/>
  <c r="K24" i="23"/>
  <c r="J24" i="23"/>
  <c r="I24" i="23"/>
  <c r="G24" i="24"/>
  <c r="H24" i="23"/>
  <c r="O24" i="24"/>
  <c r="V24" i="24"/>
  <c r="AJ24" i="23"/>
  <c r="AD25" i="23"/>
  <c r="AC25" i="23"/>
  <c r="AB25" i="23"/>
  <c r="Y25" i="24"/>
  <c r="AA25" i="23"/>
  <c r="AM25" i="23"/>
  <c r="AG25" i="23"/>
  <c r="AE25" i="23"/>
  <c r="E26" i="24"/>
  <c r="M26" i="24"/>
  <c r="AH26" i="23"/>
  <c r="P27" i="24"/>
  <c r="T27" i="23"/>
  <c r="S27" i="23"/>
  <c r="R27" i="23"/>
  <c r="Q27" i="23"/>
  <c r="W27" i="24"/>
  <c r="AK27" i="23"/>
  <c r="C28" i="24"/>
  <c r="F29" i="24"/>
  <c r="N29" i="24"/>
  <c r="AF29" i="23"/>
  <c r="U29" i="24"/>
  <c r="AI29" i="23"/>
  <c r="X30" i="24"/>
  <c r="AL30" i="23"/>
  <c r="D31" i="24"/>
  <c r="L31" i="24"/>
  <c r="K32" i="23"/>
  <c r="J32" i="23"/>
  <c r="I32" i="23"/>
  <c r="G32" i="24"/>
  <c r="H32" i="23"/>
  <c r="O32" i="24"/>
  <c r="V32" i="24"/>
  <c r="AJ32" i="23"/>
  <c r="AD33" i="23"/>
  <c r="AC33" i="23"/>
  <c r="AB33" i="23"/>
  <c r="Y33" i="24"/>
  <c r="AA33" i="23"/>
  <c r="AM33" i="23"/>
  <c r="AG33" i="23"/>
  <c r="AE33" i="23"/>
  <c r="E34" i="24"/>
  <c r="M34" i="24"/>
  <c r="AH34" i="23"/>
  <c r="P35" i="24"/>
  <c r="T35" i="23"/>
  <c r="S35" i="23"/>
  <c r="R35" i="23"/>
  <c r="Q35" i="23"/>
  <c r="W35" i="24"/>
  <c r="AK35" i="23"/>
  <c r="K40" i="23"/>
  <c r="J40" i="23"/>
  <c r="I40" i="23"/>
  <c r="H40" i="23"/>
  <c r="G40" i="24"/>
  <c r="O40" i="24"/>
  <c r="W40" i="24"/>
  <c r="P41" i="24"/>
  <c r="T41" i="23"/>
  <c r="S41" i="23"/>
  <c r="R41" i="23"/>
  <c r="Q41" i="23"/>
  <c r="X41" i="24"/>
  <c r="Y42" i="24"/>
  <c r="AD43" i="23"/>
  <c r="AC43" i="23"/>
  <c r="AB43" i="23"/>
  <c r="AA43" i="23"/>
  <c r="AG43" i="23" s="1"/>
  <c r="AF43" i="23"/>
  <c r="AE43" i="23"/>
  <c r="C44" i="24"/>
  <c r="C69" i="23"/>
  <c r="D45" i="24"/>
  <c r="L45" i="24"/>
  <c r="E46" i="24"/>
  <c r="M46" i="24"/>
  <c r="U46" i="24"/>
  <c r="F47" i="24"/>
  <c r="N47" i="24"/>
  <c r="V47" i="24"/>
  <c r="K48" i="23"/>
  <c r="J48" i="23"/>
  <c r="I48" i="23"/>
  <c r="H48" i="23"/>
  <c r="G48" i="24"/>
  <c r="O48" i="24"/>
  <c r="W48" i="24"/>
  <c r="P49" i="24"/>
  <c r="T49" i="23"/>
  <c r="S49" i="23"/>
  <c r="R49" i="23"/>
  <c r="Q49" i="23"/>
  <c r="X49" i="24"/>
  <c r="Y50" i="24"/>
  <c r="AD51" i="23"/>
  <c r="AC51" i="23"/>
  <c r="AB51" i="23"/>
  <c r="AA51" i="23"/>
  <c r="AG51" i="23" s="1"/>
  <c r="AF51" i="23"/>
  <c r="AE51" i="23"/>
  <c r="C52" i="24"/>
  <c r="D53" i="24"/>
  <c r="L53" i="24"/>
  <c r="E54" i="24"/>
  <c r="M54" i="24"/>
  <c r="U54" i="24"/>
  <c r="F55" i="24"/>
  <c r="N55" i="24"/>
  <c r="V55" i="24"/>
  <c r="G56" i="24"/>
  <c r="K56" i="23"/>
  <c r="J56" i="23"/>
  <c r="I56" i="23"/>
  <c r="H56" i="23"/>
  <c r="O56" i="24"/>
  <c r="W56" i="24"/>
  <c r="P57" i="24"/>
  <c r="T57" i="23"/>
  <c r="S57" i="23"/>
  <c r="R57" i="23"/>
  <c r="Q57" i="23"/>
  <c r="X57" i="24"/>
  <c r="Y58" i="24"/>
  <c r="AD59" i="23"/>
  <c r="AC59" i="23"/>
  <c r="AB59" i="23"/>
  <c r="AA59" i="23"/>
  <c r="AG59" i="23" s="1"/>
  <c r="AF59" i="23"/>
  <c r="AE59" i="23"/>
  <c r="C60" i="24"/>
  <c r="D61" i="24"/>
  <c r="L61" i="24"/>
  <c r="E62" i="24"/>
  <c r="M62" i="24"/>
  <c r="U62" i="24"/>
  <c r="F63" i="24"/>
  <c r="N63" i="24"/>
  <c r="V63" i="24"/>
  <c r="K64" i="23"/>
  <c r="J64" i="23"/>
  <c r="I64" i="23"/>
  <c r="H64" i="23"/>
  <c r="G64" i="24"/>
  <c r="O64" i="24"/>
  <c r="W64" i="24"/>
  <c r="P65" i="24"/>
  <c r="T65" i="23"/>
  <c r="S65" i="23"/>
  <c r="R65" i="23"/>
  <c r="Q65" i="23"/>
  <c r="X65" i="24"/>
  <c r="Y66" i="24"/>
  <c r="AD67" i="23"/>
  <c r="AC67" i="23"/>
  <c r="AB67" i="23"/>
  <c r="AA67" i="23"/>
  <c r="AG67" i="23" s="1"/>
  <c r="AF67" i="23"/>
  <c r="AE67" i="23"/>
  <c r="C68" i="24"/>
  <c r="AE12" i="25"/>
  <c r="AB12" i="25"/>
  <c r="AG12" i="25"/>
  <c r="AD12" i="25"/>
  <c r="AE20" i="25"/>
  <c r="K33" i="25"/>
  <c r="S63" i="25"/>
  <c r="AF65" i="25"/>
  <c r="AD65" i="25"/>
  <c r="AC45" i="25"/>
  <c r="AD46" i="25"/>
  <c r="AF46" i="25"/>
  <c r="S68" i="25"/>
  <c r="R68" i="25"/>
  <c r="M36" i="26"/>
  <c r="T14" i="26"/>
  <c r="R14" i="26"/>
  <c r="Q14" i="26"/>
  <c r="AF20" i="26"/>
  <c r="AD24" i="26"/>
  <c r="AC24" i="26"/>
  <c r="AB24" i="26"/>
  <c r="AA24" i="26"/>
  <c r="AG24" i="26"/>
  <c r="Y40" i="26"/>
  <c r="AD42" i="26"/>
  <c r="AC42" i="26"/>
  <c r="AB42" i="26"/>
  <c r="AA42" i="26"/>
  <c r="AG42" i="26" s="1"/>
  <c r="AF42" i="26"/>
  <c r="K55" i="26"/>
  <c r="I55" i="26"/>
  <c r="H55" i="26"/>
  <c r="T64" i="26"/>
  <c r="S64" i="26"/>
  <c r="R64" i="26"/>
  <c r="Q64" i="26"/>
  <c r="L7" i="27"/>
  <c r="O36" i="27"/>
  <c r="T12" i="27"/>
  <c r="R12" i="27"/>
  <c r="Q12" i="27"/>
  <c r="AF18" i="27"/>
  <c r="AD22" i="27"/>
  <c r="AC22" i="27"/>
  <c r="AB22" i="27"/>
  <c r="AG22" i="27"/>
  <c r="AA22" i="27"/>
  <c r="AD66" i="27"/>
  <c r="AC66" i="27"/>
  <c r="AB66" i="27"/>
  <c r="AA66" i="27"/>
  <c r="AG66" i="27" s="1"/>
  <c r="AF66" i="27"/>
  <c r="T9" i="28"/>
  <c r="R9" i="28"/>
  <c r="Q9" i="28"/>
  <c r="N40" i="28"/>
  <c r="K46" i="28"/>
  <c r="I46" i="28"/>
  <c r="H46" i="28"/>
  <c r="K51" i="28"/>
  <c r="I51" i="28"/>
  <c r="H51" i="28"/>
  <c r="AU20" i="29"/>
  <c r="AS20" i="29"/>
  <c r="AR20" i="29"/>
  <c r="AH29" i="22"/>
  <c r="AJ31" i="22"/>
  <c r="AG32" i="22"/>
  <c r="S34" i="22"/>
  <c r="R34" i="22"/>
  <c r="T34" i="22"/>
  <c r="Q34" i="22"/>
  <c r="AI34" i="22"/>
  <c r="J43" i="22"/>
  <c r="K43" i="22"/>
  <c r="I43" i="22"/>
  <c r="H43" i="22"/>
  <c r="Y69" i="22"/>
  <c r="J47" i="22"/>
  <c r="H47" i="22"/>
  <c r="K47" i="22"/>
  <c r="I47" i="22"/>
  <c r="J51" i="22"/>
  <c r="H51" i="22"/>
  <c r="K51" i="22"/>
  <c r="I51" i="22"/>
  <c r="J55" i="22"/>
  <c r="I55" i="22"/>
  <c r="H55" i="22"/>
  <c r="K55" i="22"/>
  <c r="J59" i="22"/>
  <c r="I59" i="22"/>
  <c r="H59" i="22"/>
  <c r="K59" i="22"/>
  <c r="J63" i="22"/>
  <c r="I63" i="22"/>
  <c r="H63" i="22"/>
  <c r="K63" i="22"/>
  <c r="J67" i="22"/>
  <c r="I67" i="22"/>
  <c r="H67" i="22"/>
  <c r="K67" i="22"/>
  <c r="E7" i="24"/>
  <c r="M7" i="24"/>
  <c r="AH7" i="23"/>
  <c r="S8" i="23"/>
  <c r="R8" i="23"/>
  <c r="P8" i="24"/>
  <c r="Q8" i="23"/>
  <c r="T8" i="23"/>
  <c r="W8" i="24"/>
  <c r="AK8" i="23"/>
  <c r="C9" i="24"/>
  <c r="F10" i="24"/>
  <c r="N10" i="24"/>
  <c r="U10" i="24"/>
  <c r="AF10" i="23"/>
  <c r="AI10" i="23"/>
  <c r="X11" i="24"/>
  <c r="Y36" i="23"/>
  <c r="AL11" i="23"/>
  <c r="D12" i="24"/>
  <c r="L12" i="24"/>
  <c r="J13" i="23"/>
  <c r="I13" i="23"/>
  <c r="H13" i="23"/>
  <c r="K13" i="23"/>
  <c r="G13" i="24"/>
  <c r="O13" i="24"/>
  <c r="V13" i="24"/>
  <c r="AJ13" i="23"/>
  <c r="AC14" i="23"/>
  <c r="AB14" i="23"/>
  <c r="AA14" i="23"/>
  <c r="AG14" i="23"/>
  <c r="AM14" i="23"/>
  <c r="AE14" i="23"/>
  <c r="AD14" i="23"/>
  <c r="Y14" i="24"/>
  <c r="E15" i="24"/>
  <c r="M15" i="24"/>
  <c r="AH15" i="23"/>
  <c r="S16" i="23"/>
  <c r="R16" i="23"/>
  <c r="P16" i="24"/>
  <c r="Q16" i="23"/>
  <c r="T16" i="23"/>
  <c r="W16" i="24"/>
  <c r="AK16" i="23"/>
  <c r="C17" i="24"/>
  <c r="F18" i="24"/>
  <c r="N18" i="24"/>
  <c r="U18" i="24"/>
  <c r="AE18" i="24" s="1"/>
  <c r="AF18" i="23"/>
  <c r="AI18" i="23"/>
  <c r="X19" i="24"/>
  <c r="AL19" i="23"/>
  <c r="D20" i="24"/>
  <c r="L20" i="24"/>
  <c r="J21" i="23"/>
  <c r="I21" i="23"/>
  <c r="H21" i="23"/>
  <c r="K21" i="23"/>
  <c r="G21" i="24"/>
  <c r="O21" i="24"/>
  <c r="V21" i="24"/>
  <c r="AJ21" i="23"/>
  <c r="AC22" i="23"/>
  <c r="AB22" i="23"/>
  <c r="AA22" i="23"/>
  <c r="AG22" i="23"/>
  <c r="AM22" i="23"/>
  <c r="AE22" i="23"/>
  <c r="AD22" i="23"/>
  <c r="Y22" i="24"/>
  <c r="E23" i="24"/>
  <c r="M23" i="24"/>
  <c r="AH23" i="23"/>
  <c r="S24" i="23"/>
  <c r="R24" i="23"/>
  <c r="P24" i="24"/>
  <c r="Q24" i="23"/>
  <c r="T24" i="23"/>
  <c r="W24" i="24"/>
  <c r="AK24" i="23"/>
  <c r="C25" i="24"/>
  <c r="F26" i="24"/>
  <c r="N26" i="24"/>
  <c r="U26" i="24"/>
  <c r="AF26" i="23"/>
  <c r="AI26" i="23"/>
  <c r="X27" i="24"/>
  <c r="AL27" i="23"/>
  <c r="D28" i="24"/>
  <c r="L28" i="24"/>
  <c r="J29" i="23"/>
  <c r="I29" i="23"/>
  <c r="H29" i="23"/>
  <c r="G29" i="24"/>
  <c r="K29" i="23"/>
  <c r="O29" i="24"/>
  <c r="V29" i="24"/>
  <c r="AJ29" i="23"/>
  <c r="AC30" i="23"/>
  <c r="AB30" i="23"/>
  <c r="AA30" i="23"/>
  <c r="AG30" i="23"/>
  <c r="AM30" i="23"/>
  <c r="AE30" i="23"/>
  <c r="AD30" i="23"/>
  <c r="Y30" i="24"/>
  <c r="E31" i="24"/>
  <c r="M31" i="24"/>
  <c r="AH31" i="23"/>
  <c r="S32" i="23"/>
  <c r="R32" i="23"/>
  <c r="P32" i="24"/>
  <c r="Q32" i="23"/>
  <c r="T32" i="23"/>
  <c r="W32" i="24"/>
  <c r="AK32" i="23"/>
  <c r="C33" i="24"/>
  <c r="F34" i="24"/>
  <c r="N34" i="24"/>
  <c r="U34" i="24"/>
  <c r="AE34" i="24" s="1"/>
  <c r="AF34" i="23"/>
  <c r="AI34" i="23"/>
  <c r="X35" i="24"/>
  <c r="AL35" i="23"/>
  <c r="S40" i="23"/>
  <c r="R40" i="23"/>
  <c r="Q40" i="23"/>
  <c r="P40" i="24"/>
  <c r="T40" i="23"/>
  <c r="X40" i="24"/>
  <c r="Y41" i="24"/>
  <c r="AC42" i="23"/>
  <c r="AB42" i="23"/>
  <c r="AA42" i="23"/>
  <c r="AG42" i="23" s="1"/>
  <c r="AE42" i="23"/>
  <c r="AF42" i="23"/>
  <c r="AD42" i="23"/>
  <c r="C43" i="24"/>
  <c r="D44" i="24"/>
  <c r="D69" i="23"/>
  <c r="L44" i="24"/>
  <c r="L69" i="23"/>
  <c r="E45" i="24"/>
  <c r="M45" i="24"/>
  <c r="U45" i="24"/>
  <c r="F46" i="24"/>
  <c r="N46" i="24"/>
  <c r="V46" i="24"/>
  <c r="J47" i="23"/>
  <c r="I47" i="23"/>
  <c r="H47" i="23"/>
  <c r="G47" i="24"/>
  <c r="K47" i="23"/>
  <c r="O47" i="24"/>
  <c r="W47" i="24"/>
  <c r="S48" i="23"/>
  <c r="R48" i="23"/>
  <c r="Q48" i="23"/>
  <c r="P48" i="24"/>
  <c r="T48" i="23"/>
  <c r="X48" i="24"/>
  <c r="Y49" i="24"/>
  <c r="AC50" i="23"/>
  <c r="AB50" i="23"/>
  <c r="AA50" i="23"/>
  <c r="AG50" i="23" s="1"/>
  <c r="AE50" i="23"/>
  <c r="AF50" i="23"/>
  <c r="AD50" i="23"/>
  <c r="C51" i="24"/>
  <c r="D52" i="24"/>
  <c r="L52" i="24"/>
  <c r="E53" i="24"/>
  <c r="M53" i="24"/>
  <c r="U53" i="24"/>
  <c r="F54" i="24"/>
  <c r="N54" i="24"/>
  <c r="V54" i="24"/>
  <c r="G55" i="24"/>
  <c r="J55" i="23"/>
  <c r="I55" i="23"/>
  <c r="H55" i="23"/>
  <c r="K55" i="23"/>
  <c r="O55" i="24"/>
  <c r="W55" i="24"/>
  <c r="P56" i="24"/>
  <c r="S56" i="23"/>
  <c r="R56" i="23"/>
  <c r="Q56" i="23"/>
  <c r="T56" i="23"/>
  <c r="X56" i="24"/>
  <c r="Y57" i="24"/>
  <c r="AC58" i="23"/>
  <c r="AB58" i="23"/>
  <c r="AA58" i="23"/>
  <c r="AG58" i="23" s="1"/>
  <c r="AE58" i="23"/>
  <c r="AF58" i="23"/>
  <c r="AD58" i="23"/>
  <c r="C59" i="24"/>
  <c r="D60" i="24"/>
  <c r="L60" i="24"/>
  <c r="E61" i="24"/>
  <c r="M61" i="24"/>
  <c r="U61" i="24"/>
  <c r="F62" i="24"/>
  <c r="N62" i="24"/>
  <c r="V62" i="24"/>
  <c r="G63" i="24"/>
  <c r="J63" i="23"/>
  <c r="I63" i="23"/>
  <c r="H63" i="23"/>
  <c r="K63" i="23"/>
  <c r="O63" i="24"/>
  <c r="W63" i="24"/>
  <c r="P64" i="24"/>
  <c r="S64" i="23"/>
  <c r="R64" i="23"/>
  <c r="Q64" i="23"/>
  <c r="T64" i="23"/>
  <c r="X64" i="24"/>
  <c r="Y65" i="24"/>
  <c r="AC66" i="23"/>
  <c r="AB66" i="23"/>
  <c r="AA66" i="23"/>
  <c r="AG66" i="23" s="1"/>
  <c r="AE66" i="23"/>
  <c r="AF66" i="23"/>
  <c r="AD66" i="23"/>
  <c r="C67" i="24"/>
  <c r="D68" i="24"/>
  <c r="L68" i="24"/>
  <c r="AE31" i="25"/>
  <c r="AC19" i="25"/>
  <c r="AA19" i="25"/>
  <c r="AE19" i="25"/>
  <c r="K32" i="25"/>
  <c r="I32" i="25"/>
  <c r="H32" i="25"/>
  <c r="AF45" i="25"/>
  <c r="K58" i="25"/>
  <c r="H58" i="25"/>
  <c r="S67" i="25"/>
  <c r="Q67" i="25"/>
  <c r="AF13" i="26"/>
  <c r="AD17" i="26"/>
  <c r="AC17" i="26"/>
  <c r="AB17" i="26"/>
  <c r="AG17" i="26"/>
  <c r="AA17" i="26"/>
  <c r="K30" i="26"/>
  <c r="I30" i="26"/>
  <c r="H30" i="26"/>
  <c r="C69" i="26"/>
  <c r="K48" i="26"/>
  <c r="I48" i="26"/>
  <c r="H48" i="26"/>
  <c r="T57" i="26"/>
  <c r="R57" i="26"/>
  <c r="Q57" i="26"/>
  <c r="AD67" i="26"/>
  <c r="AC67" i="26"/>
  <c r="AB67" i="26"/>
  <c r="AF67" i="26"/>
  <c r="AA67" i="26"/>
  <c r="AG67" i="26" s="1"/>
  <c r="M7" i="27"/>
  <c r="P36" i="27"/>
  <c r="T11" i="27"/>
  <c r="R11" i="27"/>
  <c r="Q11" i="27"/>
  <c r="AF17" i="27"/>
  <c r="AD21" i="27"/>
  <c r="AC21" i="27"/>
  <c r="AB21" i="27"/>
  <c r="AA21" i="27"/>
  <c r="AG21" i="27"/>
  <c r="AG34" i="27"/>
  <c r="AD34" i="27"/>
  <c r="AC34" i="27"/>
  <c r="AA34" i="27"/>
  <c r="AB34" i="27"/>
  <c r="T50" i="27"/>
  <c r="Q50" i="27"/>
  <c r="R50" i="27"/>
  <c r="R43" i="22"/>
  <c r="T43" i="22"/>
  <c r="Q43" i="22"/>
  <c r="S43" i="22"/>
  <c r="AB44" i="22"/>
  <c r="Z69" i="22"/>
  <c r="AF44" i="22"/>
  <c r="AD44" i="22"/>
  <c r="AC44" i="22"/>
  <c r="AE44" i="22"/>
  <c r="AA44" i="22"/>
  <c r="R47" i="22"/>
  <c r="T47" i="22"/>
  <c r="S47" i="22"/>
  <c r="Q47" i="22"/>
  <c r="AB48" i="22"/>
  <c r="AF48" i="22"/>
  <c r="AD48" i="22"/>
  <c r="AE48" i="22"/>
  <c r="AC48" i="22"/>
  <c r="AA48" i="22"/>
  <c r="R51" i="22"/>
  <c r="T51" i="22"/>
  <c r="S51" i="22"/>
  <c r="Q51" i="22"/>
  <c r="AB52" i="22"/>
  <c r="AF52" i="22"/>
  <c r="AD52" i="22"/>
  <c r="AE52" i="22"/>
  <c r="AC52" i="22"/>
  <c r="AA52" i="22"/>
  <c r="R55" i="22"/>
  <c r="Q55" i="22"/>
  <c r="T55" i="22"/>
  <c r="S55" i="22"/>
  <c r="AB56" i="22"/>
  <c r="AA56" i="22"/>
  <c r="AF56" i="22"/>
  <c r="AD56" i="22"/>
  <c r="AE56" i="22"/>
  <c r="AC56" i="22"/>
  <c r="R59" i="22"/>
  <c r="Q59" i="22"/>
  <c r="T59" i="22"/>
  <c r="S59" i="22"/>
  <c r="AB60" i="22"/>
  <c r="AA60" i="22"/>
  <c r="AF60" i="22"/>
  <c r="AD60" i="22"/>
  <c r="AC60" i="22"/>
  <c r="AE60" i="22"/>
  <c r="R63" i="22"/>
  <c r="Q63" i="22"/>
  <c r="T63" i="22"/>
  <c r="S63" i="22"/>
  <c r="AB64" i="22"/>
  <c r="AA64" i="22"/>
  <c r="AF64" i="22"/>
  <c r="AD64" i="22"/>
  <c r="AC64" i="22"/>
  <c r="AE64" i="22"/>
  <c r="R67" i="22"/>
  <c r="Q67" i="22"/>
  <c r="T67" i="22"/>
  <c r="S67" i="22"/>
  <c r="AB68" i="22"/>
  <c r="AA68" i="22"/>
  <c r="AF68" i="22"/>
  <c r="AD68" i="22"/>
  <c r="AE68" i="22"/>
  <c r="AC68" i="22"/>
  <c r="F7" i="24"/>
  <c r="N7" i="24"/>
  <c r="AF7" i="23"/>
  <c r="U7" i="24"/>
  <c r="AE7" i="24" s="1"/>
  <c r="AI7" i="23"/>
  <c r="X8" i="24"/>
  <c r="AL8" i="23"/>
  <c r="D9" i="24"/>
  <c r="L9" i="24"/>
  <c r="I10" i="23"/>
  <c r="H10" i="23"/>
  <c r="K10" i="23"/>
  <c r="G10" i="24"/>
  <c r="J10" i="23"/>
  <c r="O10" i="24"/>
  <c r="V10" i="24"/>
  <c r="AJ10" i="23"/>
  <c r="AB11" i="23"/>
  <c r="AA11" i="23"/>
  <c r="AG11" i="23"/>
  <c r="AD11" i="23"/>
  <c r="AM11" i="23"/>
  <c r="Y11" i="24"/>
  <c r="AC11" i="23"/>
  <c r="Z36" i="23"/>
  <c r="AE11" i="23"/>
  <c r="E12" i="24"/>
  <c r="M12" i="24"/>
  <c r="AH12" i="23"/>
  <c r="R13" i="23"/>
  <c r="Q13" i="23"/>
  <c r="P13" i="24"/>
  <c r="T13" i="23"/>
  <c r="S13" i="23"/>
  <c r="AK13" i="23"/>
  <c r="W13" i="24"/>
  <c r="C14" i="24"/>
  <c r="F15" i="24"/>
  <c r="N15" i="24"/>
  <c r="AF15" i="23"/>
  <c r="U15" i="24"/>
  <c r="AI15" i="23"/>
  <c r="X16" i="24"/>
  <c r="AL16" i="23"/>
  <c r="D17" i="24"/>
  <c r="L17" i="24"/>
  <c r="I18" i="23"/>
  <c r="H18" i="23"/>
  <c r="K18" i="23"/>
  <c r="J18" i="23"/>
  <c r="G18" i="24"/>
  <c r="O18" i="24"/>
  <c r="V18" i="24"/>
  <c r="AJ18" i="23"/>
  <c r="AB19" i="23"/>
  <c r="AA19" i="23"/>
  <c r="AG19" i="23"/>
  <c r="AD19" i="23"/>
  <c r="Y19" i="24"/>
  <c r="AM19" i="23"/>
  <c r="AE19" i="23"/>
  <c r="AC19" i="23"/>
  <c r="E20" i="24"/>
  <c r="M20" i="24"/>
  <c r="AH20" i="23"/>
  <c r="R21" i="23"/>
  <c r="Q21" i="23"/>
  <c r="P21" i="24"/>
  <c r="T21" i="23"/>
  <c r="S21" i="23"/>
  <c r="W21" i="24"/>
  <c r="AK21" i="23"/>
  <c r="C22" i="24"/>
  <c r="F23" i="24"/>
  <c r="N23" i="24"/>
  <c r="AF23" i="23"/>
  <c r="U23" i="24"/>
  <c r="AE23" i="24" s="1"/>
  <c r="AI23" i="23"/>
  <c r="X24" i="24"/>
  <c r="AL24" i="23"/>
  <c r="D25" i="24"/>
  <c r="L25" i="24"/>
  <c r="I26" i="23"/>
  <c r="H26" i="23"/>
  <c r="K26" i="23"/>
  <c r="G26" i="24"/>
  <c r="J26" i="23"/>
  <c r="O26" i="24"/>
  <c r="V26" i="24"/>
  <c r="AJ26" i="23"/>
  <c r="AB27" i="23"/>
  <c r="AA27" i="23"/>
  <c r="AG27" i="23"/>
  <c r="AD27" i="23"/>
  <c r="AE27" i="23"/>
  <c r="AC27" i="23"/>
  <c r="Y27" i="24"/>
  <c r="AM27" i="23"/>
  <c r="E28" i="24"/>
  <c r="M28" i="24"/>
  <c r="AH28" i="23"/>
  <c r="R29" i="23"/>
  <c r="Q29" i="23"/>
  <c r="P29" i="24"/>
  <c r="T29" i="23"/>
  <c r="S29" i="23"/>
  <c r="W29" i="24"/>
  <c r="AK29" i="23"/>
  <c r="C30" i="24"/>
  <c r="F31" i="24"/>
  <c r="N31" i="24"/>
  <c r="AF31" i="23"/>
  <c r="U31" i="24"/>
  <c r="AE31" i="24" s="1"/>
  <c r="AI31" i="23"/>
  <c r="X32" i="24"/>
  <c r="AL32" i="23"/>
  <c r="D33" i="24"/>
  <c r="L33" i="24"/>
  <c r="I34" i="23"/>
  <c r="H34" i="23"/>
  <c r="K34" i="23"/>
  <c r="G34" i="24"/>
  <c r="J34" i="23"/>
  <c r="O34" i="24"/>
  <c r="V34" i="24"/>
  <c r="AJ34" i="23"/>
  <c r="AB35" i="23"/>
  <c r="AA35" i="23"/>
  <c r="AG35" i="23"/>
  <c r="AD35" i="23"/>
  <c r="Y35" i="24"/>
  <c r="AC35" i="23"/>
  <c r="AM35" i="23"/>
  <c r="AE35" i="23"/>
  <c r="Y40" i="24"/>
  <c r="AB41" i="23"/>
  <c r="AA41" i="23"/>
  <c r="AG41" i="23" s="1"/>
  <c r="AF41" i="23"/>
  <c r="AD41" i="23"/>
  <c r="AE41" i="23"/>
  <c r="AC41" i="23"/>
  <c r="C42" i="24"/>
  <c r="D43" i="24"/>
  <c r="L43" i="24"/>
  <c r="E44" i="24"/>
  <c r="E69" i="23"/>
  <c r="E69" i="24" s="1"/>
  <c r="M44" i="24"/>
  <c r="M69" i="23"/>
  <c r="U44" i="24"/>
  <c r="U69" i="23"/>
  <c r="F45" i="24"/>
  <c r="N45" i="24"/>
  <c r="V45" i="24"/>
  <c r="I46" i="23"/>
  <c r="H46" i="23"/>
  <c r="G46" i="24"/>
  <c r="K46" i="23"/>
  <c r="J46" i="23"/>
  <c r="O46" i="24"/>
  <c r="W46" i="24"/>
  <c r="R47" i="23"/>
  <c r="Q47" i="23"/>
  <c r="P47" i="24"/>
  <c r="T47" i="23"/>
  <c r="S47" i="23"/>
  <c r="X47" i="24"/>
  <c r="Y48" i="24"/>
  <c r="AB49" i="23"/>
  <c r="AA49" i="23"/>
  <c r="AG49" i="23" s="1"/>
  <c r="AF49" i="23"/>
  <c r="AD49" i="23"/>
  <c r="AE49" i="23"/>
  <c r="AC49" i="23"/>
  <c r="C50" i="24"/>
  <c r="D51" i="24"/>
  <c r="L51" i="24"/>
  <c r="E52" i="24"/>
  <c r="M52" i="24"/>
  <c r="U52" i="24"/>
  <c r="F53" i="24"/>
  <c r="N53" i="24"/>
  <c r="V53" i="24"/>
  <c r="I54" i="23"/>
  <c r="H54" i="23"/>
  <c r="K54" i="23"/>
  <c r="G54" i="24"/>
  <c r="J54" i="23"/>
  <c r="O54" i="24"/>
  <c r="W54" i="24"/>
  <c r="P55" i="24"/>
  <c r="R55" i="23"/>
  <c r="Q55" i="23"/>
  <c r="T55" i="23"/>
  <c r="S55" i="23"/>
  <c r="X55" i="24"/>
  <c r="Y56" i="24"/>
  <c r="AB57" i="23"/>
  <c r="AA57" i="23"/>
  <c r="AG57" i="23" s="1"/>
  <c r="AF57" i="23"/>
  <c r="AD57" i="23"/>
  <c r="AE57" i="23"/>
  <c r="AC57" i="23"/>
  <c r="C58" i="24"/>
  <c r="D59" i="24"/>
  <c r="L59" i="24"/>
  <c r="E60" i="24"/>
  <c r="M60" i="24"/>
  <c r="U60" i="24"/>
  <c r="F61" i="24"/>
  <c r="N61" i="24"/>
  <c r="V61" i="24"/>
  <c r="I62" i="23"/>
  <c r="H62" i="23"/>
  <c r="K62" i="23"/>
  <c r="J62" i="23"/>
  <c r="G62" i="24"/>
  <c r="O62" i="24"/>
  <c r="W62" i="24"/>
  <c r="P63" i="24"/>
  <c r="R63" i="23"/>
  <c r="Q63" i="23"/>
  <c r="T63" i="23"/>
  <c r="S63" i="23"/>
  <c r="X63" i="24"/>
  <c r="Y64" i="24"/>
  <c r="AB65" i="23"/>
  <c r="AA65" i="23"/>
  <c r="AG65" i="23" s="1"/>
  <c r="AF65" i="23"/>
  <c r="AD65" i="23"/>
  <c r="AE65" i="23"/>
  <c r="AC65" i="23"/>
  <c r="C66" i="24"/>
  <c r="D67" i="24"/>
  <c r="L67" i="24"/>
  <c r="E68" i="24"/>
  <c r="M68" i="24"/>
  <c r="U68" i="24"/>
  <c r="I28" i="25"/>
  <c r="H28" i="25"/>
  <c r="K28" i="25"/>
  <c r="AG8" i="25"/>
  <c r="AB8" i="25"/>
  <c r="AE8" i="25"/>
  <c r="AD8" i="25"/>
  <c r="K25" i="25"/>
  <c r="I25" i="25"/>
  <c r="K62" i="25"/>
  <c r="S60" i="25"/>
  <c r="U36" i="26"/>
  <c r="AF12" i="26"/>
  <c r="AD16" i="26"/>
  <c r="AC16" i="26"/>
  <c r="AB16" i="26"/>
  <c r="AA16" i="26"/>
  <c r="AG16" i="26"/>
  <c r="K29" i="26"/>
  <c r="I29" i="26"/>
  <c r="H29" i="26"/>
  <c r="D69" i="26"/>
  <c r="K47" i="26"/>
  <c r="I47" i="26"/>
  <c r="H47" i="26"/>
  <c r="T56" i="26"/>
  <c r="S56" i="26"/>
  <c r="R56" i="26"/>
  <c r="Q56" i="26"/>
  <c r="AD66" i="26"/>
  <c r="AC66" i="26"/>
  <c r="AB66" i="26"/>
  <c r="AA66" i="26"/>
  <c r="AG66" i="26" s="1"/>
  <c r="AF66" i="26"/>
  <c r="AF10" i="27"/>
  <c r="W36" i="27"/>
  <c r="AD14" i="27"/>
  <c r="AC14" i="27"/>
  <c r="AB14" i="27"/>
  <c r="AG14" i="27"/>
  <c r="AA14" i="27"/>
  <c r="K27" i="27"/>
  <c r="I27" i="27"/>
  <c r="H27" i="27"/>
  <c r="K47" i="27"/>
  <c r="J47" i="27"/>
  <c r="I47" i="27"/>
  <c r="H47" i="27"/>
  <c r="K20" i="28"/>
  <c r="I20" i="28"/>
  <c r="H20" i="28"/>
  <c r="H54" i="22"/>
  <c r="J54" i="22"/>
  <c r="I54" i="22"/>
  <c r="K54" i="22"/>
  <c r="H58" i="22"/>
  <c r="J58" i="22"/>
  <c r="K58" i="22"/>
  <c r="I58" i="22"/>
  <c r="H62" i="22"/>
  <c r="J62" i="22"/>
  <c r="K62" i="22"/>
  <c r="I62" i="22"/>
  <c r="H66" i="22"/>
  <c r="J66" i="22"/>
  <c r="I66" i="22"/>
  <c r="K66" i="22"/>
  <c r="H7" i="23"/>
  <c r="G7" i="24"/>
  <c r="J7" i="23"/>
  <c r="I7" i="23"/>
  <c r="K7" i="23"/>
  <c r="O7" i="24"/>
  <c r="V7" i="24"/>
  <c r="AJ7" i="23"/>
  <c r="AA8" i="23"/>
  <c r="Y8" i="24"/>
  <c r="AG8" i="23"/>
  <c r="AM8" i="23"/>
  <c r="AE8" i="23"/>
  <c r="AC8" i="23"/>
  <c r="AD8" i="23"/>
  <c r="AB8" i="23"/>
  <c r="E9" i="24"/>
  <c r="M9" i="24"/>
  <c r="AH9" i="23"/>
  <c r="Q10" i="23"/>
  <c r="P10" i="24"/>
  <c r="S10" i="23"/>
  <c r="T10" i="23"/>
  <c r="R10" i="23"/>
  <c r="AK10" i="23"/>
  <c r="W10" i="24"/>
  <c r="C36" i="23"/>
  <c r="C36" i="24" s="1"/>
  <c r="C11" i="24"/>
  <c r="F12" i="24"/>
  <c r="N12" i="24"/>
  <c r="AI12" i="23"/>
  <c r="AF12" i="23"/>
  <c r="U12" i="24"/>
  <c r="X13" i="24"/>
  <c r="AL13" i="23"/>
  <c r="D14" i="24"/>
  <c r="L14" i="24"/>
  <c r="H15" i="23"/>
  <c r="G15" i="24"/>
  <c r="J15" i="23"/>
  <c r="I15" i="23"/>
  <c r="K15" i="23"/>
  <c r="O15" i="24"/>
  <c r="V15" i="24"/>
  <c r="AJ15" i="23"/>
  <c r="AA16" i="23"/>
  <c r="Y16" i="24"/>
  <c r="AG16" i="23"/>
  <c r="AM16" i="23"/>
  <c r="AE16" i="23"/>
  <c r="AC16" i="23"/>
  <c r="AB16" i="23"/>
  <c r="AD16" i="23"/>
  <c r="E17" i="24"/>
  <c r="M17" i="24"/>
  <c r="AH17" i="23"/>
  <c r="Q18" i="23"/>
  <c r="P18" i="24"/>
  <c r="S18" i="23"/>
  <c r="R18" i="23"/>
  <c r="T18" i="23"/>
  <c r="AK18" i="23"/>
  <c r="W18" i="24"/>
  <c r="C19" i="24"/>
  <c r="F20" i="24"/>
  <c r="N20" i="24"/>
  <c r="AI20" i="23"/>
  <c r="U20" i="24"/>
  <c r="AF20" i="23"/>
  <c r="X21" i="24"/>
  <c r="AL21" i="23"/>
  <c r="D22" i="24"/>
  <c r="L22" i="24"/>
  <c r="H23" i="23"/>
  <c r="G23" i="24"/>
  <c r="J23" i="23"/>
  <c r="K23" i="23"/>
  <c r="I23" i="23"/>
  <c r="O23" i="24"/>
  <c r="V23" i="24"/>
  <c r="AJ23" i="23"/>
  <c r="AA24" i="23"/>
  <c r="Y24" i="24"/>
  <c r="AG24" i="23"/>
  <c r="AM24" i="23"/>
  <c r="AE24" i="23"/>
  <c r="AC24" i="23"/>
  <c r="AB24" i="23"/>
  <c r="AD24" i="23"/>
  <c r="E25" i="24"/>
  <c r="M25" i="24"/>
  <c r="AH25" i="23"/>
  <c r="Q26" i="23"/>
  <c r="P26" i="24"/>
  <c r="S26" i="23"/>
  <c r="R26" i="23"/>
  <c r="T26" i="23"/>
  <c r="AK26" i="23"/>
  <c r="W26" i="24"/>
  <c r="C27" i="24"/>
  <c r="F28" i="24"/>
  <c r="N28" i="24"/>
  <c r="AI28" i="23"/>
  <c r="AF28" i="23"/>
  <c r="U28" i="24"/>
  <c r="X29" i="24"/>
  <c r="AL29" i="23"/>
  <c r="D30" i="24"/>
  <c r="L30" i="24"/>
  <c r="H31" i="23"/>
  <c r="G31" i="24"/>
  <c r="J31" i="23"/>
  <c r="K31" i="23"/>
  <c r="I31" i="23"/>
  <c r="O31" i="24"/>
  <c r="V31" i="24"/>
  <c r="AJ31" i="23"/>
  <c r="AA32" i="23"/>
  <c r="Y32" i="24"/>
  <c r="AG32" i="23"/>
  <c r="AM32" i="23"/>
  <c r="AE32" i="23"/>
  <c r="AC32" i="23"/>
  <c r="AD32" i="23"/>
  <c r="AB32" i="23"/>
  <c r="E33" i="24"/>
  <c r="M33" i="24"/>
  <c r="AH33" i="23"/>
  <c r="Q34" i="23"/>
  <c r="P34" i="24"/>
  <c r="S34" i="23"/>
  <c r="T34" i="23"/>
  <c r="R34" i="23"/>
  <c r="AK34" i="23"/>
  <c r="W34" i="24"/>
  <c r="C35" i="24"/>
  <c r="AA40" i="23"/>
  <c r="AG40" i="23" s="1"/>
  <c r="AF40" i="23"/>
  <c r="AE40" i="23"/>
  <c r="AC40" i="23"/>
  <c r="AD40" i="23"/>
  <c r="AB40" i="23"/>
  <c r="C41" i="24"/>
  <c r="D42" i="24"/>
  <c r="L42" i="24"/>
  <c r="E43" i="24"/>
  <c r="M43" i="24"/>
  <c r="U43" i="24"/>
  <c r="F44" i="24"/>
  <c r="F69" i="23"/>
  <c r="F69" i="24" s="1"/>
  <c r="N44" i="24"/>
  <c r="N69" i="23"/>
  <c r="N69" i="24" s="1"/>
  <c r="V44" i="24"/>
  <c r="V69" i="23"/>
  <c r="H45" i="23"/>
  <c r="G45" i="24"/>
  <c r="J45" i="23"/>
  <c r="K45" i="23"/>
  <c r="I45" i="23"/>
  <c r="O45" i="24"/>
  <c r="W45" i="24"/>
  <c r="Q46" i="23"/>
  <c r="P46" i="24"/>
  <c r="S46" i="23"/>
  <c r="T46" i="23"/>
  <c r="R46" i="23"/>
  <c r="X46" i="24"/>
  <c r="Y47" i="24"/>
  <c r="AA48" i="23"/>
  <c r="AG48" i="23" s="1"/>
  <c r="AF48" i="23"/>
  <c r="AE48" i="23"/>
  <c r="AC48" i="23"/>
  <c r="AD48" i="23"/>
  <c r="AB48" i="23"/>
  <c r="C49" i="24"/>
  <c r="D50" i="24"/>
  <c r="L50" i="24"/>
  <c r="E51" i="24"/>
  <c r="M51" i="24"/>
  <c r="U51" i="24"/>
  <c r="F52" i="24"/>
  <c r="N52" i="24"/>
  <c r="V52" i="24"/>
  <c r="G53" i="24"/>
  <c r="H53" i="23"/>
  <c r="J53" i="23"/>
  <c r="K53" i="23"/>
  <c r="I53" i="23"/>
  <c r="O53" i="24"/>
  <c r="W53" i="24"/>
  <c r="Q54" i="23"/>
  <c r="P54" i="24"/>
  <c r="S54" i="23"/>
  <c r="T54" i="23"/>
  <c r="R54" i="23"/>
  <c r="X54" i="24"/>
  <c r="Y55" i="24"/>
  <c r="AA56" i="23"/>
  <c r="AG56" i="23" s="1"/>
  <c r="AF56" i="23"/>
  <c r="AE56" i="23"/>
  <c r="AC56" i="23"/>
  <c r="AD56" i="23"/>
  <c r="AB56" i="23"/>
  <c r="C57" i="24"/>
  <c r="D58" i="24"/>
  <c r="L58" i="24"/>
  <c r="E59" i="24"/>
  <c r="M59" i="24"/>
  <c r="U59" i="24"/>
  <c r="F60" i="24"/>
  <c r="N60" i="24"/>
  <c r="V60" i="24"/>
  <c r="G61" i="24"/>
  <c r="H61" i="23"/>
  <c r="J61" i="23"/>
  <c r="K61" i="23"/>
  <c r="I61" i="23"/>
  <c r="O61" i="24"/>
  <c r="W61" i="24"/>
  <c r="Q62" i="23"/>
  <c r="P62" i="24"/>
  <c r="S62" i="23"/>
  <c r="T62" i="23"/>
  <c r="R62" i="23"/>
  <c r="X62" i="24"/>
  <c r="Y63" i="24"/>
  <c r="AA64" i="23"/>
  <c r="AG64" i="23" s="1"/>
  <c r="AF64" i="23"/>
  <c r="AE64" i="23"/>
  <c r="AC64" i="23"/>
  <c r="AD64" i="23"/>
  <c r="AB64" i="23"/>
  <c r="C65" i="24"/>
  <c r="D66" i="24"/>
  <c r="L66" i="24"/>
  <c r="E67" i="24"/>
  <c r="M67" i="24"/>
  <c r="U67" i="24"/>
  <c r="F68" i="24"/>
  <c r="N68" i="24"/>
  <c r="V68" i="24"/>
  <c r="K8" i="25"/>
  <c r="I8" i="25"/>
  <c r="H8" i="25"/>
  <c r="K24" i="25"/>
  <c r="H24" i="25"/>
  <c r="K50" i="25"/>
  <c r="H50" i="25"/>
  <c r="S59" i="25"/>
  <c r="Q59" i="25"/>
  <c r="Y7" i="26"/>
  <c r="AD9" i="26"/>
  <c r="AC9" i="26"/>
  <c r="AB9" i="26"/>
  <c r="AG9" i="26"/>
  <c r="AA9" i="26"/>
  <c r="K22" i="26"/>
  <c r="I22" i="26"/>
  <c r="H22" i="26"/>
  <c r="T31" i="26"/>
  <c r="R31" i="26"/>
  <c r="Q31" i="26"/>
  <c r="T49" i="26"/>
  <c r="S49" i="26"/>
  <c r="R49" i="26"/>
  <c r="Q49" i="26"/>
  <c r="AD59" i="26"/>
  <c r="AC59" i="26"/>
  <c r="AB59" i="26"/>
  <c r="AF59" i="26"/>
  <c r="AA59" i="26"/>
  <c r="AG59" i="26" s="1"/>
  <c r="U7" i="27"/>
  <c r="AF9" i="27"/>
  <c r="X36" i="27"/>
  <c r="AD13" i="27"/>
  <c r="AC13" i="27"/>
  <c r="AB13" i="27"/>
  <c r="AA13" i="27"/>
  <c r="AG13" i="27"/>
  <c r="K26" i="27"/>
  <c r="I26" i="27"/>
  <c r="H26" i="27"/>
  <c r="R35" i="27"/>
  <c r="Q35" i="27"/>
  <c r="T35" i="27"/>
  <c r="N8" i="29"/>
  <c r="AE29" i="22"/>
  <c r="AB29" i="22"/>
  <c r="AD29" i="22"/>
  <c r="AC29" i="22"/>
  <c r="AA29" i="22"/>
  <c r="AK29" i="22"/>
  <c r="AF29" i="22"/>
  <c r="K30" i="22"/>
  <c r="I30" i="22"/>
  <c r="J30" i="22"/>
  <c r="H30" i="22"/>
  <c r="AH30" i="22"/>
  <c r="AJ32" i="22"/>
  <c r="AG33" i="22"/>
  <c r="T35" i="22"/>
  <c r="R35" i="22"/>
  <c r="S35" i="22"/>
  <c r="Q35" i="22"/>
  <c r="AI35" i="22"/>
  <c r="T42" i="22"/>
  <c r="R42" i="22"/>
  <c r="S42" i="22"/>
  <c r="Q42" i="22"/>
  <c r="AF43" i="22"/>
  <c r="AE43" i="22"/>
  <c r="AD43" i="22"/>
  <c r="AB43" i="22"/>
  <c r="AC43" i="22"/>
  <c r="AA43" i="22"/>
  <c r="D69" i="22"/>
  <c r="L69" i="22"/>
  <c r="T46" i="22"/>
  <c r="R46" i="22"/>
  <c r="S46" i="22"/>
  <c r="Q46" i="22"/>
  <c r="AF47" i="22"/>
  <c r="AE47" i="22"/>
  <c r="AD47" i="22"/>
  <c r="AB47" i="22"/>
  <c r="AC47" i="22"/>
  <c r="AA47" i="22"/>
  <c r="T50" i="22"/>
  <c r="R50" i="22"/>
  <c r="S50" i="22"/>
  <c r="Q50" i="22"/>
  <c r="AF51" i="22"/>
  <c r="AE51" i="22"/>
  <c r="AD51" i="22"/>
  <c r="AB51" i="22"/>
  <c r="AA51" i="22"/>
  <c r="AC51" i="22"/>
  <c r="T54" i="22"/>
  <c r="R54" i="22"/>
  <c r="Q54" i="22"/>
  <c r="S54" i="22"/>
  <c r="AF55" i="22"/>
  <c r="AE55" i="22"/>
  <c r="AD55" i="22"/>
  <c r="AB55" i="22"/>
  <c r="AC55" i="22"/>
  <c r="AA55" i="22"/>
  <c r="T58" i="22"/>
  <c r="R58" i="22"/>
  <c r="Q58" i="22"/>
  <c r="S58" i="22"/>
  <c r="AF59" i="22"/>
  <c r="AE59" i="22"/>
  <c r="AD59" i="22"/>
  <c r="AB59" i="22"/>
  <c r="AA59" i="22"/>
  <c r="AC59" i="22"/>
  <c r="T62" i="22"/>
  <c r="R62" i="22"/>
  <c r="S62" i="22"/>
  <c r="Q62" i="22"/>
  <c r="AF63" i="22"/>
  <c r="AE63" i="22"/>
  <c r="AD63" i="22"/>
  <c r="AB63" i="22"/>
  <c r="AA63" i="22"/>
  <c r="AC63" i="22"/>
  <c r="T66" i="22"/>
  <c r="R66" i="22"/>
  <c r="S66" i="22"/>
  <c r="Q66" i="22"/>
  <c r="AF67" i="22"/>
  <c r="AE67" i="22"/>
  <c r="AD67" i="22"/>
  <c r="AB67" i="22"/>
  <c r="AC67" i="22"/>
  <c r="AA67" i="22"/>
  <c r="P7" i="24"/>
  <c r="T7" i="23"/>
  <c r="R7" i="23"/>
  <c r="Q7" i="23"/>
  <c r="S7" i="23"/>
  <c r="W7" i="24"/>
  <c r="AK7" i="23"/>
  <c r="C8" i="24"/>
  <c r="F9" i="24"/>
  <c r="N9" i="24"/>
  <c r="AI9" i="23"/>
  <c r="AF9" i="23"/>
  <c r="U9" i="24"/>
  <c r="AL10" i="23"/>
  <c r="X10" i="24"/>
  <c r="D36" i="23"/>
  <c r="D36" i="24" s="1"/>
  <c r="D11" i="24"/>
  <c r="L36" i="23"/>
  <c r="L11" i="24"/>
  <c r="G12" i="24"/>
  <c r="K12" i="23"/>
  <c r="I12" i="23"/>
  <c r="J12" i="23"/>
  <c r="H12" i="23"/>
  <c r="O12" i="24"/>
  <c r="AJ12" i="23"/>
  <c r="V12" i="24"/>
  <c r="AG13" i="23"/>
  <c r="Y13" i="24"/>
  <c r="AM13" i="23"/>
  <c r="AE13" i="23"/>
  <c r="AD13" i="23"/>
  <c r="AB13" i="23"/>
  <c r="AC13" i="23"/>
  <c r="AA13" i="23"/>
  <c r="E14" i="24"/>
  <c r="M14" i="24"/>
  <c r="AH14" i="23"/>
  <c r="P15" i="24"/>
  <c r="T15" i="23"/>
  <c r="R15" i="23"/>
  <c r="S15" i="23"/>
  <c r="Q15" i="23"/>
  <c r="W15" i="24"/>
  <c r="AK15" i="23"/>
  <c r="C16" i="24"/>
  <c r="F17" i="24"/>
  <c r="N17" i="24"/>
  <c r="AI17" i="23"/>
  <c r="AF17" i="23"/>
  <c r="U17" i="24"/>
  <c r="AE17" i="24" s="1"/>
  <c r="AL18" i="23"/>
  <c r="X18" i="24"/>
  <c r="D19" i="24"/>
  <c r="L19" i="24"/>
  <c r="G20" i="24"/>
  <c r="K20" i="23"/>
  <c r="I20" i="23"/>
  <c r="H20" i="23"/>
  <c r="J20" i="23"/>
  <c r="O20" i="24"/>
  <c r="AJ20" i="23"/>
  <c r="V20" i="24"/>
  <c r="AG21" i="23"/>
  <c r="Y21" i="24"/>
  <c r="AM21" i="23"/>
  <c r="AE21" i="23"/>
  <c r="AD21" i="23"/>
  <c r="AB21" i="23"/>
  <c r="AC21" i="23"/>
  <c r="AA21" i="23"/>
  <c r="E22" i="24"/>
  <c r="M22" i="24"/>
  <c r="AH22" i="23"/>
  <c r="P23" i="24"/>
  <c r="T23" i="23"/>
  <c r="R23" i="23"/>
  <c r="S23" i="23"/>
  <c r="Q23" i="23"/>
  <c r="W23" i="24"/>
  <c r="AK23" i="23"/>
  <c r="C24" i="24"/>
  <c r="F25" i="24"/>
  <c r="N25" i="24"/>
  <c r="AI25" i="23"/>
  <c r="AF25" i="23"/>
  <c r="U25" i="24"/>
  <c r="AE25" i="24" s="1"/>
  <c r="AL26" i="23"/>
  <c r="X26" i="24"/>
  <c r="D27" i="24"/>
  <c r="L27" i="24"/>
  <c r="G28" i="24"/>
  <c r="K28" i="23"/>
  <c r="I28" i="23"/>
  <c r="H28" i="23"/>
  <c r="J28" i="23"/>
  <c r="O28" i="24"/>
  <c r="AJ28" i="23"/>
  <c r="V28" i="24"/>
  <c r="AG29" i="23"/>
  <c r="Y29" i="24"/>
  <c r="AM29" i="23"/>
  <c r="AE29" i="23"/>
  <c r="AD29" i="23"/>
  <c r="AB29" i="23"/>
  <c r="AA29" i="23"/>
  <c r="AC29" i="23"/>
  <c r="E30" i="24"/>
  <c r="M30" i="24"/>
  <c r="AH30" i="23"/>
  <c r="P31" i="24"/>
  <c r="T31" i="23"/>
  <c r="R31" i="23"/>
  <c r="Q31" i="23"/>
  <c r="S31" i="23"/>
  <c r="W31" i="24"/>
  <c r="AK31" i="23"/>
  <c r="C32" i="24"/>
  <c r="F33" i="24"/>
  <c r="N33" i="24"/>
  <c r="AI33" i="23"/>
  <c r="AF33" i="23"/>
  <c r="U33" i="24"/>
  <c r="AE33" i="24" s="1"/>
  <c r="AL34" i="23"/>
  <c r="X34" i="24"/>
  <c r="D35" i="24"/>
  <c r="L35" i="24"/>
  <c r="C40" i="24"/>
  <c r="D41" i="24"/>
  <c r="L41" i="24"/>
  <c r="E42" i="24"/>
  <c r="M42" i="24"/>
  <c r="U42" i="24"/>
  <c r="F43" i="24"/>
  <c r="N43" i="24"/>
  <c r="V43" i="24"/>
  <c r="G69" i="23"/>
  <c r="K44" i="23"/>
  <c r="I44" i="23"/>
  <c r="J44" i="23"/>
  <c r="H44" i="23"/>
  <c r="G44" i="24"/>
  <c r="O69" i="23"/>
  <c r="O69" i="24" s="1"/>
  <c r="O44" i="24"/>
  <c r="W69" i="23"/>
  <c r="W69" i="24" s="1"/>
  <c r="W44" i="24"/>
  <c r="P45" i="24"/>
  <c r="T45" i="23"/>
  <c r="R45" i="23"/>
  <c r="S45" i="23"/>
  <c r="Q45" i="23"/>
  <c r="X45" i="24"/>
  <c r="Y46" i="24"/>
  <c r="AF47" i="23"/>
  <c r="AE47" i="23"/>
  <c r="AD47" i="23"/>
  <c r="AB47" i="23"/>
  <c r="AC47" i="23"/>
  <c r="AA47" i="23"/>
  <c r="AG47" i="23" s="1"/>
  <c r="C48" i="24"/>
  <c r="D49" i="24"/>
  <c r="L49" i="24"/>
  <c r="E50" i="24"/>
  <c r="M50" i="24"/>
  <c r="U50" i="24"/>
  <c r="F51" i="24"/>
  <c r="N51" i="24"/>
  <c r="V51" i="24"/>
  <c r="G52" i="24"/>
  <c r="K52" i="23"/>
  <c r="I52" i="23"/>
  <c r="J52" i="23"/>
  <c r="H52" i="23"/>
  <c r="O52" i="24"/>
  <c r="W52" i="24"/>
  <c r="P53" i="24"/>
  <c r="T53" i="23"/>
  <c r="R53" i="23"/>
  <c r="S53" i="23"/>
  <c r="Q53" i="23"/>
  <c r="X53" i="24"/>
  <c r="Y54" i="24"/>
  <c r="AF55" i="23"/>
  <c r="AE55" i="23"/>
  <c r="AD55" i="23"/>
  <c r="AB55" i="23"/>
  <c r="AC55" i="23"/>
  <c r="AA55" i="23"/>
  <c r="AG55" i="23" s="1"/>
  <c r="C56" i="24"/>
  <c r="D57" i="24"/>
  <c r="L57" i="24"/>
  <c r="E58" i="24"/>
  <c r="M58" i="24"/>
  <c r="U58" i="24"/>
  <c r="F59" i="24"/>
  <c r="N59" i="24"/>
  <c r="V59" i="24"/>
  <c r="G60" i="24"/>
  <c r="K60" i="23"/>
  <c r="I60" i="23"/>
  <c r="J60" i="23"/>
  <c r="H60" i="23"/>
  <c r="O60" i="24"/>
  <c r="W60" i="24"/>
  <c r="P61" i="24"/>
  <c r="T61" i="23"/>
  <c r="R61" i="23"/>
  <c r="S61" i="23"/>
  <c r="Q61" i="23"/>
  <c r="X61" i="24"/>
  <c r="Y62" i="24"/>
  <c r="AF63" i="23"/>
  <c r="AE63" i="23"/>
  <c r="AD63" i="23"/>
  <c r="AB63" i="23"/>
  <c r="AC63" i="23"/>
  <c r="AA63" i="23"/>
  <c r="AG63" i="23" s="1"/>
  <c r="C64" i="24"/>
  <c r="D65" i="24"/>
  <c r="L65" i="24"/>
  <c r="E66" i="24"/>
  <c r="M66" i="24"/>
  <c r="U66" i="24"/>
  <c r="F67" i="24"/>
  <c r="N67" i="24"/>
  <c r="V67" i="24"/>
  <c r="G68" i="24"/>
  <c r="K68" i="23"/>
  <c r="I68" i="23"/>
  <c r="J68" i="23"/>
  <c r="H68" i="23"/>
  <c r="O68" i="24"/>
  <c r="W68" i="24"/>
  <c r="K17" i="25"/>
  <c r="I17" i="25"/>
  <c r="S52" i="25"/>
  <c r="AC61" i="25"/>
  <c r="AA61" i="25"/>
  <c r="AG61" i="25" s="1"/>
  <c r="AF62" i="25"/>
  <c r="AD8" i="26"/>
  <c r="AC8" i="26"/>
  <c r="AB8" i="26"/>
  <c r="AA8" i="26"/>
  <c r="Z7" i="26"/>
  <c r="AE9" i="26" s="1"/>
  <c r="AG8" i="26"/>
  <c r="K21" i="26"/>
  <c r="I21" i="26"/>
  <c r="H21" i="26"/>
  <c r="T30" i="26"/>
  <c r="R30" i="26"/>
  <c r="Q30" i="26"/>
  <c r="L69" i="26"/>
  <c r="T48" i="26"/>
  <c r="R48" i="26"/>
  <c r="Q48" i="26"/>
  <c r="AD58" i="26"/>
  <c r="AC58" i="26"/>
  <c r="AB58" i="26"/>
  <c r="AA58" i="26"/>
  <c r="AG58" i="26" s="1"/>
  <c r="AF58" i="26"/>
  <c r="K19" i="27"/>
  <c r="I19" i="27"/>
  <c r="H19" i="27"/>
  <c r="T28" i="27"/>
  <c r="R28" i="27"/>
  <c r="Q28" i="27"/>
  <c r="D69" i="27"/>
  <c r="T56" i="27"/>
  <c r="R56" i="27"/>
  <c r="Q56" i="27"/>
  <c r="AC30" i="28"/>
  <c r="AA30" i="28"/>
  <c r="Z30" i="28"/>
  <c r="K8" i="26"/>
  <c r="H8" i="26"/>
  <c r="G7" i="26"/>
  <c r="J14" i="26" s="1"/>
  <c r="I8" i="26"/>
  <c r="O7" i="26"/>
  <c r="W7" i="26"/>
  <c r="T9" i="26"/>
  <c r="Q9" i="26"/>
  <c r="R9" i="26"/>
  <c r="Z36" i="26"/>
  <c r="AG11" i="26"/>
  <c r="AD11" i="26"/>
  <c r="AA11" i="26"/>
  <c r="AC11" i="26"/>
  <c r="AB11" i="26"/>
  <c r="AF15" i="26"/>
  <c r="K16" i="26"/>
  <c r="H16" i="26"/>
  <c r="I16" i="26"/>
  <c r="T17" i="26"/>
  <c r="Q17" i="26"/>
  <c r="R17" i="26"/>
  <c r="AG19" i="26"/>
  <c r="AD19" i="26"/>
  <c r="AA19" i="26"/>
  <c r="AC19" i="26"/>
  <c r="AB19" i="26"/>
  <c r="AF23" i="26"/>
  <c r="K24" i="26"/>
  <c r="H24" i="26"/>
  <c r="I24" i="26"/>
  <c r="T25" i="26"/>
  <c r="Q25" i="26"/>
  <c r="R25" i="26"/>
  <c r="AG27" i="26"/>
  <c r="AD27" i="26"/>
  <c r="AA27" i="26"/>
  <c r="AC27" i="26"/>
  <c r="AB27" i="26"/>
  <c r="AF31" i="26"/>
  <c r="K32" i="26"/>
  <c r="H32" i="26"/>
  <c r="J32" i="26"/>
  <c r="I32" i="26"/>
  <c r="T33" i="26"/>
  <c r="Q33" i="26"/>
  <c r="R33" i="26"/>
  <c r="AG35" i="26"/>
  <c r="AD35" i="26"/>
  <c r="AA35" i="26"/>
  <c r="AC35" i="26"/>
  <c r="AB35" i="26"/>
  <c r="F40" i="26"/>
  <c r="N40" i="26"/>
  <c r="V40" i="26"/>
  <c r="K42" i="26"/>
  <c r="H42" i="26"/>
  <c r="I42" i="26"/>
  <c r="T43" i="26"/>
  <c r="Q43" i="26"/>
  <c r="S43" i="26"/>
  <c r="R43" i="26"/>
  <c r="Y69" i="26"/>
  <c r="AF45" i="26"/>
  <c r="AD45" i="26"/>
  <c r="AA45" i="26"/>
  <c r="AG45" i="26" s="1"/>
  <c r="AC45" i="26"/>
  <c r="AB45" i="26"/>
  <c r="K50" i="26"/>
  <c r="H50" i="26"/>
  <c r="I50" i="26"/>
  <c r="T51" i="26"/>
  <c r="Q51" i="26"/>
  <c r="R51" i="26"/>
  <c r="AF53" i="26"/>
  <c r="AD53" i="26"/>
  <c r="AA53" i="26"/>
  <c r="AG53" i="26" s="1"/>
  <c r="AC53" i="26"/>
  <c r="AB53" i="26"/>
  <c r="K58" i="26"/>
  <c r="H58" i="26"/>
  <c r="I58" i="26"/>
  <c r="T59" i="26"/>
  <c r="Q59" i="26"/>
  <c r="R59" i="26"/>
  <c r="AF61" i="26"/>
  <c r="AD61" i="26"/>
  <c r="AA61" i="26"/>
  <c r="AG61" i="26" s="1"/>
  <c r="AC61" i="26"/>
  <c r="AB61" i="26"/>
  <c r="K66" i="26"/>
  <c r="H66" i="26"/>
  <c r="I66" i="26"/>
  <c r="T67" i="26"/>
  <c r="Q67" i="26"/>
  <c r="R67" i="26"/>
  <c r="AG8" i="27"/>
  <c r="AD8" i="27"/>
  <c r="AA8" i="27"/>
  <c r="Z7" i="27"/>
  <c r="AE29" i="27" s="1"/>
  <c r="AB8" i="27"/>
  <c r="AC8" i="27"/>
  <c r="E36" i="27"/>
  <c r="M36" i="27"/>
  <c r="U36" i="27"/>
  <c r="AF12" i="27"/>
  <c r="K13" i="27"/>
  <c r="H13" i="27"/>
  <c r="I13" i="27"/>
  <c r="T14" i="27"/>
  <c r="Q14" i="27"/>
  <c r="R14" i="27"/>
  <c r="AG16" i="27"/>
  <c r="AD16" i="27"/>
  <c r="AA16" i="27"/>
  <c r="AC16" i="27"/>
  <c r="AB16" i="27"/>
  <c r="AF20" i="27"/>
  <c r="K21" i="27"/>
  <c r="H21" i="27"/>
  <c r="I21" i="27"/>
  <c r="T22" i="27"/>
  <c r="Q22" i="27"/>
  <c r="R22" i="27"/>
  <c r="AG24" i="27"/>
  <c r="AD24" i="27"/>
  <c r="AA24" i="27"/>
  <c r="AC24" i="27"/>
  <c r="AB24" i="27"/>
  <c r="AF28" i="27"/>
  <c r="Y40" i="27"/>
  <c r="AD42" i="27"/>
  <c r="AC42" i="27"/>
  <c r="AB42" i="27"/>
  <c r="AA42" i="27"/>
  <c r="AG42" i="27" s="1"/>
  <c r="AF42" i="27"/>
  <c r="K55" i="27"/>
  <c r="J55" i="27"/>
  <c r="I55" i="27"/>
  <c r="H55" i="27"/>
  <c r="T64" i="27"/>
  <c r="R64" i="27"/>
  <c r="Q64" i="27"/>
  <c r="C7" i="28"/>
  <c r="T17" i="28"/>
  <c r="R17" i="28"/>
  <c r="Q17" i="28"/>
  <c r="K28" i="28"/>
  <c r="I28" i="28"/>
  <c r="H28" i="28"/>
  <c r="D40" i="28"/>
  <c r="K48" i="28"/>
  <c r="H48" i="28"/>
  <c r="I48" i="28"/>
  <c r="T58" i="28"/>
  <c r="Q58" i="28"/>
  <c r="R58" i="28"/>
  <c r="K24" i="29"/>
  <c r="I24" i="29"/>
  <c r="H24" i="29"/>
  <c r="BB22" i="32"/>
  <c r="BA22" i="32"/>
  <c r="T8" i="26"/>
  <c r="R8" i="26"/>
  <c r="Q8" i="26"/>
  <c r="P7" i="26"/>
  <c r="S14" i="26" s="1"/>
  <c r="X7" i="26"/>
  <c r="AD10" i="26"/>
  <c r="AC10" i="26"/>
  <c r="AG10" i="26"/>
  <c r="AB10" i="26"/>
  <c r="AA10" i="26"/>
  <c r="C36" i="26"/>
  <c r="AF14" i="26"/>
  <c r="K15" i="26"/>
  <c r="J15" i="26"/>
  <c r="I15" i="26"/>
  <c r="H15" i="26"/>
  <c r="T16" i="26"/>
  <c r="R16" i="26"/>
  <c r="Q16" i="26"/>
  <c r="AD18" i="26"/>
  <c r="AC18" i="26"/>
  <c r="AG18" i="26"/>
  <c r="AB18" i="26"/>
  <c r="AA18" i="26"/>
  <c r="AF22" i="26"/>
  <c r="K23" i="26"/>
  <c r="I23" i="26"/>
  <c r="H23" i="26"/>
  <c r="T24" i="26"/>
  <c r="R24" i="26"/>
  <c r="Q24" i="26"/>
  <c r="AD26" i="26"/>
  <c r="AC26" i="26"/>
  <c r="AG26" i="26"/>
  <c r="AB26" i="26"/>
  <c r="AA26" i="26"/>
  <c r="AF30" i="26"/>
  <c r="K31" i="26"/>
  <c r="J31" i="26"/>
  <c r="I31" i="26"/>
  <c r="H31" i="26"/>
  <c r="T32" i="26"/>
  <c r="R32" i="26"/>
  <c r="Q32" i="26"/>
  <c r="AD34" i="26"/>
  <c r="AC34" i="26"/>
  <c r="AG34" i="26"/>
  <c r="AB34" i="26"/>
  <c r="AA34" i="26"/>
  <c r="K41" i="26"/>
  <c r="I41" i="26"/>
  <c r="H41" i="26"/>
  <c r="G40" i="26"/>
  <c r="J57" i="26" s="1"/>
  <c r="O40" i="26"/>
  <c r="W40" i="26"/>
  <c r="T42" i="26"/>
  <c r="R42" i="26"/>
  <c r="Q42" i="26"/>
  <c r="AF44" i="26"/>
  <c r="AD44" i="26"/>
  <c r="AC44" i="26"/>
  <c r="Z69" i="26"/>
  <c r="AB44" i="26"/>
  <c r="AA44" i="26"/>
  <c r="AG44" i="26" s="1"/>
  <c r="K49" i="26"/>
  <c r="I49" i="26"/>
  <c r="H49" i="26"/>
  <c r="T50" i="26"/>
  <c r="R50" i="26"/>
  <c r="Q50" i="26"/>
  <c r="AF52" i="26"/>
  <c r="AD52" i="26"/>
  <c r="AC52" i="26"/>
  <c r="AB52" i="26"/>
  <c r="AA52" i="26"/>
  <c r="AG52" i="26" s="1"/>
  <c r="K57" i="26"/>
  <c r="I57" i="26"/>
  <c r="H57" i="26"/>
  <c r="T58" i="26"/>
  <c r="S58" i="26"/>
  <c r="R58" i="26"/>
  <c r="Q58" i="26"/>
  <c r="AF60" i="26"/>
  <c r="AD60" i="26"/>
  <c r="AC60" i="26"/>
  <c r="AB60" i="26"/>
  <c r="AA60" i="26"/>
  <c r="AG60" i="26" s="1"/>
  <c r="K65" i="26"/>
  <c r="I65" i="26"/>
  <c r="H65" i="26"/>
  <c r="T66" i="26"/>
  <c r="R66" i="26"/>
  <c r="Q66" i="26"/>
  <c r="AF68" i="26"/>
  <c r="AD68" i="26"/>
  <c r="AC68" i="26"/>
  <c r="AB68" i="26"/>
  <c r="AA68" i="26"/>
  <c r="AG68" i="26" s="1"/>
  <c r="C7" i="27"/>
  <c r="F36" i="27"/>
  <c r="N36" i="27"/>
  <c r="V36" i="27"/>
  <c r="AF36" i="27" s="1"/>
  <c r="AF11" i="27"/>
  <c r="K12" i="27"/>
  <c r="H12" i="27"/>
  <c r="I12" i="27"/>
  <c r="T13" i="27"/>
  <c r="R13" i="27"/>
  <c r="Q13" i="27"/>
  <c r="AE15" i="27"/>
  <c r="AD15" i="27"/>
  <c r="AC15" i="27"/>
  <c r="AG15" i="27"/>
  <c r="AB15" i="27"/>
  <c r="AA15" i="27"/>
  <c r="AF19" i="27"/>
  <c r="K20" i="27"/>
  <c r="H20" i="27"/>
  <c r="I20" i="27"/>
  <c r="T21" i="27"/>
  <c r="Q21" i="27"/>
  <c r="R21" i="27"/>
  <c r="AD23" i="27"/>
  <c r="AC23" i="27"/>
  <c r="AG23" i="27"/>
  <c r="AB23" i="27"/>
  <c r="AA23" i="27"/>
  <c r="AF27" i="27"/>
  <c r="K28" i="27"/>
  <c r="I28" i="27"/>
  <c r="H28" i="27"/>
  <c r="R30" i="27"/>
  <c r="Q30" i="27"/>
  <c r="T30" i="27"/>
  <c r="T32" i="27"/>
  <c r="Q32" i="27"/>
  <c r="R32" i="27"/>
  <c r="K49" i="27"/>
  <c r="J49" i="27"/>
  <c r="H49" i="27"/>
  <c r="I49" i="27"/>
  <c r="T58" i="27"/>
  <c r="Q58" i="27"/>
  <c r="R58" i="27"/>
  <c r="AF68" i="27"/>
  <c r="AD68" i="27"/>
  <c r="AC68" i="27"/>
  <c r="AA68" i="27"/>
  <c r="AG68" i="27" s="1"/>
  <c r="AB68" i="27"/>
  <c r="X36" i="28"/>
  <c r="K14" i="28"/>
  <c r="H14" i="28"/>
  <c r="I14" i="28"/>
  <c r="AC24" i="28"/>
  <c r="Z24" i="28"/>
  <c r="AA24" i="28"/>
  <c r="T35" i="28"/>
  <c r="Q35" i="28"/>
  <c r="R35" i="28"/>
  <c r="F40" i="28"/>
  <c r="T43" i="28"/>
  <c r="R43" i="28"/>
  <c r="Q43" i="28"/>
  <c r="U69" i="28"/>
  <c r="AC61" i="28"/>
  <c r="AA61" i="28"/>
  <c r="Z61" i="28"/>
  <c r="C37" i="29"/>
  <c r="K16" i="29"/>
  <c r="I16" i="29"/>
  <c r="H16" i="29"/>
  <c r="AC34" i="29"/>
  <c r="AA34" i="29"/>
  <c r="Z34" i="29"/>
  <c r="C7" i="26"/>
  <c r="F36" i="26"/>
  <c r="N36" i="26"/>
  <c r="AF11" i="26"/>
  <c r="V36" i="26"/>
  <c r="J12" i="26"/>
  <c r="I12" i="26"/>
  <c r="H12" i="26"/>
  <c r="K12" i="26"/>
  <c r="R13" i="26"/>
  <c r="Q13" i="26"/>
  <c r="T13" i="26"/>
  <c r="AC15" i="26"/>
  <c r="AB15" i="26"/>
  <c r="AA15" i="26"/>
  <c r="AD15" i="26"/>
  <c r="AG15" i="26"/>
  <c r="AF19" i="26"/>
  <c r="J20" i="26"/>
  <c r="I20" i="26"/>
  <c r="H20" i="26"/>
  <c r="K20" i="26"/>
  <c r="R21" i="26"/>
  <c r="Q21" i="26"/>
  <c r="T21" i="26"/>
  <c r="AC23" i="26"/>
  <c r="AB23" i="26"/>
  <c r="AA23" i="26"/>
  <c r="AD23" i="26"/>
  <c r="AG23" i="26"/>
  <c r="AF27" i="26"/>
  <c r="J28" i="26"/>
  <c r="I28" i="26"/>
  <c r="H28" i="26"/>
  <c r="K28" i="26"/>
  <c r="R29" i="26"/>
  <c r="Q29" i="26"/>
  <c r="T29" i="26"/>
  <c r="AC31" i="26"/>
  <c r="AB31" i="26"/>
  <c r="AA31" i="26"/>
  <c r="AD31" i="26"/>
  <c r="AG31" i="26"/>
  <c r="AF35" i="26"/>
  <c r="AC41" i="26"/>
  <c r="AB41" i="26"/>
  <c r="AA41" i="26"/>
  <c r="AG41" i="26" s="1"/>
  <c r="Z40" i="26"/>
  <c r="AE50" i="26" s="1"/>
  <c r="AD41" i="26"/>
  <c r="AF41" i="26"/>
  <c r="E69" i="26"/>
  <c r="M69" i="26"/>
  <c r="U69" i="26"/>
  <c r="I46" i="26"/>
  <c r="H46" i="26"/>
  <c r="K46" i="26"/>
  <c r="R47" i="26"/>
  <c r="Q47" i="26"/>
  <c r="T47" i="26"/>
  <c r="AC49" i="26"/>
  <c r="AB49" i="26"/>
  <c r="AA49" i="26"/>
  <c r="AG49" i="26" s="1"/>
  <c r="AD49" i="26"/>
  <c r="AF49" i="26"/>
  <c r="I54" i="26"/>
  <c r="H54" i="26"/>
  <c r="K54" i="26"/>
  <c r="R55" i="26"/>
  <c r="Q55" i="26"/>
  <c r="T55" i="26"/>
  <c r="AC57" i="26"/>
  <c r="AB57" i="26"/>
  <c r="AA57" i="26"/>
  <c r="AG57" i="26" s="1"/>
  <c r="AD57" i="26"/>
  <c r="AF57" i="26"/>
  <c r="I62" i="26"/>
  <c r="H62" i="26"/>
  <c r="K62" i="26"/>
  <c r="R63" i="26"/>
  <c r="Q63" i="26"/>
  <c r="T63" i="26"/>
  <c r="AC65" i="26"/>
  <c r="AB65" i="26"/>
  <c r="AA65" i="26"/>
  <c r="AG65" i="26" s="1"/>
  <c r="AD65" i="26"/>
  <c r="AF65" i="26"/>
  <c r="F7" i="27"/>
  <c r="N7" i="27"/>
  <c r="AF8" i="27"/>
  <c r="V7" i="27"/>
  <c r="I9" i="27"/>
  <c r="H9" i="27"/>
  <c r="K9" i="27"/>
  <c r="R10" i="27"/>
  <c r="Q10" i="27"/>
  <c r="T10" i="27"/>
  <c r="Y36" i="27"/>
  <c r="AC12" i="27"/>
  <c r="AB12" i="27"/>
  <c r="AA12" i="27"/>
  <c r="AD12" i="27"/>
  <c r="AG12" i="27"/>
  <c r="AF16" i="27"/>
  <c r="I17" i="27"/>
  <c r="H17" i="27"/>
  <c r="K17" i="27"/>
  <c r="R18" i="27"/>
  <c r="Q18" i="27"/>
  <c r="T18" i="27"/>
  <c r="AC20" i="27"/>
  <c r="AB20" i="27"/>
  <c r="AA20" i="27"/>
  <c r="AD20" i="27"/>
  <c r="AG20" i="27"/>
  <c r="AF24" i="27"/>
  <c r="I25" i="27"/>
  <c r="H25" i="27"/>
  <c r="K25" i="27"/>
  <c r="R26" i="27"/>
  <c r="Q26" i="27"/>
  <c r="T26" i="27"/>
  <c r="AC28" i="27"/>
  <c r="AB28" i="27"/>
  <c r="AA28" i="27"/>
  <c r="AD28" i="27"/>
  <c r="AG28" i="27"/>
  <c r="AF32" i="27"/>
  <c r="H33" i="27"/>
  <c r="K33" i="27"/>
  <c r="I33" i="27"/>
  <c r="L69" i="27"/>
  <c r="T48" i="27"/>
  <c r="R48" i="27"/>
  <c r="Q48" i="27"/>
  <c r="AD58" i="27"/>
  <c r="AC58" i="27"/>
  <c r="AB58" i="27"/>
  <c r="AA58" i="27"/>
  <c r="AG58" i="27" s="1"/>
  <c r="AF58" i="27"/>
  <c r="K12" i="28"/>
  <c r="I12" i="28"/>
  <c r="H12" i="28"/>
  <c r="AC22" i="28"/>
  <c r="AA22" i="28"/>
  <c r="Z22" i="28"/>
  <c r="T33" i="28"/>
  <c r="R33" i="28"/>
  <c r="Q33" i="28"/>
  <c r="AC42" i="28"/>
  <c r="Z42" i="28"/>
  <c r="AA42" i="28"/>
  <c r="C69" i="28"/>
  <c r="T51" i="28"/>
  <c r="Q51" i="28"/>
  <c r="R51" i="28"/>
  <c r="AC56" i="28"/>
  <c r="AA56" i="28"/>
  <c r="Z56" i="28"/>
  <c r="AG8" i="29"/>
  <c r="BG37" i="29"/>
  <c r="BM14" i="29"/>
  <c r="BK14" i="29"/>
  <c r="BJ14" i="29"/>
  <c r="T33" i="29"/>
  <c r="R33" i="29"/>
  <c r="Q33" i="29"/>
  <c r="S64" i="30"/>
  <c r="R64" i="30"/>
  <c r="K20" i="31"/>
  <c r="I20" i="31"/>
  <c r="H20" i="31"/>
  <c r="T11" i="32"/>
  <c r="R11" i="32"/>
  <c r="Q11" i="32"/>
  <c r="D7" i="26"/>
  <c r="L7" i="26"/>
  <c r="AF10" i="26"/>
  <c r="I11" i="26"/>
  <c r="H11" i="26"/>
  <c r="G36" i="26"/>
  <c r="K11" i="26"/>
  <c r="J11" i="26"/>
  <c r="O36" i="26"/>
  <c r="W36" i="26"/>
  <c r="R12" i="26"/>
  <c r="Q12" i="26"/>
  <c r="T12" i="26"/>
  <c r="AB14" i="26"/>
  <c r="AA14" i="26"/>
  <c r="AG14" i="26"/>
  <c r="AD14" i="26"/>
  <c r="AC14" i="26"/>
  <c r="AF18" i="26"/>
  <c r="I19" i="26"/>
  <c r="H19" i="26"/>
  <c r="K19" i="26"/>
  <c r="J19" i="26"/>
  <c r="R20" i="26"/>
  <c r="Q20" i="26"/>
  <c r="T20" i="26"/>
  <c r="AB22" i="26"/>
  <c r="AA22" i="26"/>
  <c r="AG22" i="26"/>
  <c r="AD22" i="26"/>
  <c r="AC22" i="26"/>
  <c r="AF26" i="26"/>
  <c r="I27" i="26"/>
  <c r="H27" i="26"/>
  <c r="K27" i="26"/>
  <c r="J27" i="26"/>
  <c r="R28" i="26"/>
  <c r="Q28" i="26"/>
  <c r="T28" i="26"/>
  <c r="AB30" i="26"/>
  <c r="AA30" i="26"/>
  <c r="AG30" i="26"/>
  <c r="AD30" i="26"/>
  <c r="AC30" i="26"/>
  <c r="AF34" i="26"/>
  <c r="I35" i="26"/>
  <c r="H35" i="26"/>
  <c r="K35" i="26"/>
  <c r="J35" i="26"/>
  <c r="C40" i="26"/>
  <c r="F69" i="26"/>
  <c r="N69" i="26"/>
  <c r="V69" i="26"/>
  <c r="I45" i="26"/>
  <c r="H45" i="26"/>
  <c r="K45" i="26"/>
  <c r="J45" i="26"/>
  <c r="R46" i="26"/>
  <c r="Q46" i="26"/>
  <c r="T46" i="26"/>
  <c r="AB48" i="26"/>
  <c r="AA48" i="26"/>
  <c r="AG48" i="26" s="1"/>
  <c r="AD48" i="26"/>
  <c r="AC48" i="26"/>
  <c r="AF48" i="26"/>
  <c r="I53" i="26"/>
  <c r="H53" i="26"/>
  <c r="K53" i="26"/>
  <c r="R54" i="26"/>
  <c r="Q54" i="26"/>
  <c r="T54" i="26"/>
  <c r="AB56" i="26"/>
  <c r="AA56" i="26"/>
  <c r="AG56" i="26" s="1"/>
  <c r="AD56" i="26"/>
  <c r="AC56" i="26"/>
  <c r="AF56" i="26"/>
  <c r="I61" i="26"/>
  <c r="H61" i="26"/>
  <c r="K61" i="26"/>
  <c r="R62" i="26"/>
  <c r="Q62" i="26"/>
  <c r="T62" i="26"/>
  <c r="AB64" i="26"/>
  <c r="AA64" i="26"/>
  <c r="AG64" i="26" s="1"/>
  <c r="AD64" i="26"/>
  <c r="AC64" i="26"/>
  <c r="AF64" i="26"/>
  <c r="I8" i="27"/>
  <c r="H8" i="27"/>
  <c r="G7" i="27"/>
  <c r="J11" i="27" s="1"/>
  <c r="K8" i="27"/>
  <c r="O7" i="27"/>
  <c r="W7" i="27"/>
  <c r="R9" i="27"/>
  <c r="Q9" i="27"/>
  <c r="T9" i="27"/>
  <c r="Z36" i="27"/>
  <c r="AB11" i="27"/>
  <c r="AA11" i="27"/>
  <c r="AG11" i="27"/>
  <c r="AD11" i="27"/>
  <c r="AC11" i="27"/>
  <c r="AF15" i="27"/>
  <c r="I16" i="27"/>
  <c r="H16" i="27"/>
  <c r="K16" i="27"/>
  <c r="R17" i="27"/>
  <c r="Q17" i="27"/>
  <c r="T17" i="27"/>
  <c r="AB19" i="27"/>
  <c r="AA19" i="27"/>
  <c r="AG19" i="27"/>
  <c r="AD19" i="27"/>
  <c r="AC19" i="27"/>
  <c r="AF23" i="27"/>
  <c r="I24" i="27"/>
  <c r="H24" i="27"/>
  <c r="K24" i="27"/>
  <c r="R25" i="27"/>
  <c r="Q25" i="27"/>
  <c r="T25" i="27"/>
  <c r="AB27" i="27"/>
  <c r="AA27" i="27"/>
  <c r="AG27" i="27"/>
  <c r="AD27" i="27"/>
  <c r="AC27" i="27"/>
  <c r="AE27" i="27"/>
  <c r="AF30" i="27"/>
  <c r="K31" i="27"/>
  <c r="H31" i="27"/>
  <c r="I31" i="27"/>
  <c r="O40" i="27"/>
  <c r="T42" i="27"/>
  <c r="Q42" i="27"/>
  <c r="R42" i="27"/>
  <c r="AF52" i="27"/>
  <c r="AD52" i="27"/>
  <c r="AC52" i="27"/>
  <c r="AA52" i="27"/>
  <c r="AG52" i="27" s="1"/>
  <c r="AB52" i="27"/>
  <c r="K65" i="27"/>
  <c r="J65" i="27"/>
  <c r="H65" i="27"/>
  <c r="I65" i="27"/>
  <c r="Y7" i="28"/>
  <c r="AB16" i="28" s="1"/>
  <c r="AC8" i="28"/>
  <c r="Z8" i="28"/>
  <c r="AA8" i="28"/>
  <c r="T19" i="28"/>
  <c r="Q19" i="28"/>
  <c r="R19" i="28"/>
  <c r="K30" i="28"/>
  <c r="H30" i="28"/>
  <c r="I30" i="28"/>
  <c r="V40" i="28"/>
  <c r="E69" i="28"/>
  <c r="AC48" i="28"/>
  <c r="AA48" i="28"/>
  <c r="Z48" i="28"/>
  <c r="AN8" i="29"/>
  <c r="T25" i="29"/>
  <c r="R25" i="29"/>
  <c r="Q25" i="29"/>
  <c r="AC48" i="31"/>
  <c r="Z48" i="31"/>
  <c r="AA48" i="31"/>
  <c r="AN37" i="32"/>
  <c r="AG16" i="25"/>
  <c r="AB16" i="25"/>
  <c r="AE16" i="25"/>
  <c r="AD16" i="25"/>
  <c r="I21" i="25"/>
  <c r="K21" i="25"/>
  <c r="AG24" i="25"/>
  <c r="AB24" i="25"/>
  <c r="AE24" i="25"/>
  <c r="AD24" i="25"/>
  <c r="I29" i="25"/>
  <c r="K29" i="25"/>
  <c r="S40" i="25"/>
  <c r="R40" i="25"/>
  <c r="AA41" i="25"/>
  <c r="AG41" i="25" s="1"/>
  <c r="AC41" i="25"/>
  <c r="AF42" i="25"/>
  <c r="AD42" i="25"/>
  <c r="S48" i="25"/>
  <c r="R48" i="25"/>
  <c r="AA49" i="25"/>
  <c r="AG49" i="25" s="1"/>
  <c r="AC49" i="25"/>
  <c r="AF50" i="25"/>
  <c r="AD50" i="25"/>
  <c r="E7" i="26"/>
  <c r="M7" i="26"/>
  <c r="U7" i="26"/>
  <c r="AF9" i="26"/>
  <c r="H10" i="26"/>
  <c r="J10" i="26"/>
  <c r="I10" i="26"/>
  <c r="K10" i="26"/>
  <c r="Q11" i="26"/>
  <c r="P36" i="26"/>
  <c r="R11" i="26"/>
  <c r="T11" i="26"/>
  <c r="X36" i="26"/>
  <c r="AA13" i="26"/>
  <c r="AG13" i="26"/>
  <c r="AC13" i="26"/>
  <c r="AB13" i="26"/>
  <c r="AD13" i="26"/>
  <c r="AF17" i="26"/>
  <c r="H18" i="26"/>
  <c r="J18" i="26"/>
  <c r="I18" i="26"/>
  <c r="K18" i="26"/>
  <c r="Q19" i="26"/>
  <c r="R19" i="26"/>
  <c r="T19" i="26"/>
  <c r="AA21" i="26"/>
  <c r="AG21" i="26"/>
  <c r="AC21" i="26"/>
  <c r="AB21" i="26"/>
  <c r="AE21" i="26"/>
  <c r="AD21" i="26"/>
  <c r="AF25" i="26"/>
  <c r="H26" i="26"/>
  <c r="J26" i="26"/>
  <c r="I26" i="26"/>
  <c r="K26" i="26"/>
  <c r="Q27" i="26"/>
  <c r="S27" i="26"/>
  <c r="R27" i="26"/>
  <c r="T27" i="26"/>
  <c r="AA29" i="26"/>
  <c r="AG29" i="26"/>
  <c r="AC29" i="26"/>
  <c r="AB29" i="26"/>
  <c r="AD29" i="26"/>
  <c r="AF33" i="26"/>
  <c r="H34" i="26"/>
  <c r="J34" i="26"/>
  <c r="I34" i="26"/>
  <c r="K34" i="26"/>
  <c r="Q35" i="26"/>
  <c r="S35" i="26"/>
  <c r="R35" i="26"/>
  <c r="T35" i="26"/>
  <c r="D40" i="26"/>
  <c r="L40" i="26"/>
  <c r="H44" i="26"/>
  <c r="G69" i="26"/>
  <c r="I44" i="26"/>
  <c r="K44" i="26"/>
  <c r="O69" i="26"/>
  <c r="W69" i="26"/>
  <c r="Q45" i="26"/>
  <c r="R45" i="26"/>
  <c r="T45" i="26"/>
  <c r="AA47" i="26"/>
  <c r="AG47" i="26" s="1"/>
  <c r="AF47" i="26"/>
  <c r="AC47" i="26"/>
  <c r="AB47" i="26"/>
  <c r="AD47" i="26"/>
  <c r="H52" i="26"/>
  <c r="I52" i="26"/>
  <c r="K52" i="26"/>
  <c r="Q53" i="26"/>
  <c r="S53" i="26"/>
  <c r="R53" i="26"/>
  <c r="T53" i="26"/>
  <c r="AA55" i="26"/>
  <c r="AG55" i="26" s="1"/>
  <c r="AF55" i="26"/>
  <c r="AC55" i="26"/>
  <c r="AB55" i="26"/>
  <c r="AD55" i="26"/>
  <c r="H60" i="26"/>
  <c r="I60" i="26"/>
  <c r="K60" i="26"/>
  <c r="Q61" i="26"/>
  <c r="R61" i="26"/>
  <c r="T61" i="26"/>
  <c r="AA63" i="26"/>
  <c r="AG63" i="26" s="1"/>
  <c r="AF63" i="26"/>
  <c r="AC63" i="26"/>
  <c r="AB63" i="26"/>
  <c r="AD63" i="26"/>
  <c r="H68" i="26"/>
  <c r="I68" i="26"/>
  <c r="K68" i="26"/>
  <c r="Q8" i="27"/>
  <c r="P7" i="27"/>
  <c r="S12" i="27" s="1"/>
  <c r="R8" i="27"/>
  <c r="T8" i="27"/>
  <c r="X7" i="27"/>
  <c r="AA10" i="27"/>
  <c r="AG10" i="27"/>
  <c r="AC10" i="27"/>
  <c r="AB10" i="27"/>
  <c r="AD10" i="27"/>
  <c r="AE10" i="27"/>
  <c r="C36" i="27"/>
  <c r="AF14" i="27"/>
  <c r="H15" i="27"/>
  <c r="I15" i="27"/>
  <c r="K15" i="27"/>
  <c r="Q16" i="27"/>
  <c r="S16" i="27"/>
  <c r="R16" i="27"/>
  <c r="T16" i="27"/>
  <c r="AA18" i="27"/>
  <c r="AG18" i="27"/>
  <c r="AC18" i="27"/>
  <c r="AB18" i="27"/>
  <c r="AD18" i="27"/>
  <c r="AF22" i="27"/>
  <c r="H23" i="27"/>
  <c r="I23" i="27"/>
  <c r="K23" i="27"/>
  <c r="Q24" i="27"/>
  <c r="R24" i="27"/>
  <c r="T24" i="27"/>
  <c r="AA26" i="27"/>
  <c r="AG26" i="27"/>
  <c r="AC26" i="27"/>
  <c r="AB26" i="27"/>
  <c r="AE26" i="27"/>
  <c r="AD26" i="27"/>
  <c r="AE32" i="27"/>
  <c r="AB32" i="27"/>
  <c r="AA32" i="27"/>
  <c r="AG32" i="27"/>
  <c r="AC32" i="27"/>
  <c r="AD32" i="27"/>
  <c r="AD50" i="27"/>
  <c r="AC50" i="27"/>
  <c r="AB50" i="27"/>
  <c r="AA50" i="27"/>
  <c r="AG50" i="27" s="1"/>
  <c r="AF50" i="27"/>
  <c r="K63" i="27"/>
  <c r="J63" i="27"/>
  <c r="I63" i="27"/>
  <c r="H63" i="27"/>
  <c r="AC14" i="28"/>
  <c r="AB14" i="28"/>
  <c r="AA14" i="28"/>
  <c r="Z14" i="28"/>
  <c r="T25" i="28"/>
  <c r="R25" i="28"/>
  <c r="Q25" i="28"/>
  <c r="T45" i="28"/>
  <c r="Q45" i="28"/>
  <c r="R45" i="28"/>
  <c r="K67" i="28"/>
  <c r="I67" i="28"/>
  <c r="H67" i="28"/>
  <c r="AL19" i="29"/>
  <c r="AJ19" i="29"/>
  <c r="AI19" i="29"/>
  <c r="T57" i="31"/>
  <c r="R57" i="31"/>
  <c r="Q57" i="31"/>
  <c r="AE7" i="25"/>
  <c r="AA7" i="25"/>
  <c r="AC7" i="25"/>
  <c r="I12" i="25"/>
  <c r="H12" i="25"/>
  <c r="K12" i="25"/>
  <c r="F7" i="26"/>
  <c r="N7" i="26"/>
  <c r="AF8" i="26"/>
  <c r="V7" i="26"/>
  <c r="I9" i="26"/>
  <c r="H9" i="26"/>
  <c r="K9" i="26"/>
  <c r="J9" i="26"/>
  <c r="R10" i="26"/>
  <c r="Q10" i="26"/>
  <c r="T10" i="26"/>
  <c r="S10" i="26"/>
  <c r="Y36" i="26"/>
  <c r="AG12" i="26"/>
  <c r="AB12" i="26"/>
  <c r="AA12" i="26"/>
  <c r="AD12" i="26"/>
  <c r="AC12" i="26"/>
  <c r="AF16" i="26"/>
  <c r="I17" i="26"/>
  <c r="H17" i="26"/>
  <c r="K17" i="26"/>
  <c r="J17" i="26"/>
  <c r="R18" i="26"/>
  <c r="Q18" i="26"/>
  <c r="T18" i="26"/>
  <c r="AG20" i="26"/>
  <c r="AB20" i="26"/>
  <c r="AA20" i="26"/>
  <c r="AD20" i="26"/>
  <c r="AC20" i="26"/>
  <c r="AF24" i="26"/>
  <c r="I25" i="26"/>
  <c r="H25" i="26"/>
  <c r="K25" i="26"/>
  <c r="J25" i="26"/>
  <c r="R26" i="26"/>
  <c r="Q26" i="26"/>
  <c r="T26" i="26"/>
  <c r="AG28" i="26"/>
  <c r="AB28" i="26"/>
  <c r="AA28" i="26"/>
  <c r="AD28" i="26"/>
  <c r="AC28" i="26"/>
  <c r="AF32" i="26"/>
  <c r="I33" i="26"/>
  <c r="H33" i="26"/>
  <c r="K33" i="26"/>
  <c r="J33" i="26"/>
  <c r="R34" i="26"/>
  <c r="Q34" i="26"/>
  <c r="T34" i="26"/>
  <c r="E40" i="26"/>
  <c r="M40" i="26"/>
  <c r="U40" i="26"/>
  <c r="I43" i="26"/>
  <c r="H43" i="26"/>
  <c r="K43" i="26"/>
  <c r="P69" i="26"/>
  <c r="R44" i="26"/>
  <c r="Q44" i="26"/>
  <c r="T44" i="26"/>
  <c r="X69" i="26"/>
  <c r="AF46" i="26"/>
  <c r="AB46" i="26"/>
  <c r="AA46" i="26"/>
  <c r="AG46" i="26" s="1"/>
  <c r="AD46" i="26"/>
  <c r="AC46" i="26"/>
  <c r="I51" i="26"/>
  <c r="H51" i="26"/>
  <c r="K51" i="26"/>
  <c r="R52" i="26"/>
  <c r="Q52" i="26"/>
  <c r="T52" i="26"/>
  <c r="AF54" i="26"/>
  <c r="AB54" i="26"/>
  <c r="AA54" i="26"/>
  <c r="AG54" i="26" s="1"/>
  <c r="AD54" i="26"/>
  <c r="AC54" i="26"/>
  <c r="I59" i="26"/>
  <c r="H59" i="26"/>
  <c r="K59" i="26"/>
  <c r="R60" i="26"/>
  <c r="Q60" i="26"/>
  <c r="T60" i="26"/>
  <c r="S60" i="26"/>
  <c r="AF62" i="26"/>
  <c r="AE62" i="26"/>
  <c r="AB62" i="26"/>
  <c r="AA62" i="26"/>
  <c r="AG62" i="26" s="1"/>
  <c r="AD62" i="26"/>
  <c r="AC62" i="26"/>
  <c r="I67" i="26"/>
  <c r="H67" i="26"/>
  <c r="K67" i="26"/>
  <c r="R68" i="26"/>
  <c r="Q68" i="26"/>
  <c r="T68" i="26"/>
  <c r="Y7" i="27"/>
  <c r="AG9" i="27"/>
  <c r="AB9" i="27"/>
  <c r="AA9" i="27"/>
  <c r="AC9" i="27"/>
  <c r="AD9" i="27"/>
  <c r="D36" i="27"/>
  <c r="L36" i="27"/>
  <c r="AF13" i="27"/>
  <c r="I14" i="27"/>
  <c r="H14" i="27"/>
  <c r="K14" i="27"/>
  <c r="R15" i="27"/>
  <c r="Q15" i="27"/>
  <c r="T15" i="27"/>
  <c r="AG17" i="27"/>
  <c r="AE17" i="27"/>
  <c r="AB17" i="27"/>
  <c r="AA17" i="27"/>
  <c r="AD17" i="27"/>
  <c r="AC17" i="27"/>
  <c r="AF21" i="27"/>
  <c r="I22" i="27"/>
  <c r="H22" i="27"/>
  <c r="K22" i="27"/>
  <c r="R23" i="27"/>
  <c r="Q23" i="27"/>
  <c r="T23" i="27"/>
  <c r="AG25" i="27"/>
  <c r="AB25" i="27"/>
  <c r="AA25" i="27"/>
  <c r="AD25" i="27"/>
  <c r="AC25" i="27"/>
  <c r="I29" i="27"/>
  <c r="H29" i="27"/>
  <c r="K29" i="27"/>
  <c r="W40" i="27"/>
  <c r="Z69" i="27"/>
  <c r="AF44" i="27"/>
  <c r="AD44" i="27"/>
  <c r="AC44" i="27"/>
  <c r="AA44" i="27"/>
  <c r="AG44" i="27" s="1"/>
  <c r="AB44" i="27"/>
  <c r="K57" i="27"/>
  <c r="J57" i="27"/>
  <c r="H57" i="27"/>
  <c r="I57" i="27"/>
  <c r="T66" i="27"/>
  <c r="Q66" i="27"/>
  <c r="R66" i="27"/>
  <c r="T11" i="28"/>
  <c r="P36" i="28"/>
  <c r="Q11" i="28"/>
  <c r="R11" i="28"/>
  <c r="K22" i="28"/>
  <c r="H22" i="28"/>
  <c r="I22" i="28"/>
  <c r="AC32" i="28"/>
  <c r="AB32" i="28"/>
  <c r="Z32" i="28"/>
  <c r="AA32" i="28"/>
  <c r="M69" i="28"/>
  <c r="AL11" i="29"/>
  <c r="AJ11" i="29"/>
  <c r="AI11" i="29"/>
  <c r="BD29" i="29"/>
  <c r="BB29" i="29"/>
  <c r="BA29" i="29"/>
  <c r="AA12" i="30"/>
  <c r="Z12" i="30"/>
  <c r="AA53" i="30"/>
  <c r="AF29" i="27"/>
  <c r="I30" i="27"/>
  <c r="K30" i="27"/>
  <c r="H30" i="27"/>
  <c r="R31" i="27"/>
  <c r="Q31" i="27"/>
  <c r="T31" i="27"/>
  <c r="AC33" i="27"/>
  <c r="AB33" i="27"/>
  <c r="AD33" i="27"/>
  <c r="AA33" i="27"/>
  <c r="AG33" i="27"/>
  <c r="AE33" i="27"/>
  <c r="T41" i="27"/>
  <c r="R41" i="27"/>
  <c r="Q41" i="27"/>
  <c r="P40" i="27"/>
  <c r="S48" i="27" s="1"/>
  <c r="X40" i="27"/>
  <c r="AF43" i="27"/>
  <c r="AD43" i="27"/>
  <c r="AC43" i="27"/>
  <c r="AB43" i="27"/>
  <c r="AA43" i="27"/>
  <c r="AG43" i="27" s="1"/>
  <c r="C69" i="27"/>
  <c r="K48" i="27"/>
  <c r="J48" i="27"/>
  <c r="I48" i="27"/>
  <c r="H48" i="27"/>
  <c r="T49" i="27"/>
  <c r="R49" i="27"/>
  <c r="Q49" i="27"/>
  <c r="AF51" i="27"/>
  <c r="AD51" i="27"/>
  <c r="AC51" i="27"/>
  <c r="AB51" i="27"/>
  <c r="AA51" i="27"/>
  <c r="AG51" i="27" s="1"/>
  <c r="K56" i="27"/>
  <c r="J56" i="27"/>
  <c r="I56" i="27"/>
  <c r="H56" i="27"/>
  <c r="T57" i="27"/>
  <c r="R57" i="27"/>
  <c r="Q57" i="27"/>
  <c r="AF59" i="27"/>
  <c r="AD59" i="27"/>
  <c r="AC59" i="27"/>
  <c r="AB59" i="27"/>
  <c r="AA59" i="27"/>
  <c r="AG59" i="27" s="1"/>
  <c r="K64" i="27"/>
  <c r="J64" i="27"/>
  <c r="I64" i="27"/>
  <c r="H64" i="27"/>
  <c r="T65" i="27"/>
  <c r="S65" i="27"/>
  <c r="R65" i="27"/>
  <c r="Q65" i="27"/>
  <c r="AF67" i="27"/>
  <c r="AD67" i="27"/>
  <c r="AC67" i="27"/>
  <c r="AB67" i="27"/>
  <c r="AA67" i="27"/>
  <c r="AG67" i="27" s="1"/>
  <c r="K9" i="28"/>
  <c r="I9" i="28"/>
  <c r="H9" i="28"/>
  <c r="AC11" i="28"/>
  <c r="Y36" i="28"/>
  <c r="AB11" i="28"/>
  <c r="AA11" i="28"/>
  <c r="Z11" i="28"/>
  <c r="T14" i="28"/>
  <c r="R14" i="28"/>
  <c r="Q14" i="28"/>
  <c r="K17" i="28"/>
  <c r="I17" i="28"/>
  <c r="H17" i="28"/>
  <c r="AC19" i="28"/>
  <c r="AB19" i="28"/>
  <c r="AA19" i="28"/>
  <c r="Z19" i="28"/>
  <c r="T22" i="28"/>
  <c r="R22" i="28"/>
  <c r="Q22" i="28"/>
  <c r="K25" i="28"/>
  <c r="I25" i="28"/>
  <c r="H25" i="28"/>
  <c r="AC27" i="28"/>
  <c r="AB27" i="28"/>
  <c r="AA27" i="28"/>
  <c r="Z27" i="28"/>
  <c r="T30" i="28"/>
  <c r="R30" i="28"/>
  <c r="Q30" i="28"/>
  <c r="K33" i="28"/>
  <c r="I33" i="28"/>
  <c r="H33" i="28"/>
  <c r="AC35" i="28"/>
  <c r="AB35" i="28"/>
  <c r="AA35" i="28"/>
  <c r="Z35" i="28"/>
  <c r="E40" i="28"/>
  <c r="M40" i="28"/>
  <c r="U40" i="28"/>
  <c r="K43" i="28"/>
  <c r="I43" i="28"/>
  <c r="H43" i="28"/>
  <c r="D69" i="28"/>
  <c r="L69" i="28"/>
  <c r="AC45" i="28"/>
  <c r="AA45" i="28"/>
  <c r="Z45" i="28"/>
  <c r="T48" i="28"/>
  <c r="R48" i="28"/>
  <c r="Q48" i="28"/>
  <c r="AC53" i="28"/>
  <c r="AA53" i="28"/>
  <c r="Z53" i="28"/>
  <c r="AC64" i="28"/>
  <c r="AA64" i="28"/>
  <c r="Z64" i="28"/>
  <c r="T66" i="28"/>
  <c r="Q66" i="28"/>
  <c r="R66" i="28"/>
  <c r="T9" i="29"/>
  <c r="R9" i="29"/>
  <c r="P8" i="29"/>
  <c r="S33" i="29" s="1"/>
  <c r="Q9" i="29"/>
  <c r="BE8" i="29"/>
  <c r="AG37" i="29"/>
  <c r="AL13" i="29"/>
  <c r="AI13" i="29"/>
  <c r="AJ13" i="29"/>
  <c r="K18" i="29"/>
  <c r="H18" i="29"/>
  <c r="I18" i="29"/>
  <c r="AU22" i="29"/>
  <c r="AR22" i="29"/>
  <c r="AS22" i="29"/>
  <c r="T27" i="29"/>
  <c r="Q27" i="29"/>
  <c r="R27" i="29"/>
  <c r="BD31" i="29"/>
  <c r="BA31" i="29"/>
  <c r="BB31" i="29"/>
  <c r="S28" i="30"/>
  <c r="R28" i="30"/>
  <c r="Q29" i="27"/>
  <c r="R29" i="27"/>
  <c r="T29" i="27"/>
  <c r="AD31" i="27"/>
  <c r="AA31" i="27"/>
  <c r="AB31" i="27"/>
  <c r="AE31" i="27"/>
  <c r="AC31" i="27"/>
  <c r="AG31" i="27"/>
  <c r="AF35" i="27"/>
  <c r="AD41" i="27"/>
  <c r="AC41" i="27"/>
  <c r="AB41" i="27"/>
  <c r="AA41" i="27"/>
  <c r="AG41" i="27" s="1"/>
  <c r="Z40" i="27"/>
  <c r="AE60" i="27" s="1"/>
  <c r="AF41" i="27"/>
  <c r="AE41" i="27"/>
  <c r="E69" i="27"/>
  <c r="M69" i="27"/>
  <c r="U69" i="27"/>
  <c r="K46" i="27"/>
  <c r="J46" i="27"/>
  <c r="I46" i="27"/>
  <c r="H46" i="27"/>
  <c r="T47" i="27"/>
  <c r="S47" i="27"/>
  <c r="R47" i="27"/>
  <c r="Q47" i="27"/>
  <c r="AD49" i="27"/>
  <c r="AC49" i="27"/>
  <c r="AB49" i="27"/>
  <c r="AA49" i="27"/>
  <c r="AG49" i="27" s="1"/>
  <c r="AF49" i="27"/>
  <c r="K54" i="27"/>
  <c r="J54" i="27"/>
  <c r="I54" i="27"/>
  <c r="H54" i="27"/>
  <c r="T55" i="27"/>
  <c r="R55" i="27"/>
  <c r="Q55" i="27"/>
  <c r="AD57" i="27"/>
  <c r="AC57" i="27"/>
  <c r="AB57" i="27"/>
  <c r="AA57" i="27"/>
  <c r="AG57" i="27" s="1"/>
  <c r="AF57" i="27"/>
  <c r="K62" i="27"/>
  <c r="J62" i="27"/>
  <c r="I62" i="27"/>
  <c r="H62" i="27"/>
  <c r="T63" i="27"/>
  <c r="S63" i="27"/>
  <c r="R63" i="27"/>
  <c r="Q63" i="27"/>
  <c r="AD65" i="27"/>
  <c r="AC65" i="27"/>
  <c r="AB65" i="27"/>
  <c r="AA65" i="27"/>
  <c r="AG65" i="27" s="1"/>
  <c r="AF65" i="27"/>
  <c r="D7" i="28"/>
  <c r="L7" i="28"/>
  <c r="AC9" i="28"/>
  <c r="AB9" i="28"/>
  <c r="AA9" i="28"/>
  <c r="Z9" i="28"/>
  <c r="C36" i="28"/>
  <c r="T12" i="28"/>
  <c r="R12" i="28"/>
  <c r="Q12" i="28"/>
  <c r="K15" i="28"/>
  <c r="I15" i="28"/>
  <c r="H15" i="28"/>
  <c r="AC17" i="28"/>
  <c r="AB17" i="28"/>
  <c r="AA17" i="28"/>
  <c r="Z17" i="28"/>
  <c r="T20" i="28"/>
  <c r="R20" i="28"/>
  <c r="Q20" i="28"/>
  <c r="K23" i="28"/>
  <c r="I23" i="28"/>
  <c r="H23" i="28"/>
  <c r="AC25" i="28"/>
  <c r="AB25" i="28"/>
  <c r="AA25" i="28"/>
  <c r="Z25" i="28"/>
  <c r="T28" i="28"/>
  <c r="R28" i="28"/>
  <c r="Q28" i="28"/>
  <c r="K31" i="28"/>
  <c r="I31" i="28"/>
  <c r="H31" i="28"/>
  <c r="AC33" i="28"/>
  <c r="AB33" i="28"/>
  <c r="AA33" i="28"/>
  <c r="Z33" i="28"/>
  <c r="K41" i="28"/>
  <c r="I41" i="28"/>
  <c r="H41" i="28"/>
  <c r="G40" i="28"/>
  <c r="J46" i="28" s="1"/>
  <c r="O40" i="28"/>
  <c r="W40" i="28"/>
  <c r="AC43" i="28"/>
  <c r="AA43" i="28"/>
  <c r="Z43" i="28"/>
  <c r="F69" i="28"/>
  <c r="N69" i="28"/>
  <c r="V69" i="28"/>
  <c r="T46" i="28"/>
  <c r="R46" i="28"/>
  <c r="Q46" i="28"/>
  <c r="K49" i="28"/>
  <c r="I49" i="28"/>
  <c r="H49" i="28"/>
  <c r="T59" i="28"/>
  <c r="R59" i="28"/>
  <c r="Q59" i="28"/>
  <c r="K61" i="28"/>
  <c r="H61" i="28"/>
  <c r="I61" i="28"/>
  <c r="V8" i="29"/>
  <c r="AO8" i="29"/>
  <c r="AO37" i="29"/>
  <c r="AU14" i="29"/>
  <c r="AR14" i="29"/>
  <c r="AS14" i="29"/>
  <c r="T19" i="29"/>
  <c r="Q19" i="29"/>
  <c r="R19" i="29"/>
  <c r="BD23" i="29"/>
  <c r="BA23" i="29"/>
  <c r="BB23" i="29"/>
  <c r="AC28" i="29"/>
  <c r="Z28" i="29"/>
  <c r="AA28" i="29"/>
  <c r="BM32" i="29"/>
  <c r="BJ32" i="29"/>
  <c r="BK32" i="29"/>
  <c r="S7" i="30"/>
  <c r="R7" i="30"/>
  <c r="AA19" i="30"/>
  <c r="R40" i="30"/>
  <c r="S40" i="30"/>
  <c r="F40" i="31"/>
  <c r="BF37" i="32"/>
  <c r="AC30" i="27"/>
  <c r="AG30" i="27"/>
  <c r="AE30" i="27"/>
  <c r="AA30" i="27"/>
  <c r="AD30" i="27"/>
  <c r="AB30" i="27"/>
  <c r="AF34" i="27"/>
  <c r="I35" i="27"/>
  <c r="K35" i="27"/>
  <c r="H35" i="27"/>
  <c r="C40" i="27"/>
  <c r="F69" i="27"/>
  <c r="N69" i="27"/>
  <c r="V69" i="27"/>
  <c r="J45" i="27"/>
  <c r="I45" i="27"/>
  <c r="H45" i="27"/>
  <c r="K45" i="27"/>
  <c r="S46" i="27"/>
  <c r="R46" i="27"/>
  <c r="Q46" i="27"/>
  <c r="T46" i="27"/>
  <c r="AC48" i="27"/>
  <c r="AB48" i="27"/>
  <c r="AA48" i="27"/>
  <c r="AG48" i="27" s="1"/>
  <c r="AE48" i="27"/>
  <c r="AD48" i="27"/>
  <c r="AF48" i="27"/>
  <c r="J53" i="27"/>
  <c r="I53" i="27"/>
  <c r="H53" i="27"/>
  <c r="K53" i="27"/>
  <c r="S54" i="27"/>
  <c r="R54" i="27"/>
  <c r="Q54" i="27"/>
  <c r="T54" i="27"/>
  <c r="AC56" i="27"/>
  <c r="AB56" i="27"/>
  <c r="AA56" i="27"/>
  <c r="AG56" i="27" s="1"/>
  <c r="AF56" i="27"/>
  <c r="AD56" i="27"/>
  <c r="J61" i="27"/>
  <c r="I61" i="27"/>
  <c r="H61" i="27"/>
  <c r="K61" i="27"/>
  <c r="S62" i="27"/>
  <c r="R62" i="27"/>
  <c r="Q62" i="27"/>
  <c r="T62" i="27"/>
  <c r="AC64" i="27"/>
  <c r="AB64" i="27"/>
  <c r="AA64" i="27"/>
  <c r="AG64" i="27" s="1"/>
  <c r="AE64" i="27"/>
  <c r="AF64" i="27"/>
  <c r="AD64" i="27"/>
  <c r="E7" i="28"/>
  <c r="M7" i="28"/>
  <c r="U7" i="28"/>
  <c r="I10" i="28"/>
  <c r="H10" i="28"/>
  <c r="K10" i="28"/>
  <c r="D36" i="28"/>
  <c r="L36" i="28"/>
  <c r="AB12" i="28"/>
  <c r="AA12" i="28"/>
  <c r="Z12" i="28"/>
  <c r="AC12" i="28"/>
  <c r="R15" i="28"/>
  <c r="Q15" i="28"/>
  <c r="T15" i="28"/>
  <c r="I18" i="28"/>
  <c r="H18" i="28"/>
  <c r="K18" i="28"/>
  <c r="AB20" i="28"/>
  <c r="AA20" i="28"/>
  <c r="Z20" i="28"/>
  <c r="AC20" i="28"/>
  <c r="R23" i="28"/>
  <c r="Q23" i="28"/>
  <c r="T23" i="28"/>
  <c r="I26" i="28"/>
  <c r="H26" i="28"/>
  <c r="K26" i="28"/>
  <c r="AB28" i="28"/>
  <c r="AA28" i="28"/>
  <c r="Z28" i="28"/>
  <c r="AC28" i="28"/>
  <c r="R31" i="28"/>
  <c r="Q31" i="28"/>
  <c r="T31" i="28"/>
  <c r="I34" i="28"/>
  <c r="H34" i="28"/>
  <c r="K34" i="28"/>
  <c r="R41" i="28"/>
  <c r="Q41" i="28"/>
  <c r="P40" i="28"/>
  <c r="S58" i="28" s="1"/>
  <c r="T41" i="28"/>
  <c r="X40" i="28"/>
  <c r="I44" i="28"/>
  <c r="H44" i="28"/>
  <c r="G69" i="28"/>
  <c r="K44" i="28"/>
  <c r="O69" i="28"/>
  <c r="W69" i="28"/>
  <c r="AA46" i="28"/>
  <c r="Z46" i="28"/>
  <c r="AC46" i="28"/>
  <c r="R49" i="28"/>
  <c r="Q49" i="28"/>
  <c r="T49" i="28"/>
  <c r="AC50" i="28"/>
  <c r="AA50" i="28"/>
  <c r="Z50" i="28"/>
  <c r="T53" i="28"/>
  <c r="R53" i="28"/>
  <c r="Q53" i="28"/>
  <c r="T56" i="28"/>
  <c r="R56" i="28"/>
  <c r="Q56" i="28"/>
  <c r="T67" i="28"/>
  <c r="R67" i="28"/>
  <c r="Q67" i="28"/>
  <c r="X8" i="29"/>
  <c r="AC10" i="29"/>
  <c r="AA10" i="29"/>
  <c r="Z10" i="29"/>
  <c r="AU12" i="29"/>
  <c r="AS12" i="29"/>
  <c r="AQ37" i="29"/>
  <c r="AR12" i="29"/>
  <c r="T17" i="29"/>
  <c r="S17" i="29"/>
  <c r="R17" i="29"/>
  <c r="Q17" i="29"/>
  <c r="BD21" i="29"/>
  <c r="BB21" i="29"/>
  <c r="BA21" i="29"/>
  <c r="AC26" i="29"/>
  <c r="AA26" i="29"/>
  <c r="Z26" i="29"/>
  <c r="BM30" i="29"/>
  <c r="BK30" i="29"/>
  <c r="BJ30" i="29"/>
  <c r="AL35" i="29"/>
  <c r="AJ35" i="29"/>
  <c r="AI35" i="29"/>
  <c r="AA35" i="30"/>
  <c r="AA43" i="30"/>
  <c r="V40" i="31"/>
  <c r="I125" i="33"/>
  <c r="H125" i="33"/>
  <c r="G125" i="33"/>
  <c r="T8" i="34"/>
  <c r="P8" i="34"/>
  <c r="S8" i="34"/>
  <c r="R8" i="34"/>
  <c r="Q8" i="34"/>
  <c r="D40" i="27"/>
  <c r="L40" i="27"/>
  <c r="I44" i="27"/>
  <c r="H44" i="27"/>
  <c r="G69" i="27"/>
  <c r="K44" i="27"/>
  <c r="J44" i="27"/>
  <c r="O69" i="27"/>
  <c r="W69" i="27"/>
  <c r="R45" i="27"/>
  <c r="Q45" i="27"/>
  <c r="T45" i="27"/>
  <c r="S45" i="27"/>
  <c r="AB47" i="27"/>
  <c r="AA47" i="27"/>
  <c r="AG47" i="27" s="1"/>
  <c r="AF47" i="27"/>
  <c r="AD47" i="27"/>
  <c r="AC47" i="27"/>
  <c r="AE47" i="27"/>
  <c r="I52" i="27"/>
  <c r="H52" i="27"/>
  <c r="K52" i="27"/>
  <c r="J52" i="27"/>
  <c r="R53" i="27"/>
  <c r="Q53" i="27"/>
  <c r="T53" i="27"/>
  <c r="S53" i="27"/>
  <c r="AB55" i="27"/>
  <c r="AA55" i="27"/>
  <c r="AG55" i="27" s="1"/>
  <c r="AF55" i="27"/>
  <c r="AD55" i="27"/>
  <c r="AE55" i="27"/>
  <c r="AC55" i="27"/>
  <c r="I60" i="27"/>
  <c r="H60" i="27"/>
  <c r="K60" i="27"/>
  <c r="J60" i="27"/>
  <c r="R61" i="27"/>
  <c r="Q61" i="27"/>
  <c r="T61" i="27"/>
  <c r="S61" i="27"/>
  <c r="AB63" i="27"/>
  <c r="AA63" i="27"/>
  <c r="AG63" i="27" s="1"/>
  <c r="AF63" i="27"/>
  <c r="AD63" i="27"/>
  <c r="AC63" i="27"/>
  <c r="I68" i="27"/>
  <c r="H68" i="27"/>
  <c r="K68" i="27"/>
  <c r="J68" i="27"/>
  <c r="F7" i="28"/>
  <c r="N7" i="28"/>
  <c r="V7" i="28"/>
  <c r="R10" i="28"/>
  <c r="Q10" i="28"/>
  <c r="T10" i="28"/>
  <c r="E36" i="28"/>
  <c r="M36" i="28"/>
  <c r="U36" i="28"/>
  <c r="I13" i="28"/>
  <c r="H13" i="28"/>
  <c r="K13" i="28"/>
  <c r="AA15" i="28"/>
  <c r="Z15" i="28"/>
  <c r="AC15" i="28"/>
  <c r="AB15" i="28"/>
  <c r="R18" i="28"/>
  <c r="Q18" i="28"/>
  <c r="T18" i="28"/>
  <c r="I21" i="28"/>
  <c r="H21" i="28"/>
  <c r="K21" i="28"/>
  <c r="AA23" i="28"/>
  <c r="Z23" i="28"/>
  <c r="AC23" i="28"/>
  <c r="AB23" i="28"/>
  <c r="R26" i="28"/>
  <c r="Q26" i="28"/>
  <c r="T26" i="28"/>
  <c r="I29" i="28"/>
  <c r="H29" i="28"/>
  <c r="K29" i="28"/>
  <c r="AA31" i="28"/>
  <c r="Z31" i="28"/>
  <c r="AC31" i="28"/>
  <c r="AB31" i="28"/>
  <c r="R34" i="28"/>
  <c r="Q34" i="28"/>
  <c r="T34" i="28"/>
  <c r="AA41" i="28"/>
  <c r="Z41" i="28"/>
  <c r="AC41" i="28"/>
  <c r="Y40" i="28"/>
  <c r="AB56" i="28" s="1"/>
  <c r="P69" i="28"/>
  <c r="R44" i="28"/>
  <c r="Q44" i="28"/>
  <c r="T44" i="28"/>
  <c r="S44" i="28"/>
  <c r="X69" i="28"/>
  <c r="I47" i="28"/>
  <c r="H47" i="28"/>
  <c r="K47" i="28"/>
  <c r="J47" i="28"/>
  <c r="AA49" i="28"/>
  <c r="Z49" i="28"/>
  <c r="AC49" i="28"/>
  <c r="K54" i="28"/>
  <c r="I54" i="28"/>
  <c r="H54" i="28"/>
  <c r="AC55" i="28"/>
  <c r="Z55" i="28"/>
  <c r="AA55" i="28"/>
  <c r="T64" i="28"/>
  <c r="R64" i="28"/>
  <c r="Q64" i="28"/>
  <c r="F8" i="29"/>
  <c r="AC9" i="29"/>
  <c r="AA9" i="29"/>
  <c r="Z9" i="29"/>
  <c r="Y8" i="29"/>
  <c r="AB34" i="29" s="1"/>
  <c r="AV8" i="29"/>
  <c r="K10" i="29"/>
  <c r="H10" i="29"/>
  <c r="I10" i="29"/>
  <c r="T11" i="29"/>
  <c r="Q11" i="29"/>
  <c r="R11" i="29"/>
  <c r="AW37" i="29"/>
  <c r="BD15" i="29"/>
  <c r="BA15" i="29"/>
  <c r="BB15" i="29"/>
  <c r="AC20" i="29"/>
  <c r="Z20" i="29"/>
  <c r="AA20" i="29"/>
  <c r="BM24" i="29"/>
  <c r="BJ24" i="29"/>
  <c r="BK24" i="29"/>
  <c r="AL29" i="29"/>
  <c r="AI29" i="29"/>
  <c r="AJ29" i="29"/>
  <c r="K34" i="29"/>
  <c r="H34" i="29"/>
  <c r="I34" i="29"/>
  <c r="D36" i="30"/>
  <c r="N69" i="30"/>
  <c r="AA61" i="30"/>
  <c r="T25" i="31"/>
  <c r="R25" i="31"/>
  <c r="Q25" i="31"/>
  <c r="T43" i="31"/>
  <c r="Q43" i="31"/>
  <c r="R43" i="31"/>
  <c r="Q34" i="27"/>
  <c r="T34" i="27"/>
  <c r="R34" i="27"/>
  <c r="E40" i="27"/>
  <c r="M40" i="27"/>
  <c r="U40" i="27"/>
  <c r="H43" i="27"/>
  <c r="J43" i="27"/>
  <c r="K43" i="27"/>
  <c r="I43" i="27"/>
  <c r="Q44" i="27"/>
  <c r="P69" i="27"/>
  <c r="S44" i="27"/>
  <c r="T44" i="27"/>
  <c r="R44" i="27"/>
  <c r="X69" i="27"/>
  <c r="AA46" i="27"/>
  <c r="AG46" i="27" s="1"/>
  <c r="AF46" i="27"/>
  <c r="AE46" i="27"/>
  <c r="AC46" i="27"/>
  <c r="AB46" i="27"/>
  <c r="AD46" i="27"/>
  <c r="H51" i="27"/>
  <c r="J51" i="27"/>
  <c r="I51" i="27"/>
  <c r="K51" i="27"/>
  <c r="Q52" i="27"/>
  <c r="S52" i="27"/>
  <c r="T52" i="27"/>
  <c r="R52" i="27"/>
  <c r="AA54" i="27"/>
  <c r="AG54" i="27" s="1"/>
  <c r="AF54" i="27"/>
  <c r="AE54" i="27"/>
  <c r="AC54" i="27"/>
  <c r="AD54" i="27"/>
  <c r="AB54" i="27"/>
  <c r="H59" i="27"/>
  <c r="J59" i="27"/>
  <c r="I59" i="27"/>
  <c r="K59" i="27"/>
  <c r="Q60" i="27"/>
  <c r="S60" i="27"/>
  <c r="R60" i="27"/>
  <c r="T60" i="27"/>
  <c r="AA62" i="27"/>
  <c r="AG62" i="27" s="1"/>
  <c r="AF62" i="27"/>
  <c r="AC62" i="27"/>
  <c r="AD62" i="27"/>
  <c r="AB62" i="27"/>
  <c r="H67" i="27"/>
  <c r="J67" i="27"/>
  <c r="K67" i="27"/>
  <c r="I67" i="27"/>
  <c r="Q68" i="27"/>
  <c r="S68" i="27"/>
  <c r="R68" i="27"/>
  <c r="T68" i="27"/>
  <c r="H8" i="28"/>
  <c r="G7" i="28"/>
  <c r="J23" i="28" s="1"/>
  <c r="I8" i="28"/>
  <c r="K8" i="28"/>
  <c r="O7" i="28"/>
  <c r="W7" i="28"/>
  <c r="Z10" i="28"/>
  <c r="AB10" i="28"/>
  <c r="AC10" i="28"/>
  <c r="AA10" i="28"/>
  <c r="F36" i="28"/>
  <c r="N36" i="28"/>
  <c r="V36" i="28"/>
  <c r="Q13" i="28"/>
  <c r="T13" i="28"/>
  <c r="R13" i="28"/>
  <c r="H16" i="28"/>
  <c r="I16" i="28"/>
  <c r="K16" i="28"/>
  <c r="Z18" i="28"/>
  <c r="AB18" i="28"/>
  <c r="AA18" i="28"/>
  <c r="AC18" i="28"/>
  <c r="Q21" i="28"/>
  <c r="T21" i="28"/>
  <c r="R21" i="28"/>
  <c r="H24" i="28"/>
  <c r="K24" i="28"/>
  <c r="I24" i="28"/>
  <c r="Z26" i="28"/>
  <c r="AB26" i="28"/>
  <c r="AA26" i="28"/>
  <c r="AC26" i="28"/>
  <c r="Q29" i="28"/>
  <c r="R29" i="28"/>
  <c r="T29" i="28"/>
  <c r="H32" i="28"/>
  <c r="K32" i="28"/>
  <c r="I32" i="28"/>
  <c r="Z34" i="28"/>
  <c r="AB34" i="28"/>
  <c r="AC34" i="28"/>
  <c r="AA34" i="28"/>
  <c r="H42" i="28"/>
  <c r="J42" i="28"/>
  <c r="K42" i="28"/>
  <c r="I42" i="28"/>
  <c r="Z44" i="28"/>
  <c r="Y69" i="28"/>
  <c r="AC44" i="28"/>
  <c r="AA44" i="28"/>
  <c r="Q47" i="28"/>
  <c r="T47" i="28"/>
  <c r="R47" i="28"/>
  <c r="H50" i="28"/>
  <c r="K50" i="28"/>
  <c r="I50" i="28"/>
  <c r="T50" i="28"/>
  <c r="Q50" i="28"/>
  <c r="S50" i="28"/>
  <c r="R50" i="28"/>
  <c r="K62" i="28"/>
  <c r="I62" i="28"/>
  <c r="H62" i="28"/>
  <c r="AC63" i="28"/>
  <c r="Z63" i="28"/>
  <c r="AA63" i="28"/>
  <c r="AD8" i="29"/>
  <c r="AW8" i="29"/>
  <c r="AY37" i="29"/>
  <c r="BD13" i="29"/>
  <c r="BB13" i="29"/>
  <c r="BA13" i="29"/>
  <c r="AC18" i="29"/>
  <c r="AA18" i="29"/>
  <c r="Z18" i="29"/>
  <c r="BM22" i="29"/>
  <c r="BK22" i="29"/>
  <c r="BJ22" i="29"/>
  <c r="AL27" i="29"/>
  <c r="AJ27" i="29"/>
  <c r="AI27" i="29"/>
  <c r="K32" i="29"/>
  <c r="I32" i="29"/>
  <c r="H32" i="29"/>
  <c r="S14" i="30"/>
  <c r="R14" i="30"/>
  <c r="BD20" i="32"/>
  <c r="AF31" i="27"/>
  <c r="K32" i="27"/>
  <c r="I32" i="27"/>
  <c r="J32" i="27"/>
  <c r="H32" i="27"/>
  <c r="T33" i="27"/>
  <c r="R33" i="27"/>
  <c r="Q33" i="27"/>
  <c r="S33" i="27"/>
  <c r="AG35" i="27"/>
  <c r="AE35" i="27"/>
  <c r="AD35" i="27"/>
  <c r="AB35" i="27"/>
  <c r="AA35" i="27"/>
  <c r="AC35" i="27"/>
  <c r="F40" i="27"/>
  <c r="N40" i="27"/>
  <c r="V40" i="27"/>
  <c r="K42" i="27"/>
  <c r="I42" i="27"/>
  <c r="J42" i="27"/>
  <c r="H42" i="27"/>
  <c r="T43" i="27"/>
  <c r="R43" i="27"/>
  <c r="S43" i="27"/>
  <c r="Q43" i="27"/>
  <c r="Y69" i="27"/>
  <c r="AF45" i="27"/>
  <c r="AE45" i="27"/>
  <c r="AD45" i="27"/>
  <c r="AB45" i="27"/>
  <c r="AA45" i="27"/>
  <c r="AG45" i="27" s="1"/>
  <c r="AC45" i="27"/>
  <c r="K50" i="27"/>
  <c r="I50" i="27"/>
  <c r="H50" i="27"/>
  <c r="J50" i="27"/>
  <c r="T51" i="27"/>
  <c r="R51" i="27"/>
  <c r="S51" i="27"/>
  <c r="Q51" i="27"/>
  <c r="AF53" i="27"/>
  <c r="AE53" i="27"/>
  <c r="AD53" i="27"/>
  <c r="AB53" i="27"/>
  <c r="AC53" i="27"/>
  <c r="AA53" i="27"/>
  <c r="AG53" i="27" s="1"/>
  <c r="K58" i="27"/>
  <c r="I58" i="27"/>
  <c r="H58" i="27"/>
  <c r="J58" i="27"/>
  <c r="T59" i="27"/>
  <c r="R59" i="27"/>
  <c r="Q59" i="27"/>
  <c r="S59" i="27"/>
  <c r="AF61" i="27"/>
  <c r="AE61" i="27"/>
  <c r="AD61" i="27"/>
  <c r="AB61" i="27"/>
  <c r="AC61" i="27"/>
  <c r="AA61" i="27"/>
  <c r="AG61" i="27" s="1"/>
  <c r="K66" i="27"/>
  <c r="I66" i="27"/>
  <c r="J66" i="27"/>
  <c r="H66" i="27"/>
  <c r="T67" i="27"/>
  <c r="R67" i="27"/>
  <c r="Q67" i="27"/>
  <c r="S67" i="27"/>
  <c r="P7" i="28"/>
  <c r="S27" i="28" s="1"/>
  <c r="T8" i="28"/>
  <c r="R8" i="28"/>
  <c r="Q8" i="28"/>
  <c r="X7" i="28"/>
  <c r="K11" i="28"/>
  <c r="I11" i="28"/>
  <c r="G36" i="28"/>
  <c r="H11" i="28"/>
  <c r="O36" i="28"/>
  <c r="W36" i="28"/>
  <c r="AC13" i="28"/>
  <c r="AA13" i="28"/>
  <c r="Z13" i="28"/>
  <c r="AB13" i="28"/>
  <c r="T16" i="28"/>
  <c r="R16" i="28"/>
  <c r="Q16" i="28"/>
  <c r="K19" i="28"/>
  <c r="I19" i="28"/>
  <c r="J19" i="28"/>
  <c r="H19" i="28"/>
  <c r="AC21" i="28"/>
  <c r="AA21" i="28"/>
  <c r="AB21" i="28"/>
  <c r="Z21" i="28"/>
  <c r="T24" i="28"/>
  <c r="R24" i="28"/>
  <c r="Q24" i="28"/>
  <c r="S24" i="28"/>
  <c r="K27" i="28"/>
  <c r="I27" i="28"/>
  <c r="H27" i="28"/>
  <c r="AC29" i="28"/>
  <c r="AA29" i="28"/>
  <c r="AB29" i="28"/>
  <c r="Z29" i="28"/>
  <c r="T32" i="28"/>
  <c r="R32" i="28"/>
  <c r="Q32" i="28"/>
  <c r="K35" i="28"/>
  <c r="I35" i="28"/>
  <c r="H35" i="28"/>
  <c r="J35" i="28"/>
  <c r="C40" i="28"/>
  <c r="T42" i="28"/>
  <c r="R42" i="28"/>
  <c r="S42" i="28"/>
  <c r="Q42" i="28"/>
  <c r="K45" i="28"/>
  <c r="I45" i="28"/>
  <c r="J45" i="28"/>
  <c r="H45" i="28"/>
  <c r="AC47" i="28"/>
  <c r="AA47" i="28"/>
  <c r="Z47" i="28"/>
  <c r="K53" i="28"/>
  <c r="I53" i="28"/>
  <c r="H53" i="28"/>
  <c r="K59" i="28"/>
  <c r="J59" i="28"/>
  <c r="I59" i="28"/>
  <c r="H59" i="28"/>
  <c r="AF8" i="29"/>
  <c r="AC12" i="29"/>
  <c r="AB12" i="29"/>
  <c r="Z12" i="29"/>
  <c r="Y37" i="29"/>
  <c r="AA12" i="29"/>
  <c r="BE37" i="29"/>
  <c r="BM16" i="29"/>
  <c r="BJ16" i="29"/>
  <c r="BK16" i="29"/>
  <c r="AL21" i="29"/>
  <c r="AI21" i="29"/>
  <c r="AJ21" i="29"/>
  <c r="K26" i="29"/>
  <c r="H26" i="29"/>
  <c r="I26" i="29"/>
  <c r="AU30" i="29"/>
  <c r="AR30" i="29"/>
  <c r="AS30" i="29"/>
  <c r="T35" i="29"/>
  <c r="Q35" i="29"/>
  <c r="R35" i="29"/>
  <c r="AU15" i="32"/>
  <c r="AR15" i="32"/>
  <c r="AS15" i="32"/>
  <c r="K56" i="28"/>
  <c r="H56" i="28"/>
  <c r="I56" i="28"/>
  <c r="AC58" i="28"/>
  <c r="AA58" i="28"/>
  <c r="Z58" i="28"/>
  <c r="T61" i="28"/>
  <c r="S61" i="28"/>
  <c r="Q61" i="28"/>
  <c r="R61" i="28"/>
  <c r="K64" i="28"/>
  <c r="J64" i="28"/>
  <c r="I64" i="28"/>
  <c r="H64" i="28"/>
  <c r="AC66" i="28"/>
  <c r="AA66" i="28"/>
  <c r="Z66" i="28"/>
  <c r="K9" i="29"/>
  <c r="I9" i="29"/>
  <c r="H9" i="29"/>
  <c r="G8" i="29"/>
  <c r="J32" i="29" s="1"/>
  <c r="O8" i="29"/>
  <c r="W8" i="29"/>
  <c r="AE8" i="29"/>
  <c r="AM8" i="29"/>
  <c r="T10" i="29"/>
  <c r="Q10" i="29"/>
  <c r="R10" i="29"/>
  <c r="AC11" i="29"/>
  <c r="AA11" i="29"/>
  <c r="Z11" i="29"/>
  <c r="AH37" i="29"/>
  <c r="AL12" i="29"/>
  <c r="AJ12" i="29"/>
  <c r="AI12" i="29"/>
  <c r="AP37" i="29"/>
  <c r="AX37" i="29"/>
  <c r="BF37" i="29"/>
  <c r="AU13" i="29"/>
  <c r="AS13" i="29"/>
  <c r="AR13" i="29"/>
  <c r="BD14" i="29"/>
  <c r="BB14" i="29"/>
  <c r="BA14" i="29"/>
  <c r="BM15" i="29"/>
  <c r="BK15" i="29"/>
  <c r="BJ15" i="29"/>
  <c r="K17" i="29"/>
  <c r="I17" i="29"/>
  <c r="H17" i="29"/>
  <c r="T18" i="29"/>
  <c r="S18" i="29"/>
  <c r="R18" i="29"/>
  <c r="Q18" i="29"/>
  <c r="AC19" i="29"/>
  <c r="AA19" i="29"/>
  <c r="Z19" i="29"/>
  <c r="AL20" i="29"/>
  <c r="AJ20" i="29"/>
  <c r="AI20" i="29"/>
  <c r="AU21" i="29"/>
  <c r="AS21" i="29"/>
  <c r="AR21" i="29"/>
  <c r="BD22" i="29"/>
  <c r="BB22" i="29"/>
  <c r="BA22" i="29"/>
  <c r="BM23" i="29"/>
  <c r="BK23" i="29"/>
  <c r="BJ23" i="29"/>
  <c r="K25" i="29"/>
  <c r="J25" i="29"/>
  <c r="I25" i="29"/>
  <c r="H25" i="29"/>
  <c r="T26" i="29"/>
  <c r="S26" i="29"/>
  <c r="R26" i="29"/>
  <c r="Q26" i="29"/>
  <c r="AC27" i="29"/>
  <c r="AA27" i="29"/>
  <c r="Z27" i="29"/>
  <c r="AL28" i="29"/>
  <c r="AJ28" i="29"/>
  <c r="AI28" i="29"/>
  <c r="AU29" i="29"/>
  <c r="AS29" i="29"/>
  <c r="AR29" i="29"/>
  <c r="BD30" i="29"/>
  <c r="BB30" i="29"/>
  <c r="BA30" i="29"/>
  <c r="BM31" i="29"/>
  <c r="BK31" i="29"/>
  <c r="BJ31" i="29"/>
  <c r="K33" i="29"/>
  <c r="I33" i="29"/>
  <c r="H33" i="29"/>
  <c r="T34" i="29"/>
  <c r="R34" i="29"/>
  <c r="Q34" i="29"/>
  <c r="AC35" i="29"/>
  <c r="AA35" i="29"/>
  <c r="Z35" i="29"/>
  <c r="AA27" i="30"/>
  <c r="AA46" i="30"/>
  <c r="Z46" i="30"/>
  <c r="AA67" i="30"/>
  <c r="U7" i="31"/>
  <c r="D36" i="31"/>
  <c r="K18" i="31"/>
  <c r="I18" i="31"/>
  <c r="H18" i="31"/>
  <c r="K63" i="31"/>
  <c r="I63" i="31"/>
  <c r="H63" i="31"/>
  <c r="AP37" i="32"/>
  <c r="K18" i="32"/>
  <c r="I18" i="32"/>
  <c r="H18" i="32"/>
  <c r="M256" i="36"/>
  <c r="AU11" i="29"/>
  <c r="AS11" i="29"/>
  <c r="AR11" i="29"/>
  <c r="D37" i="29"/>
  <c r="L37" i="29"/>
  <c r="BD12" i="29"/>
  <c r="BB12" i="29"/>
  <c r="BA12" i="29"/>
  <c r="AZ37" i="29"/>
  <c r="BH37" i="29"/>
  <c r="BM13" i="29"/>
  <c r="BK13" i="29"/>
  <c r="BJ13" i="29"/>
  <c r="K15" i="29"/>
  <c r="J15" i="29"/>
  <c r="I15" i="29"/>
  <c r="H15" i="29"/>
  <c r="T16" i="29"/>
  <c r="R16" i="29"/>
  <c r="Q16" i="29"/>
  <c r="AC17" i="29"/>
  <c r="AA17" i="29"/>
  <c r="Z17" i="29"/>
  <c r="AL18" i="29"/>
  <c r="AJ18" i="29"/>
  <c r="AI18" i="29"/>
  <c r="AU19" i="29"/>
  <c r="AS19" i="29"/>
  <c r="AR19" i="29"/>
  <c r="BD20" i="29"/>
  <c r="BB20" i="29"/>
  <c r="BA20" i="29"/>
  <c r="BM21" i="29"/>
  <c r="BK21" i="29"/>
  <c r="BJ21" i="29"/>
  <c r="K23" i="29"/>
  <c r="I23" i="29"/>
  <c r="H23" i="29"/>
  <c r="T24" i="29"/>
  <c r="R24" i="29"/>
  <c r="Q24" i="29"/>
  <c r="AC25" i="29"/>
  <c r="AA25" i="29"/>
  <c r="Z25" i="29"/>
  <c r="AL26" i="29"/>
  <c r="AJ26" i="29"/>
  <c r="AI26" i="29"/>
  <c r="AU27" i="29"/>
  <c r="AS27" i="29"/>
  <c r="AR27" i="29"/>
  <c r="BD28" i="29"/>
  <c r="BB28" i="29"/>
  <c r="BA28" i="29"/>
  <c r="BM29" i="29"/>
  <c r="BK29" i="29"/>
  <c r="BJ29" i="29"/>
  <c r="K31" i="29"/>
  <c r="J31" i="29"/>
  <c r="I31" i="29"/>
  <c r="H31" i="29"/>
  <c r="T32" i="29"/>
  <c r="R32" i="29"/>
  <c r="Q32" i="29"/>
  <c r="AC33" i="29"/>
  <c r="AA33" i="29"/>
  <c r="Z33" i="29"/>
  <c r="AL34" i="29"/>
  <c r="AJ34" i="29"/>
  <c r="AI34" i="29"/>
  <c r="AU35" i="29"/>
  <c r="AS35" i="29"/>
  <c r="AR35" i="29"/>
  <c r="AA9" i="30"/>
  <c r="L36" i="30"/>
  <c r="AA20" i="30"/>
  <c r="Z20" i="30"/>
  <c r="V69" i="30"/>
  <c r="AA59" i="30"/>
  <c r="T23" i="31"/>
  <c r="R23" i="31"/>
  <c r="Q23" i="31"/>
  <c r="X40" i="31"/>
  <c r="K44" i="31"/>
  <c r="G69" i="31"/>
  <c r="I44" i="31"/>
  <c r="H44" i="31"/>
  <c r="AB51" i="28"/>
  <c r="AA51" i="28"/>
  <c r="AC51" i="28"/>
  <c r="Z51" i="28"/>
  <c r="S54" i="28"/>
  <c r="R54" i="28"/>
  <c r="Q54" i="28"/>
  <c r="T54" i="28"/>
  <c r="J57" i="28"/>
  <c r="I57" i="28"/>
  <c r="H57" i="28"/>
  <c r="K57" i="28"/>
  <c r="AA59" i="28"/>
  <c r="Z59" i="28"/>
  <c r="AC59" i="28"/>
  <c r="S62" i="28"/>
  <c r="R62" i="28"/>
  <c r="Q62" i="28"/>
  <c r="T62" i="28"/>
  <c r="I65" i="28"/>
  <c r="H65" i="28"/>
  <c r="K65" i="28"/>
  <c r="AB67" i="28"/>
  <c r="AA67" i="28"/>
  <c r="Z67" i="28"/>
  <c r="AC67" i="28"/>
  <c r="AJ9" i="29"/>
  <c r="AI9" i="29"/>
  <c r="AH8" i="29"/>
  <c r="AK10" i="29" s="1"/>
  <c r="AL9" i="29"/>
  <c r="AP8" i="29"/>
  <c r="AX8" i="29"/>
  <c r="BF8" i="29"/>
  <c r="AT10" i="29"/>
  <c r="AS10" i="29"/>
  <c r="AR10" i="29"/>
  <c r="AU10" i="29"/>
  <c r="BB11" i="29"/>
  <c r="BA11" i="29"/>
  <c r="BD11" i="29"/>
  <c r="E37" i="29"/>
  <c r="M37" i="29"/>
  <c r="U37" i="29"/>
  <c r="BI37" i="29"/>
  <c r="BK12" i="29"/>
  <c r="BJ12" i="29"/>
  <c r="BM12" i="29"/>
  <c r="I14" i="29"/>
  <c r="H14" i="29"/>
  <c r="K14" i="29"/>
  <c r="S15" i="29"/>
  <c r="R15" i="29"/>
  <c r="Q15" i="29"/>
  <c r="T15" i="29"/>
  <c r="AA16" i="29"/>
  <c r="Z16" i="29"/>
  <c r="AC16" i="29"/>
  <c r="AK17" i="29"/>
  <c r="AJ17" i="29"/>
  <c r="AI17" i="29"/>
  <c r="AL17" i="29"/>
  <c r="AS18" i="29"/>
  <c r="AR18" i="29"/>
  <c r="AU18" i="29"/>
  <c r="BB19" i="29"/>
  <c r="BA19" i="29"/>
  <c r="BD19" i="29"/>
  <c r="BK20" i="29"/>
  <c r="BJ20" i="29"/>
  <c r="BM20" i="29"/>
  <c r="J22" i="29"/>
  <c r="I22" i="29"/>
  <c r="H22" i="29"/>
  <c r="K22" i="29"/>
  <c r="R23" i="29"/>
  <c r="Q23" i="29"/>
  <c r="T23" i="29"/>
  <c r="AB24" i="29"/>
  <c r="AA24" i="29"/>
  <c r="Z24" i="29"/>
  <c r="AC24" i="29"/>
  <c r="AJ25" i="29"/>
  <c r="AI25" i="29"/>
  <c r="AL25" i="29"/>
  <c r="AS26" i="29"/>
  <c r="AR26" i="29"/>
  <c r="AU26" i="29"/>
  <c r="BB27" i="29"/>
  <c r="BA27" i="29"/>
  <c r="BD27" i="29"/>
  <c r="BK28" i="29"/>
  <c r="BJ28" i="29"/>
  <c r="BM28" i="29"/>
  <c r="I30" i="29"/>
  <c r="H30" i="29"/>
  <c r="K30" i="29"/>
  <c r="R31" i="29"/>
  <c r="Q31" i="29"/>
  <c r="T31" i="29"/>
  <c r="AA32" i="29"/>
  <c r="Z32" i="29"/>
  <c r="AC32" i="29"/>
  <c r="AJ33" i="29"/>
  <c r="AI33" i="29"/>
  <c r="AL33" i="29"/>
  <c r="AS34" i="29"/>
  <c r="AR34" i="29"/>
  <c r="AU34" i="29"/>
  <c r="BD35" i="29"/>
  <c r="BB35" i="29"/>
  <c r="BA35" i="29"/>
  <c r="BM35" i="29"/>
  <c r="BK35" i="29"/>
  <c r="BJ35" i="29"/>
  <c r="AU36" i="29"/>
  <c r="AR36" i="29"/>
  <c r="AS36" i="29"/>
  <c r="AA17" i="30"/>
  <c r="AA28" i="30"/>
  <c r="Z28" i="30"/>
  <c r="D69" i="30"/>
  <c r="W69" i="30"/>
  <c r="T9" i="31"/>
  <c r="R9" i="31"/>
  <c r="Q9" i="31"/>
  <c r="AC30" i="31"/>
  <c r="AA30" i="31"/>
  <c r="Z30" i="31"/>
  <c r="U69" i="31"/>
  <c r="AC67" i="31"/>
  <c r="Z67" i="31"/>
  <c r="AA67" i="31"/>
  <c r="N8" i="32"/>
  <c r="BM15" i="32"/>
  <c r="BK15" i="32"/>
  <c r="BJ15" i="32"/>
  <c r="I52" i="28"/>
  <c r="H52" i="28"/>
  <c r="K52" i="28"/>
  <c r="AA54" i="28"/>
  <c r="Z54" i="28"/>
  <c r="AC54" i="28"/>
  <c r="AB54" i="28"/>
  <c r="R57" i="28"/>
  <c r="Q57" i="28"/>
  <c r="T57" i="28"/>
  <c r="S57" i="28"/>
  <c r="I60" i="28"/>
  <c r="H60" i="28"/>
  <c r="K60" i="28"/>
  <c r="J60" i="28"/>
  <c r="AA62" i="28"/>
  <c r="Z62" i="28"/>
  <c r="AC62" i="28"/>
  <c r="R65" i="28"/>
  <c r="Q65" i="28"/>
  <c r="T65" i="28"/>
  <c r="S65" i="28"/>
  <c r="I68" i="28"/>
  <c r="H68" i="28"/>
  <c r="K68" i="28"/>
  <c r="C8" i="29"/>
  <c r="AS9" i="29"/>
  <c r="AR9" i="29"/>
  <c r="AQ8" i="29"/>
  <c r="AT28" i="29" s="1"/>
  <c r="AU9" i="29"/>
  <c r="AY8" i="29"/>
  <c r="BG8" i="29"/>
  <c r="BB10" i="29"/>
  <c r="BA10" i="29"/>
  <c r="BD10" i="29"/>
  <c r="BK11" i="29"/>
  <c r="BJ11" i="29"/>
  <c r="BM11" i="29"/>
  <c r="F37" i="29"/>
  <c r="N37" i="29"/>
  <c r="V37" i="29"/>
  <c r="AD37" i="29"/>
  <c r="I13" i="29"/>
  <c r="H13" i="29"/>
  <c r="K13" i="29"/>
  <c r="R14" i="29"/>
  <c r="Q14" i="29"/>
  <c r="T14" i="29"/>
  <c r="AA15" i="29"/>
  <c r="Z15" i="29"/>
  <c r="AC15" i="29"/>
  <c r="AJ16" i="29"/>
  <c r="AI16" i="29"/>
  <c r="AL16" i="29"/>
  <c r="AS17" i="29"/>
  <c r="AR17" i="29"/>
  <c r="AU17" i="29"/>
  <c r="BB18" i="29"/>
  <c r="BA18" i="29"/>
  <c r="BD18" i="29"/>
  <c r="BK19" i="29"/>
  <c r="BJ19" i="29"/>
  <c r="BM19" i="29"/>
  <c r="I21" i="29"/>
  <c r="H21" i="29"/>
  <c r="K21" i="29"/>
  <c r="R22" i="29"/>
  <c r="Q22" i="29"/>
  <c r="T22" i="29"/>
  <c r="S22" i="29"/>
  <c r="AA23" i="29"/>
  <c r="Z23" i="29"/>
  <c r="AC23" i="29"/>
  <c r="AJ24" i="29"/>
  <c r="AI24" i="29"/>
  <c r="AL24" i="29"/>
  <c r="AK24" i="29"/>
  <c r="AS25" i="29"/>
  <c r="AR25" i="29"/>
  <c r="AU25" i="29"/>
  <c r="BB26" i="29"/>
  <c r="BA26" i="29"/>
  <c r="BD26" i="29"/>
  <c r="BK27" i="29"/>
  <c r="BJ27" i="29"/>
  <c r="BM27" i="29"/>
  <c r="I29" i="29"/>
  <c r="H29" i="29"/>
  <c r="K29" i="29"/>
  <c r="R30" i="29"/>
  <c r="Q30" i="29"/>
  <c r="T30" i="29"/>
  <c r="S30" i="29"/>
  <c r="AA31" i="29"/>
  <c r="Z31" i="29"/>
  <c r="AC31" i="29"/>
  <c r="AJ32" i="29"/>
  <c r="AI32" i="29"/>
  <c r="AL32" i="29"/>
  <c r="AK32" i="29"/>
  <c r="AS33" i="29"/>
  <c r="AR33" i="29"/>
  <c r="AU33" i="29"/>
  <c r="BB34" i="29"/>
  <c r="BA34" i="29"/>
  <c r="BD34" i="29"/>
  <c r="BK36" i="29"/>
  <c r="BJ36" i="29"/>
  <c r="BM36" i="29"/>
  <c r="AA25" i="30"/>
  <c r="AA51" i="30"/>
  <c r="AC28" i="31"/>
  <c r="AA28" i="31"/>
  <c r="Z28" i="31"/>
  <c r="W69" i="31"/>
  <c r="T49" i="31"/>
  <c r="R49" i="31"/>
  <c r="Q49" i="31"/>
  <c r="K52" i="31"/>
  <c r="I52" i="31"/>
  <c r="H52" i="31"/>
  <c r="U8" i="32"/>
  <c r="AC13" i="32"/>
  <c r="AA13" i="32"/>
  <c r="Z13" i="32"/>
  <c r="BM23" i="32"/>
  <c r="BK23" i="32"/>
  <c r="BJ23" i="32"/>
  <c r="AU32" i="32"/>
  <c r="AS32" i="32"/>
  <c r="AR32" i="32"/>
  <c r="Q52" i="28"/>
  <c r="R52" i="28"/>
  <c r="T52" i="28"/>
  <c r="S52" i="28"/>
  <c r="H55" i="28"/>
  <c r="I55" i="28"/>
  <c r="K55" i="28"/>
  <c r="Z57" i="28"/>
  <c r="AC57" i="28"/>
  <c r="AA57" i="28"/>
  <c r="Q60" i="28"/>
  <c r="S60" i="28"/>
  <c r="T60" i="28"/>
  <c r="R60" i="28"/>
  <c r="H63" i="28"/>
  <c r="K63" i="28"/>
  <c r="I63" i="28"/>
  <c r="Z65" i="28"/>
  <c r="AC65" i="28"/>
  <c r="AA65" i="28"/>
  <c r="Q68" i="28"/>
  <c r="S68" i="28"/>
  <c r="T68" i="28"/>
  <c r="R68" i="28"/>
  <c r="D8" i="29"/>
  <c r="L8" i="29"/>
  <c r="BA9" i="29"/>
  <c r="AZ8" i="29"/>
  <c r="BC29" i="29" s="1"/>
  <c r="BB9" i="29"/>
  <c r="BD9" i="29"/>
  <c r="BH8" i="29"/>
  <c r="BJ10" i="29"/>
  <c r="BL10" i="29"/>
  <c r="BK10" i="29"/>
  <c r="BM10" i="29"/>
  <c r="G37" i="29"/>
  <c r="H12" i="29"/>
  <c r="J12" i="29"/>
  <c r="K12" i="29"/>
  <c r="I12" i="29"/>
  <c r="O37" i="29"/>
  <c r="W37" i="29"/>
  <c r="AE37" i="29"/>
  <c r="AM37" i="29"/>
  <c r="Q13" i="29"/>
  <c r="T13" i="29"/>
  <c r="R13" i="29"/>
  <c r="Z14" i="29"/>
  <c r="AA14" i="29"/>
  <c r="AC14" i="29"/>
  <c r="AI15" i="29"/>
  <c r="AJ15" i="29"/>
  <c r="AL15" i="29"/>
  <c r="AR16" i="29"/>
  <c r="AU16" i="29"/>
  <c r="AS16" i="29"/>
  <c r="BA17" i="29"/>
  <c r="BD17" i="29"/>
  <c r="BB17" i="29"/>
  <c r="BJ18" i="29"/>
  <c r="BK18" i="29"/>
  <c r="BM18" i="29"/>
  <c r="H20" i="29"/>
  <c r="J20" i="29"/>
  <c r="I20" i="29"/>
  <c r="K20" i="29"/>
  <c r="Q21" i="29"/>
  <c r="T21" i="29"/>
  <c r="R21" i="29"/>
  <c r="Z22" i="29"/>
  <c r="AC22" i="29"/>
  <c r="AA22" i="29"/>
  <c r="AI23" i="29"/>
  <c r="AJ23" i="29"/>
  <c r="AL23" i="29"/>
  <c r="AR24" i="29"/>
  <c r="AS24" i="29"/>
  <c r="AU24" i="29"/>
  <c r="BA25" i="29"/>
  <c r="BD25" i="29"/>
  <c r="BB25" i="29"/>
  <c r="BJ26" i="29"/>
  <c r="BM26" i="29"/>
  <c r="BK26" i="29"/>
  <c r="H28" i="29"/>
  <c r="J28" i="29"/>
  <c r="I28" i="29"/>
  <c r="K28" i="29"/>
  <c r="Q29" i="29"/>
  <c r="R29" i="29"/>
  <c r="T29" i="29"/>
  <c r="Z30" i="29"/>
  <c r="AC30" i="29"/>
  <c r="AA30" i="29"/>
  <c r="AI31" i="29"/>
  <c r="AL31" i="29"/>
  <c r="AJ31" i="29"/>
  <c r="AR32" i="29"/>
  <c r="AS32" i="29"/>
  <c r="AU32" i="29"/>
  <c r="BA33" i="29"/>
  <c r="BB33" i="29"/>
  <c r="BD33" i="29"/>
  <c r="BJ34" i="29"/>
  <c r="BM34" i="29"/>
  <c r="BK34" i="29"/>
  <c r="T36" i="29"/>
  <c r="Q36" i="29"/>
  <c r="R36" i="29"/>
  <c r="AA66" i="30"/>
  <c r="AA33" i="30"/>
  <c r="AA45" i="30"/>
  <c r="AC14" i="31"/>
  <c r="AA14" i="31"/>
  <c r="Z14" i="31"/>
  <c r="T68" i="31"/>
  <c r="R68" i="31"/>
  <c r="Q68" i="31"/>
  <c r="AC20" i="32"/>
  <c r="AA20" i="32"/>
  <c r="Z20" i="32"/>
  <c r="AC52" i="28"/>
  <c r="AA52" i="28"/>
  <c r="Z52" i="28"/>
  <c r="R55" i="28"/>
  <c r="T55" i="28"/>
  <c r="S55" i="28"/>
  <c r="Q55" i="28"/>
  <c r="I58" i="28"/>
  <c r="K58" i="28"/>
  <c r="H58" i="28"/>
  <c r="AA60" i="28"/>
  <c r="AB60" i="28"/>
  <c r="AC60" i="28"/>
  <c r="Z60" i="28"/>
  <c r="R63" i="28"/>
  <c r="T63" i="28"/>
  <c r="S63" i="28"/>
  <c r="Q63" i="28"/>
  <c r="I66" i="28"/>
  <c r="J66" i="28"/>
  <c r="H66" i="28"/>
  <c r="K66" i="28"/>
  <c r="AA68" i="28"/>
  <c r="AC68" i="28"/>
  <c r="Z68" i="28"/>
  <c r="E8" i="29"/>
  <c r="M8" i="29"/>
  <c r="U8" i="29"/>
  <c r="BK9" i="29"/>
  <c r="BM9" i="29"/>
  <c r="BL9" i="29"/>
  <c r="BJ9" i="29"/>
  <c r="BI8" i="29"/>
  <c r="BL21" i="29" s="1"/>
  <c r="K11" i="29"/>
  <c r="I11" i="29"/>
  <c r="J11" i="29"/>
  <c r="H11" i="29"/>
  <c r="P37" i="29"/>
  <c r="T12" i="29"/>
  <c r="R12" i="29"/>
  <c r="Q12" i="29"/>
  <c r="X37" i="29"/>
  <c r="AF37" i="29"/>
  <c r="AN37" i="29"/>
  <c r="AV37" i="29"/>
  <c r="AC13" i="29"/>
  <c r="AA13" i="29"/>
  <c r="Z13" i="29"/>
  <c r="AL14" i="29"/>
  <c r="AJ14" i="29"/>
  <c r="AI14" i="29"/>
  <c r="AK14" i="29"/>
  <c r="AU15" i="29"/>
  <c r="AS15" i="29"/>
  <c r="AT15" i="29"/>
  <c r="AR15" i="29"/>
  <c r="BD16" i="29"/>
  <c r="BB16" i="29"/>
  <c r="BA16" i="29"/>
  <c r="BM17" i="29"/>
  <c r="BK17" i="29"/>
  <c r="BJ17" i="29"/>
  <c r="BL17" i="29"/>
  <c r="K19" i="29"/>
  <c r="I19" i="29"/>
  <c r="H19" i="29"/>
  <c r="J19" i="29"/>
  <c r="T20" i="29"/>
  <c r="R20" i="29"/>
  <c r="Q20" i="29"/>
  <c r="AC21" i="29"/>
  <c r="AA21" i="29"/>
  <c r="Z21" i="29"/>
  <c r="AL22" i="29"/>
  <c r="AJ22" i="29"/>
  <c r="AI22" i="29"/>
  <c r="AU23" i="29"/>
  <c r="AS23" i="29"/>
  <c r="AR23" i="29"/>
  <c r="AT23" i="29"/>
  <c r="BD24" i="29"/>
  <c r="BB24" i="29"/>
  <c r="BA24" i="29"/>
  <c r="BM25" i="29"/>
  <c r="BK25" i="29"/>
  <c r="BJ25" i="29"/>
  <c r="K27" i="29"/>
  <c r="I27" i="29"/>
  <c r="H27" i="29"/>
  <c r="J27" i="29"/>
  <c r="T28" i="29"/>
  <c r="R28" i="29"/>
  <c r="Q28" i="29"/>
  <c r="AC29" i="29"/>
  <c r="AA29" i="29"/>
  <c r="AB29" i="29"/>
  <c r="Z29" i="29"/>
  <c r="AL30" i="29"/>
  <c r="AJ30" i="29"/>
  <c r="AI30" i="29"/>
  <c r="AU31" i="29"/>
  <c r="AS31" i="29"/>
  <c r="AR31" i="29"/>
  <c r="AT31" i="29"/>
  <c r="BD32" i="29"/>
  <c r="BB32" i="29"/>
  <c r="BA32" i="29"/>
  <c r="BM33" i="29"/>
  <c r="BK33" i="29"/>
  <c r="BL33" i="29"/>
  <c r="BJ33" i="29"/>
  <c r="K35" i="29"/>
  <c r="I35" i="29"/>
  <c r="J35" i="29"/>
  <c r="H35" i="29"/>
  <c r="AL36" i="29"/>
  <c r="AJ36" i="29"/>
  <c r="AK36" i="29"/>
  <c r="AI36" i="29"/>
  <c r="C36" i="30"/>
  <c r="AA11" i="30"/>
  <c r="L69" i="30"/>
  <c r="AC12" i="31"/>
  <c r="AA12" i="31"/>
  <c r="Z12" i="31"/>
  <c r="K34" i="31"/>
  <c r="I34" i="31"/>
  <c r="H34" i="31"/>
  <c r="T62" i="31"/>
  <c r="R62" i="31"/>
  <c r="Q62" i="31"/>
  <c r="AM8" i="32"/>
  <c r="X37" i="32"/>
  <c r="AU13" i="32"/>
  <c r="AS13" i="32"/>
  <c r="AR13" i="32"/>
  <c r="AC36" i="29"/>
  <c r="AA36" i="29"/>
  <c r="Z36" i="29"/>
  <c r="E69" i="30"/>
  <c r="M69" i="30"/>
  <c r="U69" i="30"/>
  <c r="F7" i="31"/>
  <c r="V7" i="31"/>
  <c r="T10" i="31"/>
  <c r="R10" i="31"/>
  <c r="Q10" i="31"/>
  <c r="U36" i="31"/>
  <c r="AC15" i="31"/>
  <c r="AA15" i="31"/>
  <c r="Z15" i="31"/>
  <c r="K21" i="31"/>
  <c r="I21" i="31"/>
  <c r="H21" i="31"/>
  <c r="T26" i="31"/>
  <c r="R26" i="31"/>
  <c r="Q26" i="31"/>
  <c r="AC31" i="31"/>
  <c r="AA31" i="31"/>
  <c r="Z31" i="31"/>
  <c r="G40" i="31"/>
  <c r="J60" i="31" s="1"/>
  <c r="K41" i="31"/>
  <c r="I41" i="31"/>
  <c r="H41" i="31"/>
  <c r="W40" i="31"/>
  <c r="F69" i="31"/>
  <c r="V69" i="31"/>
  <c r="T46" i="31"/>
  <c r="R46" i="31"/>
  <c r="Q46" i="31"/>
  <c r="T54" i="31"/>
  <c r="R54" i="31"/>
  <c r="Q54" i="31"/>
  <c r="K55" i="31"/>
  <c r="J55" i="31"/>
  <c r="I55" i="31"/>
  <c r="H55" i="31"/>
  <c r="T65" i="31"/>
  <c r="R65" i="31"/>
  <c r="Q65" i="31"/>
  <c r="O8" i="32"/>
  <c r="BM9" i="32"/>
  <c r="BK9" i="32"/>
  <c r="BI8" i="32"/>
  <c r="BL26" i="32" s="1"/>
  <c r="BJ9" i="32"/>
  <c r="T10" i="32"/>
  <c r="R10" i="32"/>
  <c r="Q10" i="32"/>
  <c r="AO37" i="32"/>
  <c r="AU14" i="32"/>
  <c r="AS14" i="32"/>
  <c r="AR14" i="32"/>
  <c r="K19" i="32"/>
  <c r="I19" i="32"/>
  <c r="H19" i="32"/>
  <c r="AC19" i="32"/>
  <c r="AA19" i="32"/>
  <c r="Z19" i="32"/>
  <c r="AC21" i="32"/>
  <c r="Z21" i="32"/>
  <c r="AA21" i="32"/>
  <c r="AC29" i="32"/>
  <c r="AA29" i="32"/>
  <c r="Z29" i="32"/>
  <c r="F11" i="34"/>
  <c r="I12" i="35"/>
  <c r="H12" i="35"/>
  <c r="J12" i="35"/>
  <c r="L7" i="31"/>
  <c r="T12" i="31"/>
  <c r="R12" i="31"/>
  <c r="Q12" i="31"/>
  <c r="AC17" i="31"/>
  <c r="AA17" i="31"/>
  <c r="Z17" i="31"/>
  <c r="K23" i="31"/>
  <c r="I23" i="31"/>
  <c r="H23" i="31"/>
  <c r="T28" i="31"/>
  <c r="R28" i="31"/>
  <c r="Q28" i="31"/>
  <c r="AC33" i="31"/>
  <c r="AA33" i="31"/>
  <c r="Z33" i="31"/>
  <c r="AC41" i="31"/>
  <c r="AA41" i="31"/>
  <c r="Z41" i="31"/>
  <c r="Y40" i="31"/>
  <c r="AB43" i="31" s="1"/>
  <c r="X69" i="31"/>
  <c r="K47" i="31"/>
  <c r="J47" i="31"/>
  <c r="I47" i="31"/>
  <c r="H47" i="31"/>
  <c r="K60" i="31"/>
  <c r="I60" i="31"/>
  <c r="H60" i="31"/>
  <c r="V8" i="32"/>
  <c r="Y37" i="32"/>
  <c r="AC12" i="32"/>
  <c r="AA12" i="32"/>
  <c r="Z12" i="32"/>
  <c r="AV37" i="32"/>
  <c r="BD14" i="32"/>
  <c r="BB16" i="32"/>
  <c r="BA16" i="32"/>
  <c r="K17" i="32"/>
  <c r="I17" i="32"/>
  <c r="H17" i="32"/>
  <c r="AL22" i="32"/>
  <c r="AI22" i="32"/>
  <c r="AJ22" i="32"/>
  <c r="K27" i="32"/>
  <c r="I27" i="32"/>
  <c r="H27" i="32"/>
  <c r="BB36" i="29"/>
  <c r="BA36" i="29"/>
  <c r="BD36" i="29"/>
  <c r="E36" i="30"/>
  <c r="M36" i="30"/>
  <c r="U36" i="30"/>
  <c r="M7" i="31"/>
  <c r="K10" i="31"/>
  <c r="I10" i="31"/>
  <c r="H10" i="31"/>
  <c r="L36" i="31"/>
  <c r="T15" i="31"/>
  <c r="R15" i="31"/>
  <c r="Q15" i="31"/>
  <c r="AC20" i="31"/>
  <c r="AA20" i="31"/>
  <c r="Z20" i="31"/>
  <c r="K26" i="31"/>
  <c r="I26" i="31"/>
  <c r="H26" i="31"/>
  <c r="T31" i="31"/>
  <c r="R31" i="31"/>
  <c r="Q31" i="31"/>
  <c r="N40" i="31"/>
  <c r="M69" i="31"/>
  <c r="K46" i="31"/>
  <c r="J46" i="31"/>
  <c r="I46" i="31"/>
  <c r="H46" i="31"/>
  <c r="K57" i="31"/>
  <c r="J57" i="31"/>
  <c r="I57" i="31"/>
  <c r="H57" i="31"/>
  <c r="AC57" i="31"/>
  <c r="AA57" i="31"/>
  <c r="Z57" i="31"/>
  <c r="K68" i="31"/>
  <c r="J68" i="31"/>
  <c r="I68" i="31"/>
  <c r="H68" i="31"/>
  <c r="E8" i="32"/>
  <c r="W8" i="32"/>
  <c r="K11" i="32"/>
  <c r="I11" i="32"/>
  <c r="H11" i="32"/>
  <c r="AC11" i="32"/>
  <c r="AA11" i="32"/>
  <c r="Z11" i="32"/>
  <c r="AW37" i="32"/>
  <c r="BD13" i="32"/>
  <c r="BB15" i="32"/>
  <c r="BA15" i="32"/>
  <c r="T20" i="32"/>
  <c r="R20" i="32"/>
  <c r="Q20" i="32"/>
  <c r="AL20" i="32"/>
  <c r="AJ20" i="32"/>
  <c r="AI20" i="32"/>
  <c r="AA10" i="30"/>
  <c r="N36" i="30"/>
  <c r="V36" i="30"/>
  <c r="N7" i="31"/>
  <c r="M36" i="31"/>
  <c r="K13" i="31"/>
  <c r="I13" i="31"/>
  <c r="H13" i="31"/>
  <c r="T18" i="31"/>
  <c r="R18" i="31"/>
  <c r="Q18" i="31"/>
  <c r="AC23" i="31"/>
  <c r="AA23" i="31"/>
  <c r="Z23" i="31"/>
  <c r="K29" i="31"/>
  <c r="I29" i="31"/>
  <c r="H29" i="31"/>
  <c r="T34" i="31"/>
  <c r="R34" i="31"/>
  <c r="Q34" i="31"/>
  <c r="O40" i="31"/>
  <c r="AC43" i="31"/>
  <c r="AA43" i="31"/>
  <c r="Z43" i="31"/>
  <c r="N69" i="31"/>
  <c r="K49" i="31"/>
  <c r="J49" i="31"/>
  <c r="I49" i="31"/>
  <c r="H49" i="31"/>
  <c r="AC54" i="31"/>
  <c r="AA54" i="31"/>
  <c r="Z54" i="31"/>
  <c r="K65" i="31"/>
  <c r="J65" i="31"/>
  <c r="I65" i="31"/>
  <c r="H65" i="31"/>
  <c r="AC65" i="31"/>
  <c r="AA65" i="31"/>
  <c r="Z65" i="31"/>
  <c r="F8" i="32"/>
  <c r="K10" i="32"/>
  <c r="I10" i="32"/>
  <c r="H10" i="32"/>
  <c r="AF37" i="32"/>
  <c r="AX37" i="32"/>
  <c r="BD12" i="32"/>
  <c r="AL14" i="32"/>
  <c r="AJ14" i="32"/>
  <c r="AI14" i="32"/>
  <c r="BB14" i="32"/>
  <c r="BA14" i="32"/>
  <c r="T19" i="32"/>
  <c r="R19" i="32"/>
  <c r="Q19" i="32"/>
  <c r="AU23" i="32"/>
  <c r="AR23" i="32"/>
  <c r="AS23" i="32"/>
  <c r="AL31" i="32"/>
  <c r="AJ31" i="32"/>
  <c r="AI31" i="32"/>
  <c r="E16" i="34"/>
  <c r="F16" i="34" s="1"/>
  <c r="F6" i="34"/>
  <c r="W36" i="30"/>
  <c r="C7" i="31"/>
  <c r="K12" i="31"/>
  <c r="H12" i="31"/>
  <c r="I12" i="31"/>
  <c r="T17" i="31"/>
  <c r="Q17" i="31"/>
  <c r="R17" i="31"/>
  <c r="AC22" i="31"/>
  <c r="Z22" i="31"/>
  <c r="AA22" i="31"/>
  <c r="K28" i="31"/>
  <c r="H28" i="31"/>
  <c r="I28" i="31"/>
  <c r="T33" i="31"/>
  <c r="Q33" i="31"/>
  <c r="R33" i="31"/>
  <c r="P40" i="31"/>
  <c r="S41" i="31" s="1"/>
  <c r="T41" i="31"/>
  <c r="R41" i="31"/>
  <c r="Q41" i="31"/>
  <c r="O69" i="31"/>
  <c r="AC46" i="31"/>
  <c r="AA46" i="31"/>
  <c r="Z46" i="31"/>
  <c r="AC51" i="31"/>
  <c r="Z51" i="31"/>
  <c r="AA51" i="31"/>
  <c r="T52" i="31"/>
  <c r="R52" i="31"/>
  <c r="Q52" i="31"/>
  <c r="AC62" i="31"/>
  <c r="AB62" i="31"/>
  <c r="AA62" i="31"/>
  <c r="Z62" i="31"/>
  <c r="K9" i="32"/>
  <c r="I9" i="32"/>
  <c r="H9" i="32"/>
  <c r="G8" i="32"/>
  <c r="J18" i="32" s="1"/>
  <c r="AD8" i="32"/>
  <c r="AG37" i="32"/>
  <c r="AL13" i="32"/>
  <c r="AJ13" i="32"/>
  <c r="AI13" i="32"/>
  <c r="BM17" i="32"/>
  <c r="BJ17" i="32"/>
  <c r="BK17" i="32"/>
  <c r="T18" i="32"/>
  <c r="R18" i="32"/>
  <c r="Q18" i="32"/>
  <c r="AU21" i="32"/>
  <c r="AS21" i="32"/>
  <c r="AR21" i="32"/>
  <c r="BD24" i="32"/>
  <c r="D11" i="33"/>
  <c r="H35" i="36"/>
  <c r="M102" i="36"/>
  <c r="L102" i="36"/>
  <c r="I36" i="29"/>
  <c r="K36" i="29"/>
  <c r="J36" i="29"/>
  <c r="H36" i="29"/>
  <c r="C69" i="30"/>
  <c r="D7" i="31"/>
  <c r="AC9" i="31"/>
  <c r="AA9" i="31"/>
  <c r="Z9" i="31"/>
  <c r="C36" i="31"/>
  <c r="K15" i="31"/>
  <c r="I15" i="31"/>
  <c r="H15" i="31"/>
  <c r="T20" i="31"/>
  <c r="R20" i="31"/>
  <c r="Q20" i="31"/>
  <c r="AC25" i="31"/>
  <c r="AA25" i="31"/>
  <c r="Z25" i="31"/>
  <c r="K31" i="31"/>
  <c r="I31" i="31"/>
  <c r="H31" i="31"/>
  <c r="T44" i="31"/>
  <c r="P69" i="31"/>
  <c r="R44" i="31"/>
  <c r="Q44" i="31"/>
  <c r="AC49" i="31"/>
  <c r="AA49" i="31"/>
  <c r="Z49" i="31"/>
  <c r="AC59" i="31"/>
  <c r="AA59" i="31"/>
  <c r="Z59" i="31"/>
  <c r="T60" i="31"/>
  <c r="R60" i="31"/>
  <c r="Q60" i="31"/>
  <c r="M8" i="32"/>
  <c r="AE8" i="32"/>
  <c r="T12" i="32"/>
  <c r="P37" i="32"/>
  <c r="R12" i="32"/>
  <c r="Q12" i="32"/>
  <c r="AH37" i="32"/>
  <c r="AL12" i="32"/>
  <c r="AJ12" i="32"/>
  <c r="AI12" i="32"/>
  <c r="BE37" i="32"/>
  <c r="BM16" i="32"/>
  <c r="BK16" i="32"/>
  <c r="BJ16" i="32"/>
  <c r="BD22" i="32"/>
  <c r="K29" i="32"/>
  <c r="H29" i="32"/>
  <c r="I29" i="32"/>
  <c r="K36" i="32"/>
  <c r="I36" i="32"/>
  <c r="H36" i="32"/>
  <c r="F8" i="34"/>
  <c r="F164" i="36"/>
  <c r="AL21" i="32"/>
  <c r="AJ21" i="32"/>
  <c r="AI21" i="32"/>
  <c r="BD21" i="32"/>
  <c r="AU22" i="32"/>
  <c r="AS22" i="32"/>
  <c r="AR22" i="32"/>
  <c r="BB23" i="32"/>
  <c r="BA23" i="32"/>
  <c r="AU25" i="32"/>
  <c r="AS25" i="32"/>
  <c r="AR25" i="32"/>
  <c r="K26" i="32"/>
  <c r="J26" i="32"/>
  <c r="I26" i="32"/>
  <c r="H26" i="32"/>
  <c r="K28" i="32"/>
  <c r="I28" i="32"/>
  <c r="H28" i="32"/>
  <c r="BD30" i="32"/>
  <c r="AU33" i="32"/>
  <c r="AS33" i="32"/>
  <c r="AR33" i="32"/>
  <c r="E11" i="33"/>
  <c r="I8" i="31"/>
  <c r="H8" i="31"/>
  <c r="G7" i="31"/>
  <c r="J10" i="31" s="1"/>
  <c r="K8" i="31"/>
  <c r="O7" i="31"/>
  <c r="W7" i="31"/>
  <c r="AA10" i="31"/>
  <c r="Z10" i="31"/>
  <c r="AC10" i="31"/>
  <c r="F36" i="31"/>
  <c r="N36" i="31"/>
  <c r="V36" i="31"/>
  <c r="R13" i="31"/>
  <c r="Q13" i="31"/>
  <c r="T13" i="31"/>
  <c r="I16" i="31"/>
  <c r="H16" i="31"/>
  <c r="K16" i="31"/>
  <c r="AA18" i="31"/>
  <c r="Z18" i="31"/>
  <c r="AC18" i="31"/>
  <c r="R21" i="31"/>
  <c r="Q21" i="31"/>
  <c r="T21" i="31"/>
  <c r="I24" i="31"/>
  <c r="H24" i="31"/>
  <c r="K24" i="31"/>
  <c r="AA26" i="31"/>
  <c r="Z26" i="31"/>
  <c r="AC26" i="31"/>
  <c r="R29" i="31"/>
  <c r="Q29" i="31"/>
  <c r="T29" i="31"/>
  <c r="I32" i="31"/>
  <c r="H32" i="31"/>
  <c r="K32" i="31"/>
  <c r="AA34" i="31"/>
  <c r="Z34" i="31"/>
  <c r="AC34" i="31"/>
  <c r="J42" i="31"/>
  <c r="I42" i="31"/>
  <c r="H42" i="31"/>
  <c r="K42" i="31"/>
  <c r="Y69" i="31"/>
  <c r="AA44" i="31"/>
  <c r="Z44" i="31"/>
  <c r="AC44" i="31"/>
  <c r="R47" i="31"/>
  <c r="Q47" i="31"/>
  <c r="T47" i="31"/>
  <c r="J50" i="31"/>
  <c r="I50" i="31"/>
  <c r="H50" i="31"/>
  <c r="K50" i="31"/>
  <c r="AC52" i="31"/>
  <c r="AB52" i="31"/>
  <c r="AA52" i="31"/>
  <c r="Z52" i="31"/>
  <c r="T55" i="31"/>
  <c r="R55" i="31"/>
  <c r="Q55" i="31"/>
  <c r="K58" i="31"/>
  <c r="J58" i="31"/>
  <c r="I58" i="31"/>
  <c r="H58" i="31"/>
  <c r="AC60" i="31"/>
  <c r="AA60" i="31"/>
  <c r="Z60" i="31"/>
  <c r="T63" i="31"/>
  <c r="R63" i="31"/>
  <c r="Q63" i="31"/>
  <c r="K66" i="31"/>
  <c r="J66" i="31"/>
  <c r="I66" i="31"/>
  <c r="H66" i="31"/>
  <c r="AC68" i="31"/>
  <c r="AA68" i="31"/>
  <c r="Z68" i="31"/>
  <c r="T9" i="32"/>
  <c r="R9" i="32"/>
  <c r="Q9" i="32"/>
  <c r="P8" i="32"/>
  <c r="S11" i="32" s="1"/>
  <c r="X8" i="32"/>
  <c r="AF8" i="32"/>
  <c r="AN8" i="32"/>
  <c r="AV8" i="32"/>
  <c r="AC10" i="32"/>
  <c r="AA10" i="32"/>
  <c r="Z10" i="32"/>
  <c r="AL11" i="32"/>
  <c r="AJ11" i="32"/>
  <c r="AI11" i="32"/>
  <c r="BD11" i="32"/>
  <c r="C37" i="32"/>
  <c r="AQ37" i="32"/>
  <c r="AU12" i="32"/>
  <c r="AS12" i="32"/>
  <c r="AR12" i="32"/>
  <c r="AY37" i="32"/>
  <c r="BG37" i="32"/>
  <c r="BB13" i="32"/>
  <c r="BA13" i="32"/>
  <c r="BM14" i="32"/>
  <c r="BK14" i="32"/>
  <c r="BJ14" i="32"/>
  <c r="K16" i="32"/>
  <c r="I16" i="32"/>
  <c r="H16" i="32"/>
  <c r="T17" i="32"/>
  <c r="R17" i="32"/>
  <c r="Q17" i="32"/>
  <c r="AC18" i="32"/>
  <c r="AA18" i="32"/>
  <c r="Z18" i="32"/>
  <c r="AL19" i="32"/>
  <c r="AJ19" i="32"/>
  <c r="AI19" i="32"/>
  <c r="BD19" i="32"/>
  <c r="AU20" i="32"/>
  <c r="AS20" i="32"/>
  <c r="AR20" i="32"/>
  <c r="BB21" i="32"/>
  <c r="BA21" i="32"/>
  <c r="BM22" i="32"/>
  <c r="BK22" i="32"/>
  <c r="BJ22" i="32"/>
  <c r="K24" i="32"/>
  <c r="I24" i="32"/>
  <c r="H24" i="32"/>
  <c r="BK24" i="32"/>
  <c r="BJ24" i="32"/>
  <c r="BM24" i="32"/>
  <c r="AL25" i="32"/>
  <c r="AJ25" i="32"/>
  <c r="AI25" i="32"/>
  <c r="BM26" i="32"/>
  <c r="BK26" i="32"/>
  <c r="BJ26" i="32"/>
  <c r="T30" i="32"/>
  <c r="R30" i="32"/>
  <c r="Q30" i="32"/>
  <c r="AL30" i="32"/>
  <c r="AJ30" i="32"/>
  <c r="AI30" i="32"/>
  <c r="BD32" i="32"/>
  <c r="BB34" i="32"/>
  <c r="BA34" i="32"/>
  <c r="O127" i="33"/>
  <c r="N127" i="33"/>
  <c r="J129" i="33"/>
  <c r="O16" i="34"/>
  <c r="T6" i="34"/>
  <c r="S6" i="34"/>
  <c r="R6" i="34"/>
  <c r="Q6" i="34"/>
  <c r="P6" i="34"/>
  <c r="M141" i="34"/>
  <c r="L141" i="34"/>
  <c r="H145" i="35"/>
  <c r="G145" i="35"/>
  <c r="I145" i="35"/>
  <c r="M10" i="36"/>
  <c r="L10" i="36"/>
  <c r="H38" i="36"/>
  <c r="J238" i="36"/>
  <c r="H9" i="37"/>
  <c r="R8" i="31"/>
  <c r="Q8" i="31"/>
  <c r="T8" i="31"/>
  <c r="P7" i="31"/>
  <c r="S34" i="31" s="1"/>
  <c r="X7" i="31"/>
  <c r="I11" i="31"/>
  <c r="H11" i="31"/>
  <c r="K11" i="31"/>
  <c r="G36" i="31"/>
  <c r="O36" i="31"/>
  <c r="W36" i="31"/>
  <c r="AA13" i="31"/>
  <c r="Z13" i="31"/>
  <c r="AC13" i="31"/>
  <c r="R16" i="31"/>
  <c r="Q16" i="31"/>
  <c r="T16" i="31"/>
  <c r="I19" i="31"/>
  <c r="H19" i="31"/>
  <c r="K19" i="31"/>
  <c r="AA21" i="31"/>
  <c r="Z21" i="31"/>
  <c r="AC21" i="31"/>
  <c r="R24" i="31"/>
  <c r="Q24" i="31"/>
  <c r="T24" i="31"/>
  <c r="I27" i="31"/>
  <c r="H27" i="31"/>
  <c r="K27" i="31"/>
  <c r="AA29" i="31"/>
  <c r="Z29" i="31"/>
  <c r="AC29" i="31"/>
  <c r="R32" i="31"/>
  <c r="Q32" i="31"/>
  <c r="T32" i="31"/>
  <c r="I35" i="31"/>
  <c r="H35" i="31"/>
  <c r="K35" i="31"/>
  <c r="C40" i="31"/>
  <c r="R42" i="31"/>
  <c r="Q42" i="31"/>
  <c r="T42" i="31"/>
  <c r="I45" i="31"/>
  <c r="H45" i="31"/>
  <c r="K45" i="31"/>
  <c r="J45" i="31"/>
  <c r="AA47" i="31"/>
  <c r="Z47" i="31"/>
  <c r="AC47" i="31"/>
  <c r="AB47" i="31"/>
  <c r="R50" i="31"/>
  <c r="Q50" i="31"/>
  <c r="T50" i="31"/>
  <c r="J53" i="31"/>
  <c r="I53" i="31"/>
  <c r="H53" i="31"/>
  <c r="K53" i="31"/>
  <c r="AA55" i="31"/>
  <c r="Z55" i="31"/>
  <c r="AC55" i="31"/>
  <c r="R58" i="31"/>
  <c r="Q58" i="31"/>
  <c r="T58" i="31"/>
  <c r="J61" i="31"/>
  <c r="I61" i="31"/>
  <c r="H61" i="31"/>
  <c r="K61" i="31"/>
  <c r="AA63" i="31"/>
  <c r="Z63" i="31"/>
  <c r="AC63" i="31"/>
  <c r="R66" i="31"/>
  <c r="Q66" i="31"/>
  <c r="T66" i="31"/>
  <c r="AB9" i="32"/>
  <c r="AA9" i="32"/>
  <c r="Z9" i="32"/>
  <c r="Y8" i="32"/>
  <c r="AB19" i="32" s="1"/>
  <c r="AC9" i="32"/>
  <c r="AG8" i="32"/>
  <c r="AO8" i="32"/>
  <c r="AW8" i="32"/>
  <c r="BE8" i="32"/>
  <c r="AJ10" i="32"/>
  <c r="AI10" i="32"/>
  <c r="AL10" i="32"/>
  <c r="BD10" i="32"/>
  <c r="AS11" i="32"/>
  <c r="AR11" i="32"/>
  <c r="AU11" i="32"/>
  <c r="D37" i="32"/>
  <c r="L37" i="32"/>
  <c r="AZ37" i="32"/>
  <c r="BB12" i="32"/>
  <c r="BA12" i="32"/>
  <c r="BH37" i="32"/>
  <c r="BK13" i="32"/>
  <c r="BJ13" i="32"/>
  <c r="BM13" i="32"/>
  <c r="I15" i="32"/>
  <c r="H15" i="32"/>
  <c r="K15" i="32"/>
  <c r="R16" i="32"/>
  <c r="Q16" i="32"/>
  <c r="T16" i="32"/>
  <c r="AB17" i="32"/>
  <c r="AA17" i="32"/>
  <c r="Z17" i="32"/>
  <c r="AC17" i="32"/>
  <c r="AJ18" i="32"/>
  <c r="AI18" i="32"/>
  <c r="AL18" i="32"/>
  <c r="BD18" i="32"/>
  <c r="AS19" i="32"/>
  <c r="AR19" i="32"/>
  <c r="AU19" i="32"/>
  <c r="BB20" i="32"/>
  <c r="BA20" i="32"/>
  <c r="BK21" i="32"/>
  <c r="BJ21" i="32"/>
  <c r="BM21" i="32"/>
  <c r="I23" i="32"/>
  <c r="H23" i="32"/>
  <c r="K23" i="32"/>
  <c r="R24" i="32"/>
  <c r="Q24" i="32"/>
  <c r="T24" i="32"/>
  <c r="BB24" i="32"/>
  <c r="BA24" i="32"/>
  <c r="BM25" i="32"/>
  <c r="BK25" i="32"/>
  <c r="BJ25" i="32"/>
  <c r="T29" i="32"/>
  <c r="R29" i="32"/>
  <c r="Q29" i="32"/>
  <c r="BD31" i="32"/>
  <c r="BB33" i="32"/>
  <c r="BA33" i="32"/>
  <c r="H6" i="33"/>
  <c r="G6" i="33"/>
  <c r="I8" i="33"/>
  <c r="H8" i="33"/>
  <c r="G8" i="33"/>
  <c r="F7" i="34"/>
  <c r="S8" i="35"/>
  <c r="Q8" i="35"/>
  <c r="P8" i="35"/>
  <c r="T8" i="35"/>
  <c r="R8" i="35"/>
  <c r="F41" i="36"/>
  <c r="Z8" i="31"/>
  <c r="Y7" i="31"/>
  <c r="AC8" i="31"/>
  <c r="AA8" i="31"/>
  <c r="Q11" i="31"/>
  <c r="P36" i="31"/>
  <c r="R11" i="31"/>
  <c r="T11" i="31"/>
  <c r="X36" i="31"/>
  <c r="H14" i="31"/>
  <c r="K14" i="31"/>
  <c r="I14" i="31"/>
  <c r="Z16" i="31"/>
  <c r="AA16" i="31"/>
  <c r="AC16" i="31"/>
  <c r="Q19" i="31"/>
  <c r="T19" i="31"/>
  <c r="R19" i="31"/>
  <c r="H22" i="31"/>
  <c r="I22" i="31"/>
  <c r="K22" i="31"/>
  <c r="Z24" i="31"/>
  <c r="AC24" i="31"/>
  <c r="AA24" i="31"/>
  <c r="Q27" i="31"/>
  <c r="R27" i="31"/>
  <c r="T27" i="31"/>
  <c r="H30" i="31"/>
  <c r="K30" i="31"/>
  <c r="I30" i="31"/>
  <c r="Z32" i="31"/>
  <c r="AA32" i="31"/>
  <c r="AC32" i="31"/>
  <c r="Q35" i="31"/>
  <c r="T35" i="31"/>
  <c r="R35" i="31"/>
  <c r="D40" i="31"/>
  <c r="L40" i="31"/>
  <c r="Z42" i="31"/>
  <c r="AC42" i="31"/>
  <c r="AA42" i="31"/>
  <c r="C69" i="31"/>
  <c r="Q45" i="31"/>
  <c r="T45" i="31"/>
  <c r="R45" i="31"/>
  <c r="H48" i="31"/>
  <c r="J48" i="31"/>
  <c r="K48" i="31"/>
  <c r="I48" i="31"/>
  <c r="Z50" i="31"/>
  <c r="AC50" i="31"/>
  <c r="AB50" i="31"/>
  <c r="AA50" i="31"/>
  <c r="R53" i="31"/>
  <c r="Q53" i="31"/>
  <c r="T53" i="31"/>
  <c r="I56" i="31"/>
  <c r="H56" i="31"/>
  <c r="K56" i="31"/>
  <c r="J56" i="31"/>
  <c r="AA58" i="31"/>
  <c r="Z58" i="31"/>
  <c r="AC58" i="31"/>
  <c r="AB58" i="31"/>
  <c r="R61" i="31"/>
  <c r="Q61" i="31"/>
  <c r="T61" i="31"/>
  <c r="I64" i="31"/>
  <c r="H64" i="31"/>
  <c r="K64" i="31"/>
  <c r="J64" i="31"/>
  <c r="AA66" i="31"/>
  <c r="Z66" i="31"/>
  <c r="AC66" i="31"/>
  <c r="AJ9" i="32"/>
  <c r="AI9" i="32"/>
  <c r="AH8" i="32"/>
  <c r="AK22" i="32" s="1"/>
  <c r="AL9" i="32"/>
  <c r="AP8" i="32"/>
  <c r="AX8" i="32"/>
  <c r="BC20" i="32" s="1"/>
  <c r="BD9" i="32"/>
  <c r="BF8" i="32"/>
  <c r="AS10" i="32"/>
  <c r="AR10" i="32"/>
  <c r="AU10" i="32"/>
  <c r="BB11" i="32"/>
  <c r="BA11" i="32"/>
  <c r="E37" i="32"/>
  <c r="M37" i="32"/>
  <c r="U37" i="32"/>
  <c r="BI37" i="32"/>
  <c r="BK12" i="32"/>
  <c r="BJ12" i="32"/>
  <c r="BM12" i="32"/>
  <c r="I14" i="32"/>
  <c r="H14" i="32"/>
  <c r="K14" i="32"/>
  <c r="R15" i="32"/>
  <c r="Q15" i="32"/>
  <c r="T15" i="32"/>
  <c r="AA16" i="32"/>
  <c r="Z16" i="32"/>
  <c r="AC16" i="32"/>
  <c r="AB16" i="32"/>
  <c r="AJ17" i="32"/>
  <c r="AI17" i="32"/>
  <c r="AL17" i="32"/>
  <c r="BD17" i="32"/>
  <c r="AS18" i="32"/>
  <c r="AR18" i="32"/>
  <c r="AU18" i="32"/>
  <c r="BB19" i="32"/>
  <c r="BA19" i="32"/>
  <c r="BK20" i="32"/>
  <c r="BJ20" i="32"/>
  <c r="BM20" i="32"/>
  <c r="I22" i="32"/>
  <c r="H22" i="32"/>
  <c r="K22" i="32"/>
  <c r="R23" i="32"/>
  <c r="Q23" i="32"/>
  <c r="T23" i="32"/>
  <c r="AA24" i="32"/>
  <c r="Z24" i="32"/>
  <c r="AC24" i="32"/>
  <c r="AB24" i="32"/>
  <c r="AU24" i="32"/>
  <c r="AS24" i="32"/>
  <c r="AR24" i="32"/>
  <c r="BD25" i="32"/>
  <c r="T27" i="32"/>
  <c r="R27" i="32"/>
  <c r="Q27" i="32"/>
  <c r="BM27" i="32"/>
  <c r="BK27" i="32"/>
  <c r="BJ27" i="32"/>
  <c r="T28" i="32"/>
  <c r="R28" i="32"/>
  <c r="Q28" i="32"/>
  <c r="AC31" i="32"/>
  <c r="AB31" i="32"/>
  <c r="AA31" i="32"/>
  <c r="Z31" i="32"/>
  <c r="BM35" i="32"/>
  <c r="BK35" i="32"/>
  <c r="BJ35" i="32"/>
  <c r="O126" i="33"/>
  <c r="N126" i="33"/>
  <c r="M14" i="35"/>
  <c r="L14" i="35"/>
  <c r="N14" i="35"/>
  <c r="F424" i="36"/>
  <c r="F59" i="37"/>
  <c r="M97" i="37"/>
  <c r="I9" i="31"/>
  <c r="H9" i="31"/>
  <c r="K9" i="31"/>
  <c r="AC11" i="31"/>
  <c r="Y36" i="31"/>
  <c r="AA11" i="31"/>
  <c r="Z11" i="31"/>
  <c r="R14" i="31"/>
  <c r="Q14" i="31"/>
  <c r="T14" i="31"/>
  <c r="K17" i="31"/>
  <c r="I17" i="31"/>
  <c r="H17" i="31"/>
  <c r="AA19" i="31"/>
  <c r="Z19" i="31"/>
  <c r="AC19" i="31"/>
  <c r="AB19" i="31"/>
  <c r="T22" i="31"/>
  <c r="R22" i="31"/>
  <c r="Q22" i="31"/>
  <c r="I25" i="31"/>
  <c r="H25" i="31"/>
  <c r="K25" i="31"/>
  <c r="AC27" i="31"/>
  <c r="AA27" i="31"/>
  <c r="Z27" i="31"/>
  <c r="R30" i="31"/>
  <c r="Q30" i="31"/>
  <c r="T30" i="31"/>
  <c r="K33" i="31"/>
  <c r="I33" i="31"/>
  <c r="H33" i="31"/>
  <c r="AA35" i="31"/>
  <c r="Z35" i="31"/>
  <c r="AC35" i="31"/>
  <c r="AB35" i="31"/>
  <c r="M40" i="31"/>
  <c r="U40" i="31"/>
  <c r="K43" i="31"/>
  <c r="J43" i="31"/>
  <c r="I43" i="31"/>
  <c r="H43" i="31"/>
  <c r="D69" i="31"/>
  <c r="L69" i="31"/>
  <c r="AC45" i="31"/>
  <c r="AA45" i="31"/>
  <c r="AB45" i="31"/>
  <c r="Z45" i="31"/>
  <c r="T48" i="31"/>
  <c r="R48" i="31"/>
  <c r="Q48" i="31"/>
  <c r="H51" i="31"/>
  <c r="J51" i="31"/>
  <c r="K51" i="31"/>
  <c r="I51" i="31"/>
  <c r="Z53" i="31"/>
  <c r="AC53" i="31"/>
  <c r="AB53" i="31"/>
  <c r="AA53" i="31"/>
  <c r="Q56" i="31"/>
  <c r="R56" i="31"/>
  <c r="T56" i="31"/>
  <c r="H59" i="31"/>
  <c r="K59" i="31"/>
  <c r="I59" i="31"/>
  <c r="J59" i="31"/>
  <c r="Z61" i="31"/>
  <c r="AC61" i="31"/>
  <c r="AA61" i="31"/>
  <c r="Q64" i="31"/>
  <c r="R64" i="31"/>
  <c r="T64" i="31"/>
  <c r="H67" i="31"/>
  <c r="K67" i="31"/>
  <c r="J67" i="31"/>
  <c r="I67" i="31"/>
  <c r="C8" i="32"/>
  <c r="AR9" i="32"/>
  <c r="AQ8" i="32"/>
  <c r="AT20" i="32" s="1"/>
  <c r="AU9" i="32"/>
  <c r="AT9" i="32"/>
  <c r="AS9" i="32"/>
  <c r="AY8" i="32"/>
  <c r="BG8" i="32"/>
  <c r="BA10" i="32"/>
  <c r="BB10" i="32"/>
  <c r="BJ11" i="32"/>
  <c r="BM11" i="32"/>
  <c r="BK11" i="32"/>
  <c r="BL11" i="32"/>
  <c r="F37" i="32"/>
  <c r="N37" i="32"/>
  <c r="V37" i="32"/>
  <c r="AD37" i="32"/>
  <c r="H13" i="32"/>
  <c r="K13" i="32"/>
  <c r="I13" i="32"/>
  <c r="Q14" i="32"/>
  <c r="R14" i="32"/>
  <c r="T14" i="32"/>
  <c r="Z15" i="32"/>
  <c r="AC15" i="32"/>
  <c r="AB15" i="32"/>
  <c r="AA15" i="32"/>
  <c r="AI16" i="32"/>
  <c r="AL16" i="32"/>
  <c r="AJ16" i="32"/>
  <c r="BD16" i="32"/>
  <c r="AR17" i="32"/>
  <c r="AU17" i="32"/>
  <c r="AS17" i="32"/>
  <c r="BA18" i="32"/>
  <c r="BB18" i="32"/>
  <c r="BJ19" i="32"/>
  <c r="BK19" i="32"/>
  <c r="BM19" i="32"/>
  <c r="H21" i="32"/>
  <c r="K21" i="32"/>
  <c r="I21" i="32"/>
  <c r="Q22" i="32"/>
  <c r="R22" i="32"/>
  <c r="T22" i="32"/>
  <c r="Z23" i="32"/>
  <c r="AB23" i="32"/>
  <c r="AA23" i="32"/>
  <c r="AC23" i="32"/>
  <c r="AL24" i="32"/>
  <c r="AI24" i="32"/>
  <c r="AJ24" i="32"/>
  <c r="BA26" i="32"/>
  <c r="BB26" i="32"/>
  <c r="BM34" i="32"/>
  <c r="BL34" i="32"/>
  <c r="BK34" i="32"/>
  <c r="BJ34" i="32"/>
  <c r="T8" i="33"/>
  <c r="S8" i="33"/>
  <c r="R8" i="33"/>
  <c r="Q8" i="33"/>
  <c r="P8" i="33"/>
  <c r="O8" i="33"/>
  <c r="M10" i="33"/>
  <c r="L10" i="33"/>
  <c r="K10" i="33"/>
  <c r="O124" i="33"/>
  <c r="N124" i="33"/>
  <c r="I10" i="34"/>
  <c r="H10" i="34"/>
  <c r="J10" i="34"/>
  <c r="M140" i="35"/>
  <c r="L140" i="35"/>
  <c r="O140" i="35"/>
  <c r="N140" i="35"/>
  <c r="J108" i="36"/>
  <c r="M526" i="36"/>
  <c r="L526" i="36"/>
  <c r="T51" i="31"/>
  <c r="R51" i="31"/>
  <c r="Q51" i="31"/>
  <c r="K54" i="31"/>
  <c r="I54" i="31"/>
  <c r="H54" i="31"/>
  <c r="J54" i="31"/>
  <c r="AC56" i="31"/>
  <c r="Z56" i="31"/>
  <c r="AA56" i="31"/>
  <c r="T59" i="31"/>
  <c r="R59" i="31"/>
  <c r="Q59" i="31"/>
  <c r="K62" i="31"/>
  <c r="H62" i="31"/>
  <c r="J62" i="31"/>
  <c r="I62" i="31"/>
  <c r="AC64" i="31"/>
  <c r="AB64" i="31"/>
  <c r="AA64" i="31"/>
  <c r="Z64" i="31"/>
  <c r="T67" i="31"/>
  <c r="R67" i="31"/>
  <c r="Q67" i="31"/>
  <c r="D8" i="32"/>
  <c r="L8" i="32"/>
  <c r="BB9" i="32"/>
  <c r="BA9" i="32"/>
  <c r="AZ8" i="32"/>
  <c r="BH8" i="32"/>
  <c r="BM10" i="32"/>
  <c r="BJ10" i="32"/>
  <c r="BK10" i="32"/>
  <c r="G37" i="32"/>
  <c r="K12" i="32"/>
  <c r="J12" i="32"/>
  <c r="I12" i="32"/>
  <c r="H12" i="32"/>
  <c r="O37" i="32"/>
  <c r="W37" i="32"/>
  <c r="AE37" i="32"/>
  <c r="AM37" i="32"/>
  <c r="T13" i="32"/>
  <c r="Q13" i="32"/>
  <c r="R13" i="32"/>
  <c r="AC14" i="32"/>
  <c r="AB14" i="32"/>
  <c r="AA14" i="32"/>
  <c r="Z14" i="32"/>
  <c r="AL15" i="32"/>
  <c r="AJ15" i="32"/>
  <c r="AI15" i="32"/>
  <c r="BD15" i="32"/>
  <c r="AU16" i="32"/>
  <c r="AS16" i="32"/>
  <c r="AT16" i="32"/>
  <c r="AR16" i="32"/>
  <c r="BB17" i="32"/>
  <c r="BA17" i="32"/>
  <c r="BM18" i="32"/>
  <c r="BK18" i="32"/>
  <c r="BJ18" i="32"/>
  <c r="K20" i="32"/>
  <c r="J20" i="32"/>
  <c r="H20" i="32"/>
  <c r="I20" i="32"/>
  <c r="T21" i="32"/>
  <c r="R21" i="32"/>
  <c r="Q21" i="32"/>
  <c r="AC22" i="32"/>
  <c r="AA22" i="32"/>
  <c r="Z22" i="32"/>
  <c r="AB22" i="32"/>
  <c r="AL23" i="32"/>
  <c r="AJ23" i="32"/>
  <c r="AI23" i="32"/>
  <c r="BD23" i="32"/>
  <c r="BB25" i="32"/>
  <c r="BA25" i="32"/>
  <c r="AC30" i="32"/>
  <c r="AB30" i="32"/>
  <c r="AA30" i="32"/>
  <c r="Z30" i="32"/>
  <c r="AL32" i="32"/>
  <c r="AJ32" i="32"/>
  <c r="AI32" i="32"/>
  <c r="R7" i="34"/>
  <c r="T7" i="34"/>
  <c r="S7" i="34"/>
  <c r="Q7" i="34"/>
  <c r="P7" i="34"/>
  <c r="I14" i="34"/>
  <c r="H14" i="34"/>
  <c r="J14" i="34"/>
  <c r="J16" i="36"/>
  <c r="J32" i="36"/>
  <c r="AU31" i="32"/>
  <c r="AT31" i="32"/>
  <c r="AS31" i="32"/>
  <c r="AR31" i="32"/>
  <c r="BB32" i="32"/>
  <c r="BA32" i="32"/>
  <c r="BM33" i="32"/>
  <c r="BK33" i="32"/>
  <c r="BJ33" i="32"/>
  <c r="K35" i="32"/>
  <c r="I35" i="32"/>
  <c r="H35" i="32"/>
  <c r="T36" i="32"/>
  <c r="R36" i="32"/>
  <c r="Q36" i="32"/>
  <c r="M7" i="33"/>
  <c r="L7" i="33"/>
  <c r="K7" i="33"/>
  <c r="F11" i="33"/>
  <c r="I9" i="33"/>
  <c r="H9" i="33"/>
  <c r="G9" i="33"/>
  <c r="S9" i="33"/>
  <c r="N11" i="33"/>
  <c r="R9" i="33"/>
  <c r="Q9" i="33"/>
  <c r="P9" i="33"/>
  <c r="O9" i="33"/>
  <c r="T9" i="33"/>
  <c r="G16" i="34"/>
  <c r="J6" i="34"/>
  <c r="I6" i="34"/>
  <c r="H6" i="34"/>
  <c r="J7" i="34"/>
  <c r="I7" i="34"/>
  <c r="H7" i="34"/>
  <c r="H8" i="34"/>
  <c r="J8" i="34"/>
  <c r="I8" i="34"/>
  <c r="S9" i="34"/>
  <c r="R9" i="34"/>
  <c r="T9" i="34"/>
  <c r="Q9" i="34"/>
  <c r="P9" i="34"/>
  <c r="N11" i="34"/>
  <c r="M11" i="34"/>
  <c r="L11" i="34"/>
  <c r="L138" i="34"/>
  <c r="M138" i="34"/>
  <c r="I145" i="34"/>
  <c r="M6" i="35"/>
  <c r="L6" i="35"/>
  <c r="N6" i="35"/>
  <c r="F17" i="35"/>
  <c r="I148" i="35"/>
  <c r="H148" i="35"/>
  <c r="G148" i="35"/>
  <c r="M13" i="36"/>
  <c r="L13" i="36"/>
  <c r="J19" i="36"/>
  <c r="F33" i="36"/>
  <c r="J100" i="36"/>
  <c r="H106" i="36"/>
  <c r="M188" i="36"/>
  <c r="L188" i="36"/>
  <c r="J194" i="36"/>
  <c r="F432" i="36"/>
  <c r="AC28" i="32"/>
  <c r="AB28" i="32"/>
  <c r="AA28" i="32"/>
  <c r="Z28" i="32"/>
  <c r="AL29" i="32"/>
  <c r="AK29" i="32"/>
  <c r="AJ29" i="32"/>
  <c r="AI29" i="32"/>
  <c r="BD29" i="32"/>
  <c r="AU30" i="32"/>
  <c r="AT30" i="32"/>
  <c r="AS30" i="32"/>
  <c r="AR30" i="32"/>
  <c r="BB31" i="32"/>
  <c r="BA31" i="32"/>
  <c r="BM32" i="32"/>
  <c r="BK32" i="32"/>
  <c r="BJ32" i="32"/>
  <c r="K34" i="32"/>
  <c r="J34" i="32"/>
  <c r="I34" i="32"/>
  <c r="H34" i="32"/>
  <c r="T35" i="32"/>
  <c r="R35" i="32"/>
  <c r="Q35" i="32"/>
  <c r="AC36" i="32"/>
  <c r="AB36" i="32"/>
  <c r="AA36" i="32"/>
  <c r="Z36" i="32"/>
  <c r="L6" i="33"/>
  <c r="K6" i="33"/>
  <c r="L142" i="34"/>
  <c r="M142" i="34"/>
  <c r="I137" i="34"/>
  <c r="H137" i="34"/>
  <c r="G137" i="34"/>
  <c r="G144" i="35"/>
  <c r="I144" i="35"/>
  <c r="H144" i="35"/>
  <c r="H14" i="36"/>
  <c r="F20" i="36"/>
  <c r="F36" i="36"/>
  <c r="M97" i="36"/>
  <c r="L97" i="36"/>
  <c r="J103" i="36"/>
  <c r="H109" i="36"/>
  <c r="M170" i="36"/>
  <c r="L170" i="36"/>
  <c r="M191" i="36"/>
  <c r="H229" i="36"/>
  <c r="F234" i="36"/>
  <c r="J252" i="36"/>
  <c r="H258" i="36"/>
  <c r="F320" i="36"/>
  <c r="J450" i="36"/>
  <c r="J500" i="36"/>
  <c r="H25" i="32"/>
  <c r="K25" i="32"/>
  <c r="I25" i="32"/>
  <c r="R26" i="32"/>
  <c r="Q26" i="32"/>
  <c r="T26" i="32"/>
  <c r="AB27" i="32"/>
  <c r="AA27" i="32"/>
  <c r="Z27" i="32"/>
  <c r="AC27" i="32"/>
  <c r="AJ28" i="32"/>
  <c r="AI28" i="32"/>
  <c r="AL28" i="32"/>
  <c r="BD28" i="32"/>
  <c r="AT29" i="32"/>
  <c r="AS29" i="32"/>
  <c r="AR29" i="32"/>
  <c r="AU29" i="32"/>
  <c r="BB30" i="32"/>
  <c r="BA30" i="32"/>
  <c r="BK31" i="32"/>
  <c r="BJ31" i="32"/>
  <c r="BM31" i="32"/>
  <c r="I33" i="32"/>
  <c r="H33" i="32"/>
  <c r="K33" i="32"/>
  <c r="S34" i="32"/>
  <c r="R34" i="32"/>
  <c r="Q34" i="32"/>
  <c r="T34" i="32"/>
  <c r="AB35" i="32"/>
  <c r="AA35" i="32"/>
  <c r="Z35" i="32"/>
  <c r="AC35" i="32"/>
  <c r="AK36" i="32"/>
  <c r="AJ36" i="32"/>
  <c r="AI36" i="32"/>
  <c r="AL36" i="32"/>
  <c r="BD36" i="32"/>
  <c r="M8" i="33"/>
  <c r="L8" i="33"/>
  <c r="K8" i="33"/>
  <c r="I10" i="33"/>
  <c r="H10" i="33"/>
  <c r="G10" i="33"/>
  <c r="Q10" i="33"/>
  <c r="P10" i="33"/>
  <c r="O10" i="33"/>
  <c r="T10" i="33"/>
  <c r="S10" i="33"/>
  <c r="R10" i="33"/>
  <c r="S10" i="34"/>
  <c r="Q10" i="34"/>
  <c r="P10" i="34"/>
  <c r="T10" i="34"/>
  <c r="R10" i="34"/>
  <c r="M12" i="34"/>
  <c r="L12" i="34"/>
  <c r="N12" i="34"/>
  <c r="S14" i="34"/>
  <c r="Q14" i="34"/>
  <c r="P14" i="34"/>
  <c r="T14" i="34"/>
  <c r="R14" i="34"/>
  <c r="H142" i="34"/>
  <c r="G142" i="34"/>
  <c r="I142" i="34"/>
  <c r="M145" i="34"/>
  <c r="L145" i="34"/>
  <c r="F9" i="35"/>
  <c r="S12" i="35"/>
  <c r="Q12" i="35"/>
  <c r="P12" i="35"/>
  <c r="T12" i="35"/>
  <c r="R12" i="35"/>
  <c r="I16" i="35"/>
  <c r="H16" i="35"/>
  <c r="J16" i="35"/>
  <c r="H139" i="35"/>
  <c r="I139" i="35"/>
  <c r="G139" i="35"/>
  <c r="O144" i="35"/>
  <c r="M144" i="35"/>
  <c r="L144" i="35"/>
  <c r="N144" i="35"/>
  <c r="J11" i="36"/>
  <c r="H17" i="36"/>
  <c r="J59" i="36"/>
  <c r="H98" i="36"/>
  <c r="F104" i="36"/>
  <c r="M120" i="36"/>
  <c r="M142" i="36"/>
  <c r="J186" i="36"/>
  <c r="H192" i="36"/>
  <c r="M208" i="36"/>
  <c r="F328" i="36"/>
  <c r="H426" i="36"/>
  <c r="J532" i="36"/>
  <c r="T25" i="32"/>
  <c r="R25" i="32"/>
  <c r="Q25" i="32"/>
  <c r="AA26" i="32"/>
  <c r="Z26" i="32"/>
  <c r="AC26" i="32"/>
  <c r="AB26" i="32"/>
  <c r="AJ27" i="32"/>
  <c r="AI27" i="32"/>
  <c r="AL27" i="32"/>
  <c r="BD27" i="32"/>
  <c r="AS28" i="32"/>
  <c r="AR28" i="32"/>
  <c r="AT28" i="32"/>
  <c r="AU28" i="32"/>
  <c r="BB29" i="32"/>
  <c r="BA29" i="32"/>
  <c r="BK30" i="32"/>
  <c r="BJ30" i="32"/>
  <c r="BM30" i="32"/>
  <c r="I32" i="32"/>
  <c r="H32" i="32"/>
  <c r="K32" i="32"/>
  <c r="R33" i="32"/>
  <c r="Q33" i="32"/>
  <c r="T33" i="32"/>
  <c r="AA34" i="32"/>
  <c r="Z34" i="32"/>
  <c r="AC34" i="32"/>
  <c r="AB34" i="32"/>
  <c r="AJ35" i="32"/>
  <c r="AI35" i="32"/>
  <c r="AL35" i="32"/>
  <c r="BD35" i="32"/>
  <c r="AS36" i="32"/>
  <c r="AR36" i="32"/>
  <c r="AT36" i="32"/>
  <c r="AU36" i="32"/>
  <c r="M7" i="34"/>
  <c r="L7" i="34"/>
  <c r="N7" i="34"/>
  <c r="L8" i="34"/>
  <c r="N8" i="34"/>
  <c r="M8" i="34"/>
  <c r="M137" i="34"/>
  <c r="L137" i="34"/>
  <c r="M10" i="35"/>
  <c r="L10" i="35"/>
  <c r="N10" i="35"/>
  <c r="F12" i="36"/>
  <c r="L59" i="36"/>
  <c r="H101" i="36"/>
  <c r="F107" i="36"/>
  <c r="H175" i="36"/>
  <c r="J168" i="36"/>
  <c r="H174" i="36"/>
  <c r="J230" i="36"/>
  <c r="F547" i="36"/>
  <c r="J213" i="37"/>
  <c r="AA25" i="32"/>
  <c r="Z25" i="32"/>
  <c r="AC25" i="32"/>
  <c r="AB25" i="32"/>
  <c r="AI26" i="32"/>
  <c r="AK26" i="32"/>
  <c r="AJ26" i="32"/>
  <c r="AL26" i="32"/>
  <c r="BD26" i="32"/>
  <c r="AR27" i="32"/>
  <c r="AS27" i="32"/>
  <c r="AU27" i="32"/>
  <c r="AT27" i="32"/>
  <c r="BA28" i="32"/>
  <c r="BB28" i="32"/>
  <c r="BJ29" i="32"/>
  <c r="BM29" i="32"/>
  <c r="BK29" i="32"/>
  <c r="H31" i="32"/>
  <c r="J31" i="32"/>
  <c r="K31" i="32"/>
  <c r="I31" i="32"/>
  <c r="Q32" i="32"/>
  <c r="T32" i="32"/>
  <c r="R32" i="32"/>
  <c r="Z33" i="32"/>
  <c r="AC33" i="32"/>
  <c r="AB33" i="32"/>
  <c r="AA33" i="32"/>
  <c r="AI34" i="32"/>
  <c r="AL34" i="32"/>
  <c r="AJ34" i="32"/>
  <c r="BD34" i="32"/>
  <c r="AR35" i="32"/>
  <c r="AU35" i="32"/>
  <c r="AS35" i="32"/>
  <c r="AT35" i="32"/>
  <c r="BA36" i="32"/>
  <c r="BB36" i="32"/>
  <c r="O6" i="33"/>
  <c r="R6" i="33"/>
  <c r="Q6" i="33"/>
  <c r="P6" i="33"/>
  <c r="G7" i="33"/>
  <c r="I7" i="33"/>
  <c r="H7" i="33"/>
  <c r="O7" i="33"/>
  <c r="T7" i="33"/>
  <c r="S7" i="33"/>
  <c r="R7" i="33"/>
  <c r="Q7" i="33"/>
  <c r="P7" i="33"/>
  <c r="K9" i="33"/>
  <c r="J11" i="33"/>
  <c r="M9" i="33"/>
  <c r="L9" i="33"/>
  <c r="L6" i="34"/>
  <c r="M6" i="34"/>
  <c r="N6" i="34"/>
  <c r="K16" i="34"/>
  <c r="J9" i="34"/>
  <c r="H9" i="34"/>
  <c r="I9" i="34"/>
  <c r="F10" i="34"/>
  <c r="I8" i="35"/>
  <c r="H8" i="35"/>
  <c r="J8" i="35"/>
  <c r="N141" i="35"/>
  <c r="L141" i="35"/>
  <c r="O141" i="35"/>
  <c r="M141" i="35"/>
  <c r="H9" i="36"/>
  <c r="F15" i="36"/>
  <c r="M31" i="36"/>
  <c r="L31" i="36"/>
  <c r="J37" i="36"/>
  <c r="H43" i="36"/>
  <c r="L60" i="36"/>
  <c r="J79" i="36"/>
  <c r="M165" i="36"/>
  <c r="F190" i="36"/>
  <c r="H322" i="36"/>
  <c r="F473" i="36"/>
  <c r="AU26" i="32"/>
  <c r="AT26" i="32"/>
  <c r="AS26" i="32"/>
  <c r="AR26" i="32"/>
  <c r="BB27" i="32"/>
  <c r="BA27" i="32"/>
  <c r="BM28" i="32"/>
  <c r="BL28" i="32"/>
  <c r="BK28" i="32"/>
  <c r="BJ28" i="32"/>
  <c r="K30" i="32"/>
  <c r="I30" i="32"/>
  <c r="H30" i="32"/>
  <c r="T31" i="32"/>
  <c r="R31" i="32"/>
  <c r="Q31" i="32"/>
  <c r="AC32" i="32"/>
  <c r="AB32" i="32"/>
  <c r="AA32" i="32"/>
  <c r="Z32" i="32"/>
  <c r="AL33" i="32"/>
  <c r="AI33" i="32"/>
  <c r="AJ33" i="32"/>
  <c r="BD33" i="32"/>
  <c r="AU34" i="32"/>
  <c r="AT34" i="32"/>
  <c r="AR34" i="32"/>
  <c r="AS34" i="32"/>
  <c r="BB35" i="32"/>
  <c r="BA35" i="32"/>
  <c r="BM36" i="32"/>
  <c r="BL36" i="32"/>
  <c r="BK36" i="32"/>
  <c r="BJ36" i="32"/>
  <c r="C11" i="33"/>
  <c r="C129" i="33"/>
  <c r="C16" i="34"/>
  <c r="F15" i="34"/>
  <c r="H138" i="34"/>
  <c r="G138" i="34"/>
  <c r="I138" i="34"/>
  <c r="I141" i="34"/>
  <c r="F13" i="35"/>
  <c r="S16" i="35"/>
  <c r="Q16" i="35"/>
  <c r="P16" i="35"/>
  <c r="T16" i="35"/>
  <c r="R16" i="35"/>
  <c r="I140" i="35"/>
  <c r="H140" i="35"/>
  <c r="G140" i="35"/>
  <c r="N149" i="35"/>
  <c r="M149" i="35"/>
  <c r="L149" i="35"/>
  <c r="O149" i="35"/>
  <c r="M34" i="36"/>
  <c r="L34" i="36"/>
  <c r="J40" i="36"/>
  <c r="F99" i="36"/>
  <c r="H166" i="36"/>
  <c r="F172" i="36"/>
  <c r="L231" i="36"/>
  <c r="H456" i="36"/>
  <c r="M473" i="36"/>
  <c r="H506" i="36"/>
  <c r="D16" i="34"/>
  <c r="O142" i="35"/>
  <c r="N142" i="35"/>
  <c r="M142" i="35"/>
  <c r="L142" i="35"/>
  <c r="G146" i="35"/>
  <c r="I146" i="35"/>
  <c r="H146" i="35"/>
  <c r="O150" i="35"/>
  <c r="N150" i="35"/>
  <c r="M150" i="35"/>
  <c r="L150" i="35"/>
  <c r="J10" i="36"/>
  <c r="L12" i="36"/>
  <c r="M12" i="36"/>
  <c r="F14" i="36"/>
  <c r="H16" i="36"/>
  <c r="J18" i="36"/>
  <c r="J31" i="36"/>
  <c r="L33" i="36"/>
  <c r="M33" i="36"/>
  <c r="F35" i="36"/>
  <c r="H37" i="36"/>
  <c r="J39" i="36"/>
  <c r="F43" i="36"/>
  <c r="J60" i="36"/>
  <c r="L75" i="36"/>
  <c r="F98" i="36"/>
  <c r="H100" i="36"/>
  <c r="J102" i="36"/>
  <c r="L104" i="36"/>
  <c r="M104" i="36"/>
  <c r="F106" i="36"/>
  <c r="H108" i="36"/>
  <c r="L164" i="36"/>
  <c r="M164" i="36"/>
  <c r="F166" i="36"/>
  <c r="H168" i="36"/>
  <c r="J170" i="36"/>
  <c r="F174" i="36"/>
  <c r="H186" i="36"/>
  <c r="J188" i="36"/>
  <c r="L190" i="36"/>
  <c r="M190" i="36"/>
  <c r="F192" i="36"/>
  <c r="H194" i="36"/>
  <c r="J196" i="36"/>
  <c r="M273" i="36"/>
  <c r="L273" i="36"/>
  <c r="M275" i="36"/>
  <c r="J279" i="36"/>
  <c r="H285" i="36"/>
  <c r="M370" i="36"/>
  <c r="L370" i="36"/>
  <c r="M372" i="36"/>
  <c r="J376" i="36"/>
  <c r="H382" i="36"/>
  <c r="H475" i="36"/>
  <c r="F481" i="36"/>
  <c r="F663" i="36"/>
  <c r="H17" i="37"/>
  <c r="J13" i="34"/>
  <c r="I13" i="34"/>
  <c r="H13" i="34"/>
  <c r="S13" i="34"/>
  <c r="R13" i="34"/>
  <c r="T13" i="34"/>
  <c r="Q13" i="34"/>
  <c r="P13" i="34"/>
  <c r="F14" i="34"/>
  <c r="N15" i="34"/>
  <c r="M15" i="34"/>
  <c r="L15" i="34"/>
  <c r="I140" i="34"/>
  <c r="J7" i="35"/>
  <c r="H7" i="35"/>
  <c r="I7" i="35"/>
  <c r="S7" i="35"/>
  <c r="R7" i="35"/>
  <c r="T7" i="35"/>
  <c r="AA24" i="35" s="1"/>
  <c r="Q7" i="35"/>
  <c r="P7" i="35"/>
  <c r="F8" i="35"/>
  <c r="N9" i="35"/>
  <c r="M9" i="35"/>
  <c r="L9" i="35"/>
  <c r="J11" i="35"/>
  <c r="I11" i="35"/>
  <c r="H11" i="35"/>
  <c r="S11" i="35"/>
  <c r="R11" i="35"/>
  <c r="T11" i="35"/>
  <c r="Q11" i="35"/>
  <c r="P11" i="35"/>
  <c r="F12" i="35"/>
  <c r="N13" i="35"/>
  <c r="M13" i="35"/>
  <c r="L13" i="35"/>
  <c r="J15" i="35"/>
  <c r="I15" i="35"/>
  <c r="H15" i="35"/>
  <c r="S15" i="35"/>
  <c r="R15" i="35"/>
  <c r="T15" i="35"/>
  <c r="P15" i="35"/>
  <c r="Q15" i="35"/>
  <c r="F16" i="35"/>
  <c r="N17" i="35"/>
  <c r="M17" i="35"/>
  <c r="L17" i="35"/>
  <c r="I143" i="35"/>
  <c r="H143" i="35"/>
  <c r="G143" i="35"/>
  <c r="O147" i="35"/>
  <c r="N147" i="35"/>
  <c r="M147" i="35"/>
  <c r="L147" i="35"/>
  <c r="F9" i="36"/>
  <c r="H11" i="36"/>
  <c r="J13" i="36"/>
  <c r="L15" i="36"/>
  <c r="M15" i="36"/>
  <c r="F17" i="36"/>
  <c r="H19" i="36"/>
  <c r="J21" i="36"/>
  <c r="H32" i="36"/>
  <c r="J34" i="36"/>
  <c r="M36" i="36"/>
  <c r="L36" i="36"/>
  <c r="F38" i="36"/>
  <c r="H40" i="36"/>
  <c r="J42" i="36"/>
  <c r="J97" i="36"/>
  <c r="M99" i="36"/>
  <c r="L99" i="36"/>
  <c r="F101" i="36"/>
  <c r="H103" i="36"/>
  <c r="J105" i="36"/>
  <c r="F109" i="36"/>
  <c r="M321" i="36"/>
  <c r="M425" i="36"/>
  <c r="H549" i="36"/>
  <c r="F555" i="36"/>
  <c r="H665" i="36"/>
  <c r="H80" i="37"/>
  <c r="I139" i="34"/>
  <c r="G139" i="34"/>
  <c r="H139" i="34"/>
  <c r="I142" i="35"/>
  <c r="G142" i="35"/>
  <c r="H142" i="35"/>
  <c r="M146" i="35"/>
  <c r="L146" i="35"/>
  <c r="O146" i="35"/>
  <c r="N146" i="35"/>
  <c r="I150" i="35"/>
  <c r="H150" i="35"/>
  <c r="G150" i="35"/>
  <c r="F10" i="36"/>
  <c r="H12" i="36"/>
  <c r="J14" i="36"/>
  <c r="M16" i="36"/>
  <c r="L16" i="36"/>
  <c r="F18" i="36"/>
  <c r="H20" i="36"/>
  <c r="F31" i="36"/>
  <c r="H33" i="36"/>
  <c r="J35" i="36"/>
  <c r="M37" i="36"/>
  <c r="L37" i="36"/>
  <c r="F39" i="36"/>
  <c r="H41" i="36"/>
  <c r="J43" i="36"/>
  <c r="J56" i="36"/>
  <c r="J64" i="36"/>
  <c r="H75" i="36"/>
  <c r="J77" i="36"/>
  <c r="L79" i="36"/>
  <c r="H83" i="36"/>
  <c r="J98" i="36"/>
  <c r="M100" i="36"/>
  <c r="L100" i="36"/>
  <c r="F102" i="36"/>
  <c r="H104" i="36"/>
  <c r="J106" i="36"/>
  <c r="H164" i="36"/>
  <c r="J166" i="36"/>
  <c r="M168" i="36"/>
  <c r="L168" i="36"/>
  <c r="F170" i="36"/>
  <c r="H172" i="36"/>
  <c r="J174" i="36"/>
  <c r="M186" i="36"/>
  <c r="L186" i="36"/>
  <c r="F188" i="36"/>
  <c r="H190" i="36"/>
  <c r="J192" i="36"/>
  <c r="M255" i="36"/>
  <c r="F263" i="36"/>
  <c r="M318" i="36"/>
  <c r="L318" i="36"/>
  <c r="M320" i="36"/>
  <c r="J324" i="36"/>
  <c r="H330" i="36"/>
  <c r="M422" i="36"/>
  <c r="L422" i="36"/>
  <c r="M424" i="36"/>
  <c r="J428" i="36"/>
  <c r="H434" i="36"/>
  <c r="J524" i="36"/>
  <c r="H530" i="36"/>
  <c r="M547" i="36"/>
  <c r="J11" i="37"/>
  <c r="J144" i="37"/>
  <c r="M187" i="37"/>
  <c r="H219" i="37"/>
  <c r="M9" i="34"/>
  <c r="N9" i="34"/>
  <c r="L9" i="34"/>
  <c r="I11" i="34"/>
  <c r="J11" i="34"/>
  <c r="H11" i="34"/>
  <c r="Q11" i="34"/>
  <c r="R11" i="34"/>
  <c r="T11" i="34"/>
  <c r="S11" i="34"/>
  <c r="P11" i="34"/>
  <c r="F12" i="34"/>
  <c r="M13" i="34"/>
  <c r="N13" i="34"/>
  <c r="L13" i="34"/>
  <c r="I15" i="34"/>
  <c r="J15" i="34"/>
  <c r="H15" i="34"/>
  <c r="Q15" i="34"/>
  <c r="S15" i="34"/>
  <c r="R15" i="34"/>
  <c r="T15" i="34"/>
  <c r="P15" i="34"/>
  <c r="H136" i="34"/>
  <c r="K136" i="34" s="1"/>
  <c r="I136" i="34"/>
  <c r="G136" i="34"/>
  <c r="F6" i="35"/>
  <c r="M7" i="35"/>
  <c r="N7" i="35"/>
  <c r="L7" i="35"/>
  <c r="I9" i="35"/>
  <c r="J9" i="35"/>
  <c r="H9" i="35"/>
  <c r="Q9" i="35"/>
  <c r="S9" i="35"/>
  <c r="R9" i="35"/>
  <c r="T9" i="35"/>
  <c r="P9" i="35"/>
  <c r="F10" i="35"/>
  <c r="M11" i="35"/>
  <c r="N11" i="35"/>
  <c r="L11" i="35"/>
  <c r="I13" i="35"/>
  <c r="J13" i="35"/>
  <c r="H13" i="35"/>
  <c r="Q13" i="35"/>
  <c r="S13" i="35"/>
  <c r="R13" i="35"/>
  <c r="T13" i="35"/>
  <c r="AA25" i="35" s="1"/>
  <c r="P13" i="35"/>
  <c r="F14" i="35"/>
  <c r="M15" i="35"/>
  <c r="N15" i="35"/>
  <c r="L15" i="35"/>
  <c r="I17" i="35"/>
  <c r="J17" i="35"/>
  <c r="H17" i="35"/>
  <c r="Q17" i="35"/>
  <c r="S17" i="35"/>
  <c r="R17" i="35"/>
  <c r="T17" i="35"/>
  <c r="P17" i="35"/>
  <c r="L143" i="35"/>
  <c r="N143" i="35"/>
  <c r="M143" i="35"/>
  <c r="O143" i="35"/>
  <c r="H147" i="35"/>
  <c r="G147" i="35"/>
  <c r="I147" i="35"/>
  <c r="J9" i="36"/>
  <c r="M11" i="36"/>
  <c r="L11" i="36"/>
  <c r="F13" i="36"/>
  <c r="H15" i="36"/>
  <c r="J17" i="36"/>
  <c r="F21" i="36"/>
  <c r="M32" i="36"/>
  <c r="L32" i="36"/>
  <c r="F34" i="36"/>
  <c r="H36" i="36"/>
  <c r="J38" i="36"/>
  <c r="F42" i="36"/>
  <c r="F97" i="36"/>
  <c r="H99" i="36"/>
  <c r="J101" i="36"/>
  <c r="M103" i="36"/>
  <c r="L103" i="36"/>
  <c r="F105" i="36"/>
  <c r="H107" i="36"/>
  <c r="J109" i="36"/>
  <c r="M163" i="36"/>
  <c r="L163" i="36"/>
  <c r="F165" i="36"/>
  <c r="H167" i="36"/>
  <c r="J251" i="36"/>
  <c r="H257" i="36"/>
  <c r="M276" i="36"/>
  <c r="M373" i="36"/>
  <c r="H498" i="36"/>
  <c r="F671" i="36"/>
  <c r="J103" i="37"/>
  <c r="T23" i="38"/>
  <c r="S23" i="38"/>
  <c r="R23" i="38"/>
  <c r="Q23" i="38"/>
  <c r="M148" i="35"/>
  <c r="L148" i="35"/>
  <c r="O148" i="35"/>
  <c r="N148" i="35"/>
  <c r="H10" i="36"/>
  <c r="J12" i="36"/>
  <c r="L14" i="36"/>
  <c r="M14" i="36"/>
  <c r="F16" i="36"/>
  <c r="H18" i="36"/>
  <c r="J20" i="36"/>
  <c r="H31" i="36"/>
  <c r="J33" i="36"/>
  <c r="L35" i="36"/>
  <c r="M35" i="36"/>
  <c r="F37" i="36"/>
  <c r="H39" i="36"/>
  <c r="J41" i="36"/>
  <c r="J75" i="36"/>
  <c r="L77" i="36"/>
  <c r="J83" i="36"/>
  <c r="L98" i="36"/>
  <c r="M98" i="36"/>
  <c r="F100" i="36"/>
  <c r="H102" i="36"/>
  <c r="J104" i="36"/>
  <c r="F108" i="36"/>
  <c r="J164" i="36"/>
  <c r="L166" i="36"/>
  <c r="M166" i="36"/>
  <c r="F168" i="36"/>
  <c r="H170" i="36"/>
  <c r="J172" i="36"/>
  <c r="F186" i="36"/>
  <c r="H188" i="36"/>
  <c r="J190" i="36"/>
  <c r="L192" i="36"/>
  <c r="M192" i="36"/>
  <c r="F275" i="36"/>
  <c r="M348" i="36"/>
  <c r="M350" i="36"/>
  <c r="F372" i="36"/>
  <c r="M471" i="36"/>
  <c r="L471" i="36"/>
  <c r="J477" i="36"/>
  <c r="H483" i="36"/>
  <c r="H522" i="36"/>
  <c r="F528" i="36"/>
  <c r="M573" i="36"/>
  <c r="L573" i="36"/>
  <c r="J590" i="36"/>
  <c r="H596" i="36"/>
  <c r="F602" i="36"/>
  <c r="M615" i="36"/>
  <c r="H640" i="36"/>
  <c r="H646" i="36"/>
  <c r="H150" i="37"/>
  <c r="J193" i="37"/>
  <c r="F9" i="34"/>
  <c r="L10" i="34"/>
  <c r="N10" i="34"/>
  <c r="M10" i="34"/>
  <c r="H12" i="34"/>
  <c r="J12" i="34"/>
  <c r="I12" i="34"/>
  <c r="T12" i="34"/>
  <c r="P12" i="34"/>
  <c r="R12" i="34"/>
  <c r="Q12" i="34"/>
  <c r="S12" i="34"/>
  <c r="F13" i="34"/>
  <c r="M14" i="34"/>
  <c r="L14" i="34"/>
  <c r="N14" i="34"/>
  <c r="I6" i="35"/>
  <c r="H6" i="35"/>
  <c r="J6" i="35"/>
  <c r="T6" i="35"/>
  <c r="Q6" i="35"/>
  <c r="P6" i="35"/>
  <c r="S6" i="35"/>
  <c r="R6" i="35"/>
  <c r="F7" i="35"/>
  <c r="M8" i="35"/>
  <c r="L8" i="35"/>
  <c r="N8" i="35"/>
  <c r="I10" i="35"/>
  <c r="H10" i="35"/>
  <c r="J10" i="35"/>
  <c r="T10" i="35"/>
  <c r="Q10" i="35"/>
  <c r="P10" i="35"/>
  <c r="R10" i="35"/>
  <c r="S10" i="35"/>
  <c r="F11" i="35"/>
  <c r="M12" i="35"/>
  <c r="L12" i="35"/>
  <c r="N12" i="35"/>
  <c r="I14" i="35"/>
  <c r="H14" i="35"/>
  <c r="J14" i="35"/>
  <c r="T14" i="35"/>
  <c r="Q14" i="35"/>
  <c r="P14" i="35"/>
  <c r="S14" i="35"/>
  <c r="R14" i="35"/>
  <c r="F15" i="35"/>
  <c r="M16" i="35"/>
  <c r="L16" i="35"/>
  <c r="N16" i="35"/>
  <c r="H141" i="35"/>
  <c r="G141" i="35"/>
  <c r="I141" i="35"/>
  <c r="O145" i="35"/>
  <c r="L145" i="35"/>
  <c r="N145" i="35"/>
  <c r="M145" i="35"/>
  <c r="H149" i="35"/>
  <c r="G149" i="35"/>
  <c r="I149" i="35"/>
  <c r="M9" i="36"/>
  <c r="L9" i="36"/>
  <c r="F11" i="36"/>
  <c r="H13" i="36"/>
  <c r="J15" i="36"/>
  <c r="F19" i="36"/>
  <c r="H21" i="36"/>
  <c r="F32" i="36"/>
  <c r="H34" i="36"/>
  <c r="J36" i="36"/>
  <c r="M38" i="36"/>
  <c r="L38" i="36"/>
  <c r="F40" i="36"/>
  <c r="H42" i="36"/>
  <c r="H97" i="36"/>
  <c r="J99" i="36"/>
  <c r="M101" i="36"/>
  <c r="L101" i="36"/>
  <c r="F103" i="36"/>
  <c r="H105" i="36"/>
  <c r="J107" i="36"/>
  <c r="F163" i="36"/>
  <c r="H165" i="36"/>
  <c r="J167" i="36"/>
  <c r="M169" i="36"/>
  <c r="J175" i="36"/>
  <c r="M187" i="36"/>
  <c r="M254" i="36"/>
  <c r="L254" i="36"/>
  <c r="F256" i="36"/>
  <c r="J260" i="36"/>
  <c r="H277" i="36"/>
  <c r="F283" i="36"/>
  <c r="H374" i="36"/>
  <c r="F380" i="36"/>
  <c r="M528" i="36"/>
  <c r="M545" i="36"/>
  <c r="L545" i="36"/>
  <c r="J551" i="36"/>
  <c r="M574" i="36"/>
  <c r="M616" i="36"/>
  <c r="J635" i="36"/>
  <c r="H641" i="36"/>
  <c r="F15" i="37"/>
  <c r="H53" i="37"/>
  <c r="H109" i="37"/>
  <c r="H254" i="37"/>
  <c r="M523" i="36"/>
  <c r="H571" i="36"/>
  <c r="F577" i="36"/>
  <c r="H615" i="36"/>
  <c r="M619" i="36"/>
  <c r="L619" i="36"/>
  <c r="F621" i="36"/>
  <c r="J625" i="36"/>
  <c r="J638" i="36"/>
  <c r="H644" i="36"/>
  <c r="J687" i="36"/>
  <c r="H693" i="36"/>
  <c r="J14" i="37"/>
  <c r="H20" i="37"/>
  <c r="H31" i="37"/>
  <c r="F37" i="37"/>
  <c r="J124" i="37"/>
  <c r="H130" i="37"/>
  <c r="M165" i="37"/>
  <c r="J171" i="37"/>
  <c r="E36" i="38"/>
  <c r="J472" i="36"/>
  <c r="M474" i="36"/>
  <c r="M521" i="36"/>
  <c r="L521" i="36"/>
  <c r="F523" i="36"/>
  <c r="H525" i="36"/>
  <c r="J527" i="36"/>
  <c r="M567" i="36"/>
  <c r="L567" i="36"/>
  <c r="J568" i="36"/>
  <c r="H569" i="36"/>
  <c r="J571" i="36"/>
  <c r="H577" i="36"/>
  <c r="H617" i="36"/>
  <c r="F623" i="36"/>
  <c r="F636" i="36"/>
  <c r="J640" i="36"/>
  <c r="M666" i="36"/>
  <c r="H685" i="36"/>
  <c r="F691" i="36"/>
  <c r="H12" i="37"/>
  <c r="F18" i="37"/>
  <c r="J260" i="37"/>
  <c r="M54" i="37"/>
  <c r="J60" i="37"/>
  <c r="M76" i="37"/>
  <c r="J82" i="37"/>
  <c r="M146" i="37"/>
  <c r="J152" i="37"/>
  <c r="H234" i="37"/>
  <c r="J256" i="37"/>
  <c r="H262" i="37"/>
  <c r="F273" i="36"/>
  <c r="H275" i="36"/>
  <c r="J277" i="36"/>
  <c r="F318" i="36"/>
  <c r="H320" i="36"/>
  <c r="J322" i="36"/>
  <c r="M324" i="36"/>
  <c r="L324" i="36"/>
  <c r="F370" i="36"/>
  <c r="H372" i="36"/>
  <c r="J374" i="36"/>
  <c r="F422" i="36"/>
  <c r="H424" i="36"/>
  <c r="J426" i="36"/>
  <c r="F471" i="36"/>
  <c r="H473" i="36"/>
  <c r="J522" i="36"/>
  <c r="M524" i="36"/>
  <c r="L524" i="36"/>
  <c r="F526" i="36"/>
  <c r="F575" i="36"/>
  <c r="M637" i="36"/>
  <c r="L637" i="36"/>
  <c r="F639" i="36"/>
  <c r="J643" i="36"/>
  <c r="J646" i="36"/>
  <c r="M257" i="37"/>
  <c r="M32" i="37"/>
  <c r="J38" i="37"/>
  <c r="M57" i="37"/>
  <c r="J63" i="37"/>
  <c r="M126" i="37"/>
  <c r="K40" i="38"/>
  <c r="J40" i="38"/>
  <c r="I40" i="38"/>
  <c r="H40" i="38"/>
  <c r="M274" i="36"/>
  <c r="L274" i="36"/>
  <c r="F276" i="36"/>
  <c r="H278" i="36"/>
  <c r="J280" i="36"/>
  <c r="F284" i="36"/>
  <c r="M319" i="36"/>
  <c r="L319" i="36"/>
  <c r="F321" i="36"/>
  <c r="H323" i="36"/>
  <c r="J325" i="36"/>
  <c r="F329" i="36"/>
  <c r="M371" i="36"/>
  <c r="L371" i="36"/>
  <c r="F373" i="36"/>
  <c r="H375" i="36"/>
  <c r="J377" i="36"/>
  <c r="F381" i="36"/>
  <c r="M423" i="36"/>
  <c r="L423" i="36"/>
  <c r="F425" i="36"/>
  <c r="H427" i="36"/>
  <c r="J429" i="36"/>
  <c r="F433" i="36"/>
  <c r="M472" i="36"/>
  <c r="L472" i="36"/>
  <c r="F474" i="36"/>
  <c r="H476" i="36"/>
  <c r="J478" i="36"/>
  <c r="F482" i="36"/>
  <c r="F521" i="36"/>
  <c r="H523" i="36"/>
  <c r="F567" i="36"/>
  <c r="L568" i="36"/>
  <c r="M568" i="36"/>
  <c r="M570" i="36"/>
  <c r="F613" i="36"/>
  <c r="J617" i="36"/>
  <c r="H623" i="36"/>
  <c r="H636" i="36"/>
  <c r="M640" i="36"/>
  <c r="L640" i="36"/>
  <c r="F642" i="36"/>
  <c r="F10" i="37"/>
  <c r="M35" i="37"/>
  <c r="L35" i="37"/>
  <c r="J41" i="37"/>
  <c r="H58" i="37"/>
  <c r="H142" i="37"/>
  <c r="AF29" i="38"/>
  <c r="L636" i="36"/>
  <c r="M636" i="36"/>
  <c r="F638" i="36"/>
  <c r="J642" i="36"/>
  <c r="F647" i="36"/>
  <c r="M661" i="36"/>
  <c r="L661" i="36"/>
  <c r="J667" i="36"/>
  <c r="M686" i="36"/>
  <c r="M13" i="37"/>
  <c r="L13" i="37"/>
  <c r="J19" i="37"/>
  <c r="H36" i="37"/>
  <c r="J55" i="37"/>
  <c r="H61" i="37"/>
  <c r="H122" i="37"/>
  <c r="J163" i="37"/>
  <c r="H169" i="37"/>
  <c r="M230" i="37"/>
  <c r="J236" i="37"/>
  <c r="M258" i="37"/>
  <c r="T15" i="38"/>
  <c r="S15" i="38"/>
  <c r="R15" i="38"/>
  <c r="Q15" i="38"/>
  <c r="M613" i="36"/>
  <c r="L613" i="36"/>
  <c r="F615" i="36"/>
  <c r="J619" i="36"/>
  <c r="H625" i="36"/>
  <c r="H638" i="36"/>
  <c r="M642" i="36"/>
  <c r="L642" i="36"/>
  <c r="F644" i="36"/>
  <c r="M689" i="36"/>
  <c r="L689" i="36"/>
  <c r="J695" i="36"/>
  <c r="M16" i="37"/>
  <c r="L16" i="37"/>
  <c r="J33" i="37"/>
  <c r="H39" i="37"/>
  <c r="H101" i="37"/>
  <c r="J185" i="37"/>
  <c r="H191" i="37"/>
  <c r="H211" i="37"/>
  <c r="AE9" i="38"/>
  <c r="AD9" i="38"/>
  <c r="AC9" i="38"/>
  <c r="AB9" i="38"/>
  <c r="AG9" i="38"/>
  <c r="AA9" i="38"/>
  <c r="AE33" i="38"/>
  <c r="AD33" i="38"/>
  <c r="AC33" i="38"/>
  <c r="AB33" i="38"/>
  <c r="AA33" i="38"/>
  <c r="AG33" i="38"/>
  <c r="AE49" i="38"/>
  <c r="AC49" i="38"/>
  <c r="AB49" i="38"/>
  <c r="AF49" i="38"/>
  <c r="AD49" i="38"/>
  <c r="AA49" i="38"/>
  <c r="AG49" i="38" s="1"/>
  <c r="H635" i="36"/>
  <c r="J637" i="36"/>
  <c r="L639" i="36"/>
  <c r="M639" i="36"/>
  <c r="F641" i="36"/>
  <c r="H643" i="36"/>
  <c r="J645" i="36"/>
  <c r="F9" i="37"/>
  <c r="H11" i="37"/>
  <c r="J13" i="37"/>
  <c r="L15" i="37"/>
  <c r="M15" i="37"/>
  <c r="F17" i="37"/>
  <c r="H19" i="37"/>
  <c r="J21" i="37"/>
  <c r="H38" i="37"/>
  <c r="H60" i="37"/>
  <c r="H82" i="37"/>
  <c r="H103" i="37"/>
  <c r="H124" i="37"/>
  <c r="H144" i="37"/>
  <c r="H152" i="37"/>
  <c r="H163" i="37"/>
  <c r="H171" i="37"/>
  <c r="H185" i="37"/>
  <c r="H193" i="37"/>
  <c r="H213" i="37"/>
  <c r="H236" i="37"/>
  <c r="H256" i="37"/>
  <c r="U36" i="38"/>
  <c r="K14" i="38"/>
  <c r="J14" i="38"/>
  <c r="I14" i="38"/>
  <c r="H14" i="38"/>
  <c r="AE41" i="38"/>
  <c r="AF41" i="38"/>
  <c r="AD41" i="38"/>
  <c r="AC41" i="38"/>
  <c r="AB41" i="38"/>
  <c r="AA41" i="38"/>
  <c r="AG41" i="38" s="1"/>
  <c r="J661" i="36"/>
  <c r="M663" i="36"/>
  <c r="L663" i="36"/>
  <c r="F665" i="36"/>
  <c r="H667" i="36"/>
  <c r="J669" i="36"/>
  <c r="F685" i="36"/>
  <c r="H687" i="36"/>
  <c r="J689" i="36"/>
  <c r="M691" i="36"/>
  <c r="L691" i="36"/>
  <c r="F693" i="36"/>
  <c r="H695" i="36"/>
  <c r="M10" i="37"/>
  <c r="L10" i="37"/>
  <c r="F12" i="37"/>
  <c r="H14" i="37"/>
  <c r="J16" i="37"/>
  <c r="F20" i="37"/>
  <c r="F31" i="37"/>
  <c r="H33" i="37"/>
  <c r="J35" i="37"/>
  <c r="M37" i="37"/>
  <c r="F39" i="37"/>
  <c r="H41" i="37"/>
  <c r="F53" i="37"/>
  <c r="H55" i="37"/>
  <c r="M59" i="37"/>
  <c r="F61" i="37"/>
  <c r="H63" i="37"/>
  <c r="F75" i="37"/>
  <c r="H77" i="37"/>
  <c r="H85" i="37"/>
  <c r="H98" i="37"/>
  <c r="H106" i="37"/>
  <c r="H119" i="37"/>
  <c r="H127" i="37"/>
  <c r="H147" i="37"/>
  <c r="H166" i="37"/>
  <c r="H174" i="37"/>
  <c r="H188" i="37"/>
  <c r="H196" i="37"/>
  <c r="H208" i="37"/>
  <c r="H216" i="37"/>
  <c r="H231" i="37"/>
  <c r="H239" i="37"/>
  <c r="H251" i="37"/>
  <c r="F257" i="37"/>
  <c r="H259" i="37"/>
  <c r="AF7" i="38"/>
  <c r="D36" i="38"/>
  <c r="Z36" i="38"/>
  <c r="AG11" i="38"/>
  <c r="AE11" i="38"/>
  <c r="AD11" i="38"/>
  <c r="AA11" i="38"/>
  <c r="AC11" i="38"/>
  <c r="AB11" i="38"/>
  <c r="K13" i="38"/>
  <c r="J13" i="38"/>
  <c r="I13" i="38"/>
  <c r="H13" i="38"/>
  <c r="T31" i="38"/>
  <c r="S31" i="38"/>
  <c r="R31" i="38"/>
  <c r="Q31" i="38"/>
  <c r="H75" i="37"/>
  <c r="H83" i="37"/>
  <c r="H104" i="37"/>
  <c r="H125" i="37"/>
  <c r="H145" i="37"/>
  <c r="H153" i="37"/>
  <c r="H164" i="37"/>
  <c r="H172" i="37"/>
  <c r="H186" i="37"/>
  <c r="H194" i="37"/>
  <c r="H214" i="37"/>
  <c r="H229" i="37"/>
  <c r="H237" i="37"/>
  <c r="H257" i="37"/>
  <c r="H263" i="37"/>
  <c r="T14" i="38"/>
  <c r="S14" i="38"/>
  <c r="R14" i="38"/>
  <c r="Q14" i="38"/>
  <c r="AF21" i="38"/>
  <c r="AE25" i="38"/>
  <c r="AD25" i="38"/>
  <c r="AC25" i="38"/>
  <c r="AB25" i="38"/>
  <c r="AA25" i="38"/>
  <c r="AG25" i="38"/>
  <c r="J46" i="38"/>
  <c r="I46" i="38"/>
  <c r="K46" i="38"/>
  <c r="H46" i="38"/>
  <c r="AE14" i="39"/>
  <c r="M635" i="36"/>
  <c r="L635" i="36"/>
  <c r="F637" i="36"/>
  <c r="H639" i="36"/>
  <c r="J641" i="36"/>
  <c r="F645" i="36"/>
  <c r="H647" i="36"/>
  <c r="J9" i="37"/>
  <c r="M11" i="37"/>
  <c r="L11" i="37"/>
  <c r="F13" i="37"/>
  <c r="H15" i="37"/>
  <c r="J17" i="37"/>
  <c r="F21" i="37"/>
  <c r="F32" i="37"/>
  <c r="H34" i="37"/>
  <c r="L38" i="37"/>
  <c r="F40" i="37"/>
  <c r="H42" i="37"/>
  <c r="F54" i="37"/>
  <c r="H56" i="37"/>
  <c r="F62" i="37"/>
  <c r="H64" i="37"/>
  <c r="F76" i="37"/>
  <c r="H78" i="37"/>
  <c r="F84" i="37"/>
  <c r="H86" i="37"/>
  <c r="F97" i="37"/>
  <c r="H99" i="37"/>
  <c r="F105" i="37"/>
  <c r="H107" i="37"/>
  <c r="H120" i="37"/>
  <c r="F126" i="37"/>
  <c r="H128" i="37"/>
  <c r="F146" i="37"/>
  <c r="H148" i="37"/>
  <c r="F165" i="37"/>
  <c r="H167" i="37"/>
  <c r="F173" i="37"/>
  <c r="H175" i="37"/>
  <c r="F187" i="37"/>
  <c r="H189" i="37"/>
  <c r="F195" i="37"/>
  <c r="H197" i="37"/>
  <c r="H209" i="37"/>
  <c r="F215" i="37"/>
  <c r="H217" i="37"/>
  <c r="F230" i="37"/>
  <c r="H232" i="37"/>
  <c r="F238" i="37"/>
  <c r="H240" i="37"/>
  <c r="H252" i="37"/>
  <c r="F258" i="37"/>
  <c r="H260" i="37"/>
  <c r="L36" i="38"/>
  <c r="AF12" i="38"/>
  <c r="AF13" i="38"/>
  <c r="AE17" i="38"/>
  <c r="AD17" i="38"/>
  <c r="AC17" i="38"/>
  <c r="AB17" i="38"/>
  <c r="AA17" i="38"/>
  <c r="AG17" i="38"/>
  <c r="K30" i="38"/>
  <c r="J30" i="38"/>
  <c r="I30" i="38"/>
  <c r="H30" i="38"/>
  <c r="J636" i="36"/>
  <c r="L638" i="36"/>
  <c r="M638" i="36"/>
  <c r="F640" i="36"/>
  <c r="H642" i="36"/>
  <c r="J644" i="36"/>
  <c r="H10" i="37"/>
  <c r="J12" i="37"/>
  <c r="M14" i="37"/>
  <c r="L14" i="37"/>
  <c r="F16" i="37"/>
  <c r="H18" i="37"/>
  <c r="J20" i="37"/>
  <c r="L33" i="37"/>
  <c r="F35" i="37"/>
  <c r="H37" i="37"/>
  <c r="F43" i="37"/>
  <c r="F57" i="37"/>
  <c r="H59" i="37"/>
  <c r="H81" i="37"/>
  <c r="H102" i="37"/>
  <c r="H123" i="37"/>
  <c r="H131" i="37"/>
  <c r="H143" i="37"/>
  <c r="H151" i="37"/>
  <c r="H170" i="37"/>
  <c r="H192" i="37"/>
  <c r="H207" i="37"/>
  <c r="H212" i="37"/>
  <c r="H235" i="37"/>
  <c r="H255" i="37"/>
  <c r="M36" i="38"/>
  <c r="K22" i="38"/>
  <c r="J22" i="38"/>
  <c r="I22" i="38"/>
  <c r="H22" i="38"/>
  <c r="F635" i="36"/>
  <c r="H637" i="36"/>
  <c r="J639" i="36"/>
  <c r="M641" i="36"/>
  <c r="L641" i="36"/>
  <c r="F643" i="36"/>
  <c r="H645" i="36"/>
  <c r="J647" i="36"/>
  <c r="M662" i="36"/>
  <c r="L9" i="37"/>
  <c r="M9" i="37"/>
  <c r="F11" i="37"/>
  <c r="H13" i="37"/>
  <c r="J15" i="37"/>
  <c r="F19" i="37"/>
  <c r="H21" i="37"/>
  <c r="H32" i="37"/>
  <c r="H40" i="37"/>
  <c r="H54" i="37"/>
  <c r="H62" i="37"/>
  <c r="H76" i="37"/>
  <c r="H84" i="37"/>
  <c r="H97" i="37"/>
  <c r="H105" i="37"/>
  <c r="H126" i="37"/>
  <c r="H146" i="37"/>
  <c r="H165" i="37"/>
  <c r="H173" i="37"/>
  <c r="H187" i="37"/>
  <c r="H195" i="37"/>
  <c r="H215" i="37"/>
  <c r="H230" i="37"/>
  <c r="H238" i="37"/>
  <c r="H258" i="37"/>
  <c r="T9" i="38"/>
  <c r="Q9" i="38"/>
  <c r="R9" i="38"/>
  <c r="S9" i="38"/>
  <c r="D69" i="38"/>
  <c r="AF64" i="38"/>
  <c r="AE64" i="38"/>
  <c r="AD64" i="38"/>
  <c r="AB64" i="38"/>
  <c r="AA64" i="38"/>
  <c r="AG64" i="38" s="1"/>
  <c r="AC64" i="38"/>
  <c r="F646" i="36"/>
  <c r="M665" i="36"/>
  <c r="M685" i="36"/>
  <c r="J10" i="37"/>
  <c r="M12" i="37"/>
  <c r="L12" i="37"/>
  <c r="F14" i="37"/>
  <c r="H16" i="37"/>
  <c r="J18" i="37"/>
  <c r="J263" i="37"/>
  <c r="M31" i="37"/>
  <c r="H35" i="37"/>
  <c r="H43" i="37"/>
  <c r="M53" i="37"/>
  <c r="H57" i="37"/>
  <c r="H65" i="37"/>
  <c r="M75" i="37"/>
  <c r="H79" i="37"/>
  <c r="H87" i="37"/>
  <c r="H100" i="37"/>
  <c r="H108" i="37"/>
  <c r="H121" i="37"/>
  <c r="H129" i="37"/>
  <c r="H141" i="37"/>
  <c r="H149" i="37"/>
  <c r="H168" i="37"/>
  <c r="H190" i="37"/>
  <c r="H210" i="37"/>
  <c r="H218" i="37"/>
  <c r="H233" i="37"/>
  <c r="H241" i="37"/>
  <c r="H253" i="37"/>
  <c r="H261" i="37"/>
  <c r="T7" i="38"/>
  <c r="S7" i="38"/>
  <c r="R7" i="38"/>
  <c r="Q7" i="38"/>
  <c r="K8" i="38"/>
  <c r="H8" i="38"/>
  <c r="J8" i="38"/>
  <c r="I8" i="38"/>
  <c r="AD8" i="38"/>
  <c r="AC8" i="38"/>
  <c r="AB8" i="38"/>
  <c r="AA8" i="38"/>
  <c r="AG8" i="38"/>
  <c r="AE8" i="38"/>
  <c r="AF15" i="38"/>
  <c r="K16" i="38"/>
  <c r="J16" i="38"/>
  <c r="H16" i="38"/>
  <c r="I16" i="38"/>
  <c r="T17" i="38"/>
  <c r="S17" i="38"/>
  <c r="Q17" i="38"/>
  <c r="R17" i="38"/>
  <c r="AG19" i="38"/>
  <c r="AE19" i="38"/>
  <c r="AD19" i="38"/>
  <c r="AC19" i="38"/>
  <c r="AA19" i="38"/>
  <c r="AB19" i="38"/>
  <c r="AF23" i="38"/>
  <c r="K24" i="38"/>
  <c r="J24" i="38"/>
  <c r="H24" i="38"/>
  <c r="I24" i="38"/>
  <c r="T25" i="38"/>
  <c r="S25" i="38"/>
  <c r="Q25" i="38"/>
  <c r="R25" i="38"/>
  <c r="AG27" i="38"/>
  <c r="AE27" i="38"/>
  <c r="AD27" i="38"/>
  <c r="AC27" i="38"/>
  <c r="AA27" i="38"/>
  <c r="AB27" i="38"/>
  <c r="AF31" i="38"/>
  <c r="K32" i="38"/>
  <c r="J32" i="38"/>
  <c r="H32" i="38"/>
  <c r="I32" i="38"/>
  <c r="T33" i="38"/>
  <c r="S33" i="38"/>
  <c r="Q33" i="38"/>
  <c r="R33" i="38"/>
  <c r="AG35" i="38"/>
  <c r="AE35" i="38"/>
  <c r="AD35" i="38"/>
  <c r="AC35" i="38"/>
  <c r="AA35" i="38"/>
  <c r="AB35" i="38"/>
  <c r="M69" i="38"/>
  <c r="K45" i="38"/>
  <c r="I45" i="38"/>
  <c r="H45" i="38"/>
  <c r="J45" i="38"/>
  <c r="J50" i="38"/>
  <c r="H50" i="38"/>
  <c r="I50" i="38"/>
  <c r="K50" i="38"/>
  <c r="AC53" i="38"/>
  <c r="AA53" i="38"/>
  <c r="AG53" i="38" s="1"/>
  <c r="AF53" i="38"/>
  <c r="AE53" i="38"/>
  <c r="AB53" i="38"/>
  <c r="AD53" i="38"/>
  <c r="T62" i="38"/>
  <c r="R62" i="38"/>
  <c r="Q62" i="38"/>
  <c r="S62" i="38"/>
  <c r="AF8" i="39"/>
  <c r="AG11" i="39"/>
  <c r="AE11" i="39"/>
  <c r="AD11" i="39"/>
  <c r="AB11" i="39"/>
  <c r="AA11" i="39"/>
  <c r="AC11" i="39"/>
  <c r="K7" i="38"/>
  <c r="J7" i="38"/>
  <c r="I7" i="38"/>
  <c r="H7" i="38"/>
  <c r="T8" i="38"/>
  <c r="S8" i="38"/>
  <c r="R8" i="38"/>
  <c r="Q8" i="38"/>
  <c r="AE10" i="38"/>
  <c r="AD10" i="38"/>
  <c r="AC10" i="38"/>
  <c r="AB10" i="38"/>
  <c r="AA10" i="38"/>
  <c r="AG10" i="38"/>
  <c r="C36" i="38"/>
  <c r="AF14" i="38"/>
  <c r="K15" i="38"/>
  <c r="J15" i="38"/>
  <c r="I15" i="38"/>
  <c r="H15" i="38"/>
  <c r="T16" i="38"/>
  <c r="S16" i="38"/>
  <c r="R16" i="38"/>
  <c r="Q16" i="38"/>
  <c r="AE18" i="38"/>
  <c r="AD18" i="38"/>
  <c r="AC18" i="38"/>
  <c r="AB18" i="38"/>
  <c r="AG18" i="38"/>
  <c r="AA18" i="38"/>
  <c r="AF22" i="38"/>
  <c r="K23" i="38"/>
  <c r="J23" i="38"/>
  <c r="I23" i="38"/>
  <c r="H23" i="38"/>
  <c r="T24" i="38"/>
  <c r="S24" i="38"/>
  <c r="R24" i="38"/>
  <c r="Q24" i="38"/>
  <c r="AE26" i="38"/>
  <c r="AD26" i="38"/>
  <c r="AC26" i="38"/>
  <c r="AB26" i="38"/>
  <c r="AG26" i="38"/>
  <c r="AA26" i="38"/>
  <c r="AF30" i="38"/>
  <c r="K31" i="38"/>
  <c r="J31" i="38"/>
  <c r="I31" i="38"/>
  <c r="H31" i="38"/>
  <c r="T32" i="38"/>
  <c r="S32" i="38"/>
  <c r="R32" i="38"/>
  <c r="Q32" i="38"/>
  <c r="AE34" i="38"/>
  <c r="AD34" i="38"/>
  <c r="AC34" i="38"/>
  <c r="AB34" i="38"/>
  <c r="AG34" i="38"/>
  <c r="AA34" i="38"/>
  <c r="K41" i="38"/>
  <c r="J41" i="38"/>
  <c r="I41" i="38"/>
  <c r="H41" i="38"/>
  <c r="T41" i="38"/>
  <c r="S41" i="38"/>
  <c r="R41" i="38"/>
  <c r="Q41" i="38"/>
  <c r="AF42" i="38"/>
  <c r="AD42" i="38"/>
  <c r="AC42" i="38"/>
  <c r="AE42" i="38"/>
  <c r="AB42" i="38"/>
  <c r="AA42" i="38"/>
  <c r="AG42" i="38" s="1"/>
  <c r="C69" i="38"/>
  <c r="N69" i="38"/>
  <c r="H48" i="38"/>
  <c r="K48" i="38"/>
  <c r="J48" i="38"/>
  <c r="I48" i="38"/>
  <c r="AA51" i="38"/>
  <c r="AG51" i="38" s="1"/>
  <c r="AE51" i="38"/>
  <c r="AD51" i="38"/>
  <c r="AF51" i="38"/>
  <c r="AC51" i="38"/>
  <c r="AB51" i="38"/>
  <c r="T59" i="38"/>
  <c r="S59" i="38"/>
  <c r="R59" i="38"/>
  <c r="Q59" i="38"/>
  <c r="AC7" i="39"/>
  <c r="AB7" i="39"/>
  <c r="AA7" i="39"/>
  <c r="AE7" i="39"/>
  <c r="AG7" i="39"/>
  <c r="AD7" i="39"/>
  <c r="AD8" i="39"/>
  <c r="AC8" i="39"/>
  <c r="AB8" i="39"/>
  <c r="AA8" i="39"/>
  <c r="AG8" i="39"/>
  <c r="AE8" i="39"/>
  <c r="K19" i="39"/>
  <c r="J19" i="39"/>
  <c r="AG24" i="39"/>
  <c r="AE24" i="39"/>
  <c r="AD16" i="38"/>
  <c r="AC16" i="38"/>
  <c r="AB16" i="38"/>
  <c r="AA16" i="38"/>
  <c r="AE16" i="38"/>
  <c r="AG16" i="38"/>
  <c r="AF20" i="38"/>
  <c r="K21" i="38"/>
  <c r="J21" i="38"/>
  <c r="I21" i="38"/>
  <c r="H21" i="38"/>
  <c r="T22" i="38"/>
  <c r="S22" i="38"/>
  <c r="R22" i="38"/>
  <c r="Q22" i="38"/>
  <c r="AD24" i="38"/>
  <c r="AC24" i="38"/>
  <c r="AB24" i="38"/>
  <c r="AA24" i="38"/>
  <c r="AE24" i="38"/>
  <c r="AG24" i="38"/>
  <c r="AF28" i="38"/>
  <c r="K29" i="38"/>
  <c r="J29" i="38"/>
  <c r="I29" i="38"/>
  <c r="H29" i="38"/>
  <c r="T30" i="38"/>
  <c r="S30" i="38"/>
  <c r="R30" i="38"/>
  <c r="Q30" i="38"/>
  <c r="AD32" i="38"/>
  <c r="AC32" i="38"/>
  <c r="AB32" i="38"/>
  <c r="AA32" i="38"/>
  <c r="AE32" i="38"/>
  <c r="AG32" i="38"/>
  <c r="T40" i="38"/>
  <c r="S40" i="38"/>
  <c r="R40" i="38"/>
  <c r="Q40" i="38"/>
  <c r="E69" i="38"/>
  <c r="AA45" i="38"/>
  <c r="AG45" i="38" s="1"/>
  <c r="AF45" i="38"/>
  <c r="AE45" i="38"/>
  <c r="AD45" i="38"/>
  <c r="AC45" i="38"/>
  <c r="AB45" i="38"/>
  <c r="AF48" i="38"/>
  <c r="AD48" i="38"/>
  <c r="AB48" i="38"/>
  <c r="AA48" i="38"/>
  <c r="AG48" i="38" s="1"/>
  <c r="AE48" i="38"/>
  <c r="AC48" i="38"/>
  <c r="T54" i="38"/>
  <c r="R54" i="38"/>
  <c r="Q54" i="38"/>
  <c r="S54" i="38"/>
  <c r="AD61" i="38"/>
  <c r="AC61" i="38"/>
  <c r="AB61" i="38"/>
  <c r="AA61" i="38"/>
  <c r="AG61" i="38" s="1"/>
  <c r="AF61" i="38"/>
  <c r="AE61" i="38"/>
  <c r="K13" i="39"/>
  <c r="J13" i="39"/>
  <c r="I13" i="39"/>
  <c r="AC7" i="38"/>
  <c r="AB7" i="38"/>
  <c r="AA7" i="38"/>
  <c r="AE7" i="38"/>
  <c r="AG7" i="38"/>
  <c r="AD7" i="38"/>
  <c r="F36" i="38"/>
  <c r="N36" i="38"/>
  <c r="AF11" i="38"/>
  <c r="V36" i="38"/>
  <c r="J12" i="38"/>
  <c r="I12" i="38"/>
  <c r="H12" i="38"/>
  <c r="K12" i="38"/>
  <c r="S13" i="38"/>
  <c r="R13" i="38"/>
  <c r="Q13" i="38"/>
  <c r="T13" i="38"/>
  <c r="AC15" i="38"/>
  <c r="AB15" i="38"/>
  <c r="AA15" i="38"/>
  <c r="AG15" i="38"/>
  <c r="AE15" i="38"/>
  <c r="AD15" i="38"/>
  <c r="AF19" i="38"/>
  <c r="J20" i="38"/>
  <c r="I20" i="38"/>
  <c r="H20" i="38"/>
  <c r="K20" i="38"/>
  <c r="S21" i="38"/>
  <c r="R21" i="38"/>
  <c r="Q21" i="38"/>
  <c r="T21" i="38"/>
  <c r="AC23" i="38"/>
  <c r="AB23" i="38"/>
  <c r="AA23" i="38"/>
  <c r="AG23" i="38"/>
  <c r="AE23" i="38"/>
  <c r="AD23" i="38"/>
  <c r="AF27" i="38"/>
  <c r="J28" i="38"/>
  <c r="I28" i="38"/>
  <c r="H28" i="38"/>
  <c r="K28" i="38"/>
  <c r="S29" i="38"/>
  <c r="R29" i="38"/>
  <c r="Q29" i="38"/>
  <c r="T29" i="38"/>
  <c r="AC31" i="38"/>
  <c r="AB31" i="38"/>
  <c r="AA31" i="38"/>
  <c r="AG31" i="38"/>
  <c r="AE31" i="38"/>
  <c r="AD31" i="38"/>
  <c r="AF35" i="38"/>
  <c r="AE43" i="38"/>
  <c r="AD43" i="38"/>
  <c r="AC43" i="38"/>
  <c r="AB43" i="38"/>
  <c r="AA43" i="38"/>
  <c r="AG43" i="38" s="1"/>
  <c r="AF43" i="38"/>
  <c r="F69" i="38"/>
  <c r="S51" i="38"/>
  <c r="Q51" i="38"/>
  <c r="T51" i="38"/>
  <c r="R51" i="38"/>
  <c r="AF56" i="38"/>
  <c r="AE56" i="38"/>
  <c r="AD56" i="38"/>
  <c r="AB56" i="38"/>
  <c r="AA56" i="38"/>
  <c r="AG56" i="38" s="1"/>
  <c r="AC56" i="38"/>
  <c r="K8" i="39"/>
  <c r="I8" i="39"/>
  <c r="H8" i="39"/>
  <c r="J8" i="39"/>
  <c r="AF10" i="38"/>
  <c r="I11" i="38"/>
  <c r="H11" i="38"/>
  <c r="G36" i="38"/>
  <c r="K11" i="38"/>
  <c r="J11" i="38"/>
  <c r="O36" i="38"/>
  <c r="W36" i="38"/>
  <c r="R12" i="38"/>
  <c r="Q12" i="38"/>
  <c r="T12" i="38"/>
  <c r="S12" i="38"/>
  <c r="AB14" i="38"/>
  <c r="AA14" i="38"/>
  <c r="AG14" i="38"/>
  <c r="AD14" i="38"/>
  <c r="AC14" i="38"/>
  <c r="AE14" i="38"/>
  <c r="AF18" i="38"/>
  <c r="I19" i="38"/>
  <c r="H19" i="38"/>
  <c r="K19" i="38"/>
  <c r="J19" i="38"/>
  <c r="R20" i="38"/>
  <c r="Q20" i="38"/>
  <c r="T20" i="38"/>
  <c r="S20" i="38"/>
  <c r="AB22" i="38"/>
  <c r="AA22" i="38"/>
  <c r="AG22" i="38"/>
  <c r="AD22" i="38"/>
  <c r="AC22" i="38"/>
  <c r="AE22" i="38"/>
  <c r="AF26" i="38"/>
  <c r="I27" i="38"/>
  <c r="H27" i="38"/>
  <c r="K27" i="38"/>
  <c r="J27" i="38"/>
  <c r="R28" i="38"/>
  <c r="Q28" i="38"/>
  <c r="T28" i="38"/>
  <c r="S28" i="38"/>
  <c r="AB30" i="38"/>
  <c r="AA30" i="38"/>
  <c r="AG30" i="38"/>
  <c r="AD30" i="38"/>
  <c r="AC30" i="38"/>
  <c r="AE30" i="38"/>
  <c r="AF34" i="38"/>
  <c r="I35" i="38"/>
  <c r="H35" i="38"/>
  <c r="K35" i="38"/>
  <c r="J35" i="38"/>
  <c r="AB40" i="38"/>
  <c r="AA40" i="38"/>
  <c r="AG40" i="38" s="1"/>
  <c r="AF40" i="38"/>
  <c r="AD40" i="38"/>
  <c r="AC40" i="38"/>
  <c r="AE40" i="38"/>
  <c r="H42" i="38"/>
  <c r="J42" i="38"/>
  <c r="I42" i="38"/>
  <c r="K42" i="38"/>
  <c r="U69" i="38"/>
  <c r="Q49" i="38"/>
  <c r="T49" i="38"/>
  <c r="S49" i="38"/>
  <c r="R49" i="38"/>
  <c r="K66" i="38"/>
  <c r="J66" i="38"/>
  <c r="I66" i="38"/>
  <c r="H66" i="38"/>
  <c r="F9" i="40"/>
  <c r="H34" i="40"/>
  <c r="AF9" i="38"/>
  <c r="H10" i="38"/>
  <c r="J10" i="38"/>
  <c r="I10" i="38"/>
  <c r="K10" i="38"/>
  <c r="Q11" i="38"/>
  <c r="P36" i="38"/>
  <c r="S11" i="38"/>
  <c r="T11" i="38"/>
  <c r="R11" i="38"/>
  <c r="X36" i="38"/>
  <c r="AA13" i="38"/>
  <c r="AG13" i="38"/>
  <c r="AC13" i="38"/>
  <c r="AB13" i="38"/>
  <c r="AE13" i="38"/>
  <c r="AD13" i="38"/>
  <c r="AF17" i="38"/>
  <c r="H18" i="38"/>
  <c r="J18" i="38"/>
  <c r="I18" i="38"/>
  <c r="K18" i="38"/>
  <c r="Q19" i="38"/>
  <c r="S19" i="38"/>
  <c r="R19" i="38"/>
  <c r="T19" i="38"/>
  <c r="AA21" i="38"/>
  <c r="AG21" i="38"/>
  <c r="AE21" i="38"/>
  <c r="AC21" i="38"/>
  <c r="AB21" i="38"/>
  <c r="AD21" i="38"/>
  <c r="AF25" i="38"/>
  <c r="H26" i="38"/>
  <c r="J26" i="38"/>
  <c r="I26" i="38"/>
  <c r="K26" i="38"/>
  <c r="Q27" i="38"/>
  <c r="S27" i="38"/>
  <c r="R27" i="38"/>
  <c r="T27" i="38"/>
  <c r="AA29" i="38"/>
  <c r="AG29" i="38"/>
  <c r="AE29" i="38"/>
  <c r="AC29" i="38"/>
  <c r="AB29" i="38"/>
  <c r="AD29" i="38"/>
  <c r="AF33" i="38"/>
  <c r="H34" i="38"/>
  <c r="J34" i="38"/>
  <c r="I34" i="38"/>
  <c r="K34" i="38"/>
  <c r="Q35" i="38"/>
  <c r="S35" i="38"/>
  <c r="R35" i="38"/>
  <c r="T35" i="38"/>
  <c r="Q43" i="38"/>
  <c r="R43" i="38"/>
  <c r="T43" i="38"/>
  <c r="S43" i="38"/>
  <c r="V69" i="38"/>
  <c r="S47" i="38"/>
  <c r="R47" i="38"/>
  <c r="Q47" i="38"/>
  <c r="T47" i="38"/>
  <c r="J54" i="38"/>
  <c r="I54" i="38"/>
  <c r="H54" i="38"/>
  <c r="K54" i="38"/>
  <c r="K61" i="38"/>
  <c r="I61" i="38"/>
  <c r="H61" i="38"/>
  <c r="J61" i="38"/>
  <c r="S48" i="39"/>
  <c r="M15" i="40"/>
  <c r="L15" i="40"/>
  <c r="AF8" i="38"/>
  <c r="I9" i="38"/>
  <c r="K9" i="38"/>
  <c r="J9" i="38"/>
  <c r="H9" i="38"/>
  <c r="R10" i="38"/>
  <c r="T10" i="38"/>
  <c r="S10" i="38"/>
  <c r="Q10" i="38"/>
  <c r="Y36" i="38"/>
  <c r="AG12" i="38"/>
  <c r="AE12" i="38"/>
  <c r="AB12" i="38"/>
  <c r="AD12" i="38"/>
  <c r="AC12" i="38"/>
  <c r="AA12" i="38"/>
  <c r="AF16" i="38"/>
  <c r="K17" i="38"/>
  <c r="I17" i="38"/>
  <c r="H17" i="38"/>
  <c r="J17" i="38"/>
  <c r="T18" i="38"/>
  <c r="R18" i="38"/>
  <c r="Q18" i="38"/>
  <c r="S18" i="38"/>
  <c r="AG20" i="38"/>
  <c r="AE20" i="38"/>
  <c r="AD20" i="38"/>
  <c r="AB20" i="38"/>
  <c r="AA20" i="38"/>
  <c r="AC20" i="38"/>
  <c r="AF24" i="38"/>
  <c r="K25" i="38"/>
  <c r="I25" i="38"/>
  <c r="H25" i="38"/>
  <c r="J25" i="38"/>
  <c r="T26" i="38"/>
  <c r="R26" i="38"/>
  <c r="Q26" i="38"/>
  <c r="S26" i="38"/>
  <c r="AG28" i="38"/>
  <c r="AE28" i="38"/>
  <c r="AD28" i="38"/>
  <c r="AB28" i="38"/>
  <c r="AA28" i="38"/>
  <c r="AC28" i="38"/>
  <c r="AF32" i="38"/>
  <c r="K33" i="38"/>
  <c r="I33" i="38"/>
  <c r="H33" i="38"/>
  <c r="J33" i="38"/>
  <c r="T34" i="38"/>
  <c r="R34" i="38"/>
  <c r="Q34" i="38"/>
  <c r="S34" i="38"/>
  <c r="L69" i="38"/>
  <c r="Y69" i="38"/>
  <c r="T46" i="38"/>
  <c r="R46" i="38"/>
  <c r="Q46" i="38"/>
  <c r="S46" i="38"/>
  <c r="K53" i="38"/>
  <c r="I53" i="38"/>
  <c r="H53" i="38"/>
  <c r="J53" i="38"/>
  <c r="I56" i="38"/>
  <c r="H56" i="38"/>
  <c r="K56" i="38"/>
  <c r="J56" i="38"/>
  <c r="K58" i="38"/>
  <c r="J58" i="38"/>
  <c r="I58" i="38"/>
  <c r="H58" i="38"/>
  <c r="T67" i="38"/>
  <c r="S67" i="38"/>
  <c r="R67" i="38"/>
  <c r="Q67" i="38"/>
  <c r="AE48" i="39"/>
  <c r="J44" i="38"/>
  <c r="H44" i="38"/>
  <c r="K44" i="38"/>
  <c r="I44" i="38"/>
  <c r="G69" i="38"/>
  <c r="O69" i="38"/>
  <c r="W69" i="38"/>
  <c r="S45" i="38"/>
  <c r="Q45" i="38"/>
  <c r="T45" i="38"/>
  <c r="R45" i="38"/>
  <c r="AE47" i="38"/>
  <c r="AC47" i="38"/>
  <c r="AA47" i="38"/>
  <c r="AG47" i="38" s="1"/>
  <c r="AF47" i="38"/>
  <c r="AD47" i="38"/>
  <c r="AB47" i="38"/>
  <c r="J52" i="38"/>
  <c r="H52" i="38"/>
  <c r="K52" i="38"/>
  <c r="I52" i="38"/>
  <c r="S53" i="38"/>
  <c r="Q53" i="38"/>
  <c r="T53" i="38"/>
  <c r="R53" i="38"/>
  <c r="AF55" i="38"/>
  <c r="AE55" i="38"/>
  <c r="AC55" i="38"/>
  <c r="AA55" i="38"/>
  <c r="AG55" i="38" s="1"/>
  <c r="AD55" i="38"/>
  <c r="AB55" i="38"/>
  <c r="K60" i="38"/>
  <c r="J60" i="38"/>
  <c r="H60" i="38"/>
  <c r="I60" i="38"/>
  <c r="T61" i="38"/>
  <c r="S61" i="38"/>
  <c r="Q61" i="38"/>
  <c r="R61" i="38"/>
  <c r="AF63" i="38"/>
  <c r="AE63" i="38"/>
  <c r="AD63" i="38"/>
  <c r="AC63" i="38"/>
  <c r="AA63" i="38"/>
  <c r="AG63" i="38" s="1"/>
  <c r="AB63" i="38"/>
  <c r="K68" i="38"/>
  <c r="J68" i="38"/>
  <c r="H68" i="38"/>
  <c r="I68" i="38"/>
  <c r="K7" i="39"/>
  <c r="J7" i="39"/>
  <c r="H7" i="39"/>
  <c r="T46" i="39"/>
  <c r="S46" i="39"/>
  <c r="I43" i="38"/>
  <c r="K43" i="38"/>
  <c r="H43" i="38"/>
  <c r="J43" i="38"/>
  <c r="R44" i="38"/>
  <c r="P69" i="38"/>
  <c r="T44" i="38"/>
  <c r="S44" i="38"/>
  <c r="Q44" i="38"/>
  <c r="X69" i="38"/>
  <c r="AD46" i="38"/>
  <c r="AB46" i="38"/>
  <c r="AF46" i="38"/>
  <c r="AE46" i="38"/>
  <c r="AC46" i="38"/>
  <c r="AA46" i="38"/>
  <c r="AG46" i="38" s="1"/>
  <c r="K51" i="38"/>
  <c r="I51" i="38"/>
  <c r="J51" i="38"/>
  <c r="H51" i="38"/>
  <c r="T52" i="38"/>
  <c r="R52" i="38"/>
  <c r="S52" i="38"/>
  <c r="Q52" i="38"/>
  <c r="AE54" i="38"/>
  <c r="AD54" i="38"/>
  <c r="AB54" i="38"/>
  <c r="AA54" i="38"/>
  <c r="AG54" i="38" s="1"/>
  <c r="AF54" i="38"/>
  <c r="AC54" i="38"/>
  <c r="K59" i="38"/>
  <c r="J59" i="38"/>
  <c r="I59" i="38"/>
  <c r="H59" i="38"/>
  <c r="T60" i="38"/>
  <c r="S60" i="38"/>
  <c r="R60" i="38"/>
  <c r="Q60" i="38"/>
  <c r="AE62" i="38"/>
  <c r="AD62" i="38"/>
  <c r="AC62" i="38"/>
  <c r="AB62" i="38"/>
  <c r="AF62" i="38"/>
  <c r="AA62" i="38"/>
  <c r="AG62" i="38" s="1"/>
  <c r="K67" i="38"/>
  <c r="J67" i="38"/>
  <c r="I67" i="38"/>
  <c r="H67" i="38"/>
  <c r="T68" i="38"/>
  <c r="S68" i="38"/>
  <c r="R68" i="38"/>
  <c r="Q68" i="38"/>
  <c r="T40" i="39"/>
  <c r="S40" i="39"/>
  <c r="R40" i="39"/>
  <c r="AE50" i="39"/>
  <c r="T42" i="38"/>
  <c r="S42" i="38"/>
  <c r="R42" i="38"/>
  <c r="Q42" i="38"/>
  <c r="AF44" i="38"/>
  <c r="AE44" i="38"/>
  <c r="AD44" i="38"/>
  <c r="Z69" i="38"/>
  <c r="AB44" i="38"/>
  <c r="AA44" i="38"/>
  <c r="AG44" i="38" s="1"/>
  <c r="AC44" i="38"/>
  <c r="I49" i="38"/>
  <c r="K49" i="38"/>
  <c r="H49" i="38"/>
  <c r="J49" i="38"/>
  <c r="R50" i="38"/>
  <c r="T50" i="38"/>
  <c r="S50" i="38"/>
  <c r="Q50" i="38"/>
  <c r="AB52" i="38"/>
  <c r="AF52" i="38"/>
  <c r="AE52" i="38"/>
  <c r="AD52" i="38"/>
  <c r="AA52" i="38"/>
  <c r="AG52" i="38" s="1"/>
  <c r="AC52" i="38"/>
  <c r="J57" i="38"/>
  <c r="I57" i="38"/>
  <c r="H57" i="38"/>
  <c r="K57" i="38"/>
  <c r="S58" i="38"/>
  <c r="R58" i="38"/>
  <c r="Q58" i="38"/>
  <c r="T58" i="38"/>
  <c r="AC60" i="38"/>
  <c r="AB60" i="38"/>
  <c r="AA60" i="38"/>
  <c r="AG60" i="38" s="1"/>
  <c r="AF60" i="38"/>
  <c r="AE60" i="38"/>
  <c r="AD60" i="38"/>
  <c r="J65" i="38"/>
  <c r="I65" i="38"/>
  <c r="H65" i="38"/>
  <c r="K65" i="38"/>
  <c r="S66" i="38"/>
  <c r="R66" i="38"/>
  <c r="Q66" i="38"/>
  <c r="T66" i="38"/>
  <c r="AC68" i="38"/>
  <c r="AB68" i="38"/>
  <c r="AA68" i="38"/>
  <c r="AG68" i="38" s="1"/>
  <c r="AF68" i="38"/>
  <c r="AE68" i="38"/>
  <c r="AD68" i="38"/>
  <c r="AG42" i="39"/>
  <c r="AE42" i="39"/>
  <c r="R57" i="38"/>
  <c r="Q57" i="38"/>
  <c r="T57" i="38"/>
  <c r="S57" i="38"/>
  <c r="AB59" i="38"/>
  <c r="AA59" i="38"/>
  <c r="AG59" i="38" s="1"/>
  <c r="AE59" i="38"/>
  <c r="AD59" i="38"/>
  <c r="AF59" i="38"/>
  <c r="AC59" i="38"/>
  <c r="I64" i="38"/>
  <c r="H64" i="38"/>
  <c r="K64" i="38"/>
  <c r="J64" i="38"/>
  <c r="R65" i="38"/>
  <c r="Q65" i="38"/>
  <c r="T65" i="38"/>
  <c r="S65" i="38"/>
  <c r="AB67" i="38"/>
  <c r="AA67" i="38"/>
  <c r="AG67" i="38" s="1"/>
  <c r="AE67" i="38"/>
  <c r="AD67" i="38"/>
  <c r="AF67" i="38"/>
  <c r="AC67" i="38"/>
  <c r="K11" i="39"/>
  <c r="J11" i="39"/>
  <c r="K24" i="39"/>
  <c r="J24" i="39"/>
  <c r="K29" i="39"/>
  <c r="J29" i="39"/>
  <c r="AE56" i="39"/>
  <c r="AE40" i="39"/>
  <c r="AG40" i="39"/>
  <c r="K47" i="38"/>
  <c r="J47" i="38"/>
  <c r="I47" i="38"/>
  <c r="H47" i="38"/>
  <c r="T48" i="38"/>
  <c r="S48" i="38"/>
  <c r="R48" i="38"/>
  <c r="Q48" i="38"/>
  <c r="AF50" i="38"/>
  <c r="AD50" i="38"/>
  <c r="AC50" i="38"/>
  <c r="AE50" i="38"/>
  <c r="AB50" i="38"/>
  <c r="AA50" i="38"/>
  <c r="AG50" i="38" s="1"/>
  <c r="H55" i="38"/>
  <c r="K55" i="38"/>
  <c r="J55" i="38"/>
  <c r="I55" i="38"/>
  <c r="Q56" i="38"/>
  <c r="T56" i="38"/>
  <c r="S56" i="38"/>
  <c r="R56" i="38"/>
  <c r="AA58" i="38"/>
  <c r="AG58" i="38" s="1"/>
  <c r="AF58" i="38"/>
  <c r="AD58" i="38"/>
  <c r="AC58" i="38"/>
  <c r="AE58" i="38"/>
  <c r="AB58" i="38"/>
  <c r="H63" i="38"/>
  <c r="K63" i="38"/>
  <c r="J63" i="38"/>
  <c r="I63" i="38"/>
  <c r="Q64" i="38"/>
  <c r="T64" i="38"/>
  <c r="S64" i="38"/>
  <c r="R64" i="38"/>
  <c r="AA66" i="38"/>
  <c r="AG66" i="38" s="1"/>
  <c r="AF66" i="38"/>
  <c r="AD66" i="38"/>
  <c r="AC66" i="38"/>
  <c r="AE66" i="38"/>
  <c r="AB66" i="38"/>
  <c r="H10" i="39"/>
  <c r="K10" i="39"/>
  <c r="J10" i="39"/>
  <c r="I10" i="39"/>
  <c r="AF10" i="39"/>
  <c r="K16" i="39"/>
  <c r="J16" i="39"/>
  <c r="AE58" i="39"/>
  <c r="S55" i="38"/>
  <c r="R55" i="38"/>
  <c r="Q55" i="38"/>
  <c r="T55" i="38"/>
  <c r="AF57" i="38"/>
  <c r="AE57" i="38"/>
  <c r="AC57" i="38"/>
  <c r="AB57" i="38"/>
  <c r="AD57" i="38"/>
  <c r="AA57" i="38"/>
  <c r="AG57" i="38" s="1"/>
  <c r="J62" i="38"/>
  <c r="I62" i="38"/>
  <c r="K62" i="38"/>
  <c r="H62" i="38"/>
  <c r="S63" i="38"/>
  <c r="R63" i="38"/>
  <c r="T63" i="38"/>
  <c r="Q63" i="38"/>
  <c r="AF65" i="38"/>
  <c r="AE65" i="38"/>
  <c r="AC65" i="38"/>
  <c r="AB65" i="38"/>
  <c r="AD65" i="38"/>
  <c r="AA65" i="38"/>
  <c r="AG65" i="38" s="1"/>
  <c r="J9" i="39"/>
  <c r="K9" i="39"/>
  <c r="H9" i="39"/>
  <c r="AF13" i="39"/>
  <c r="L9" i="40"/>
  <c r="M9" i="40"/>
  <c r="J15" i="40"/>
  <c r="H13" i="40"/>
  <c r="J13" i="40"/>
  <c r="R43" i="39"/>
  <c r="T43" i="39"/>
  <c r="S43" i="39"/>
  <c r="AB45" i="39"/>
  <c r="AD45" i="39"/>
  <c r="AE45" i="39"/>
  <c r="F11" i="40"/>
  <c r="H11" i="40"/>
  <c r="J10" i="40"/>
  <c r="M12" i="40"/>
  <c r="L12" i="40"/>
  <c r="F14" i="40"/>
  <c r="H16" i="40"/>
  <c r="H17" i="40"/>
  <c r="H18" i="40"/>
  <c r="H19" i="40"/>
  <c r="H20" i="40"/>
  <c r="H21" i="40"/>
  <c r="J36" i="40"/>
  <c r="L38" i="40"/>
  <c r="H42" i="40"/>
  <c r="J54" i="40"/>
  <c r="L56" i="40"/>
  <c r="M10" i="40"/>
  <c r="L10" i="40"/>
  <c r="F12" i="40"/>
  <c r="H14" i="40"/>
  <c r="J16" i="40"/>
  <c r="J17" i="40"/>
  <c r="J18" i="40"/>
  <c r="J19" i="40"/>
  <c r="J20" i="40"/>
  <c r="J21" i="40"/>
  <c r="H9" i="40"/>
  <c r="J11" i="40"/>
  <c r="M13" i="40"/>
  <c r="L13" i="40"/>
  <c r="F15" i="40"/>
  <c r="F10" i="40"/>
  <c r="H12" i="40"/>
  <c r="J14" i="40"/>
  <c r="J9" i="40"/>
  <c r="L11" i="40"/>
  <c r="M11" i="40"/>
  <c r="F13" i="40"/>
  <c r="H15" i="40"/>
  <c r="H10" i="40"/>
  <c r="J12" i="40"/>
  <c r="M14" i="40"/>
  <c r="L14" i="40"/>
  <c r="F16" i="40"/>
  <c r="F17" i="40"/>
  <c r="F18" i="40"/>
  <c r="F19" i="40"/>
  <c r="F20" i="40"/>
  <c r="F21" i="40"/>
  <c r="M31" i="41"/>
  <c r="BA14" i="42"/>
  <c r="AZ14" i="42"/>
  <c r="O11" i="42"/>
  <c r="AW21" i="42"/>
  <c r="Q29" i="42"/>
  <c r="O15" i="42"/>
  <c r="AR14" i="42"/>
  <c r="AO14" i="42"/>
  <c r="AN14" i="42"/>
  <c r="AF17" i="42"/>
  <c r="Q36" i="42"/>
  <c r="AD31" i="42"/>
  <c r="AR10" i="42"/>
  <c r="AR8" i="42"/>
  <c r="AO8" i="42"/>
  <c r="AR9" i="42"/>
  <c r="AD30" i="42"/>
  <c r="AN8" i="42"/>
  <c r="O10" i="42"/>
  <c r="X11" i="42"/>
  <c r="Q34" i="42"/>
  <c r="Q38" i="42"/>
  <c r="BA13" i="42"/>
  <c r="AZ13" i="42"/>
  <c r="BA17" i="42"/>
  <c r="AZ17" i="42"/>
  <c r="D17" i="45"/>
  <c r="D9" i="46"/>
  <c r="D9" i="45"/>
  <c r="D13" i="46"/>
  <c r="D13" i="45"/>
  <c r="D17" i="46"/>
  <c r="D10" i="45"/>
  <c r="D14" i="45"/>
  <c r="D18" i="45"/>
  <c r="D10" i="46"/>
  <c r="D14" i="46"/>
  <c r="D18" i="46"/>
  <c r="D11" i="45"/>
  <c r="D15" i="45"/>
  <c r="D19" i="45"/>
  <c r="D11" i="46"/>
  <c r="D15" i="46"/>
  <c r="D19" i="46"/>
  <c r="D8" i="45"/>
  <c r="D12" i="45"/>
  <c r="D16" i="45"/>
  <c r="D8" i="46"/>
  <c r="D12" i="46"/>
  <c r="D16" i="46"/>
  <c r="G5" i="2"/>
  <c r="O5" i="2"/>
  <c r="H5" i="3"/>
  <c r="I5" i="3" s="1"/>
  <c r="X5" i="3"/>
  <c r="V5" i="4"/>
  <c r="O6" i="5"/>
  <c r="L28" i="5"/>
  <c r="J50" i="5"/>
  <c r="L43" i="7"/>
  <c r="L8" i="9"/>
  <c r="M228" i="9"/>
  <c r="M369" i="9"/>
  <c r="H5" i="2"/>
  <c r="P5" i="2"/>
  <c r="M28" i="5"/>
  <c r="K50" i="5"/>
  <c r="M43" i="7"/>
  <c r="H74" i="9"/>
  <c r="I5" i="2"/>
  <c r="Q5" i="2"/>
  <c r="J5" i="3"/>
  <c r="H5" i="4"/>
  <c r="I5" i="4" s="1"/>
  <c r="O28" i="5"/>
  <c r="L50" i="5"/>
  <c r="J6" i="7"/>
  <c r="O43" i="7"/>
  <c r="J75" i="7"/>
  <c r="K5" i="3"/>
  <c r="S5" i="3"/>
  <c r="M50" i="5"/>
  <c r="K75" i="7"/>
  <c r="L52" i="9"/>
  <c r="L74" i="9"/>
  <c r="L5" i="3"/>
  <c r="T5" i="3"/>
  <c r="J5" i="4"/>
  <c r="J6" i="5"/>
  <c r="O50" i="5"/>
  <c r="L6" i="7"/>
  <c r="L75" i="7"/>
  <c r="M5" i="3"/>
  <c r="K5" i="4"/>
  <c r="J8" i="11"/>
  <c r="V5" i="3"/>
  <c r="L5" i="4"/>
  <c r="T5" i="4"/>
  <c r="L395" i="9"/>
  <c r="L421" i="9"/>
  <c r="F30" i="11"/>
  <c r="J52" i="9"/>
  <c r="F74" i="9"/>
  <c r="L118" i="9"/>
  <c r="L140" i="9"/>
  <c r="L250" i="9"/>
  <c r="L294" i="9"/>
  <c r="L497" i="9"/>
  <c r="L612" i="9"/>
  <c r="M30" i="11"/>
  <c r="F74" i="11"/>
  <c r="M118" i="11"/>
  <c r="F162" i="11"/>
  <c r="M206" i="11"/>
  <c r="I5" i="13"/>
  <c r="Q5" i="13"/>
  <c r="V5" i="14"/>
  <c r="K76" i="14"/>
  <c r="H74" i="17"/>
  <c r="M250" i="17"/>
  <c r="L250" i="17"/>
  <c r="L52" i="11"/>
  <c r="H74" i="11"/>
  <c r="L140" i="11"/>
  <c r="H162" i="11"/>
  <c r="L228" i="11"/>
  <c r="F250" i="11"/>
  <c r="J5" i="13"/>
  <c r="R5" i="13"/>
  <c r="H36" i="13"/>
  <c r="L76" i="14"/>
  <c r="M52" i="11"/>
  <c r="M140" i="11"/>
  <c r="S5" i="13"/>
  <c r="I36" i="13"/>
  <c r="M76" i="14"/>
  <c r="M52" i="17"/>
  <c r="L52" i="17"/>
  <c r="H8" i="11"/>
  <c r="L74" i="11"/>
  <c r="H96" i="11"/>
  <c r="L162" i="11"/>
  <c r="H184" i="11"/>
  <c r="T5" i="13"/>
  <c r="J36" i="13"/>
  <c r="I5" i="14"/>
  <c r="F118" i="11"/>
  <c r="F206" i="11"/>
  <c r="L250" i="11"/>
  <c r="L96" i="11"/>
  <c r="H118" i="11"/>
  <c r="L184" i="11"/>
  <c r="H206" i="11"/>
  <c r="K5" i="14"/>
  <c r="S5" i="14"/>
  <c r="H76" i="14"/>
  <c r="T5" i="14"/>
  <c r="L96" i="17"/>
  <c r="L162" i="17"/>
  <c r="L206" i="17"/>
  <c r="L228" i="19"/>
  <c r="M228" i="19"/>
  <c r="L30" i="17"/>
  <c r="F52" i="17"/>
  <c r="L272" i="17"/>
  <c r="L228" i="18"/>
  <c r="M228" i="18"/>
  <c r="H52" i="17"/>
  <c r="M566" i="17"/>
  <c r="J52" i="17"/>
  <c r="F74" i="17"/>
  <c r="M497" i="17"/>
  <c r="L497" i="17"/>
  <c r="L8" i="18"/>
  <c r="M8" i="18"/>
  <c r="M612" i="17"/>
  <c r="L612" i="17"/>
  <c r="H74" i="18"/>
  <c r="M369" i="17"/>
  <c r="L369" i="17"/>
  <c r="L52" i="18"/>
  <c r="M52" i="18"/>
  <c r="L369" i="18"/>
  <c r="M369" i="18"/>
  <c r="M470" i="18"/>
  <c r="M589" i="18"/>
  <c r="L589" i="18"/>
  <c r="L683" i="17"/>
  <c r="H52" i="18"/>
  <c r="R39" i="22"/>
  <c r="T39" i="22"/>
  <c r="S39" i="22"/>
  <c r="Q39" i="22"/>
  <c r="J52" i="18"/>
  <c r="F74" i="18"/>
  <c r="L118" i="18"/>
  <c r="L140" i="18"/>
  <c r="L184" i="18"/>
  <c r="L250" i="18"/>
  <c r="L294" i="18"/>
  <c r="H52" i="19"/>
  <c r="M447" i="19"/>
  <c r="L447" i="19"/>
  <c r="M659" i="18"/>
  <c r="L659" i="18"/>
  <c r="L74" i="19"/>
  <c r="M74" i="19"/>
  <c r="L369" i="19"/>
  <c r="M369" i="19"/>
  <c r="M683" i="19"/>
  <c r="L683" i="19"/>
  <c r="M566" i="19"/>
  <c r="L566" i="19"/>
  <c r="L520" i="18"/>
  <c r="L30" i="19"/>
  <c r="M30" i="19"/>
  <c r="AE6" i="22"/>
  <c r="AD6" i="22"/>
  <c r="AC6" i="22"/>
  <c r="AB6" i="22"/>
  <c r="AA6" i="22"/>
  <c r="AC39" i="20"/>
  <c r="AB39" i="20"/>
  <c r="Z39" i="20"/>
  <c r="T6" i="22"/>
  <c r="S6" i="22"/>
  <c r="Q6" i="22"/>
  <c r="AF6" i="22"/>
  <c r="K6" i="26"/>
  <c r="J6" i="26"/>
  <c r="I6" i="26"/>
  <c r="H6" i="26"/>
  <c r="J52" i="19"/>
  <c r="F74" i="19"/>
  <c r="L343" i="19"/>
  <c r="T39" i="21"/>
  <c r="S39" i="21"/>
  <c r="Q39" i="21"/>
  <c r="T6" i="20"/>
  <c r="S6" i="20"/>
  <c r="R6" i="20"/>
  <c r="Q6" i="20"/>
  <c r="R39" i="21"/>
  <c r="K6" i="21"/>
  <c r="J6" i="21"/>
  <c r="I6" i="21"/>
  <c r="H6" i="21"/>
  <c r="K6" i="24"/>
  <c r="J6" i="24"/>
  <c r="H6" i="24"/>
  <c r="I6" i="24"/>
  <c r="J39" i="20"/>
  <c r="R39" i="20"/>
  <c r="I39" i="21"/>
  <c r="I6" i="22"/>
  <c r="T6" i="23"/>
  <c r="S6" i="23"/>
  <c r="R6" i="23"/>
  <c r="Q6" i="23"/>
  <c r="I6" i="20"/>
  <c r="AA39" i="21"/>
  <c r="AA39" i="22"/>
  <c r="AB6" i="23"/>
  <c r="AI6" i="23"/>
  <c r="I6" i="25"/>
  <c r="J6" i="20"/>
  <c r="AB39" i="21"/>
  <c r="AA6" i="20"/>
  <c r="Z6" i="21"/>
  <c r="K39" i="24"/>
  <c r="J39" i="24"/>
  <c r="I39" i="24"/>
  <c r="H39" i="24"/>
  <c r="T6" i="26"/>
  <c r="S6" i="26"/>
  <c r="R6" i="26"/>
  <c r="Q6" i="26"/>
  <c r="AD6" i="24"/>
  <c r="AC6" i="24"/>
  <c r="AB6" i="24"/>
  <c r="AA6" i="24"/>
  <c r="Z6" i="24"/>
  <c r="AF6" i="24"/>
  <c r="AB39" i="22"/>
  <c r="AE6" i="23"/>
  <c r="AM6" i="23"/>
  <c r="AD39" i="24"/>
  <c r="AD39" i="22"/>
  <c r="AG6" i="23"/>
  <c r="AD39" i="23"/>
  <c r="R6" i="24"/>
  <c r="I6" i="30"/>
  <c r="H6" i="30"/>
  <c r="G39" i="30"/>
  <c r="K6" i="30"/>
  <c r="J6" i="30"/>
  <c r="S6" i="24"/>
  <c r="Q39" i="24"/>
  <c r="H39" i="23"/>
  <c r="R39" i="24"/>
  <c r="Z39" i="24"/>
  <c r="AF39" i="24" s="1"/>
  <c r="Q6" i="25"/>
  <c r="S6" i="25"/>
  <c r="R6" i="25"/>
  <c r="I39" i="23"/>
  <c r="Q39" i="23"/>
  <c r="S39" i="24"/>
  <c r="AA39" i="24"/>
  <c r="T6" i="25"/>
  <c r="K39" i="26"/>
  <c r="J39" i="26"/>
  <c r="I39" i="26"/>
  <c r="H39" i="26"/>
  <c r="I6" i="27"/>
  <c r="AE6" i="27"/>
  <c r="AD6" i="27"/>
  <c r="AC6" i="27"/>
  <c r="AB6" i="27"/>
  <c r="AG6" i="27"/>
  <c r="K39" i="27"/>
  <c r="J39" i="27"/>
  <c r="I39" i="27"/>
  <c r="H39" i="27"/>
  <c r="I39" i="25"/>
  <c r="Q39" i="25"/>
  <c r="AG39" i="25"/>
  <c r="AC6" i="26"/>
  <c r="AB39" i="26"/>
  <c r="AC6" i="28"/>
  <c r="AB6" i="28"/>
  <c r="AA6" i="28"/>
  <c r="Z6" i="28"/>
  <c r="AA6" i="25"/>
  <c r="J39" i="25"/>
  <c r="R39" i="25"/>
  <c r="AD6" i="26"/>
  <c r="AC39" i="26"/>
  <c r="Q6" i="27"/>
  <c r="AD6" i="25"/>
  <c r="AC39" i="25"/>
  <c r="AG6" i="26"/>
  <c r="AF39" i="26"/>
  <c r="K6" i="28"/>
  <c r="J6" i="28"/>
  <c r="H6" i="28"/>
  <c r="AE6" i="25"/>
  <c r="AD39" i="25"/>
  <c r="Q39" i="26"/>
  <c r="I6" i="28"/>
  <c r="H39" i="25"/>
  <c r="AF39" i="25"/>
  <c r="AD39" i="27"/>
  <c r="K39" i="28"/>
  <c r="S39" i="28"/>
  <c r="K7" i="29"/>
  <c r="J7" i="29"/>
  <c r="I7" i="29"/>
  <c r="H7" i="29"/>
  <c r="AF39" i="27"/>
  <c r="R6" i="28"/>
  <c r="BD7" i="29"/>
  <c r="BA7" i="29"/>
  <c r="O39" i="30"/>
  <c r="S6" i="28"/>
  <c r="BB7" i="29"/>
  <c r="BC7" i="29"/>
  <c r="AA39" i="27"/>
  <c r="AG39" i="27" s="1"/>
  <c r="T6" i="30"/>
  <c r="S6" i="30"/>
  <c r="P39" i="30"/>
  <c r="Q6" i="30"/>
  <c r="BL7" i="29"/>
  <c r="R6" i="30"/>
  <c r="Q7" i="29"/>
  <c r="X39" i="30"/>
  <c r="K39" i="31"/>
  <c r="J39" i="31"/>
  <c r="I39" i="31"/>
  <c r="H39" i="31"/>
  <c r="R7" i="29"/>
  <c r="Z7" i="29"/>
  <c r="AB6" i="30"/>
  <c r="Y39" i="30"/>
  <c r="M123" i="33"/>
  <c r="I123" i="33"/>
  <c r="H123" i="33"/>
  <c r="T5" i="34"/>
  <c r="S5" i="34"/>
  <c r="R5" i="34"/>
  <c r="Q5" i="34"/>
  <c r="P5" i="34"/>
  <c r="D52" i="36"/>
  <c r="F52" i="36"/>
  <c r="K5" i="33"/>
  <c r="H5" i="34"/>
  <c r="L5" i="33"/>
  <c r="I5" i="34"/>
  <c r="M5" i="33"/>
  <c r="K123" i="33"/>
  <c r="J5" i="34"/>
  <c r="L123" i="33"/>
  <c r="N135" i="34"/>
  <c r="J5" i="35"/>
  <c r="R5" i="35"/>
  <c r="N138" i="35"/>
  <c r="O135" i="34"/>
  <c r="S5" i="35"/>
  <c r="G138" i="35"/>
  <c r="O138" i="35"/>
  <c r="K135" i="34"/>
  <c r="K138" i="35"/>
  <c r="M135" i="34"/>
  <c r="F184" i="37"/>
  <c r="H184" i="37"/>
  <c r="F8" i="37"/>
  <c r="D8" i="37"/>
  <c r="F118" i="37"/>
  <c r="K6" i="38"/>
  <c r="J6" i="38"/>
  <c r="I6" i="38"/>
  <c r="H6" i="38"/>
  <c r="J96" i="37"/>
  <c r="L96" i="37"/>
  <c r="H140" i="37"/>
  <c r="J140" i="37"/>
  <c r="D250" i="37"/>
  <c r="F250" i="37"/>
  <c r="M8" i="37"/>
  <c r="M118" i="37"/>
  <c r="F162" i="37"/>
  <c r="H162" i="37"/>
  <c r="T6" i="38"/>
  <c r="S6" i="38"/>
  <c r="R6" i="38"/>
  <c r="Q6" i="38"/>
  <c r="M96" i="37"/>
  <c r="L118" i="37"/>
  <c r="L250" i="37"/>
  <c r="L8" i="37"/>
  <c r="J30" i="37"/>
  <c r="J52" i="37"/>
  <c r="J74" i="37"/>
  <c r="L30" i="37"/>
  <c r="M30" i="37"/>
  <c r="AD6" i="38"/>
  <c r="AC39" i="38"/>
  <c r="T6" i="39"/>
  <c r="S6" i="39"/>
  <c r="R6" i="39"/>
  <c r="Q6" i="39"/>
  <c r="AG6" i="38"/>
  <c r="H39" i="38"/>
  <c r="AF39" i="38"/>
  <c r="I39" i="38"/>
  <c r="J39" i="38"/>
  <c r="D30" i="40"/>
  <c r="F30" i="40"/>
  <c r="AD6" i="39"/>
  <c r="AE6" i="39"/>
  <c r="AD39" i="39"/>
  <c r="AB39" i="39"/>
  <c r="AF39" i="39"/>
  <c r="I6" i="39"/>
  <c r="AG6" i="39"/>
  <c r="AA6" i="39"/>
  <c r="AB6" i="39"/>
  <c r="K39" i="39"/>
  <c r="J39" i="39"/>
  <c r="H39" i="39"/>
  <c r="R39" i="39"/>
  <c r="L8" i="40"/>
  <c r="J8" i="40"/>
  <c r="J52" i="40"/>
  <c r="S39" i="39"/>
  <c r="AA39" i="39"/>
  <c r="AC39" i="39"/>
  <c r="H30" i="40"/>
  <c r="M96" i="40"/>
  <c r="L96" i="40"/>
  <c r="M118" i="40"/>
  <c r="L118" i="40"/>
  <c r="M162" i="40"/>
  <c r="L162" i="40"/>
  <c r="L30" i="40"/>
  <c r="D8" i="41"/>
  <c r="M30" i="40"/>
  <c r="D74" i="41"/>
  <c r="F74" i="41"/>
  <c r="M74" i="41"/>
  <c r="F8" i="41"/>
  <c r="J140" i="40"/>
  <c r="H162" i="40"/>
  <c r="J30" i="41"/>
  <c r="J52" i="41"/>
  <c r="M8" i="41"/>
  <c r="D118" i="41"/>
  <c r="M118" i="41"/>
  <c r="F118" i="41"/>
  <c r="H8" i="41"/>
  <c r="J74" i="41"/>
  <c r="L140" i="41"/>
  <c r="J162" i="41"/>
  <c r="F184" i="41"/>
  <c r="M140" i="41"/>
  <c r="H7" i="42"/>
  <c r="M206" i="41"/>
  <c r="X7" i="42"/>
  <c r="D162" i="41"/>
  <c r="F206" i="41"/>
  <c r="L96" i="41"/>
  <c r="F162" i="41"/>
  <c r="D250" i="41"/>
  <c r="M250" i="41"/>
  <c r="M96" i="41"/>
  <c r="AE7" i="42"/>
  <c r="AB28" i="42"/>
  <c r="AA28" i="42"/>
  <c r="Z28" i="42"/>
  <c r="AC28" i="42"/>
  <c r="M184" i="41"/>
  <c r="I7" i="42"/>
  <c r="Q28" i="42"/>
  <c r="AD28" i="42"/>
  <c r="L228" i="41"/>
  <c r="P7" i="42"/>
  <c r="O7" i="42"/>
  <c r="R28" i="42"/>
  <c r="M228" i="41"/>
  <c r="AR7" i="42"/>
  <c r="AQ7" i="42"/>
  <c r="AO7" i="42"/>
  <c r="Y7" i="42"/>
  <c r="AY7" i="42"/>
  <c r="AZ7" i="42"/>
  <c r="H28" i="42"/>
  <c r="BL31" i="32" l="1"/>
  <c r="BL18" i="32"/>
  <c r="BL10" i="32"/>
  <c r="BL27" i="32"/>
  <c r="BL30" i="32"/>
  <c r="BL13" i="32"/>
  <c r="BL20" i="32"/>
  <c r="S14" i="32"/>
  <c r="S24" i="32"/>
  <c r="BL24" i="32"/>
  <c r="AK34" i="32"/>
  <c r="BL29" i="32"/>
  <c r="BL19" i="32"/>
  <c r="BL35" i="32"/>
  <c r="BL25" i="32"/>
  <c r="BL22" i="32"/>
  <c r="BC34" i="32"/>
  <c r="BL12" i="32"/>
  <c r="BL21" i="32"/>
  <c r="BL14" i="32"/>
  <c r="BL17" i="32"/>
  <c r="BL32" i="32"/>
  <c r="BL33" i="32"/>
  <c r="S22" i="32"/>
  <c r="BL16" i="32"/>
  <c r="S48" i="31"/>
  <c r="S22" i="31"/>
  <c r="AB42" i="31"/>
  <c r="S19" i="31"/>
  <c r="S16" i="31"/>
  <c r="AB68" i="31"/>
  <c r="AB49" i="31"/>
  <c r="AB46" i="31"/>
  <c r="S8" i="31"/>
  <c r="S47" i="31"/>
  <c r="S14" i="31"/>
  <c r="AB63" i="31"/>
  <c r="S58" i="31"/>
  <c r="S45" i="31"/>
  <c r="AB61" i="31"/>
  <c r="AB66" i="31"/>
  <c r="S61" i="31"/>
  <c r="AB60" i="31"/>
  <c r="S50" i="31"/>
  <c r="S30" i="31"/>
  <c r="S11" i="31"/>
  <c r="AB59" i="31"/>
  <c r="AB56" i="31"/>
  <c r="S35" i="31"/>
  <c r="AB55" i="31"/>
  <c r="S32" i="31"/>
  <c r="AT35" i="29"/>
  <c r="AT11" i="29"/>
  <c r="AT26" i="29"/>
  <c r="BL15" i="29"/>
  <c r="AT24" i="29"/>
  <c r="AT16" i="29"/>
  <c r="AT19" i="29"/>
  <c r="AT32" i="29"/>
  <c r="BL18" i="29"/>
  <c r="AT17" i="29"/>
  <c r="AK20" i="29"/>
  <c r="S41" i="28"/>
  <c r="AB65" i="28"/>
  <c r="J55" i="28"/>
  <c r="J56" i="28"/>
  <c r="J53" i="28"/>
  <c r="J44" i="28"/>
  <c r="J41" i="28"/>
  <c r="AB68" i="28"/>
  <c r="J68" i="28"/>
  <c r="AB62" i="28"/>
  <c r="J52" i="28"/>
  <c r="J61" i="28"/>
  <c r="J58" i="28"/>
  <c r="J62" i="28"/>
  <c r="J50" i="28"/>
  <c r="J29" i="28"/>
  <c r="J22" i="28"/>
  <c r="AB52" i="28"/>
  <c r="J65" i="28"/>
  <c r="AB59" i="28"/>
  <c r="S46" i="28"/>
  <c r="J63" i="28"/>
  <c r="AB57" i="28"/>
  <c r="AB55" i="28"/>
  <c r="J26" i="28"/>
  <c r="S59" i="28"/>
  <c r="AB24" i="28"/>
  <c r="S41" i="27"/>
  <c r="AE16" i="27"/>
  <c r="S29" i="27"/>
  <c r="S31" i="27"/>
  <c r="S34" i="27"/>
  <c r="S42" i="27"/>
  <c r="S23" i="27"/>
  <c r="S17" i="26"/>
  <c r="AE46" i="26"/>
  <c r="S12" i="26"/>
  <c r="S18" i="26"/>
  <c r="S54" i="26"/>
  <c r="S20" i="26"/>
  <c r="S55" i="26"/>
  <c r="S21" i="26"/>
  <c r="S42" i="26"/>
  <c r="S67" i="26"/>
  <c r="S51" i="26"/>
  <c r="J8" i="26"/>
  <c r="S48" i="26"/>
  <c r="S57" i="26"/>
  <c r="S44" i="26"/>
  <c r="S16" i="26"/>
  <c r="S68" i="26"/>
  <c r="S26" i="26"/>
  <c r="S28" i="26"/>
  <c r="S29" i="26"/>
  <c r="S8" i="26"/>
  <c r="S52" i="26"/>
  <c r="S61" i="26"/>
  <c r="S45" i="26"/>
  <c r="S11" i="26"/>
  <c r="S66" i="26"/>
  <c r="S50" i="26"/>
  <c r="S34" i="26"/>
  <c r="S19" i="26"/>
  <c r="S62" i="26"/>
  <c r="S46" i="26"/>
  <c r="S63" i="26"/>
  <c r="S47" i="26"/>
  <c r="S24" i="26"/>
  <c r="S59" i="26"/>
  <c r="AE15" i="24"/>
  <c r="AE29" i="24"/>
  <c r="AE9" i="24"/>
  <c r="AE20" i="24"/>
  <c r="Y69" i="24"/>
  <c r="AE10" i="24"/>
  <c r="AK33" i="32"/>
  <c r="S31" i="32"/>
  <c r="AK35" i="32"/>
  <c r="J25" i="32"/>
  <c r="S36" i="32"/>
  <c r="S13" i="32"/>
  <c r="S67" i="31"/>
  <c r="S51" i="31"/>
  <c r="AK24" i="32"/>
  <c r="BC16" i="32"/>
  <c r="S23" i="32"/>
  <c r="BC9" i="32"/>
  <c r="S27" i="31"/>
  <c r="J19" i="31"/>
  <c r="S63" i="31"/>
  <c r="BC36" i="29"/>
  <c r="S20" i="29"/>
  <c r="AK31" i="29"/>
  <c r="S29" i="29"/>
  <c r="BL26" i="29"/>
  <c r="AB22" i="29"/>
  <c r="AT34" i="29"/>
  <c r="AB32" i="29"/>
  <c r="BL12" i="29"/>
  <c r="BC11" i="29"/>
  <c r="AB33" i="29"/>
  <c r="S34" i="29"/>
  <c r="AT13" i="29"/>
  <c r="S35" i="29"/>
  <c r="J24" i="28"/>
  <c r="J13" i="28"/>
  <c r="S56" i="28"/>
  <c r="J10" i="28"/>
  <c r="J31" i="28"/>
  <c r="AE28" i="26"/>
  <c r="J60" i="26"/>
  <c r="AE48" i="26"/>
  <c r="BC27" i="32"/>
  <c r="BC28" i="32"/>
  <c r="BC17" i="32"/>
  <c r="J14" i="31"/>
  <c r="J32" i="31"/>
  <c r="BC19" i="29"/>
  <c r="AB25" i="29"/>
  <c r="AB17" i="29"/>
  <c r="J67" i="26"/>
  <c r="J31" i="27"/>
  <c r="J54" i="26"/>
  <c r="J65" i="26"/>
  <c r="J58" i="26"/>
  <c r="AB26" i="29"/>
  <c r="J20" i="27"/>
  <c r="J30" i="32"/>
  <c r="AK27" i="32"/>
  <c r="BC23" i="32"/>
  <c r="S15" i="32"/>
  <c r="J30" i="31"/>
  <c r="S16" i="32"/>
  <c r="J35" i="31"/>
  <c r="J24" i="31"/>
  <c r="AB14" i="29"/>
  <c r="AK16" i="29"/>
  <c r="S14" i="29"/>
  <c r="BL28" i="29"/>
  <c r="AB11" i="29"/>
  <c r="J16" i="28"/>
  <c r="J8" i="28"/>
  <c r="J25" i="28"/>
  <c r="J22" i="27"/>
  <c r="J68" i="26"/>
  <c r="AF7" i="27"/>
  <c r="J62" i="26"/>
  <c r="AF36" i="26"/>
  <c r="S30" i="26"/>
  <c r="BC33" i="32"/>
  <c r="J32" i="32"/>
  <c r="S25" i="32"/>
  <c r="J35" i="32"/>
  <c r="S21" i="32"/>
  <c r="S59" i="31"/>
  <c r="J17" i="31"/>
  <c r="J22" i="32"/>
  <c r="S53" i="31"/>
  <c r="S9" i="32"/>
  <c r="S55" i="31"/>
  <c r="S44" i="31"/>
  <c r="S28" i="29"/>
  <c r="AB21" i="29"/>
  <c r="AB30" i="29"/>
  <c r="BC25" i="29"/>
  <c r="AK23" i="29"/>
  <c r="S21" i="29"/>
  <c r="AK33" i="29"/>
  <c r="S31" i="29"/>
  <c r="AK9" i="29"/>
  <c r="S32" i="29"/>
  <c r="AB35" i="29"/>
  <c r="AB20" i="29"/>
  <c r="S11" i="29"/>
  <c r="J35" i="27"/>
  <c r="J51" i="26"/>
  <c r="J43" i="26"/>
  <c r="J44" i="26"/>
  <c r="J53" i="26"/>
  <c r="J49" i="26"/>
  <c r="J66" i="26"/>
  <c r="AE26" i="24"/>
  <c r="S32" i="32"/>
  <c r="BC35" i="32"/>
  <c r="BC36" i="32"/>
  <c r="S35" i="32"/>
  <c r="BC29" i="32"/>
  <c r="J21" i="32"/>
  <c r="S56" i="31"/>
  <c r="J33" i="31"/>
  <c r="S66" i="31"/>
  <c r="J11" i="31"/>
  <c r="AB44" i="31"/>
  <c r="J16" i="31"/>
  <c r="J8" i="31"/>
  <c r="J28" i="32"/>
  <c r="AB65" i="31"/>
  <c r="AB54" i="31"/>
  <c r="AB57" i="31"/>
  <c r="AK30" i="29"/>
  <c r="BL25" i="29"/>
  <c r="BL34" i="29"/>
  <c r="AT33" i="29"/>
  <c r="AB31" i="29"/>
  <c r="AT36" i="29"/>
  <c r="AT18" i="29"/>
  <c r="AB16" i="29"/>
  <c r="AK26" i="29"/>
  <c r="S24" i="29"/>
  <c r="S16" i="29"/>
  <c r="AB27" i="29"/>
  <c r="J27" i="28"/>
  <c r="S8" i="28"/>
  <c r="AB18" i="29"/>
  <c r="J32" i="28"/>
  <c r="AB9" i="29"/>
  <c r="J21" i="28"/>
  <c r="J15" i="28"/>
  <c r="S55" i="27"/>
  <c r="S15" i="27"/>
  <c r="J52" i="26"/>
  <c r="J24" i="27"/>
  <c r="AE64" i="26"/>
  <c r="AE22" i="26"/>
  <c r="J41" i="26"/>
  <c r="J22" i="26"/>
  <c r="BC26" i="32"/>
  <c r="J33" i="32"/>
  <c r="AK28" i="32"/>
  <c r="S26" i="32"/>
  <c r="BC15" i="32"/>
  <c r="J13" i="32"/>
  <c r="J25" i="31"/>
  <c r="J9" i="31"/>
  <c r="S28" i="32"/>
  <c r="S27" i="32"/>
  <c r="J14" i="32"/>
  <c r="J23" i="32"/>
  <c r="S42" i="31"/>
  <c r="J27" i="31"/>
  <c r="AB51" i="31"/>
  <c r="J28" i="31"/>
  <c r="AB13" i="29"/>
  <c r="AT25" i="29"/>
  <c r="AB23" i="29"/>
  <c r="AT9" i="29"/>
  <c r="AK25" i="29"/>
  <c r="S23" i="29"/>
  <c r="AT29" i="29"/>
  <c r="AB19" i="29"/>
  <c r="S32" i="28"/>
  <c r="AK27" i="29"/>
  <c r="J34" i="28"/>
  <c r="S19" i="29"/>
  <c r="S57" i="27"/>
  <c r="AE57" i="26"/>
  <c r="J46" i="26"/>
  <c r="S13" i="26"/>
  <c r="S32" i="26"/>
  <c r="J50" i="26"/>
  <c r="S56" i="27"/>
  <c r="AE28" i="24"/>
  <c r="AE12" i="24"/>
  <c r="AF36" i="38"/>
  <c r="S33" i="32"/>
  <c r="S64" i="31"/>
  <c r="J22" i="31"/>
  <c r="S29" i="32"/>
  <c r="J15" i="32"/>
  <c r="J16" i="32"/>
  <c r="AB36" i="29"/>
  <c r="AK22" i="29"/>
  <c r="S12" i="29"/>
  <c r="S36" i="29"/>
  <c r="AK15" i="29"/>
  <c r="S13" i="29"/>
  <c r="AB15" i="29"/>
  <c r="BL31" i="29"/>
  <c r="S10" i="29"/>
  <c r="J11" i="28"/>
  <c r="J59" i="26"/>
  <c r="J61" i="26"/>
  <c r="AE15" i="26"/>
  <c r="AE60" i="26"/>
  <c r="S33" i="26"/>
  <c r="S9" i="26"/>
  <c r="I12" i="42"/>
  <c r="P15" i="42"/>
  <c r="R33" i="42"/>
  <c r="H17" i="42"/>
  <c r="J84" i="41"/>
  <c r="H58" i="41"/>
  <c r="J58" i="41"/>
  <c r="J12" i="41"/>
  <c r="L12" i="41"/>
  <c r="H120" i="41"/>
  <c r="J42" i="41"/>
  <c r="J192" i="41"/>
  <c r="L192" i="41"/>
  <c r="H77" i="41"/>
  <c r="J130" i="41"/>
  <c r="J193" i="41"/>
  <c r="J196" i="41"/>
  <c r="J171" i="41"/>
  <c r="J170" i="41"/>
  <c r="L170" i="41"/>
  <c r="L163" i="41"/>
  <c r="J145" i="41"/>
  <c r="J231" i="41"/>
  <c r="L231" i="41"/>
  <c r="J164" i="41"/>
  <c r="J237" i="41"/>
  <c r="J169" i="41"/>
  <c r="L169" i="41"/>
  <c r="H86" i="41"/>
  <c r="J37" i="41"/>
  <c r="J14" i="41"/>
  <c r="H127" i="41"/>
  <c r="H172" i="41"/>
  <c r="H125" i="41"/>
  <c r="H102" i="41"/>
  <c r="H190" i="41"/>
  <c r="H146" i="41"/>
  <c r="H103" i="41"/>
  <c r="H240" i="41"/>
  <c r="H173" i="41"/>
  <c r="H211" i="41"/>
  <c r="J211" i="41"/>
  <c r="H188" i="41"/>
  <c r="F16" i="41"/>
  <c r="F83" i="41"/>
  <c r="F32" i="41"/>
  <c r="F121" i="41"/>
  <c r="F41" i="41"/>
  <c r="H41" i="41"/>
  <c r="F81" i="41"/>
  <c r="F120" i="41"/>
  <c r="F144" i="41"/>
  <c r="F261" i="41"/>
  <c r="F99" i="41"/>
  <c r="F84" i="41"/>
  <c r="F100" i="41"/>
  <c r="F237" i="41"/>
  <c r="F188" i="41"/>
  <c r="F216" i="41"/>
  <c r="F189" i="41"/>
  <c r="J99" i="40"/>
  <c r="H59" i="40"/>
  <c r="J35" i="40"/>
  <c r="H192" i="40"/>
  <c r="F103" i="40"/>
  <c r="H232" i="40"/>
  <c r="F33" i="40"/>
  <c r="H33" i="40"/>
  <c r="J170" i="40"/>
  <c r="J84" i="40"/>
  <c r="J214" i="40"/>
  <c r="J129" i="40"/>
  <c r="J230" i="40"/>
  <c r="J171" i="40"/>
  <c r="J147" i="40"/>
  <c r="J255" i="40"/>
  <c r="J150" i="40"/>
  <c r="J263" i="40"/>
  <c r="F56" i="40"/>
  <c r="H32" i="40"/>
  <c r="H141" i="40"/>
  <c r="H238" i="40"/>
  <c r="H190" i="40"/>
  <c r="H119" i="40"/>
  <c r="H215" i="40"/>
  <c r="H150" i="40"/>
  <c r="H257" i="40"/>
  <c r="H234" i="40"/>
  <c r="H148" i="40"/>
  <c r="H237" i="40"/>
  <c r="J237" i="40"/>
  <c r="M53" i="41"/>
  <c r="F11" i="41"/>
  <c r="M192" i="41"/>
  <c r="M254" i="41"/>
  <c r="M99" i="41"/>
  <c r="C241" i="41"/>
  <c r="J234" i="40"/>
  <c r="F98" i="40"/>
  <c r="F193" i="40"/>
  <c r="F130" i="40"/>
  <c r="F231" i="40"/>
  <c r="F172" i="40"/>
  <c r="F107" i="40"/>
  <c r="F208" i="40"/>
  <c r="F143" i="40"/>
  <c r="F240" i="40"/>
  <c r="H240" i="40"/>
  <c r="F192" i="40"/>
  <c r="F260" i="40"/>
  <c r="H102" i="40"/>
  <c r="H60" i="40"/>
  <c r="F144" i="40"/>
  <c r="F55" i="40"/>
  <c r="H31" i="40"/>
  <c r="V69" i="39"/>
  <c r="AC58" i="39"/>
  <c r="AA58" i="39"/>
  <c r="I24" i="39"/>
  <c r="G36" i="39"/>
  <c r="H36" i="39" s="1"/>
  <c r="AG45" i="39"/>
  <c r="AC14" i="39"/>
  <c r="AA14" i="39"/>
  <c r="Y36" i="39"/>
  <c r="AF42" i="39"/>
  <c r="AB42" i="39"/>
  <c r="AD42" i="39"/>
  <c r="AF61" i="39"/>
  <c r="AF67" i="39"/>
  <c r="AF27" i="39"/>
  <c r="AF28" i="39"/>
  <c r="AF32" i="39"/>
  <c r="Q28" i="39"/>
  <c r="AG56" i="39"/>
  <c r="M101" i="40"/>
  <c r="F141" i="40"/>
  <c r="F190" i="40"/>
  <c r="R14" i="39"/>
  <c r="J170" i="37"/>
  <c r="J131" i="37"/>
  <c r="J81" i="37"/>
  <c r="J240" i="37"/>
  <c r="J209" i="37"/>
  <c r="J167" i="37"/>
  <c r="J128" i="37"/>
  <c r="J99" i="37"/>
  <c r="J56" i="37"/>
  <c r="J164" i="37"/>
  <c r="F85" i="37"/>
  <c r="F687" i="36"/>
  <c r="F667" i="36"/>
  <c r="J262" i="37"/>
  <c r="F185" i="37"/>
  <c r="J150" i="37"/>
  <c r="H696" i="36"/>
  <c r="J696" i="36"/>
  <c r="J620" i="36"/>
  <c r="J259" i="37"/>
  <c r="F233" i="37"/>
  <c r="J196" i="37"/>
  <c r="F100" i="37"/>
  <c r="J261" i="37"/>
  <c r="J218" i="37"/>
  <c r="J190" i="37"/>
  <c r="F143" i="37"/>
  <c r="J126" i="37"/>
  <c r="L126" i="37"/>
  <c r="J97" i="37"/>
  <c r="L97" i="37"/>
  <c r="F64" i="37"/>
  <c r="F690" i="36"/>
  <c r="H690" i="36"/>
  <c r="J624" i="36"/>
  <c r="H614" i="36"/>
  <c r="J614" i="36"/>
  <c r="F569" i="36"/>
  <c r="F578" i="36"/>
  <c r="H578" i="36"/>
  <c r="J577" i="36"/>
  <c r="J550" i="36"/>
  <c r="F472" i="36"/>
  <c r="H472" i="36"/>
  <c r="H425" i="36"/>
  <c r="J323" i="36"/>
  <c r="F477" i="36"/>
  <c r="H477" i="36"/>
  <c r="J556" i="36"/>
  <c r="H423" i="36"/>
  <c r="J423" i="36"/>
  <c r="H76" i="36"/>
  <c r="F399" i="36"/>
  <c r="H399" i="36"/>
  <c r="J297" i="36"/>
  <c r="J173" i="36"/>
  <c r="F449" i="36"/>
  <c r="J214" i="36"/>
  <c r="H130" i="36"/>
  <c r="F53" i="36"/>
  <c r="I29" i="42"/>
  <c r="O14" i="42"/>
  <c r="AC32" i="42"/>
  <c r="AB32" i="42"/>
  <c r="I16" i="42"/>
  <c r="H81" i="41"/>
  <c r="J81" i="41"/>
  <c r="H128" i="41"/>
  <c r="J57" i="41"/>
  <c r="L57" i="41"/>
  <c r="H36" i="41"/>
  <c r="J36" i="41"/>
  <c r="J77" i="41"/>
  <c r="H61" i="41"/>
  <c r="J18" i="41"/>
  <c r="H171" i="41"/>
  <c r="H76" i="41"/>
  <c r="J189" i="41"/>
  <c r="J209" i="41"/>
  <c r="J208" i="41"/>
  <c r="J259" i="41"/>
  <c r="J174" i="41"/>
  <c r="J146" i="41"/>
  <c r="J235" i="41"/>
  <c r="L235" i="41"/>
  <c r="J168" i="41"/>
  <c r="J210" i="41"/>
  <c r="J173" i="41"/>
  <c r="H56" i="41"/>
  <c r="H168" i="41"/>
  <c r="H256" i="41"/>
  <c r="H129" i="41"/>
  <c r="H106" i="41"/>
  <c r="H210" i="41"/>
  <c r="H189" i="41"/>
  <c r="H107" i="41"/>
  <c r="H214" i="41"/>
  <c r="H187" i="41"/>
  <c r="H215" i="41"/>
  <c r="H192" i="41"/>
  <c r="F42" i="41"/>
  <c r="F125" i="41"/>
  <c r="F36" i="41"/>
  <c r="F164" i="41"/>
  <c r="F55" i="41"/>
  <c r="H55" i="41"/>
  <c r="F102" i="41"/>
  <c r="F124" i="41"/>
  <c r="H124" i="41"/>
  <c r="F152" i="41"/>
  <c r="F145" i="41"/>
  <c r="F122" i="41"/>
  <c r="F103" i="41"/>
  <c r="F104" i="41"/>
  <c r="F215" i="41"/>
  <c r="F192" i="41"/>
  <c r="F193" i="41"/>
  <c r="F81" i="40"/>
  <c r="H81" i="40"/>
  <c r="F57" i="40"/>
  <c r="J186" i="40"/>
  <c r="H97" i="40"/>
  <c r="J58" i="40"/>
  <c r="L58" i="40"/>
  <c r="J32" i="40"/>
  <c r="L32" i="40"/>
  <c r="F212" i="40"/>
  <c r="J55" i="40"/>
  <c r="J189" i="40"/>
  <c r="J97" i="40"/>
  <c r="J235" i="40"/>
  <c r="J238" i="40"/>
  <c r="J190" i="40"/>
  <c r="J166" i="40"/>
  <c r="J259" i="40"/>
  <c r="J169" i="40"/>
  <c r="J252" i="40"/>
  <c r="F209" i="40"/>
  <c r="F82" i="40"/>
  <c r="H149" i="40"/>
  <c r="H82" i="40"/>
  <c r="H212" i="40"/>
  <c r="H127" i="40"/>
  <c r="H236" i="40"/>
  <c r="H169" i="40"/>
  <c r="H125" i="40"/>
  <c r="H252" i="40"/>
  <c r="H167" i="40"/>
  <c r="H256" i="40"/>
  <c r="F17" i="41"/>
  <c r="M15" i="41"/>
  <c r="M122" i="41"/>
  <c r="M103" i="41"/>
  <c r="H214" i="40"/>
  <c r="H63" i="40"/>
  <c r="J39" i="40"/>
  <c r="F106" i="40"/>
  <c r="F207" i="40"/>
  <c r="F142" i="40"/>
  <c r="F239" i="40"/>
  <c r="F191" i="40"/>
  <c r="F120" i="40"/>
  <c r="F216" i="40"/>
  <c r="F151" i="40"/>
  <c r="F84" i="40"/>
  <c r="F214" i="40"/>
  <c r="F258" i="40"/>
  <c r="H258" i="40"/>
  <c r="J98" i="40"/>
  <c r="F58" i="40"/>
  <c r="F121" i="40"/>
  <c r="H78" i="40"/>
  <c r="L69" i="39"/>
  <c r="N69" i="39"/>
  <c r="Z36" i="39"/>
  <c r="AF29" i="39"/>
  <c r="I29" i="39"/>
  <c r="AC40" i="39"/>
  <c r="AA40" i="39"/>
  <c r="AC42" i="39"/>
  <c r="AA42" i="39"/>
  <c r="V36" i="39"/>
  <c r="AF47" i="39"/>
  <c r="AF50" i="39"/>
  <c r="AD50" i="39"/>
  <c r="AB50" i="39"/>
  <c r="AF54" i="39"/>
  <c r="AF58" i="39"/>
  <c r="AD58" i="39"/>
  <c r="AB58" i="39"/>
  <c r="H13" i="39"/>
  <c r="AF18" i="39"/>
  <c r="AF15" i="39"/>
  <c r="F237" i="37"/>
  <c r="J59" i="37"/>
  <c r="L59" i="37"/>
  <c r="J197" i="37"/>
  <c r="J86" i="37"/>
  <c r="J42" i="37"/>
  <c r="H624" i="36"/>
  <c r="F251" i="37"/>
  <c r="F216" i="37"/>
  <c r="F188" i="37"/>
  <c r="F119" i="37"/>
  <c r="J83" i="37"/>
  <c r="F55" i="37"/>
  <c r="J685" i="36"/>
  <c r="L685" i="36"/>
  <c r="J665" i="36"/>
  <c r="L665" i="36"/>
  <c r="H621" i="36"/>
  <c r="J621" i="36"/>
  <c r="F213" i="37"/>
  <c r="F60" i="37"/>
  <c r="F694" i="36"/>
  <c r="F684" i="36"/>
  <c r="F664" i="36"/>
  <c r="J231" i="37"/>
  <c r="F149" i="37"/>
  <c r="F121" i="37"/>
  <c r="J98" i="37"/>
  <c r="F102" i="37"/>
  <c r="J57" i="37"/>
  <c r="L57" i="37"/>
  <c r="F260" i="37"/>
  <c r="F232" i="37"/>
  <c r="F197" i="37"/>
  <c r="F167" i="37"/>
  <c r="J62" i="37"/>
  <c r="F34" i="37"/>
  <c r="F668" i="36"/>
  <c r="F590" i="36"/>
  <c r="H590" i="36"/>
  <c r="F568" i="36"/>
  <c r="H568" i="36"/>
  <c r="J578" i="36"/>
  <c r="F579" i="36"/>
  <c r="H529" i="36"/>
  <c r="H482" i="36"/>
  <c r="F423" i="36"/>
  <c r="H373" i="36"/>
  <c r="J278" i="36"/>
  <c r="H553" i="36"/>
  <c r="J553" i="36"/>
  <c r="F475" i="36"/>
  <c r="H326" i="36"/>
  <c r="J326" i="36"/>
  <c r="H594" i="36"/>
  <c r="J483" i="36"/>
  <c r="J548" i="36"/>
  <c r="F375" i="36"/>
  <c r="H163" i="36"/>
  <c r="J163" i="36"/>
  <c r="J352" i="36"/>
  <c r="F145" i="36"/>
  <c r="M60" i="36"/>
  <c r="X15" i="42"/>
  <c r="P14" i="42"/>
  <c r="H208" i="41"/>
  <c r="J85" i="41"/>
  <c r="J35" i="41"/>
  <c r="L35" i="41"/>
  <c r="J9" i="41"/>
  <c r="J76" i="41"/>
  <c r="J60" i="41"/>
  <c r="H39" i="41"/>
  <c r="H16" i="41"/>
  <c r="L119" i="41"/>
  <c r="J64" i="41"/>
  <c r="J262" i="41"/>
  <c r="J240" i="41"/>
  <c r="J215" i="41"/>
  <c r="J101" i="41"/>
  <c r="J82" i="41"/>
  <c r="J147" i="41"/>
  <c r="J239" i="41"/>
  <c r="J172" i="41"/>
  <c r="J214" i="41"/>
  <c r="J187" i="41"/>
  <c r="L187" i="41"/>
  <c r="H79" i="41"/>
  <c r="J55" i="41"/>
  <c r="H34" i="41"/>
  <c r="H11" i="41"/>
  <c r="H260" i="41"/>
  <c r="H105" i="41"/>
  <c r="H150" i="41"/>
  <c r="H237" i="41"/>
  <c r="H194" i="41"/>
  <c r="H142" i="41"/>
  <c r="H218" i="41"/>
  <c r="H191" i="41"/>
  <c r="H254" i="41"/>
  <c r="H196" i="41"/>
  <c r="F79" i="41"/>
  <c r="F35" i="41"/>
  <c r="F191" i="41"/>
  <c r="F40" i="41"/>
  <c r="F59" i="41"/>
  <c r="H59" i="41"/>
  <c r="F129" i="41"/>
  <c r="F128" i="41"/>
  <c r="F187" i="41"/>
  <c r="F148" i="41"/>
  <c r="F126" i="41"/>
  <c r="F107" i="41"/>
  <c r="F123" i="41"/>
  <c r="F108" i="41"/>
  <c r="F254" i="41"/>
  <c r="F196" i="41"/>
  <c r="F255" i="41"/>
  <c r="F232" i="41"/>
  <c r="F152" i="40"/>
  <c r="F79" i="40"/>
  <c r="J172" i="40"/>
  <c r="J86" i="40"/>
  <c r="H56" i="40"/>
  <c r="J56" i="40"/>
  <c r="F195" i="40"/>
  <c r="H84" i="40"/>
  <c r="H53" i="40"/>
  <c r="J81" i="40"/>
  <c r="J197" i="40"/>
  <c r="J105" i="40"/>
  <c r="J253" i="40"/>
  <c r="J149" i="40"/>
  <c r="J82" i="40"/>
  <c r="J212" i="40"/>
  <c r="J174" i="40"/>
  <c r="J80" i="40"/>
  <c r="J188" i="40"/>
  <c r="J258" i="40"/>
  <c r="J194" i="40"/>
  <c r="F77" i="40"/>
  <c r="H79" i="40"/>
  <c r="H168" i="40"/>
  <c r="H103" i="40"/>
  <c r="H233" i="40"/>
  <c r="H147" i="40"/>
  <c r="H80" i="40"/>
  <c r="H188" i="40"/>
  <c r="H145" i="40"/>
  <c r="H261" i="40"/>
  <c r="H175" i="40"/>
  <c r="H259" i="40"/>
  <c r="C21" i="41"/>
  <c r="C109" i="41"/>
  <c r="F18" i="41"/>
  <c r="M165" i="41"/>
  <c r="M126" i="41"/>
  <c r="M253" i="41"/>
  <c r="C197" i="41"/>
  <c r="J208" i="40"/>
  <c r="J106" i="40"/>
  <c r="F61" i="40"/>
  <c r="H37" i="40"/>
  <c r="F119" i="40"/>
  <c r="F215" i="40"/>
  <c r="F150" i="40"/>
  <c r="F83" i="40"/>
  <c r="H83" i="40"/>
  <c r="F213" i="40"/>
  <c r="F128" i="40"/>
  <c r="F229" i="40"/>
  <c r="F170" i="40"/>
  <c r="H170" i="40"/>
  <c r="F97" i="40"/>
  <c r="F235" i="40"/>
  <c r="F261" i="40"/>
  <c r="F102" i="40"/>
  <c r="F76" i="40"/>
  <c r="D69" i="39"/>
  <c r="F69" i="39"/>
  <c r="AC48" i="39"/>
  <c r="AA48" i="39"/>
  <c r="AC50" i="39"/>
  <c r="AA50" i="39"/>
  <c r="Q46" i="39"/>
  <c r="N36" i="39"/>
  <c r="AF41" i="39"/>
  <c r="AF62" i="39"/>
  <c r="AF66" i="39"/>
  <c r="L36" i="39"/>
  <c r="AF26" i="39"/>
  <c r="AF23" i="39"/>
  <c r="K47" i="39"/>
  <c r="AG14" i="39"/>
  <c r="T14" i="39"/>
  <c r="AF21" i="39"/>
  <c r="AF45" i="39"/>
  <c r="M58" i="40"/>
  <c r="F233" i="40"/>
  <c r="J235" i="37"/>
  <c r="F194" i="37"/>
  <c r="F164" i="37"/>
  <c r="F125" i="37"/>
  <c r="J37" i="37"/>
  <c r="L37" i="37"/>
  <c r="F234" i="37"/>
  <c r="F150" i="37"/>
  <c r="F122" i="37"/>
  <c r="F36" i="37"/>
  <c r="M36" i="37"/>
  <c r="F672" i="36"/>
  <c r="F622" i="36"/>
  <c r="J214" i="37"/>
  <c r="J186" i="37"/>
  <c r="J53" i="37"/>
  <c r="L53" i="37"/>
  <c r="F695" i="36"/>
  <c r="F619" i="36"/>
  <c r="H619" i="36"/>
  <c r="F256" i="37"/>
  <c r="J211" i="37"/>
  <c r="F171" i="37"/>
  <c r="F144" i="37"/>
  <c r="F103" i="37"/>
  <c r="J58" i="37"/>
  <c r="J662" i="36"/>
  <c r="L662" i="36"/>
  <c r="H618" i="36"/>
  <c r="J618" i="36"/>
  <c r="F253" i="37"/>
  <c r="F190" i="37"/>
  <c r="J147" i="37"/>
  <c r="F87" i="37"/>
  <c r="F255" i="37"/>
  <c r="F212" i="37"/>
  <c r="F170" i="37"/>
  <c r="F131" i="37"/>
  <c r="J100" i="37"/>
  <c r="J258" i="37"/>
  <c r="L258" i="37"/>
  <c r="J230" i="37"/>
  <c r="L230" i="37"/>
  <c r="J195" i="37"/>
  <c r="J165" i="37"/>
  <c r="L165" i="37"/>
  <c r="F120" i="37"/>
  <c r="F86" i="37"/>
  <c r="J32" i="37"/>
  <c r="L32" i="37"/>
  <c r="F688" i="36"/>
  <c r="J666" i="36"/>
  <c r="L666" i="36"/>
  <c r="H622" i="36"/>
  <c r="J622" i="36"/>
  <c r="H579" i="36"/>
  <c r="H567" i="36"/>
  <c r="J567" i="36"/>
  <c r="F570" i="36"/>
  <c r="H570" i="36"/>
  <c r="J569" i="36"/>
  <c r="H548" i="36"/>
  <c r="F527" i="36"/>
  <c r="H527" i="36"/>
  <c r="F480" i="36"/>
  <c r="H433" i="36"/>
  <c r="F371" i="36"/>
  <c r="H321" i="36"/>
  <c r="J473" i="36"/>
  <c r="L473" i="36"/>
  <c r="J544" i="36"/>
  <c r="H602" i="36"/>
  <c r="J602" i="36"/>
  <c r="J475" i="36"/>
  <c r="H546" i="36"/>
  <c r="F173" i="36"/>
  <c r="H173" i="36"/>
  <c r="F408" i="36"/>
  <c r="J298" i="36"/>
  <c r="F502" i="36"/>
  <c r="J63" i="36"/>
  <c r="J456" i="36"/>
  <c r="F209" i="36"/>
  <c r="H142" i="36"/>
  <c r="J122" i="36"/>
  <c r="K128" i="33"/>
  <c r="K127" i="33"/>
  <c r="K126" i="33"/>
  <c r="F75" i="36"/>
  <c r="M75" i="36"/>
  <c r="Q33" i="42"/>
  <c r="AD32" i="42"/>
  <c r="R34" i="42"/>
  <c r="H84" i="41"/>
  <c r="H82" i="41"/>
  <c r="H54" i="41"/>
  <c r="J54" i="41"/>
  <c r="J254" i="41"/>
  <c r="L254" i="41"/>
  <c r="J38" i="41"/>
  <c r="J15" i="41"/>
  <c r="L15" i="41"/>
  <c r="J99" i="41"/>
  <c r="L99" i="41"/>
  <c r="J258" i="41"/>
  <c r="L258" i="41"/>
  <c r="J232" i="41"/>
  <c r="J105" i="41"/>
  <c r="J86" i="41"/>
  <c r="J255" i="41"/>
  <c r="L255" i="41"/>
  <c r="J148" i="41"/>
  <c r="J213" i="41"/>
  <c r="J186" i="41"/>
  <c r="J218" i="41"/>
  <c r="J191" i="41"/>
  <c r="L191" i="41"/>
  <c r="H64" i="41"/>
  <c r="K65" i="41"/>
  <c r="J33" i="41"/>
  <c r="J10" i="41"/>
  <c r="I21" i="41"/>
  <c r="H100" i="41"/>
  <c r="J100" i="41"/>
  <c r="H144" i="41"/>
  <c r="H145" i="41"/>
  <c r="H255" i="41"/>
  <c r="H212" i="41"/>
  <c r="H193" i="41"/>
  <c r="H253" i="41"/>
  <c r="H195" i="41"/>
  <c r="H258" i="41"/>
  <c r="H231" i="41"/>
  <c r="F39" i="41"/>
  <c r="F213" i="41"/>
  <c r="F54" i="41"/>
  <c r="F10" i="41"/>
  <c r="H10" i="41"/>
  <c r="F63" i="41"/>
  <c r="H63" i="41"/>
  <c r="F60" i="41"/>
  <c r="F238" i="41"/>
  <c r="F211" i="41"/>
  <c r="F149" i="41"/>
  <c r="F130" i="41"/>
  <c r="F142" i="41"/>
  <c r="F127" i="41"/>
  <c r="F143" i="41"/>
  <c r="F258" i="41"/>
  <c r="F231" i="41"/>
  <c r="F259" i="41"/>
  <c r="F236" i="41"/>
  <c r="H146" i="40"/>
  <c r="F78" i="40"/>
  <c r="J53" i="40"/>
  <c r="F54" i="40"/>
  <c r="H54" i="40"/>
  <c r="H189" i="40"/>
  <c r="J76" i="40"/>
  <c r="H43" i="40"/>
  <c r="J102" i="40"/>
  <c r="J211" i="40"/>
  <c r="J126" i="40"/>
  <c r="J79" i="40"/>
  <c r="J168" i="40"/>
  <c r="J103" i="40"/>
  <c r="J233" i="40"/>
  <c r="J185" i="40"/>
  <c r="J101" i="40"/>
  <c r="L101" i="40"/>
  <c r="J196" i="40"/>
  <c r="J261" i="40"/>
  <c r="J42" i="40"/>
  <c r="H87" i="40"/>
  <c r="H187" i="40"/>
  <c r="H124" i="40"/>
  <c r="H241" i="40"/>
  <c r="H166" i="40"/>
  <c r="H101" i="40"/>
  <c r="H196" i="40"/>
  <c r="H86" i="40"/>
  <c r="H186" i="40"/>
  <c r="H254" i="40"/>
  <c r="M35" i="41"/>
  <c r="F34" i="41"/>
  <c r="M258" i="41"/>
  <c r="M166" i="41"/>
  <c r="C131" i="41"/>
  <c r="M119" i="41"/>
  <c r="M257" i="41"/>
  <c r="H197" i="40"/>
  <c r="J104" i="40"/>
  <c r="F35" i="40"/>
  <c r="F127" i="40"/>
  <c r="F236" i="40"/>
  <c r="F169" i="40"/>
  <c r="F104" i="40"/>
  <c r="F234" i="40"/>
  <c r="F148" i="40"/>
  <c r="F237" i="40"/>
  <c r="F189" i="40"/>
  <c r="F105" i="40"/>
  <c r="F253" i="40"/>
  <c r="J216" i="40"/>
  <c r="F100" i="40"/>
  <c r="H65" i="40"/>
  <c r="J41" i="40"/>
  <c r="C69" i="39"/>
  <c r="U69" i="39"/>
  <c r="O69" i="39"/>
  <c r="F36" i="39"/>
  <c r="H11" i="39"/>
  <c r="AF46" i="39"/>
  <c r="AF49" i="39"/>
  <c r="AF52" i="39"/>
  <c r="AF57" i="39"/>
  <c r="D36" i="39"/>
  <c r="AF11" i="39"/>
  <c r="I11" i="39"/>
  <c r="AF34" i="39"/>
  <c r="AF31" i="39"/>
  <c r="Q14" i="39"/>
  <c r="AG50" i="39"/>
  <c r="C36" i="39"/>
  <c r="H16" i="39"/>
  <c r="H29" i="39"/>
  <c r="M142" i="40"/>
  <c r="F31" i="40"/>
  <c r="F34" i="40"/>
  <c r="E36" i="39"/>
  <c r="J192" i="37"/>
  <c r="F153" i="37"/>
  <c r="J123" i="37"/>
  <c r="J232" i="37"/>
  <c r="F191" i="37"/>
  <c r="J148" i="37"/>
  <c r="J120" i="37"/>
  <c r="F80" i="37"/>
  <c r="J34" i="37"/>
  <c r="F239" i="37"/>
  <c r="F147" i="37"/>
  <c r="F106" i="37"/>
  <c r="F77" i="37"/>
  <c r="J693" i="36"/>
  <c r="H663" i="36"/>
  <c r="J663" i="36"/>
  <c r="J254" i="37"/>
  <c r="J169" i="37"/>
  <c r="J142" i="37"/>
  <c r="J101" i="37"/>
  <c r="F616" i="36"/>
  <c r="H616" i="36"/>
  <c r="F218" i="37"/>
  <c r="J188" i="37"/>
  <c r="J85" i="37"/>
  <c r="J253" i="37"/>
  <c r="J210" i="37"/>
  <c r="J168" i="37"/>
  <c r="J129" i="37"/>
  <c r="J84" i="37"/>
  <c r="F56" i="37"/>
  <c r="J686" i="36"/>
  <c r="L686" i="36"/>
  <c r="F620" i="36"/>
  <c r="H620" i="36"/>
  <c r="J570" i="36"/>
  <c r="L570" i="36"/>
  <c r="H572" i="36"/>
  <c r="J572" i="36"/>
  <c r="F571" i="36"/>
  <c r="F546" i="36"/>
  <c r="F431" i="36"/>
  <c r="H381" i="36"/>
  <c r="F319" i="36"/>
  <c r="H276" i="36"/>
  <c r="F532" i="36"/>
  <c r="H532" i="36"/>
  <c r="J432" i="36"/>
  <c r="F285" i="36"/>
  <c r="M594" i="36"/>
  <c r="J591" i="36"/>
  <c r="J529" i="36"/>
  <c r="F238" i="36"/>
  <c r="H238" i="36"/>
  <c r="H78" i="36"/>
  <c r="H405" i="36"/>
  <c r="H499" i="36"/>
  <c r="F261" i="36"/>
  <c r="F346" i="36"/>
  <c r="J216" i="36"/>
  <c r="J152" i="36"/>
  <c r="F78" i="36"/>
  <c r="Y15" i="42"/>
  <c r="R36" i="42"/>
  <c r="H29" i="42"/>
  <c r="L53" i="41"/>
  <c r="H32" i="41"/>
  <c r="J32" i="41"/>
  <c r="J127" i="41"/>
  <c r="H101" i="41"/>
  <c r="H57" i="41"/>
  <c r="J83" i="41"/>
  <c r="J19" i="41"/>
  <c r="J103" i="41"/>
  <c r="L103" i="41"/>
  <c r="J104" i="41"/>
  <c r="J120" i="41"/>
  <c r="J144" i="41"/>
  <c r="J121" i="41"/>
  <c r="L121" i="41"/>
  <c r="J98" i="41"/>
  <c r="J217" i="41"/>
  <c r="J190" i="41"/>
  <c r="J253" i="41"/>
  <c r="L253" i="41"/>
  <c r="J195" i="41"/>
  <c r="J63" i="41"/>
  <c r="H42" i="41"/>
  <c r="H104" i="41"/>
  <c r="H151" i="41"/>
  <c r="H164" i="41"/>
  <c r="H147" i="41"/>
  <c r="H83" i="41"/>
  <c r="H216" i="41"/>
  <c r="H209" i="41"/>
  <c r="H257" i="41"/>
  <c r="H230" i="41"/>
  <c r="H262" i="41"/>
  <c r="H235" i="41"/>
  <c r="F58" i="41"/>
  <c r="F14" i="41"/>
  <c r="H14" i="41"/>
  <c r="F165" i="41"/>
  <c r="F64" i="41"/>
  <c r="F256" i="41"/>
  <c r="F217" i="41"/>
  <c r="F150" i="41"/>
  <c r="F146" i="41"/>
  <c r="F169" i="41"/>
  <c r="F168" i="41"/>
  <c r="F172" i="41"/>
  <c r="F262" i="41"/>
  <c r="F235" i="41"/>
  <c r="F240" i="41"/>
  <c r="F129" i="40"/>
  <c r="F241" i="40"/>
  <c r="F149" i="40"/>
  <c r="H77" i="40"/>
  <c r="J77" i="40"/>
  <c r="F163" i="40"/>
  <c r="F41" i="40"/>
  <c r="J123" i="40"/>
  <c r="J219" i="40"/>
  <c r="J146" i="40"/>
  <c r="J187" i="40"/>
  <c r="J124" i="40"/>
  <c r="J241" i="40"/>
  <c r="J193" i="40"/>
  <c r="J210" i="40"/>
  <c r="J256" i="40"/>
  <c r="F64" i="40"/>
  <c r="H40" i="40"/>
  <c r="H100" i="40"/>
  <c r="H195" i="40"/>
  <c r="H144" i="40"/>
  <c r="H251" i="40"/>
  <c r="H174" i="40"/>
  <c r="H109" i="40"/>
  <c r="H210" i="40"/>
  <c r="H164" i="40"/>
  <c r="J164" i="40"/>
  <c r="H99" i="40"/>
  <c r="H194" i="40"/>
  <c r="H262" i="40"/>
  <c r="M57" i="41"/>
  <c r="C153" i="41"/>
  <c r="C43" i="41"/>
  <c r="M169" i="41"/>
  <c r="M123" i="41"/>
  <c r="M188" i="41"/>
  <c r="J191" i="40"/>
  <c r="J57" i="40"/>
  <c r="F147" i="40"/>
  <c r="F80" i="40"/>
  <c r="F188" i="40"/>
  <c r="F125" i="40"/>
  <c r="F252" i="40"/>
  <c r="F167" i="40"/>
  <c r="F259" i="40"/>
  <c r="F197" i="40"/>
  <c r="F126" i="40"/>
  <c r="H126" i="40"/>
  <c r="F256" i="40"/>
  <c r="F217" i="40"/>
  <c r="F124" i="40"/>
  <c r="F63" i="40"/>
  <c r="H39" i="40"/>
  <c r="R48" i="39"/>
  <c r="M69" i="39"/>
  <c r="J47" i="39"/>
  <c r="I19" i="39"/>
  <c r="AC56" i="39"/>
  <c r="AA56" i="39"/>
  <c r="Q43" i="39"/>
  <c r="Q40" i="39"/>
  <c r="I16" i="39"/>
  <c r="AF16" i="39"/>
  <c r="AF53" i="39"/>
  <c r="AF63" i="39"/>
  <c r="AF60" i="39"/>
  <c r="AF65" i="39"/>
  <c r="AF17" i="39"/>
  <c r="AF14" i="39"/>
  <c r="AB14" i="39"/>
  <c r="AD14" i="39"/>
  <c r="AG58" i="39"/>
  <c r="AF19" i="39"/>
  <c r="H24" i="39"/>
  <c r="F40" i="40"/>
  <c r="F42" i="40"/>
  <c r="F251" i="40"/>
  <c r="F229" i="37"/>
  <c r="J151" i="37"/>
  <c r="F262" i="37"/>
  <c r="F219" i="37"/>
  <c r="J189" i="37"/>
  <c r="F109" i="37"/>
  <c r="J78" i="37"/>
  <c r="J237" i="37"/>
  <c r="F208" i="37"/>
  <c r="F174" i="37"/>
  <c r="J145" i="37"/>
  <c r="J104" i="37"/>
  <c r="J75" i="37"/>
  <c r="L75" i="37"/>
  <c r="F41" i="37"/>
  <c r="F661" i="36"/>
  <c r="H661" i="36"/>
  <c r="F617" i="36"/>
  <c r="J130" i="37"/>
  <c r="M38" i="37"/>
  <c r="F38" i="37"/>
  <c r="J690" i="36"/>
  <c r="J670" i="36"/>
  <c r="H660" i="36"/>
  <c r="J660" i="36"/>
  <c r="J216" i="37"/>
  <c r="J174" i="37"/>
  <c r="F141" i="37"/>
  <c r="J241" i="37"/>
  <c r="F252" i="37"/>
  <c r="F217" i="37"/>
  <c r="F189" i="37"/>
  <c r="F148" i="37"/>
  <c r="F107" i="37"/>
  <c r="J54" i="37"/>
  <c r="L54" i="37"/>
  <c r="F696" i="36"/>
  <c r="H664" i="36"/>
  <c r="J664" i="36"/>
  <c r="F525" i="36"/>
  <c r="F379" i="36"/>
  <c r="H329" i="36"/>
  <c r="F274" i="36"/>
  <c r="H430" i="36"/>
  <c r="J430" i="36"/>
  <c r="H595" i="36"/>
  <c r="J599" i="36"/>
  <c r="J482" i="36"/>
  <c r="F280" i="36"/>
  <c r="H280" i="36"/>
  <c r="J402" i="36"/>
  <c r="L402" i="36"/>
  <c r="H307" i="36"/>
  <c r="J307" i="36"/>
  <c r="J509" i="36"/>
  <c r="F450" i="36"/>
  <c r="H450" i="36"/>
  <c r="H131" i="36"/>
  <c r="AQ14" i="42"/>
  <c r="AP14" i="42"/>
  <c r="Y11" i="42"/>
  <c r="AA32" i="42"/>
  <c r="Z32" i="42"/>
  <c r="Y16" i="42"/>
  <c r="R38" i="42"/>
  <c r="H62" i="41"/>
  <c r="J62" i="41"/>
  <c r="L31" i="41"/>
  <c r="H85" i="41"/>
  <c r="J56" i="41"/>
  <c r="H35" i="41"/>
  <c r="H12" i="41"/>
  <c r="J80" i="41"/>
  <c r="H17" i="41"/>
  <c r="J17" i="41"/>
  <c r="J107" i="41"/>
  <c r="J108" i="41"/>
  <c r="J124" i="41"/>
  <c r="J150" i="41"/>
  <c r="J125" i="41"/>
  <c r="L125" i="41"/>
  <c r="J102" i="41"/>
  <c r="J212" i="41"/>
  <c r="J252" i="41"/>
  <c r="J194" i="41"/>
  <c r="J257" i="41"/>
  <c r="L257" i="41"/>
  <c r="J230" i="41"/>
  <c r="J41" i="41"/>
  <c r="J20" i="41"/>
  <c r="H108" i="41"/>
  <c r="H152" i="41"/>
  <c r="H186" i="41"/>
  <c r="H148" i="41"/>
  <c r="H122" i="41"/>
  <c r="H233" i="41"/>
  <c r="H261" i="41"/>
  <c r="H234" i="41"/>
  <c r="H166" i="41"/>
  <c r="H239" i="41"/>
  <c r="F78" i="41"/>
  <c r="F57" i="41"/>
  <c r="F85" i="41"/>
  <c r="F62" i="41"/>
  <c r="F20" i="41"/>
  <c r="H20" i="41"/>
  <c r="F186" i="41"/>
  <c r="F80" i="41"/>
  <c r="H80" i="41"/>
  <c r="F234" i="41"/>
  <c r="F190" i="41"/>
  <c r="F147" i="41"/>
  <c r="F173" i="41"/>
  <c r="F260" i="41"/>
  <c r="F166" i="41"/>
  <c r="F239" i="41"/>
  <c r="F167" i="41"/>
  <c r="F230" i="40"/>
  <c r="H123" i="40"/>
  <c r="F65" i="40"/>
  <c r="H41" i="40"/>
  <c r="H235" i="40"/>
  <c r="H143" i="40"/>
  <c r="F75" i="40"/>
  <c r="H75" i="40"/>
  <c r="J40" i="40"/>
  <c r="J148" i="40"/>
  <c r="J63" i="40"/>
  <c r="J131" i="40"/>
  <c r="J232" i="40"/>
  <c r="J165" i="40"/>
  <c r="J100" i="40"/>
  <c r="J195" i="40"/>
  <c r="J144" i="40"/>
  <c r="L207" i="40"/>
  <c r="J122" i="40"/>
  <c r="J218" i="40"/>
  <c r="J254" i="40"/>
  <c r="H151" i="40"/>
  <c r="F38" i="40"/>
  <c r="H108" i="40"/>
  <c r="H209" i="40"/>
  <c r="H152" i="40"/>
  <c r="H85" i="40"/>
  <c r="H185" i="40"/>
  <c r="H122" i="40"/>
  <c r="H218" i="40"/>
  <c r="H172" i="40"/>
  <c r="H107" i="40"/>
  <c r="H208" i="40"/>
  <c r="H260" i="40"/>
  <c r="M163" i="41"/>
  <c r="M191" i="41"/>
  <c r="M170" i="41"/>
  <c r="M231" i="41"/>
  <c r="C263" i="41"/>
  <c r="M251" i="41"/>
  <c r="H55" i="40"/>
  <c r="J31" i="40"/>
  <c r="F166" i="40"/>
  <c r="F101" i="40"/>
  <c r="F196" i="40"/>
  <c r="F145" i="40"/>
  <c r="F255" i="40"/>
  <c r="F175" i="40"/>
  <c r="F263" i="40"/>
  <c r="F211" i="40"/>
  <c r="F146" i="40"/>
  <c r="F254" i="40"/>
  <c r="H211" i="40"/>
  <c r="J75" i="40"/>
  <c r="F37" i="40"/>
  <c r="H47" i="39"/>
  <c r="E69" i="39"/>
  <c r="I7" i="39"/>
  <c r="AF7" i="39"/>
  <c r="AA45" i="39"/>
  <c r="AC45" i="39"/>
  <c r="Q48" i="39"/>
  <c r="AF9" i="39"/>
  <c r="I9" i="39"/>
  <c r="AF68" i="39"/>
  <c r="AF56" i="39"/>
  <c r="AD56" i="39"/>
  <c r="AB56" i="39"/>
  <c r="AF25" i="39"/>
  <c r="AF22" i="39"/>
  <c r="H19" i="39"/>
  <c r="M32" i="40"/>
  <c r="F32" i="40"/>
  <c r="M38" i="40"/>
  <c r="F60" i="40"/>
  <c r="F108" i="40"/>
  <c r="U36" i="39"/>
  <c r="F186" i="37"/>
  <c r="F104" i="37"/>
  <c r="J217" i="37"/>
  <c r="F142" i="37"/>
  <c r="J107" i="37"/>
  <c r="J64" i="37"/>
  <c r="J668" i="36"/>
  <c r="J172" i="37"/>
  <c r="J39" i="37"/>
  <c r="H691" i="36"/>
  <c r="J691" i="36"/>
  <c r="H671" i="36"/>
  <c r="J671" i="36"/>
  <c r="J615" i="36"/>
  <c r="L615" i="36"/>
  <c r="F236" i="37"/>
  <c r="F193" i="37"/>
  <c r="F163" i="37"/>
  <c r="F82" i="37"/>
  <c r="J36" i="37"/>
  <c r="L36" i="37"/>
  <c r="F624" i="36"/>
  <c r="F614" i="36"/>
  <c r="F241" i="37"/>
  <c r="F108" i="37"/>
  <c r="F79" i="37"/>
  <c r="F207" i="37"/>
  <c r="F151" i="37"/>
  <c r="F123" i="37"/>
  <c r="J215" i="37"/>
  <c r="J187" i="37"/>
  <c r="L187" i="37"/>
  <c r="J146" i="37"/>
  <c r="L146" i="37"/>
  <c r="J105" i="37"/>
  <c r="F78" i="37"/>
  <c r="J694" i="36"/>
  <c r="H684" i="36"/>
  <c r="J684" i="36"/>
  <c r="F662" i="36"/>
  <c r="H662" i="36"/>
  <c r="F618" i="36"/>
  <c r="H600" i="36"/>
  <c r="J600" i="36"/>
  <c r="H573" i="36"/>
  <c r="J573" i="36"/>
  <c r="J574" i="36"/>
  <c r="L574" i="36"/>
  <c r="F573" i="36"/>
  <c r="F554" i="36"/>
  <c r="J523" i="36"/>
  <c r="L523" i="36"/>
  <c r="J476" i="36"/>
  <c r="F327" i="36"/>
  <c r="H284" i="36"/>
  <c r="F524" i="36"/>
  <c r="H524" i="36"/>
  <c r="H422" i="36"/>
  <c r="J422" i="36"/>
  <c r="J597" i="36"/>
  <c r="F378" i="36"/>
  <c r="J474" i="36"/>
  <c r="L474" i="36"/>
  <c r="J304" i="36"/>
  <c r="H256" i="36"/>
  <c r="F212" i="36"/>
  <c r="H212" i="36"/>
  <c r="J142" i="36"/>
  <c r="L142" i="36"/>
  <c r="AQ8" i="42"/>
  <c r="AP8" i="42"/>
  <c r="X16" i="42"/>
  <c r="P10" i="42"/>
  <c r="R29" i="42"/>
  <c r="H12" i="42"/>
  <c r="H16" i="42"/>
  <c r="J61" i="41"/>
  <c r="H40" i="41"/>
  <c r="J40" i="41"/>
  <c r="J16" i="41"/>
  <c r="H252" i="41"/>
  <c r="J78" i="41"/>
  <c r="J34" i="41"/>
  <c r="J11" i="41"/>
  <c r="J79" i="41"/>
  <c r="J122" i="41"/>
  <c r="L122" i="41"/>
  <c r="J142" i="41"/>
  <c r="J143" i="41"/>
  <c r="J128" i="41"/>
  <c r="J151" i="41"/>
  <c r="J129" i="41"/>
  <c r="J106" i="41"/>
  <c r="J216" i="41"/>
  <c r="J256" i="41"/>
  <c r="J261" i="41"/>
  <c r="J234" i="41"/>
  <c r="H60" i="41"/>
  <c r="H18" i="41"/>
  <c r="H143" i="41"/>
  <c r="H213" i="41"/>
  <c r="H259" i="41"/>
  <c r="H149" i="41"/>
  <c r="H126" i="41"/>
  <c r="H232" i="41"/>
  <c r="H165" i="41"/>
  <c r="H238" i="41"/>
  <c r="H170" i="41"/>
  <c r="F15" i="41"/>
  <c r="F38" i="41"/>
  <c r="F61" i="41"/>
  <c r="F82" i="41"/>
  <c r="F33" i="41"/>
  <c r="H33" i="41"/>
  <c r="F230" i="41"/>
  <c r="F86" i="41"/>
  <c r="F101" i="41"/>
  <c r="F252" i="41"/>
  <c r="F195" i="41"/>
  <c r="F194" i="41"/>
  <c r="F218" i="41"/>
  <c r="F209" i="41"/>
  <c r="F170" i="41"/>
  <c r="F208" i="41"/>
  <c r="F171" i="41"/>
  <c r="J107" i="40"/>
  <c r="F39" i="40"/>
  <c r="J128" i="40"/>
  <c r="H64" i="40"/>
  <c r="J64" i="40"/>
  <c r="H38" i="40"/>
  <c r="J38" i="40"/>
  <c r="H253" i="40"/>
  <c r="H131" i="40"/>
  <c r="H61" i="40"/>
  <c r="J37" i="40"/>
  <c r="J143" i="40"/>
  <c r="J240" i="40"/>
  <c r="J173" i="40"/>
  <c r="J108" i="40"/>
  <c r="J209" i="40"/>
  <c r="J152" i="40"/>
  <c r="J215" i="40"/>
  <c r="J130" i="40"/>
  <c r="J231" i="40"/>
  <c r="J262" i="40"/>
  <c r="J145" i="40"/>
  <c r="J60" i="40"/>
  <c r="H121" i="40"/>
  <c r="H217" i="40"/>
  <c r="H163" i="40"/>
  <c r="H98" i="40"/>
  <c r="H193" i="40"/>
  <c r="H130" i="40"/>
  <c r="H231" i="40"/>
  <c r="H191" i="40"/>
  <c r="H120" i="40"/>
  <c r="J120" i="40"/>
  <c r="H216" i="40"/>
  <c r="H255" i="40"/>
  <c r="F56" i="41"/>
  <c r="M121" i="41"/>
  <c r="C219" i="41"/>
  <c r="F77" i="41"/>
  <c r="M235" i="41"/>
  <c r="M255" i="41"/>
  <c r="F171" i="40"/>
  <c r="J78" i="40"/>
  <c r="F53" i="40"/>
  <c r="F174" i="40"/>
  <c r="F109" i="40"/>
  <c r="F210" i="40"/>
  <c r="F153" i="40"/>
  <c r="F86" i="40"/>
  <c r="F186" i="40"/>
  <c r="F123" i="40"/>
  <c r="F219" i="40"/>
  <c r="H219" i="40"/>
  <c r="F165" i="40"/>
  <c r="F262" i="40"/>
  <c r="H173" i="40"/>
  <c r="J85" i="40"/>
  <c r="J59" i="40"/>
  <c r="I47" i="39"/>
  <c r="AF35" i="39"/>
  <c r="Y69" i="39"/>
  <c r="AF12" i="39"/>
  <c r="W36" i="39"/>
  <c r="AF36" i="39" s="1"/>
  <c r="AC24" i="39"/>
  <c r="AA24" i="39"/>
  <c r="AF43" i="39"/>
  <c r="AF40" i="39"/>
  <c r="AD40" i="39"/>
  <c r="AB40" i="39"/>
  <c r="AF51" i="39"/>
  <c r="AF64" i="39"/>
  <c r="AF33" i="39"/>
  <c r="AF30" i="39"/>
  <c r="M56" i="40"/>
  <c r="F87" i="40"/>
  <c r="X36" i="39"/>
  <c r="M36" i="39"/>
  <c r="R28" i="39"/>
  <c r="F214" i="37"/>
  <c r="F145" i="37"/>
  <c r="J102" i="37"/>
  <c r="F254" i="37"/>
  <c r="H694" i="36"/>
  <c r="F259" i="37"/>
  <c r="F231" i="37"/>
  <c r="F196" i="37"/>
  <c r="F127" i="37"/>
  <c r="F98" i="37"/>
  <c r="F63" i="37"/>
  <c r="M33" i="37"/>
  <c r="F33" i="37"/>
  <c r="F689" i="36"/>
  <c r="H689" i="36"/>
  <c r="F669" i="36"/>
  <c r="H669" i="36"/>
  <c r="F625" i="36"/>
  <c r="J234" i="37"/>
  <c r="J191" i="37"/>
  <c r="F124" i="37"/>
  <c r="J80" i="37"/>
  <c r="H688" i="36"/>
  <c r="J688" i="36"/>
  <c r="H668" i="36"/>
  <c r="J239" i="37"/>
  <c r="F210" i="37"/>
  <c r="F168" i="37"/>
  <c r="F129" i="37"/>
  <c r="J106" i="37"/>
  <c r="J77" i="37"/>
  <c r="F235" i="37"/>
  <c r="J149" i="37"/>
  <c r="J121" i="37"/>
  <c r="F81" i="37"/>
  <c r="F240" i="37"/>
  <c r="F175" i="37"/>
  <c r="J76" i="37"/>
  <c r="L76" i="37"/>
  <c r="F42" i="37"/>
  <c r="H672" i="36"/>
  <c r="J672" i="36"/>
  <c r="J616" i="36"/>
  <c r="L616" i="36"/>
  <c r="F596" i="36"/>
  <c r="M596" i="36"/>
  <c r="F572" i="36"/>
  <c r="F574" i="36"/>
  <c r="F576" i="36"/>
  <c r="H575" i="36"/>
  <c r="J427" i="36"/>
  <c r="F282" i="36"/>
  <c r="F594" i="36"/>
  <c r="F522" i="36"/>
  <c r="F382" i="36"/>
  <c r="J593" i="36"/>
  <c r="F326" i="36"/>
  <c r="J433" i="36"/>
  <c r="H234" i="36"/>
  <c r="F352" i="36"/>
  <c r="H505" i="36"/>
  <c r="H235" i="36"/>
  <c r="H121" i="36"/>
  <c r="J121" i="36"/>
  <c r="Q32" i="42"/>
  <c r="I17" i="42"/>
  <c r="P11" i="42"/>
  <c r="R32" i="42"/>
  <c r="AE17" i="42"/>
  <c r="J123" i="41"/>
  <c r="L123" i="41"/>
  <c r="J39" i="41"/>
  <c r="H13" i="41"/>
  <c r="J13" i="41"/>
  <c r="H217" i="41"/>
  <c r="H78" i="41"/>
  <c r="J126" i="41"/>
  <c r="L126" i="41"/>
  <c r="J188" i="41"/>
  <c r="L188" i="41"/>
  <c r="J167" i="41"/>
  <c r="J166" i="41"/>
  <c r="L166" i="41"/>
  <c r="J152" i="41"/>
  <c r="J149" i="41"/>
  <c r="L251" i="41"/>
  <c r="J260" i="41"/>
  <c r="J233" i="41"/>
  <c r="J165" i="41"/>
  <c r="L165" i="41"/>
  <c r="J238" i="41"/>
  <c r="J59" i="41"/>
  <c r="H38" i="41"/>
  <c r="H15" i="41"/>
  <c r="H123" i="41"/>
  <c r="H167" i="41"/>
  <c r="H121" i="41"/>
  <c r="H98" i="41"/>
  <c r="H130" i="41"/>
  <c r="H99" i="41"/>
  <c r="H236" i="41"/>
  <c r="J236" i="41"/>
  <c r="H169" i="41"/>
  <c r="H174" i="41"/>
  <c r="F12" i="41"/>
  <c r="F76" i="41"/>
  <c r="F13" i="41"/>
  <c r="F151" i="41"/>
  <c r="F37" i="41"/>
  <c r="H37" i="41"/>
  <c r="F19" i="41"/>
  <c r="H19" i="41"/>
  <c r="F98" i="41"/>
  <c r="F105" i="41"/>
  <c r="F106" i="41"/>
  <c r="F210" i="41"/>
  <c r="F257" i="41"/>
  <c r="F253" i="41"/>
  <c r="F214" i="41"/>
  <c r="F233" i="41"/>
  <c r="F174" i="41"/>
  <c r="F212" i="41"/>
  <c r="F187" i="40"/>
  <c r="H105" i="40"/>
  <c r="J61" i="40"/>
  <c r="F62" i="40"/>
  <c r="H62" i="40"/>
  <c r="F36" i="40"/>
  <c r="H36" i="40"/>
  <c r="F238" i="40"/>
  <c r="J125" i="40"/>
  <c r="F59" i="40"/>
  <c r="H35" i="40"/>
  <c r="J151" i="40"/>
  <c r="J260" i="40"/>
  <c r="J192" i="40"/>
  <c r="J121" i="40"/>
  <c r="J217" i="40"/>
  <c r="J163" i="40"/>
  <c r="J127" i="40"/>
  <c r="J236" i="40"/>
  <c r="J142" i="40"/>
  <c r="L142" i="40"/>
  <c r="J239" i="40"/>
  <c r="J257" i="40"/>
  <c r="H58" i="40"/>
  <c r="J34" i="40"/>
  <c r="H129" i="40"/>
  <c r="H230" i="40"/>
  <c r="H171" i="40"/>
  <c r="H106" i="40"/>
  <c r="H207" i="40"/>
  <c r="H142" i="40"/>
  <c r="H239" i="40"/>
  <c r="H213" i="40"/>
  <c r="J213" i="40"/>
  <c r="H128" i="40"/>
  <c r="H229" i="40"/>
  <c r="H263" i="40"/>
  <c r="M12" i="41"/>
  <c r="C87" i="41"/>
  <c r="M187" i="41"/>
  <c r="M125" i="41"/>
  <c r="H165" i="40"/>
  <c r="H76" i="40"/>
  <c r="F43" i="40"/>
  <c r="F85" i="40"/>
  <c r="F185" i="40"/>
  <c r="F122" i="40"/>
  <c r="F218" i="40"/>
  <c r="F164" i="40"/>
  <c r="F99" i="40"/>
  <c r="F194" i="40"/>
  <c r="F131" i="40"/>
  <c r="F232" i="40"/>
  <c r="F173" i="40"/>
  <c r="F257" i="40"/>
  <c r="F168" i="40"/>
  <c r="H104" i="40"/>
  <c r="J62" i="40"/>
  <c r="J167" i="40"/>
  <c r="J83" i="40"/>
  <c r="H57" i="40"/>
  <c r="J33" i="40"/>
  <c r="R46" i="39"/>
  <c r="X69" i="39"/>
  <c r="AF55" i="39"/>
  <c r="O36" i="39"/>
  <c r="AF48" i="39"/>
  <c r="AD48" i="39"/>
  <c r="AB48" i="39"/>
  <c r="AF59" i="39"/>
  <c r="AF20" i="39"/>
  <c r="AF24" i="39"/>
  <c r="AD24" i="39"/>
  <c r="AB24" i="39"/>
  <c r="T28" i="39"/>
  <c r="T48" i="39"/>
  <c r="AG48" i="39"/>
  <c r="M207" i="40"/>
  <c r="S14" i="39"/>
  <c r="S28" i="39"/>
  <c r="J255" i="37"/>
  <c r="J212" i="37"/>
  <c r="F172" i="37"/>
  <c r="J143" i="37"/>
  <c r="F83" i="37"/>
  <c r="J252" i="37"/>
  <c r="F211" i="37"/>
  <c r="F169" i="37"/>
  <c r="F130" i="37"/>
  <c r="F101" i="37"/>
  <c r="F58" i="37"/>
  <c r="F692" i="36"/>
  <c r="H666" i="36"/>
  <c r="J257" i="37"/>
  <c r="L257" i="37"/>
  <c r="J194" i="37"/>
  <c r="F166" i="37"/>
  <c r="J125" i="37"/>
  <c r="J61" i="37"/>
  <c r="J31" i="37"/>
  <c r="L31" i="37"/>
  <c r="J623" i="36"/>
  <c r="H613" i="36"/>
  <c r="J613" i="36"/>
  <c r="J219" i="37"/>
  <c r="F152" i="37"/>
  <c r="J122" i="37"/>
  <c r="F686" i="36"/>
  <c r="H686" i="36"/>
  <c r="F666" i="36"/>
  <c r="F261" i="37"/>
  <c r="J208" i="37"/>
  <c r="J166" i="37"/>
  <c r="J127" i="37"/>
  <c r="F65" i="37"/>
  <c r="J233" i="37"/>
  <c r="F192" i="37"/>
  <c r="J108" i="37"/>
  <c r="J79" i="37"/>
  <c r="F263" i="37"/>
  <c r="J238" i="37"/>
  <c r="F209" i="37"/>
  <c r="J173" i="37"/>
  <c r="F128" i="37"/>
  <c r="F99" i="37"/>
  <c r="J40" i="37"/>
  <c r="H692" i="36"/>
  <c r="J692" i="36"/>
  <c r="F670" i="36"/>
  <c r="H670" i="36"/>
  <c r="F660" i="36"/>
  <c r="J594" i="36"/>
  <c r="L594" i="36"/>
  <c r="H576" i="36"/>
  <c r="J576" i="36"/>
  <c r="J531" i="36"/>
  <c r="H521" i="36"/>
  <c r="J521" i="36"/>
  <c r="H474" i="36"/>
  <c r="J375" i="36"/>
  <c r="F374" i="36"/>
  <c r="H593" i="36"/>
  <c r="J425" i="36"/>
  <c r="L425" i="36"/>
  <c r="H448" i="36"/>
  <c r="J508" i="36"/>
  <c r="H404" i="36"/>
  <c r="J191" i="36"/>
  <c r="L191" i="36"/>
  <c r="F345" i="36"/>
  <c r="H214" i="36"/>
  <c r="H151" i="36"/>
  <c r="J131" i="36"/>
  <c r="F56" i="36"/>
  <c r="H56" i="36"/>
  <c r="H574" i="36"/>
  <c r="F549" i="36"/>
  <c r="J424" i="36"/>
  <c r="L424" i="36"/>
  <c r="F376" i="36"/>
  <c r="H376" i="36"/>
  <c r="J328" i="36"/>
  <c r="H318" i="36"/>
  <c r="J318" i="36"/>
  <c r="F277" i="36"/>
  <c r="H550" i="36"/>
  <c r="F529" i="36"/>
  <c r="H591" i="36"/>
  <c r="J601" i="36"/>
  <c r="H597" i="36"/>
  <c r="F553" i="36"/>
  <c r="F550" i="36"/>
  <c r="F599" i="36"/>
  <c r="F377" i="36"/>
  <c r="H377" i="36"/>
  <c r="H327" i="36"/>
  <c r="J327" i="36"/>
  <c r="H191" i="36"/>
  <c r="F236" i="36"/>
  <c r="F231" i="36"/>
  <c r="J233" i="36"/>
  <c r="F79" i="36"/>
  <c r="H79" i="36"/>
  <c r="F304" i="36"/>
  <c r="F454" i="36"/>
  <c r="M454" i="36"/>
  <c r="F407" i="36"/>
  <c r="H407" i="36"/>
  <c r="H400" i="36"/>
  <c r="J397" i="36"/>
  <c r="F299" i="36"/>
  <c r="H296" i="36"/>
  <c r="J306" i="36"/>
  <c r="H302" i="36"/>
  <c r="H54" i="36"/>
  <c r="J54" i="36"/>
  <c r="J503" i="36"/>
  <c r="F510" i="36"/>
  <c r="H507" i="36"/>
  <c r="J504" i="36"/>
  <c r="L504" i="36"/>
  <c r="H303" i="36"/>
  <c r="F252" i="36"/>
  <c r="H252" i="36"/>
  <c r="J255" i="36"/>
  <c r="L255" i="36"/>
  <c r="F241" i="36"/>
  <c r="J165" i="36"/>
  <c r="L165" i="36"/>
  <c r="J76" i="36"/>
  <c r="L76" i="36"/>
  <c r="J452" i="36"/>
  <c r="F457" i="36"/>
  <c r="H454" i="36"/>
  <c r="F448" i="36"/>
  <c r="F458" i="36"/>
  <c r="J351" i="36"/>
  <c r="L351" i="36"/>
  <c r="H350" i="36"/>
  <c r="F344" i="36"/>
  <c r="F354" i="36"/>
  <c r="F235" i="36"/>
  <c r="H58" i="36"/>
  <c r="J58" i="36"/>
  <c r="F210" i="36"/>
  <c r="J211" i="36"/>
  <c r="J212" i="36"/>
  <c r="J210" i="36"/>
  <c r="F213" i="36"/>
  <c r="J150" i="36"/>
  <c r="J146" i="36"/>
  <c r="F153" i="36"/>
  <c r="H150" i="36"/>
  <c r="J147" i="36"/>
  <c r="J120" i="36"/>
  <c r="L120" i="36"/>
  <c r="H129" i="36"/>
  <c r="F123" i="36"/>
  <c r="H120" i="36"/>
  <c r="J130" i="36"/>
  <c r="O141" i="34"/>
  <c r="N141" i="34"/>
  <c r="F62" i="36"/>
  <c r="F58" i="36"/>
  <c r="F82" i="36"/>
  <c r="M124" i="33"/>
  <c r="L124" i="33"/>
  <c r="Z59" i="30"/>
  <c r="Z45" i="30"/>
  <c r="R60" i="25"/>
  <c r="AF53" i="25"/>
  <c r="AG20" i="25"/>
  <c r="AC53" i="25"/>
  <c r="H62" i="25"/>
  <c r="R63" i="25"/>
  <c r="Y69" i="25"/>
  <c r="AB69" i="25" s="1"/>
  <c r="H43" i="25"/>
  <c r="K67" i="25"/>
  <c r="T67" i="25"/>
  <c r="AF18" i="25"/>
  <c r="AA12" i="25"/>
  <c r="Y36" i="25"/>
  <c r="AC36" i="25" s="1"/>
  <c r="AC12" i="25"/>
  <c r="AA52" i="25"/>
  <c r="AG52" i="25" s="1"/>
  <c r="AF27" i="25"/>
  <c r="AB27" i="25"/>
  <c r="AD27" i="25"/>
  <c r="L69" i="25"/>
  <c r="U36" i="25"/>
  <c r="S25" i="25"/>
  <c r="S17" i="25"/>
  <c r="S10" i="25"/>
  <c r="S18" i="25"/>
  <c r="AC66" i="30"/>
  <c r="AC33" i="30"/>
  <c r="J690" i="19"/>
  <c r="F696" i="19"/>
  <c r="H696" i="19"/>
  <c r="H619" i="19"/>
  <c r="F691" i="19"/>
  <c r="F622" i="19"/>
  <c r="H622" i="19"/>
  <c r="M36" i="25"/>
  <c r="L617" i="19"/>
  <c r="M617" i="19" s="1"/>
  <c r="F684" i="19"/>
  <c r="J665" i="19"/>
  <c r="F670" i="19"/>
  <c r="F663" i="19"/>
  <c r="L596" i="19"/>
  <c r="M596" i="19" s="1"/>
  <c r="F576" i="19"/>
  <c r="H507" i="19"/>
  <c r="H481" i="19"/>
  <c r="F449" i="19"/>
  <c r="L372" i="19"/>
  <c r="M372" i="19" s="1"/>
  <c r="L322" i="19"/>
  <c r="M322" i="19" s="1"/>
  <c r="L300" i="19"/>
  <c r="M300" i="19" s="1"/>
  <c r="L279" i="19"/>
  <c r="M279" i="19" s="1"/>
  <c r="F258" i="19"/>
  <c r="I66" i="25"/>
  <c r="I51" i="25"/>
  <c r="H456" i="19"/>
  <c r="J574" i="19"/>
  <c r="J530" i="19"/>
  <c r="H501" i="19"/>
  <c r="H475" i="19"/>
  <c r="J322" i="19"/>
  <c r="L302" i="19"/>
  <c r="M302" i="19" s="1"/>
  <c r="H254" i="19"/>
  <c r="L233" i="19"/>
  <c r="M233" i="19" s="1"/>
  <c r="F215" i="19"/>
  <c r="F57" i="19"/>
  <c r="F664" i="19"/>
  <c r="J482" i="19"/>
  <c r="H472" i="19"/>
  <c r="J472" i="19"/>
  <c r="J377" i="19"/>
  <c r="L377" i="19"/>
  <c r="M377" i="19" s="1"/>
  <c r="F329" i="19"/>
  <c r="F299" i="19"/>
  <c r="L278" i="19"/>
  <c r="M278" i="19" s="1"/>
  <c r="F240" i="19"/>
  <c r="H240" i="19"/>
  <c r="F230" i="19"/>
  <c r="F210" i="19"/>
  <c r="F168" i="19"/>
  <c r="H168" i="19"/>
  <c r="H693" i="18"/>
  <c r="J693" i="18"/>
  <c r="F574" i="19"/>
  <c r="H574" i="19"/>
  <c r="H532" i="19"/>
  <c r="J532" i="19"/>
  <c r="J499" i="19"/>
  <c r="L499" i="19"/>
  <c r="M499" i="19" s="1"/>
  <c r="I513" i="19"/>
  <c r="L475" i="19"/>
  <c r="M475" i="19" s="1"/>
  <c r="F455" i="19"/>
  <c r="H455" i="19"/>
  <c r="H407" i="19"/>
  <c r="J407" i="19"/>
  <c r="H382" i="19"/>
  <c r="J382" i="19"/>
  <c r="H324" i="19"/>
  <c r="J324" i="19"/>
  <c r="F285" i="19"/>
  <c r="L254" i="19"/>
  <c r="M254" i="19" s="1"/>
  <c r="J235" i="19"/>
  <c r="L235" i="19"/>
  <c r="M235" i="19" s="1"/>
  <c r="L207" i="19"/>
  <c r="F167" i="19"/>
  <c r="H167" i="19"/>
  <c r="H79" i="19"/>
  <c r="J79" i="19"/>
  <c r="J57" i="19"/>
  <c r="L57" i="19"/>
  <c r="F690" i="18"/>
  <c r="H690" i="18"/>
  <c r="F599" i="19"/>
  <c r="F579" i="19"/>
  <c r="H579" i="19"/>
  <c r="F569" i="19"/>
  <c r="L525" i="19"/>
  <c r="M525" i="19" s="1"/>
  <c r="F506" i="19"/>
  <c r="L450" i="19"/>
  <c r="M450" i="19" s="1"/>
  <c r="F402" i="19"/>
  <c r="H402" i="19"/>
  <c r="H379" i="19"/>
  <c r="J379" i="19"/>
  <c r="F319" i="19"/>
  <c r="H319" i="19"/>
  <c r="F297" i="19"/>
  <c r="H297" i="19"/>
  <c r="F276" i="19"/>
  <c r="H276" i="19"/>
  <c r="F236" i="19"/>
  <c r="H236" i="19"/>
  <c r="H218" i="19"/>
  <c r="J218" i="19"/>
  <c r="H166" i="19"/>
  <c r="J166" i="19"/>
  <c r="F56" i="19"/>
  <c r="H689" i="18"/>
  <c r="J689" i="18"/>
  <c r="F425" i="19"/>
  <c r="L191" i="19"/>
  <c r="M191" i="19" s="1"/>
  <c r="H190" i="19"/>
  <c r="J190" i="19"/>
  <c r="L187" i="19"/>
  <c r="M187" i="19" s="1"/>
  <c r="F190" i="19"/>
  <c r="H624" i="18"/>
  <c r="F600" i="18"/>
  <c r="H600" i="18"/>
  <c r="F590" i="18"/>
  <c r="J430" i="18"/>
  <c r="L545" i="19"/>
  <c r="M545" i="19" s="1"/>
  <c r="J553" i="19"/>
  <c r="L550" i="19"/>
  <c r="M550" i="19" s="1"/>
  <c r="J549" i="19"/>
  <c r="F556" i="19"/>
  <c r="H553" i="19"/>
  <c r="J550" i="19"/>
  <c r="F427" i="19"/>
  <c r="F423" i="19"/>
  <c r="J430" i="19"/>
  <c r="F424" i="19"/>
  <c r="L189" i="19"/>
  <c r="M189" i="19" s="1"/>
  <c r="F129" i="19"/>
  <c r="H664" i="18"/>
  <c r="F616" i="18"/>
  <c r="J554" i="18"/>
  <c r="H544" i="18"/>
  <c r="H477" i="18"/>
  <c r="L78" i="19"/>
  <c r="M78" i="19" s="1"/>
  <c r="J660" i="18"/>
  <c r="L660" i="18"/>
  <c r="F667" i="18"/>
  <c r="H667" i="18"/>
  <c r="F666" i="18"/>
  <c r="J625" i="18"/>
  <c r="H615" i="18"/>
  <c r="J595" i="18"/>
  <c r="L595" i="18"/>
  <c r="F531" i="18"/>
  <c r="H427" i="18"/>
  <c r="J427" i="18"/>
  <c r="F550" i="19"/>
  <c r="J146" i="19"/>
  <c r="H532" i="18"/>
  <c r="J473" i="18"/>
  <c r="H144" i="19"/>
  <c r="H151" i="19"/>
  <c r="J148" i="19"/>
  <c r="H147" i="19"/>
  <c r="J147" i="19"/>
  <c r="F665" i="18"/>
  <c r="H617" i="18"/>
  <c r="H551" i="18"/>
  <c r="F527" i="18"/>
  <c r="F122" i="19"/>
  <c r="L122" i="19"/>
  <c r="M122" i="19" s="1"/>
  <c r="F510" i="18"/>
  <c r="L229" i="18"/>
  <c r="H617" i="17"/>
  <c r="J617" i="17"/>
  <c r="F407" i="17"/>
  <c r="H407" i="17"/>
  <c r="F407" i="18"/>
  <c r="J231" i="18"/>
  <c r="F454" i="17"/>
  <c r="J84" i="18"/>
  <c r="H505" i="18"/>
  <c r="F406" i="18"/>
  <c r="H592" i="17"/>
  <c r="F460" i="18"/>
  <c r="F187" i="17"/>
  <c r="H187" i="17"/>
  <c r="F353" i="18"/>
  <c r="J547" i="36"/>
  <c r="L547" i="36"/>
  <c r="H526" i="36"/>
  <c r="J526" i="36"/>
  <c r="H479" i="36"/>
  <c r="J479" i="36"/>
  <c r="F434" i="36"/>
  <c r="J275" i="36"/>
  <c r="L275" i="36"/>
  <c r="F591" i="36"/>
  <c r="F548" i="36"/>
  <c r="F593" i="36"/>
  <c r="F600" i="36"/>
  <c r="J530" i="36"/>
  <c r="J382" i="36"/>
  <c r="H328" i="36"/>
  <c r="F531" i="36"/>
  <c r="F476" i="36"/>
  <c r="F427" i="36"/>
  <c r="F325" i="36"/>
  <c r="H325" i="36"/>
  <c r="H282" i="36"/>
  <c r="J282" i="36"/>
  <c r="H236" i="36"/>
  <c r="J78" i="36"/>
  <c r="H233" i="36"/>
  <c r="F232" i="36"/>
  <c r="H298" i="36"/>
  <c r="J195" i="36"/>
  <c r="H185" i="36"/>
  <c r="J185" i="36"/>
  <c r="J80" i="36"/>
  <c r="L80" i="36"/>
  <c r="J396" i="36"/>
  <c r="F403" i="36"/>
  <c r="J302" i="36"/>
  <c r="H301" i="36"/>
  <c r="F305" i="36"/>
  <c r="F196" i="36"/>
  <c r="H196" i="36"/>
  <c r="J505" i="36"/>
  <c r="F506" i="36"/>
  <c r="F503" i="36"/>
  <c r="H406" i="36"/>
  <c r="J406" i="36"/>
  <c r="J299" i="36"/>
  <c r="L299" i="36"/>
  <c r="H254" i="36"/>
  <c r="J254" i="36"/>
  <c r="F257" i="36"/>
  <c r="F254" i="36"/>
  <c r="F193" i="36"/>
  <c r="F175" i="36"/>
  <c r="F459" i="36"/>
  <c r="H459" i="36"/>
  <c r="J451" i="36"/>
  <c r="H460" i="36"/>
  <c r="J460" i="36"/>
  <c r="J457" i="36"/>
  <c r="M351" i="36"/>
  <c r="J347" i="36"/>
  <c r="H356" i="36"/>
  <c r="J356" i="36"/>
  <c r="J353" i="36"/>
  <c r="H213" i="36"/>
  <c r="F211" i="36"/>
  <c r="H215" i="36"/>
  <c r="J218" i="36"/>
  <c r="F152" i="36"/>
  <c r="F149" i="36"/>
  <c r="H149" i="36"/>
  <c r="F122" i="36"/>
  <c r="F119" i="36"/>
  <c r="H119" i="36"/>
  <c r="F128" i="36"/>
  <c r="H125" i="36"/>
  <c r="F129" i="36"/>
  <c r="N138" i="34"/>
  <c r="O138" i="34"/>
  <c r="F87" i="36"/>
  <c r="M79" i="36"/>
  <c r="M126" i="33"/>
  <c r="L126" i="33"/>
  <c r="E36" i="31"/>
  <c r="E69" i="31"/>
  <c r="Z67" i="30"/>
  <c r="X69" i="30"/>
  <c r="Z53" i="30"/>
  <c r="Q64" i="30"/>
  <c r="AD53" i="25"/>
  <c r="AA53" i="25"/>
  <c r="AG53" i="25" s="1"/>
  <c r="U69" i="25"/>
  <c r="Q48" i="25"/>
  <c r="H29" i="25"/>
  <c r="V36" i="25"/>
  <c r="H67" i="25"/>
  <c r="X69" i="25"/>
  <c r="K59" i="25"/>
  <c r="T59" i="25"/>
  <c r="Q18" i="25"/>
  <c r="AF10" i="25"/>
  <c r="R43" i="25"/>
  <c r="AG35" i="25"/>
  <c r="T68" i="25"/>
  <c r="AC68" i="25"/>
  <c r="AF19" i="25"/>
  <c r="AD19" i="25"/>
  <c r="AB19" i="25"/>
  <c r="AC9" i="30"/>
  <c r="J619" i="19"/>
  <c r="J684" i="19"/>
  <c r="F617" i="19"/>
  <c r="J689" i="19"/>
  <c r="L689" i="19"/>
  <c r="M689" i="19" s="1"/>
  <c r="L620" i="19"/>
  <c r="M620" i="19" s="1"/>
  <c r="AF8" i="25"/>
  <c r="AF12" i="25"/>
  <c r="J694" i="19"/>
  <c r="H684" i="19"/>
  <c r="H694" i="19"/>
  <c r="J625" i="19"/>
  <c r="H615" i="19"/>
  <c r="J663" i="19"/>
  <c r="H672" i="19"/>
  <c r="J669" i="19"/>
  <c r="L666" i="19"/>
  <c r="M666" i="19" s="1"/>
  <c r="H665" i="19"/>
  <c r="L574" i="19"/>
  <c r="M574" i="19" s="1"/>
  <c r="J528" i="19"/>
  <c r="F505" i="19"/>
  <c r="F479" i="19"/>
  <c r="H459" i="19"/>
  <c r="F382" i="19"/>
  <c r="L256" i="19"/>
  <c r="M256" i="19" s="1"/>
  <c r="J237" i="19"/>
  <c r="J217" i="19"/>
  <c r="H207" i="19"/>
  <c r="J165" i="19"/>
  <c r="I59" i="25"/>
  <c r="J569" i="19"/>
  <c r="F454" i="19"/>
  <c r="H594" i="19"/>
  <c r="F499" i="19"/>
  <c r="F473" i="19"/>
  <c r="H453" i="19"/>
  <c r="H403" i="19"/>
  <c r="J380" i="19"/>
  <c r="H370" i="19"/>
  <c r="F252" i="19"/>
  <c r="L213" i="19"/>
  <c r="M213" i="19" s="1"/>
  <c r="F601" i="19"/>
  <c r="J579" i="19"/>
  <c r="H569" i="19"/>
  <c r="H525" i="19"/>
  <c r="J525" i="19"/>
  <c r="H506" i="19"/>
  <c r="J506" i="19"/>
  <c r="J460" i="19"/>
  <c r="H450" i="19"/>
  <c r="H400" i="19"/>
  <c r="J400" i="19"/>
  <c r="J327" i="19"/>
  <c r="J297" i="19"/>
  <c r="L297" i="19"/>
  <c r="M297" i="19" s="1"/>
  <c r="F278" i="19"/>
  <c r="H259" i="19"/>
  <c r="J259" i="19"/>
  <c r="J208" i="19"/>
  <c r="L208" i="19"/>
  <c r="M208" i="19" s="1"/>
  <c r="L166" i="19"/>
  <c r="M166" i="19" s="1"/>
  <c r="H80" i="19"/>
  <c r="J80" i="19"/>
  <c r="F60" i="19"/>
  <c r="F691" i="18"/>
  <c r="H691" i="18"/>
  <c r="H598" i="19"/>
  <c r="J598" i="19"/>
  <c r="L572" i="19"/>
  <c r="M572" i="19" s="1"/>
  <c r="F530" i="19"/>
  <c r="H530" i="19"/>
  <c r="F509" i="19"/>
  <c r="F475" i="19"/>
  <c r="L453" i="19"/>
  <c r="M453" i="19" s="1"/>
  <c r="F405" i="19"/>
  <c r="H405" i="19"/>
  <c r="F380" i="19"/>
  <c r="H380" i="19"/>
  <c r="F370" i="19"/>
  <c r="F322" i="19"/>
  <c r="H322" i="19"/>
  <c r="H302" i="19"/>
  <c r="J302" i="19"/>
  <c r="J283" i="19"/>
  <c r="H273" i="19"/>
  <c r="J273" i="19"/>
  <c r="F254" i="19"/>
  <c r="F217" i="19"/>
  <c r="L165" i="19"/>
  <c r="M165" i="19" s="1"/>
  <c r="F77" i="19"/>
  <c r="H77" i="19"/>
  <c r="J597" i="19"/>
  <c r="L597" i="19"/>
  <c r="M597" i="19" s="1"/>
  <c r="J567" i="19"/>
  <c r="L567" i="19"/>
  <c r="F525" i="19"/>
  <c r="J504" i="19"/>
  <c r="L504" i="19"/>
  <c r="M504" i="19" s="1"/>
  <c r="F480" i="19"/>
  <c r="F460" i="19"/>
  <c r="H460" i="19"/>
  <c r="F450" i="19"/>
  <c r="L400" i="19"/>
  <c r="M400" i="19" s="1"/>
  <c r="F377" i="19"/>
  <c r="H377" i="19"/>
  <c r="H329" i="19"/>
  <c r="J329" i="19"/>
  <c r="H307" i="19"/>
  <c r="J307" i="19"/>
  <c r="L274" i="19"/>
  <c r="M274" i="19" s="1"/>
  <c r="H255" i="19"/>
  <c r="J255" i="19"/>
  <c r="L234" i="19"/>
  <c r="M234" i="19" s="1"/>
  <c r="F216" i="19"/>
  <c r="H216" i="19"/>
  <c r="F164" i="19"/>
  <c r="H164" i="19"/>
  <c r="H76" i="19"/>
  <c r="J76" i="19"/>
  <c r="J54" i="19"/>
  <c r="L54" i="19"/>
  <c r="F687" i="18"/>
  <c r="H687" i="18"/>
  <c r="H193" i="19"/>
  <c r="F193" i="19"/>
  <c r="F189" i="19"/>
  <c r="H186" i="19"/>
  <c r="J196" i="19"/>
  <c r="H192" i="19"/>
  <c r="F622" i="18"/>
  <c r="F556" i="18"/>
  <c r="H556" i="18"/>
  <c r="F546" i="18"/>
  <c r="F524" i="18"/>
  <c r="H475" i="18"/>
  <c r="J475" i="18"/>
  <c r="F555" i="19"/>
  <c r="F552" i="19"/>
  <c r="L546" i="19"/>
  <c r="M546" i="19" s="1"/>
  <c r="H621" i="18"/>
  <c r="J621" i="18"/>
  <c r="H429" i="19"/>
  <c r="J426" i="19"/>
  <c r="H425" i="19"/>
  <c r="L427" i="19"/>
  <c r="M427" i="19" s="1"/>
  <c r="H426" i="19"/>
  <c r="H127" i="19"/>
  <c r="M660" i="18"/>
  <c r="H596" i="18"/>
  <c r="J532" i="18"/>
  <c r="H522" i="18"/>
  <c r="F475" i="18"/>
  <c r="H430" i="18"/>
  <c r="M141" i="19"/>
  <c r="F662" i="18"/>
  <c r="F672" i="18"/>
  <c r="H672" i="18"/>
  <c r="H669" i="18"/>
  <c r="J665" i="18"/>
  <c r="F613" i="18"/>
  <c r="H549" i="18"/>
  <c r="J549" i="18"/>
  <c r="J529" i="18"/>
  <c r="H474" i="18"/>
  <c r="J474" i="18"/>
  <c r="F425" i="18"/>
  <c r="H425" i="18"/>
  <c r="H544" i="19"/>
  <c r="L126" i="19"/>
  <c r="M126" i="19" s="1"/>
  <c r="J622" i="18"/>
  <c r="J592" i="18"/>
  <c r="F530" i="18"/>
  <c r="J426" i="18"/>
  <c r="F141" i="19"/>
  <c r="J144" i="19"/>
  <c r="J142" i="19"/>
  <c r="F615" i="18"/>
  <c r="H595" i="18"/>
  <c r="F549" i="18"/>
  <c r="J478" i="18"/>
  <c r="J431" i="18"/>
  <c r="L125" i="19"/>
  <c r="M125" i="19" s="1"/>
  <c r="H124" i="19"/>
  <c r="F124" i="19"/>
  <c r="H304" i="18"/>
  <c r="J304" i="18"/>
  <c r="J209" i="18"/>
  <c r="L209" i="18"/>
  <c r="H56" i="19"/>
  <c r="J56" i="19"/>
  <c r="J274" i="18"/>
  <c r="L274" i="18"/>
  <c r="F397" i="17"/>
  <c r="J380" i="18"/>
  <c r="H406" i="17"/>
  <c r="F355" i="19"/>
  <c r="H355" i="19"/>
  <c r="J401" i="18"/>
  <c r="H87" i="18"/>
  <c r="J502" i="18"/>
  <c r="L502" i="18"/>
  <c r="J602" i="17"/>
  <c r="F253" i="17"/>
  <c r="H57" i="17"/>
  <c r="H457" i="18"/>
  <c r="H168" i="17"/>
  <c r="J168" i="17"/>
  <c r="H350" i="18"/>
  <c r="J590" i="17"/>
  <c r="F307" i="17"/>
  <c r="AB53" i="30"/>
  <c r="AB61" i="30"/>
  <c r="AB45" i="30"/>
  <c r="AB67" i="30"/>
  <c r="AB43" i="30"/>
  <c r="AB59" i="30"/>
  <c r="AB46" i="30"/>
  <c r="AB51" i="30"/>
  <c r="AB66" i="30"/>
  <c r="E7" i="31"/>
  <c r="Z9" i="30"/>
  <c r="Z61" i="30"/>
  <c r="M69" i="25"/>
  <c r="R44" i="25"/>
  <c r="H21" i="25"/>
  <c r="N36" i="25"/>
  <c r="AF31" i="25"/>
  <c r="AB31" i="25"/>
  <c r="AD31" i="25"/>
  <c r="C36" i="25"/>
  <c r="Q60" i="25"/>
  <c r="P69" i="25"/>
  <c r="R69" i="25" s="1"/>
  <c r="T51" i="25"/>
  <c r="T18" i="25"/>
  <c r="K51" i="25"/>
  <c r="Q10" i="25"/>
  <c r="R67" i="25"/>
  <c r="AG27" i="25"/>
  <c r="AC60" i="25"/>
  <c r="T60" i="25"/>
  <c r="AD11" i="25"/>
  <c r="AB11" i="25"/>
  <c r="E36" i="25"/>
  <c r="H688" i="19"/>
  <c r="L615" i="19"/>
  <c r="M615" i="19" s="1"/>
  <c r="F620" i="19"/>
  <c r="AF16" i="25"/>
  <c r="J615" i="19"/>
  <c r="F692" i="19"/>
  <c r="F613" i="19"/>
  <c r="L667" i="19"/>
  <c r="M667" i="19" s="1"/>
  <c r="F662" i="19"/>
  <c r="F668" i="19"/>
  <c r="J594" i="19"/>
  <c r="L503" i="19"/>
  <c r="M503" i="19" s="1"/>
  <c r="L477" i="19"/>
  <c r="M477" i="19" s="1"/>
  <c r="F457" i="19"/>
  <c r="J370" i="19"/>
  <c r="J320" i="19"/>
  <c r="J298" i="19"/>
  <c r="J277" i="19"/>
  <c r="F55" i="19"/>
  <c r="J688" i="18"/>
  <c r="I67" i="25"/>
  <c r="L452" i="19"/>
  <c r="M452" i="19" s="1"/>
  <c r="L664" i="19"/>
  <c r="M664" i="19" s="1"/>
  <c r="F592" i="19"/>
  <c r="H572" i="19"/>
  <c r="H528" i="19"/>
  <c r="H509" i="19"/>
  <c r="J509" i="19"/>
  <c r="H483" i="19"/>
  <c r="J483" i="19"/>
  <c r="F451" i="19"/>
  <c r="F401" i="19"/>
  <c r="J330" i="19"/>
  <c r="H320" i="19"/>
  <c r="J300" i="19"/>
  <c r="J279" i="19"/>
  <c r="H262" i="19"/>
  <c r="J262" i="19"/>
  <c r="J231" i="19"/>
  <c r="F567" i="19"/>
  <c r="F523" i="19"/>
  <c r="H523" i="19"/>
  <c r="F504" i="19"/>
  <c r="H504" i="19"/>
  <c r="H480" i="19"/>
  <c r="J480" i="19"/>
  <c r="F448" i="19"/>
  <c r="F398" i="19"/>
  <c r="H398" i="19"/>
  <c r="H375" i="19"/>
  <c r="J375" i="19"/>
  <c r="F307" i="19"/>
  <c r="J276" i="19"/>
  <c r="L276" i="19"/>
  <c r="M276" i="19" s="1"/>
  <c r="F257" i="19"/>
  <c r="H257" i="19"/>
  <c r="F238" i="19"/>
  <c r="F218" i="19"/>
  <c r="F166" i="19"/>
  <c r="F78" i="19"/>
  <c r="H78" i="19"/>
  <c r="J58" i="19"/>
  <c r="L58" i="19"/>
  <c r="F596" i="19"/>
  <c r="H596" i="19"/>
  <c r="F600" i="19"/>
  <c r="H600" i="19"/>
  <c r="F572" i="19"/>
  <c r="L528" i="19"/>
  <c r="M528" i="19" s="1"/>
  <c r="J507" i="19"/>
  <c r="J473" i="19"/>
  <c r="L473" i="19"/>
  <c r="M473" i="19" s="1"/>
  <c r="F453" i="19"/>
  <c r="L403" i="19"/>
  <c r="M403" i="19" s="1"/>
  <c r="L320" i="19"/>
  <c r="M320" i="19" s="1"/>
  <c r="F300" i="19"/>
  <c r="H300" i="19"/>
  <c r="J252" i="19"/>
  <c r="L252" i="19"/>
  <c r="M252" i="19" s="1"/>
  <c r="H233" i="19"/>
  <c r="J233" i="19"/>
  <c r="J215" i="19"/>
  <c r="F175" i="19"/>
  <c r="H175" i="19"/>
  <c r="F165" i="19"/>
  <c r="F75" i="19"/>
  <c r="F53" i="19"/>
  <c r="F688" i="18"/>
  <c r="F577" i="19"/>
  <c r="J523" i="19"/>
  <c r="L523" i="19"/>
  <c r="M523" i="19" s="1"/>
  <c r="J478" i="19"/>
  <c r="L478" i="19"/>
  <c r="M478" i="19" s="1"/>
  <c r="J448" i="19"/>
  <c r="L448" i="19"/>
  <c r="F400" i="19"/>
  <c r="L375" i="19"/>
  <c r="M375" i="19" s="1"/>
  <c r="F327" i="19"/>
  <c r="H327" i="19"/>
  <c r="F305" i="19"/>
  <c r="H305" i="19"/>
  <c r="F284" i="19"/>
  <c r="H284" i="19"/>
  <c r="F274" i="19"/>
  <c r="F253" i="19"/>
  <c r="H253" i="19"/>
  <c r="F234" i="19"/>
  <c r="L214" i="19"/>
  <c r="M214" i="19" s="1"/>
  <c r="H174" i="19"/>
  <c r="J174" i="19"/>
  <c r="J86" i="19"/>
  <c r="J187" i="19"/>
  <c r="H195" i="19"/>
  <c r="J195" i="19"/>
  <c r="J192" i="19"/>
  <c r="L192" i="19"/>
  <c r="M192" i="19" s="1"/>
  <c r="H191" i="19"/>
  <c r="F195" i="19"/>
  <c r="F598" i="18"/>
  <c r="J544" i="18"/>
  <c r="L544" i="18"/>
  <c r="J522" i="18"/>
  <c r="L522" i="18"/>
  <c r="F473" i="18"/>
  <c r="H473" i="18"/>
  <c r="H428" i="18"/>
  <c r="J428" i="18"/>
  <c r="J545" i="19"/>
  <c r="H554" i="19"/>
  <c r="L551" i="19"/>
  <c r="M551" i="19" s="1"/>
  <c r="F548" i="19"/>
  <c r="H545" i="19"/>
  <c r="J555" i="19"/>
  <c r="F619" i="18"/>
  <c r="H619" i="18"/>
  <c r="F433" i="19"/>
  <c r="F428" i="19"/>
  <c r="J422" i="19"/>
  <c r="F429" i="19"/>
  <c r="H123" i="19"/>
  <c r="F624" i="18"/>
  <c r="F594" i="18"/>
  <c r="H552" i="18"/>
  <c r="F428" i="18"/>
  <c r="L426" i="19"/>
  <c r="M426" i="19" s="1"/>
  <c r="F668" i="18"/>
  <c r="H623" i="18"/>
  <c r="H593" i="18"/>
  <c r="J593" i="18"/>
  <c r="F547" i="18"/>
  <c r="H547" i="18"/>
  <c r="F472" i="18"/>
  <c r="H472" i="18"/>
  <c r="J429" i="19"/>
  <c r="J548" i="18"/>
  <c r="J481" i="18"/>
  <c r="H471" i="18"/>
  <c r="H143" i="19"/>
  <c r="J143" i="19"/>
  <c r="J153" i="19"/>
  <c r="J149" i="19"/>
  <c r="H130" i="19"/>
  <c r="H625" i="18"/>
  <c r="F593" i="18"/>
  <c r="F128" i="19"/>
  <c r="F127" i="19"/>
  <c r="H126" i="19"/>
  <c r="F302" i="18"/>
  <c r="H302" i="18"/>
  <c r="H173" i="18"/>
  <c r="H257" i="18"/>
  <c r="J257" i="18"/>
  <c r="F153" i="18"/>
  <c r="H153" i="18"/>
  <c r="F374" i="17"/>
  <c r="H374" i="17"/>
  <c r="H370" i="18"/>
  <c r="F186" i="18"/>
  <c r="J377" i="18"/>
  <c r="J208" i="18"/>
  <c r="F693" i="17"/>
  <c r="F567" i="18"/>
  <c r="F400" i="18"/>
  <c r="F233" i="17"/>
  <c r="J454" i="18"/>
  <c r="F475" i="17"/>
  <c r="J147" i="17"/>
  <c r="L147" i="17"/>
  <c r="J306" i="17"/>
  <c r="F145" i="17"/>
  <c r="J598" i="36"/>
  <c r="J555" i="36"/>
  <c r="H545" i="36"/>
  <c r="J545" i="36"/>
  <c r="J372" i="36"/>
  <c r="L372" i="36"/>
  <c r="F324" i="36"/>
  <c r="H324" i="36"/>
  <c r="J283" i="36"/>
  <c r="H273" i="36"/>
  <c r="J273" i="36"/>
  <c r="F556" i="36"/>
  <c r="H556" i="36"/>
  <c r="J525" i="36"/>
  <c r="H598" i="36"/>
  <c r="F592" i="36"/>
  <c r="H592" i="36"/>
  <c r="J549" i="36"/>
  <c r="H528" i="36"/>
  <c r="J434" i="36"/>
  <c r="H380" i="36"/>
  <c r="J285" i="36"/>
  <c r="J546" i="36"/>
  <c r="J579" i="36"/>
  <c r="J373" i="36"/>
  <c r="L373" i="36"/>
  <c r="F323" i="36"/>
  <c r="F197" i="36"/>
  <c r="H55" i="36"/>
  <c r="M231" i="36"/>
  <c r="H240" i="36"/>
  <c r="J235" i="36"/>
  <c r="F237" i="36"/>
  <c r="J237" i="36"/>
  <c r="H193" i="36"/>
  <c r="F76" i="36"/>
  <c r="H141" i="34"/>
  <c r="K141" i="34" s="1"/>
  <c r="G141" i="34"/>
  <c r="H401" i="36"/>
  <c r="J401" i="36"/>
  <c r="F401" i="36"/>
  <c r="F350" i="36"/>
  <c r="F296" i="36"/>
  <c r="J303" i="36"/>
  <c r="F297" i="36"/>
  <c r="H297" i="36"/>
  <c r="F194" i="36"/>
  <c r="F507" i="36"/>
  <c r="H504" i="36"/>
  <c r="F498" i="36"/>
  <c r="F508" i="36"/>
  <c r="H508" i="36"/>
  <c r="J400" i="36"/>
  <c r="L400" i="36"/>
  <c r="J256" i="36"/>
  <c r="L256" i="36"/>
  <c r="H263" i="36"/>
  <c r="F259" i="36"/>
  <c r="H259" i="36"/>
  <c r="J232" i="36"/>
  <c r="L232" i="36"/>
  <c r="H61" i="36"/>
  <c r="J61" i="36"/>
  <c r="H145" i="34"/>
  <c r="K145" i="34" s="1"/>
  <c r="G145" i="34"/>
  <c r="F451" i="36"/>
  <c r="H451" i="36"/>
  <c r="H452" i="36"/>
  <c r="J449" i="36"/>
  <c r="F355" i="36"/>
  <c r="H355" i="36"/>
  <c r="H348" i="36"/>
  <c r="J345" i="36"/>
  <c r="H87" i="36"/>
  <c r="J87" i="36"/>
  <c r="E129" i="33"/>
  <c r="J215" i="36"/>
  <c r="J213" i="36"/>
  <c r="H211" i="36"/>
  <c r="J217" i="36"/>
  <c r="F215" i="36"/>
  <c r="F144" i="36"/>
  <c r="F141" i="36"/>
  <c r="H141" i="36"/>
  <c r="F150" i="36"/>
  <c r="H147" i="36"/>
  <c r="F151" i="36"/>
  <c r="F124" i="36"/>
  <c r="H124" i="36"/>
  <c r="F120" i="36"/>
  <c r="J127" i="36"/>
  <c r="F121" i="36"/>
  <c r="F57" i="36"/>
  <c r="F64" i="36"/>
  <c r="H64" i="36"/>
  <c r="F61" i="36"/>
  <c r="M59" i="36"/>
  <c r="M128" i="33"/>
  <c r="L128" i="33"/>
  <c r="E40" i="31"/>
  <c r="Z17" i="30"/>
  <c r="Z66" i="30"/>
  <c r="Q7" i="30"/>
  <c r="Q14" i="30"/>
  <c r="E69" i="25"/>
  <c r="I24" i="25"/>
  <c r="AD54" i="25"/>
  <c r="H13" i="25"/>
  <c r="F36" i="25"/>
  <c r="AF23" i="25"/>
  <c r="H51" i="25"/>
  <c r="W69" i="25"/>
  <c r="H33" i="25"/>
  <c r="T43" i="25"/>
  <c r="T10" i="25"/>
  <c r="K43" i="25"/>
  <c r="AA60" i="25"/>
  <c r="AG60" i="25" s="1"/>
  <c r="AE53" i="25"/>
  <c r="AE61" i="25"/>
  <c r="AE45" i="25"/>
  <c r="AE50" i="25"/>
  <c r="AE46" i="25"/>
  <c r="AE65" i="25"/>
  <c r="AE62" i="25"/>
  <c r="AE54" i="25"/>
  <c r="AE42" i="25"/>
  <c r="AC52" i="25"/>
  <c r="AG19" i="25"/>
  <c r="T52" i="25"/>
  <c r="O36" i="25"/>
  <c r="AC59" i="30"/>
  <c r="AC17" i="30"/>
  <c r="F686" i="19"/>
  <c r="H617" i="19"/>
  <c r="J692" i="19"/>
  <c r="F625" i="19"/>
  <c r="H625" i="19"/>
  <c r="H687" i="19"/>
  <c r="J687" i="19"/>
  <c r="J618" i="19"/>
  <c r="L618" i="19"/>
  <c r="M618" i="19" s="1"/>
  <c r="AF24" i="25"/>
  <c r="AF28" i="25"/>
  <c r="H692" i="19"/>
  <c r="L690" i="19"/>
  <c r="M690" i="19" s="1"/>
  <c r="H623" i="19"/>
  <c r="H668" i="19"/>
  <c r="F669" i="19"/>
  <c r="L665" i="19"/>
  <c r="M665" i="19" s="1"/>
  <c r="H664" i="19"/>
  <c r="J661" i="19"/>
  <c r="H670" i="19"/>
  <c r="J670" i="19"/>
  <c r="J667" i="19"/>
  <c r="J572" i="19"/>
  <c r="H526" i="19"/>
  <c r="L455" i="19"/>
  <c r="M455" i="19" s="1"/>
  <c r="J403" i="19"/>
  <c r="J254" i="19"/>
  <c r="H235" i="19"/>
  <c r="H215" i="19"/>
  <c r="J173" i="19"/>
  <c r="H163" i="19"/>
  <c r="D69" i="25"/>
  <c r="J577" i="19"/>
  <c r="H567" i="19"/>
  <c r="F602" i="19"/>
  <c r="F570" i="19"/>
  <c r="F526" i="19"/>
  <c r="F507" i="19"/>
  <c r="F481" i="19"/>
  <c r="L449" i="19"/>
  <c r="M449" i="19" s="1"/>
  <c r="L399" i="19"/>
  <c r="M399" i="19" s="1"/>
  <c r="H378" i="19"/>
  <c r="F318" i="19"/>
  <c r="F260" i="19"/>
  <c r="J211" i="19"/>
  <c r="H599" i="19"/>
  <c r="J599" i="19"/>
  <c r="H577" i="19"/>
  <c r="H533" i="19"/>
  <c r="J533" i="19"/>
  <c r="L502" i="19"/>
  <c r="M502" i="19" s="1"/>
  <c r="F478" i="19"/>
  <c r="H478" i="19"/>
  <c r="H458" i="19"/>
  <c r="H408" i="19"/>
  <c r="J408" i="19"/>
  <c r="F373" i="19"/>
  <c r="H373" i="19"/>
  <c r="H325" i="19"/>
  <c r="J325" i="19"/>
  <c r="J305" i="19"/>
  <c r="H295" i="19"/>
  <c r="J295" i="19"/>
  <c r="L255" i="19"/>
  <c r="M255" i="19" s="1"/>
  <c r="J236" i="19"/>
  <c r="L236" i="19"/>
  <c r="M236" i="19" s="1"/>
  <c r="J216" i="19"/>
  <c r="J164" i="19"/>
  <c r="L164" i="19"/>
  <c r="M164" i="19" s="1"/>
  <c r="F76" i="19"/>
  <c r="F689" i="18"/>
  <c r="L594" i="19"/>
  <c r="M594" i="19" s="1"/>
  <c r="H602" i="19"/>
  <c r="J602" i="19"/>
  <c r="J570" i="19"/>
  <c r="L570" i="19"/>
  <c r="M570" i="19" s="1"/>
  <c r="F528" i="19"/>
  <c r="F483" i="19"/>
  <c r="J451" i="19"/>
  <c r="L451" i="19"/>
  <c r="M451" i="19" s="1"/>
  <c r="F403" i="19"/>
  <c r="F378" i="19"/>
  <c r="F330" i="19"/>
  <c r="H330" i="19"/>
  <c r="F320" i="19"/>
  <c r="L298" i="19"/>
  <c r="M298" i="19" s="1"/>
  <c r="H281" i="19"/>
  <c r="J281" i="19"/>
  <c r="F262" i="19"/>
  <c r="F231" i="19"/>
  <c r="H231" i="19"/>
  <c r="J163" i="19"/>
  <c r="L163" i="19"/>
  <c r="J65" i="19"/>
  <c r="J686" i="18"/>
  <c r="L686" i="18"/>
  <c r="J668" i="19"/>
  <c r="H595" i="19"/>
  <c r="J595" i="19"/>
  <c r="J575" i="19"/>
  <c r="F533" i="19"/>
  <c r="H502" i="19"/>
  <c r="J502" i="19"/>
  <c r="F458" i="19"/>
  <c r="J398" i="19"/>
  <c r="L398" i="19"/>
  <c r="M398" i="19" s="1"/>
  <c r="F375" i="19"/>
  <c r="L325" i="19"/>
  <c r="M325" i="19" s="1"/>
  <c r="H263" i="19"/>
  <c r="J263" i="19"/>
  <c r="J232" i="19"/>
  <c r="L232" i="19"/>
  <c r="M232" i="19" s="1"/>
  <c r="F214" i="19"/>
  <c r="F172" i="19"/>
  <c r="H172" i="19"/>
  <c r="F64" i="19"/>
  <c r="F695" i="18"/>
  <c r="H695" i="18"/>
  <c r="F685" i="18"/>
  <c r="F185" i="19"/>
  <c r="H185" i="19"/>
  <c r="J188" i="19"/>
  <c r="H197" i="19"/>
  <c r="J194" i="19"/>
  <c r="J596" i="18"/>
  <c r="L596" i="18"/>
  <c r="F554" i="18"/>
  <c r="F532" i="18"/>
  <c r="F426" i="18"/>
  <c r="H426" i="18"/>
  <c r="F544" i="19"/>
  <c r="F553" i="19"/>
  <c r="H550" i="19"/>
  <c r="F554" i="19"/>
  <c r="H427" i="19"/>
  <c r="J431" i="19"/>
  <c r="L428" i="19"/>
  <c r="M428" i="19" s="1"/>
  <c r="J427" i="19"/>
  <c r="F434" i="19"/>
  <c r="H431" i="19"/>
  <c r="J428" i="19"/>
  <c r="F147" i="19"/>
  <c r="J121" i="19"/>
  <c r="F550" i="18"/>
  <c r="H530" i="18"/>
  <c r="F483" i="18"/>
  <c r="H483" i="18"/>
  <c r="F664" i="18"/>
  <c r="H661" i="18"/>
  <c r="J661" i="18"/>
  <c r="J671" i="18"/>
  <c r="H670" i="18"/>
  <c r="J670" i="18"/>
  <c r="F621" i="18"/>
  <c r="F591" i="18"/>
  <c r="H591" i="18"/>
  <c r="H527" i="18"/>
  <c r="J527" i="18"/>
  <c r="H482" i="18"/>
  <c r="J482" i="18"/>
  <c r="F433" i="18"/>
  <c r="H433" i="18"/>
  <c r="F423" i="18"/>
  <c r="L423" i="19"/>
  <c r="M423" i="19" s="1"/>
  <c r="M119" i="19"/>
  <c r="H620" i="18"/>
  <c r="J600" i="18"/>
  <c r="H590" i="18"/>
  <c r="J434" i="18"/>
  <c r="F142" i="19"/>
  <c r="F152" i="19"/>
  <c r="F151" i="19"/>
  <c r="L146" i="19"/>
  <c r="M146" i="19" s="1"/>
  <c r="L144" i="19"/>
  <c r="M144" i="19" s="1"/>
  <c r="J124" i="19"/>
  <c r="F623" i="18"/>
  <c r="J523" i="18"/>
  <c r="H476" i="18"/>
  <c r="H429" i="18"/>
  <c r="H122" i="19"/>
  <c r="H129" i="19"/>
  <c r="J129" i="19"/>
  <c r="J126" i="19"/>
  <c r="H622" i="18"/>
  <c r="H376" i="18"/>
  <c r="J376" i="18"/>
  <c r="F460" i="17"/>
  <c r="H460" i="17"/>
  <c r="F396" i="18"/>
  <c r="F143" i="18"/>
  <c r="H326" i="17"/>
  <c r="J326" i="17"/>
  <c r="F165" i="18"/>
  <c r="H373" i="17"/>
  <c r="L349" i="19"/>
  <c r="M349" i="19" s="1"/>
  <c r="J327" i="18"/>
  <c r="F192" i="18"/>
  <c r="J322" i="17"/>
  <c r="J686" i="17"/>
  <c r="F499" i="18"/>
  <c r="H499" i="18"/>
  <c r="H397" i="18"/>
  <c r="F213" i="17"/>
  <c r="H303" i="17"/>
  <c r="F471" i="17"/>
  <c r="H471" i="17"/>
  <c r="J127" i="17"/>
  <c r="F669" i="17"/>
  <c r="J321" i="36"/>
  <c r="L321" i="36"/>
  <c r="F278" i="36"/>
  <c r="M301" i="36"/>
  <c r="F301" i="36"/>
  <c r="C146" i="34"/>
  <c r="F230" i="36"/>
  <c r="H230" i="36"/>
  <c r="H239" i="36"/>
  <c r="J236" i="36"/>
  <c r="H354" i="36"/>
  <c r="J354" i="36"/>
  <c r="F191" i="36"/>
  <c r="F171" i="36"/>
  <c r="H65" i="36"/>
  <c r="J65" i="36"/>
  <c r="F400" i="36"/>
  <c r="H397" i="36"/>
  <c r="J407" i="36"/>
  <c r="H403" i="36"/>
  <c r="F306" i="36"/>
  <c r="H306" i="36"/>
  <c r="H299" i="36"/>
  <c r="J296" i="36"/>
  <c r="J85" i="36"/>
  <c r="F509" i="36"/>
  <c r="H509" i="36"/>
  <c r="J501" i="36"/>
  <c r="H510" i="36"/>
  <c r="J510" i="36"/>
  <c r="J507" i="36"/>
  <c r="J398" i="36"/>
  <c r="J259" i="36"/>
  <c r="F258" i="36"/>
  <c r="F253" i="36"/>
  <c r="H261" i="36"/>
  <c r="J261" i="36"/>
  <c r="J258" i="36"/>
  <c r="H231" i="36"/>
  <c r="J231" i="36"/>
  <c r="H189" i="36"/>
  <c r="J189" i="36"/>
  <c r="H171" i="36"/>
  <c r="J171" i="36"/>
  <c r="J84" i="36"/>
  <c r="H453" i="36"/>
  <c r="J448" i="36"/>
  <c r="F455" i="36"/>
  <c r="J344" i="36"/>
  <c r="F351" i="36"/>
  <c r="F85" i="36"/>
  <c r="H85" i="36"/>
  <c r="F216" i="36"/>
  <c r="H217" i="36"/>
  <c r="H143" i="36"/>
  <c r="J143" i="36"/>
  <c r="J153" i="36"/>
  <c r="H152" i="36"/>
  <c r="J144" i="36"/>
  <c r="H153" i="36"/>
  <c r="H126" i="36"/>
  <c r="J126" i="36"/>
  <c r="J123" i="36"/>
  <c r="H122" i="36"/>
  <c r="H123" i="36"/>
  <c r="O128" i="33"/>
  <c r="D129" i="33"/>
  <c r="N128" i="33"/>
  <c r="F59" i="36"/>
  <c r="H59" i="36"/>
  <c r="F83" i="36"/>
  <c r="F86" i="36"/>
  <c r="Z25" i="30"/>
  <c r="X36" i="30"/>
  <c r="Z36" i="30" s="1"/>
  <c r="Z11" i="30"/>
  <c r="O36" i="30"/>
  <c r="I16" i="25"/>
  <c r="Q63" i="25"/>
  <c r="I33" i="25"/>
  <c r="AF30" i="25"/>
  <c r="AA24" i="25"/>
  <c r="AC24" i="25"/>
  <c r="AA64" i="25"/>
  <c r="AG64" i="25" s="1"/>
  <c r="AC64" i="25"/>
  <c r="AG31" i="25"/>
  <c r="AF15" i="25"/>
  <c r="O69" i="25"/>
  <c r="Q44" i="25"/>
  <c r="H25" i="25"/>
  <c r="R51" i="25"/>
  <c r="AG11" i="25"/>
  <c r="AC44" i="25"/>
  <c r="T44" i="25"/>
  <c r="AC67" i="30"/>
  <c r="AC25" i="30"/>
  <c r="AC12" i="30"/>
  <c r="AC45" i="30"/>
  <c r="AC11" i="30"/>
  <c r="T14" i="30"/>
  <c r="F615" i="19"/>
  <c r="J695" i="19"/>
  <c r="J613" i="19"/>
  <c r="F685" i="19"/>
  <c r="H685" i="19"/>
  <c r="AF29" i="25"/>
  <c r="AF32" i="25"/>
  <c r="D36" i="25"/>
  <c r="AF9" i="25"/>
  <c r="F690" i="19"/>
  <c r="J623" i="19"/>
  <c r="H613" i="19"/>
  <c r="F621" i="19"/>
  <c r="J662" i="19"/>
  <c r="H671" i="19"/>
  <c r="F667" i="19"/>
  <c r="F660" i="19"/>
  <c r="H592" i="19"/>
  <c r="F524" i="19"/>
  <c r="J501" i="19"/>
  <c r="J475" i="19"/>
  <c r="J378" i="19"/>
  <c r="J328" i="19"/>
  <c r="H318" i="19"/>
  <c r="H296" i="19"/>
  <c r="H275" i="19"/>
  <c r="F233" i="19"/>
  <c r="F213" i="19"/>
  <c r="H686" i="18"/>
  <c r="J450" i="19"/>
  <c r="L568" i="19"/>
  <c r="M568" i="19" s="1"/>
  <c r="L524" i="19"/>
  <c r="M524" i="19" s="1"/>
  <c r="L505" i="19"/>
  <c r="M505" i="19" s="1"/>
  <c r="F459" i="19"/>
  <c r="F376" i="19"/>
  <c r="H328" i="19"/>
  <c r="H298" i="19"/>
  <c r="H277" i="19"/>
  <c r="L258" i="19"/>
  <c r="M258" i="19" s="1"/>
  <c r="J239" i="19"/>
  <c r="H229" i="19"/>
  <c r="F597" i="19"/>
  <c r="H597" i="19"/>
  <c r="F575" i="19"/>
  <c r="F531" i="19"/>
  <c r="H531" i="19"/>
  <c r="F521" i="19"/>
  <c r="F502" i="19"/>
  <c r="L476" i="19"/>
  <c r="M476" i="19" s="1"/>
  <c r="F456" i="19"/>
  <c r="F406" i="19"/>
  <c r="H406" i="19"/>
  <c r="F396" i="19"/>
  <c r="L371" i="19"/>
  <c r="M371" i="19" s="1"/>
  <c r="F323" i="19"/>
  <c r="H323" i="19"/>
  <c r="J284" i="19"/>
  <c r="H274" i="19"/>
  <c r="J274" i="19"/>
  <c r="F255" i="19"/>
  <c r="F174" i="19"/>
  <c r="F54" i="19"/>
  <c r="J687" i="18"/>
  <c r="L687" i="18"/>
  <c r="F672" i="19"/>
  <c r="F594" i="19"/>
  <c r="J526" i="19"/>
  <c r="L526" i="19"/>
  <c r="M526" i="19" s="1"/>
  <c r="H505" i="19"/>
  <c r="J505" i="19"/>
  <c r="J481" i="19"/>
  <c r="H471" i="19"/>
  <c r="J471" i="19"/>
  <c r="J401" i="19"/>
  <c r="L401" i="19"/>
  <c r="M401" i="19" s="1"/>
  <c r="J376" i="19"/>
  <c r="L376" i="19"/>
  <c r="M376" i="19" s="1"/>
  <c r="J318" i="19"/>
  <c r="L318" i="19"/>
  <c r="F298" i="19"/>
  <c r="F279" i="19"/>
  <c r="H279" i="19"/>
  <c r="J260" i="19"/>
  <c r="H241" i="19"/>
  <c r="J241" i="19"/>
  <c r="H213" i="19"/>
  <c r="J213" i="19"/>
  <c r="F173" i="19"/>
  <c r="F85" i="19"/>
  <c r="H85" i="19"/>
  <c r="F696" i="18"/>
  <c r="L662" i="19"/>
  <c r="M662" i="19" s="1"/>
  <c r="F593" i="19"/>
  <c r="H593" i="19"/>
  <c r="J531" i="19"/>
  <c r="H521" i="19"/>
  <c r="J521" i="19"/>
  <c r="F500" i="19"/>
  <c r="H500" i="19"/>
  <c r="H476" i="19"/>
  <c r="J476" i="19"/>
  <c r="J456" i="19"/>
  <c r="F408" i="19"/>
  <c r="J373" i="19"/>
  <c r="L373" i="19"/>
  <c r="M373" i="19" s="1"/>
  <c r="F325" i="19"/>
  <c r="F303" i="19"/>
  <c r="F282" i="19"/>
  <c r="F261" i="19"/>
  <c r="H261" i="19"/>
  <c r="F251" i="19"/>
  <c r="J212" i="19"/>
  <c r="L212" i="19"/>
  <c r="M212" i="19" s="1"/>
  <c r="L170" i="19"/>
  <c r="M170" i="19" s="1"/>
  <c r="H84" i="19"/>
  <c r="J84" i="19"/>
  <c r="J62" i="19"/>
  <c r="J554" i="19"/>
  <c r="H187" i="19"/>
  <c r="J197" i="19"/>
  <c r="J193" i="19"/>
  <c r="F187" i="19"/>
  <c r="J667" i="18"/>
  <c r="J618" i="18"/>
  <c r="J552" i="18"/>
  <c r="J530" i="18"/>
  <c r="F481" i="18"/>
  <c r="H481" i="18"/>
  <c r="F471" i="18"/>
  <c r="L547" i="19"/>
  <c r="M547" i="19" s="1"/>
  <c r="H546" i="19"/>
  <c r="J556" i="19"/>
  <c r="H555" i="19"/>
  <c r="J547" i="19"/>
  <c r="H556" i="19"/>
  <c r="F617" i="18"/>
  <c r="F430" i="19"/>
  <c r="H430" i="19"/>
  <c r="L424" i="19"/>
  <c r="M424" i="19" s="1"/>
  <c r="F602" i="18"/>
  <c r="H602" i="18"/>
  <c r="F528" i="18"/>
  <c r="J471" i="18"/>
  <c r="F125" i="19"/>
  <c r="H668" i="18"/>
  <c r="H666" i="18"/>
  <c r="J666" i="18"/>
  <c r="F660" i="18"/>
  <c r="H660" i="18"/>
  <c r="F669" i="18"/>
  <c r="H601" i="18"/>
  <c r="J601" i="18"/>
  <c r="F555" i="18"/>
  <c r="H555" i="18"/>
  <c r="F545" i="18"/>
  <c r="F525" i="18"/>
  <c r="H525" i="18"/>
  <c r="F480" i="18"/>
  <c r="H480" i="18"/>
  <c r="F618" i="18"/>
  <c r="J556" i="18"/>
  <c r="H546" i="18"/>
  <c r="J526" i="18"/>
  <c r="H479" i="18"/>
  <c r="J145" i="19"/>
  <c r="L145" i="19"/>
  <c r="M145" i="19" s="1"/>
  <c r="L142" i="19"/>
  <c r="M142" i="19" s="1"/>
  <c r="L141" i="19"/>
  <c r="F148" i="19"/>
  <c r="F146" i="19"/>
  <c r="F601" i="18"/>
  <c r="F474" i="18"/>
  <c r="F427" i="18"/>
  <c r="F119" i="19"/>
  <c r="F131" i="19"/>
  <c r="H131" i="19"/>
  <c r="L80" i="19"/>
  <c r="M80" i="19" s="1"/>
  <c r="F620" i="18"/>
  <c r="F374" i="18"/>
  <c r="H374" i="18"/>
  <c r="H283" i="18"/>
  <c r="F450" i="17"/>
  <c r="H240" i="18"/>
  <c r="J240" i="18"/>
  <c r="J616" i="17"/>
  <c r="L616" i="17"/>
  <c r="J300" i="18"/>
  <c r="J621" i="17"/>
  <c r="F321" i="17"/>
  <c r="H348" i="19"/>
  <c r="F614" i="17"/>
  <c r="F619" i="17"/>
  <c r="J407" i="18"/>
  <c r="J460" i="18"/>
  <c r="F258" i="17"/>
  <c r="H258" i="17"/>
  <c r="F354" i="18"/>
  <c r="H254" i="17"/>
  <c r="J663" i="17"/>
  <c r="F428" i="36"/>
  <c r="H428" i="36"/>
  <c r="J380" i="36"/>
  <c r="H370" i="36"/>
  <c r="J370" i="36"/>
  <c r="F322" i="36"/>
  <c r="H281" i="36"/>
  <c r="J281" i="36"/>
  <c r="H601" i="36"/>
  <c r="J533" i="36"/>
  <c r="J592" i="36"/>
  <c r="F597" i="36"/>
  <c r="H547" i="36"/>
  <c r="H432" i="36"/>
  <c r="H283" i="36"/>
  <c r="J554" i="36"/>
  <c r="H544" i="36"/>
  <c r="F544" i="36"/>
  <c r="J381" i="36"/>
  <c r="H371" i="36"/>
  <c r="J371" i="36"/>
  <c r="J276" i="36"/>
  <c r="L276" i="36"/>
  <c r="F402" i="36"/>
  <c r="M402" i="36"/>
  <c r="M299" i="36"/>
  <c r="H232" i="36"/>
  <c r="H352" i="36"/>
  <c r="F233" i="36"/>
  <c r="J169" i="36"/>
  <c r="L169" i="36"/>
  <c r="J403" i="36"/>
  <c r="H402" i="36"/>
  <c r="F406" i="36"/>
  <c r="H346" i="36"/>
  <c r="J295" i="36"/>
  <c r="F302" i="36"/>
  <c r="F81" i="36"/>
  <c r="H81" i="36"/>
  <c r="F499" i="36"/>
  <c r="J506" i="36"/>
  <c r="F500" i="36"/>
  <c r="H500" i="36"/>
  <c r="F353" i="36"/>
  <c r="H255" i="36"/>
  <c r="F251" i="36"/>
  <c r="H251" i="36"/>
  <c r="F187" i="36"/>
  <c r="H187" i="36"/>
  <c r="F169" i="36"/>
  <c r="H169" i="36"/>
  <c r="H82" i="36"/>
  <c r="J82" i="36"/>
  <c r="J55" i="36"/>
  <c r="L55" i="36"/>
  <c r="J453" i="36"/>
  <c r="F460" i="36"/>
  <c r="H457" i="36"/>
  <c r="J454" i="36"/>
  <c r="L454" i="36"/>
  <c r="F404" i="36"/>
  <c r="F347" i="36"/>
  <c r="F356" i="36"/>
  <c r="H353" i="36"/>
  <c r="J350" i="36"/>
  <c r="L350" i="36"/>
  <c r="J81" i="36"/>
  <c r="L81" i="36"/>
  <c r="F146" i="34"/>
  <c r="F207" i="36"/>
  <c r="H207" i="36"/>
  <c r="F208" i="36"/>
  <c r="F219" i="36"/>
  <c r="F146" i="36"/>
  <c r="H146" i="36"/>
  <c r="F142" i="36"/>
  <c r="J149" i="36"/>
  <c r="F143" i="36"/>
  <c r="J129" i="36"/>
  <c r="F125" i="36"/>
  <c r="F126" i="36"/>
  <c r="O137" i="34"/>
  <c r="N137" i="34"/>
  <c r="D146" i="34"/>
  <c r="F65" i="36"/>
  <c r="F60" i="36"/>
  <c r="H60" i="36"/>
  <c r="M76" i="36"/>
  <c r="F69" i="30"/>
  <c r="AB19" i="30"/>
  <c r="AB17" i="30"/>
  <c r="AB25" i="30"/>
  <c r="AB20" i="30"/>
  <c r="AB35" i="30"/>
  <c r="AB12" i="30"/>
  <c r="AB27" i="30"/>
  <c r="AB9" i="30"/>
  <c r="AB28" i="30"/>
  <c r="AB33" i="30"/>
  <c r="AB10" i="30"/>
  <c r="AB11" i="30"/>
  <c r="Z33" i="30"/>
  <c r="Z10" i="30"/>
  <c r="Z19" i="30"/>
  <c r="R52" i="25"/>
  <c r="AB64" i="25"/>
  <c r="AB52" i="25"/>
  <c r="AB60" i="25"/>
  <c r="AB68" i="25"/>
  <c r="AB61" i="25"/>
  <c r="AB41" i="25"/>
  <c r="AB53" i="25"/>
  <c r="AB44" i="25"/>
  <c r="AB49" i="25"/>
  <c r="AB45" i="25"/>
  <c r="AF40" i="25"/>
  <c r="AF22" i="25"/>
  <c r="AA16" i="25"/>
  <c r="AC16" i="25"/>
  <c r="AF7" i="25"/>
  <c r="AB7" i="25"/>
  <c r="AD7" i="25"/>
  <c r="Q68" i="25"/>
  <c r="H17" i="25"/>
  <c r="V69" i="25"/>
  <c r="AA44" i="25"/>
  <c r="AG44" i="25" s="1"/>
  <c r="T7" i="30"/>
  <c r="T40" i="30"/>
  <c r="AC20" i="30"/>
  <c r="AC53" i="30"/>
  <c r="AC46" i="30"/>
  <c r="AC19" i="30"/>
  <c r="C69" i="25"/>
  <c r="F694" i="19"/>
  <c r="H690" i="19"/>
  <c r="H695" i="19"/>
  <c r="H616" i="19"/>
  <c r="J616" i="19"/>
  <c r="AF17" i="25"/>
  <c r="L688" i="19"/>
  <c r="M688" i="19" s="1"/>
  <c r="J688" i="19"/>
  <c r="L619" i="19"/>
  <c r="M619" i="19" s="1"/>
  <c r="F661" i="19"/>
  <c r="H669" i="19"/>
  <c r="J666" i="19"/>
  <c r="L663" i="19"/>
  <c r="M663" i="19" s="1"/>
  <c r="H662" i="19"/>
  <c r="J672" i="19"/>
  <c r="F590" i="19"/>
  <c r="H570" i="19"/>
  <c r="L522" i="19"/>
  <c r="M522" i="19" s="1"/>
  <c r="J453" i="19"/>
  <c r="H401" i="19"/>
  <c r="F273" i="19"/>
  <c r="H252" i="19"/>
  <c r="L231" i="19"/>
  <c r="M231" i="19" s="1"/>
  <c r="L211" i="19"/>
  <c r="M211" i="19" s="1"/>
  <c r="H171" i="19"/>
  <c r="F684" i="18"/>
  <c r="I42" i="25"/>
  <c r="X36" i="25"/>
  <c r="H575" i="19"/>
  <c r="F578" i="19"/>
  <c r="J397" i="19"/>
  <c r="L374" i="19"/>
  <c r="M374" i="19" s="1"/>
  <c r="F326" i="19"/>
  <c r="F296" i="19"/>
  <c r="F275" i="19"/>
  <c r="J219" i="19"/>
  <c r="H209" i="19"/>
  <c r="L595" i="19"/>
  <c r="M595" i="19" s="1"/>
  <c r="L573" i="19"/>
  <c r="M573" i="19" s="1"/>
  <c r="J500" i="19"/>
  <c r="L500" i="19"/>
  <c r="M500" i="19" s="1"/>
  <c r="F476" i="19"/>
  <c r="L454" i="19"/>
  <c r="M454" i="19" s="1"/>
  <c r="F381" i="19"/>
  <c r="H381" i="19"/>
  <c r="F371" i="19"/>
  <c r="L321" i="19"/>
  <c r="M321" i="19" s="1"/>
  <c r="H303" i="19"/>
  <c r="J303" i="19"/>
  <c r="J253" i="19"/>
  <c r="L253" i="19"/>
  <c r="M253" i="19" s="1"/>
  <c r="H234" i="19"/>
  <c r="J234" i="19"/>
  <c r="H214" i="19"/>
  <c r="J214" i="19"/>
  <c r="J172" i="19"/>
  <c r="F86" i="19"/>
  <c r="H86" i="19"/>
  <c r="J592" i="19"/>
  <c r="L592" i="19"/>
  <c r="M592" i="19" s="1"/>
  <c r="J578" i="19"/>
  <c r="H568" i="19"/>
  <c r="J568" i="19"/>
  <c r="F503" i="19"/>
  <c r="H503" i="19"/>
  <c r="J459" i="19"/>
  <c r="H449" i="19"/>
  <c r="J449" i="19"/>
  <c r="F328" i="19"/>
  <c r="J296" i="19"/>
  <c r="L296" i="19"/>
  <c r="M296" i="19" s="1"/>
  <c r="L277" i="19"/>
  <c r="M277" i="19" s="1"/>
  <c r="F239" i="19"/>
  <c r="H239" i="19"/>
  <c r="C244" i="19"/>
  <c r="F229" i="19"/>
  <c r="F211" i="19"/>
  <c r="H211" i="19"/>
  <c r="J171" i="19"/>
  <c r="F83" i="19"/>
  <c r="F61" i="19"/>
  <c r="J694" i="18"/>
  <c r="H684" i="18"/>
  <c r="J684" i="18"/>
  <c r="H601" i="19"/>
  <c r="J601" i="19"/>
  <c r="L591" i="19"/>
  <c r="M591" i="19" s="1"/>
  <c r="H573" i="19"/>
  <c r="J573" i="19"/>
  <c r="H510" i="19"/>
  <c r="J510" i="19"/>
  <c r="F474" i="19"/>
  <c r="H474" i="19"/>
  <c r="J406" i="19"/>
  <c r="H396" i="19"/>
  <c r="J396" i="19"/>
  <c r="J323" i="19"/>
  <c r="L323" i="19"/>
  <c r="M323" i="19" s="1"/>
  <c r="J301" i="19"/>
  <c r="L301" i="19"/>
  <c r="M301" i="19" s="1"/>
  <c r="J280" i="19"/>
  <c r="L280" i="19"/>
  <c r="M280" i="19" s="1"/>
  <c r="J240" i="19"/>
  <c r="H230" i="19"/>
  <c r="J230" i="19"/>
  <c r="F170" i="19"/>
  <c r="F82" i="19"/>
  <c r="H82" i="19"/>
  <c r="F693" i="18"/>
  <c r="L548" i="19"/>
  <c r="M548" i="19" s="1"/>
  <c r="F196" i="19"/>
  <c r="H196" i="19"/>
  <c r="L190" i="19"/>
  <c r="M190" i="19" s="1"/>
  <c r="H189" i="19"/>
  <c r="J186" i="19"/>
  <c r="H594" i="18"/>
  <c r="J594" i="18"/>
  <c r="F434" i="18"/>
  <c r="H434" i="18"/>
  <c r="F424" i="18"/>
  <c r="F549" i="19"/>
  <c r="H549" i="19"/>
  <c r="F545" i="19"/>
  <c r="J552" i="19"/>
  <c r="F546" i="19"/>
  <c r="J615" i="18"/>
  <c r="L615" i="18"/>
  <c r="J423" i="19"/>
  <c r="H432" i="19"/>
  <c r="J432" i="19"/>
  <c r="L429" i="19"/>
  <c r="M429" i="19" s="1"/>
  <c r="F426" i="19"/>
  <c r="H423" i="19"/>
  <c r="J433" i="19"/>
  <c r="F143" i="19"/>
  <c r="L82" i="19"/>
  <c r="M82" i="19" s="1"/>
  <c r="J620" i="18"/>
  <c r="J590" i="18"/>
  <c r="J424" i="18"/>
  <c r="M664" i="18"/>
  <c r="J663" i="18"/>
  <c r="H662" i="18"/>
  <c r="J672" i="18"/>
  <c r="H671" i="18"/>
  <c r="F599" i="18"/>
  <c r="H599" i="18"/>
  <c r="F431" i="18"/>
  <c r="H665" i="18"/>
  <c r="H598" i="18"/>
  <c r="F544" i="18"/>
  <c r="F477" i="18"/>
  <c r="H432" i="18"/>
  <c r="F194" i="19"/>
  <c r="F144" i="19"/>
  <c r="F153" i="19"/>
  <c r="H150" i="19"/>
  <c r="H148" i="19"/>
  <c r="F671" i="18"/>
  <c r="J531" i="18"/>
  <c r="H521" i="18"/>
  <c r="H121" i="19"/>
  <c r="L124" i="19"/>
  <c r="M124" i="19" s="1"/>
  <c r="F281" i="18"/>
  <c r="F400" i="17"/>
  <c r="H323" i="18"/>
  <c r="J323" i="18"/>
  <c r="F218" i="18"/>
  <c r="H218" i="18"/>
  <c r="F574" i="17"/>
  <c r="J279" i="18"/>
  <c r="F128" i="18"/>
  <c r="F353" i="19"/>
  <c r="J345" i="19"/>
  <c r="J297" i="18"/>
  <c r="J567" i="18"/>
  <c r="H599" i="17"/>
  <c r="F502" i="17"/>
  <c r="F354" i="17"/>
  <c r="H171" i="17"/>
  <c r="F448" i="18"/>
  <c r="J354" i="18"/>
  <c r="H240" i="17"/>
  <c r="J240" i="17"/>
  <c r="H346" i="18"/>
  <c r="F551" i="36"/>
  <c r="H551" i="36"/>
  <c r="F530" i="36"/>
  <c r="F483" i="36"/>
  <c r="J320" i="36"/>
  <c r="L320" i="36"/>
  <c r="F279" i="36"/>
  <c r="H279" i="36"/>
  <c r="J552" i="36"/>
  <c r="H599" i="36"/>
  <c r="J596" i="36"/>
  <c r="L596" i="36"/>
  <c r="F545" i="36"/>
  <c r="H481" i="36"/>
  <c r="F430" i="36"/>
  <c r="F281" i="36"/>
  <c r="H554" i="36"/>
  <c r="H480" i="36"/>
  <c r="J480" i="36"/>
  <c r="H431" i="36"/>
  <c r="J431" i="36"/>
  <c r="J329" i="36"/>
  <c r="H319" i="36"/>
  <c r="J319" i="36"/>
  <c r="M400" i="36"/>
  <c r="F295" i="36"/>
  <c r="H295" i="36"/>
  <c r="J193" i="36"/>
  <c r="J240" i="36"/>
  <c r="F229" i="36"/>
  <c r="F239" i="36"/>
  <c r="J241" i="36"/>
  <c r="J348" i="36"/>
  <c r="L348" i="36"/>
  <c r="M232" i="36"/>
  <c r="F189" i="36"/>
  <c r="H86" i="36"/>
  <c r="J86" i="36"/>
  <c r="H57" i="36"/>
  <c r="J57" i="36"/>
  <c r="M504" i="36"/>
  <c r="F504" i="36"/>
  <c r="F405" i="36"/>
  <c r="J399" i="36"/>
  <c r="H408" i="36"/>
  <c r="J408" i="36"/>
  <c r="J405" i="36"/>
  <c r="H344" i="36"/>
  <c r="F298" i="36"/>
  <c r="F307" i="36"/>
  <c r="H304" i="36"/>
  <c r="J301" i="36"/>
  <c r="L301" i="36"/>
  <c r="H237" i="36"/>
  <c r="H62" i="36"/>
  <c r="J62" i="36"/>
  <c r="F501" i="36"/>
  <c r="H501" i="36"/>
  <c r="H502" i="36"/>
  <c r="J502" i="36"/>
  <c r="J499" i="36"/>
  <c r="H347" i="36"/>
  <c r="F255" i="36"/>
  <c r="F260" i="36"/>
  <c r="H260" i="36"/>
  <c r="H253" i="36"/>
  <c r="J253" i="36"/>
  <c r="J263" i="36"/>
  <c r="H197" i="36"/>
  <c r="J197" i="36"/>
  <c r="F80" i="36"/>
  <c r="H80" i="36"/>
  <c r="H53" i="36"/>
  <c r="J53" i="36"/>
  <c r="J455" i="36"/>
  <c r="F456" i="36"/>
  <c r="F453" i="36"/>
  <c r="H349" i="36"/>
  <c r="J349" i="36"/>
  <c r="F349" i="36"/>
  <c r="J239" i="36"/>
  <c r="F77" i="36"/>
  <c r="H77" i="36"/>
  <c r="H209" i="36"/>
  <c r="J209" i="36"/>
  <c r="H210" i="36"/>
  <c r="H208" i="36"/>
  <c r="F218" i="36"/>
  <c r="F217" i="36"/>
  <c r="F214" i="36"/>
  <c r="J219" i="36"/>
  <c r="H148" i="36"/>
  <c r="J148" i="36"/>
  <c r="J145" i="36"/>
  <c r="H144" i="36"/>
  <c r="H145" i="36"/>
  <c r="J128" i="36"/>
  <c r="J124" i="36"/>
  <c r="F131" i="36"/>
  <c r="H128" i="36"/>
  <c r="J125" i="36"/>
  <c r="O145" i="34"/>
  <c r="N145" i="34"/>
  <c r="F55" i="36"/>
  <c r="M81" i="36"/>
  <c r="M55" i="36"/>
  <c r="M77" i="36"/>
  <c r="M80" i="36"/>
  <c r="M127" i="33"/>
  <c r="L127" i="33"/>
  <c r="F36" i="30"/>
  <c r="Z43" i="30"/>
  <c r="Z27" i="30"/>
  <c r="O69" i="30"/>
  <c r="Q40" i="30"/>
  <c r="AA45" i="25"/>
  <c r="AG45" i="25" s="1"/>
  <c r="AD45" i="25"/>
  <c r="AF20" i="25"/>
  <c r="AD20" i="25"/>
  <c r="AB20" i="25"/>
  <c r="AD62" i="25"/>
  <c r="AA31" i="25"/>
  <c r="AC31" i="25"/>
  <c r="Q40" i="25"/>
  <c r="T63" i="25"/>
  <c r="AF14" i="25"/>
  <c r="AA8" i="25"/>
  <c r="AC8" i="25"/>
  <c r="T48" i="25"/>
  <c r="H59" i="25"/>
  <c r="AF34" i="25"/>
  <c r="AC28" i="25"/>
  <c r="AA28" i="25"/>
  <c r="H9" i="25"/>
  <c r="AA68" i="25"/>
  <c r="AG68" i="25" s="1"/>
  <c r="N69" i="25"/>
  <c r="T64" i="30"/>
  <c r="T28" i="30"/>
  <c r="AC61" i="30"/>
  <c r="AC28" i="30"/>
  <c r="AC27" i="30"/>
  <c r="L36" i="25"/>
  <c r="F623" i="19"/>
  <c r="F688" i="19"/>
  <c r="J621" i="19"/>
  <c r="F693" i="19"/>
  <c r="H693" i="19"/>
  <c r="F614" i="19"/>
  <c r="H614" i="19"/>
  <c r="R17" i="25"/>
  <c r="R10" i="25"/>
  <c r="AF21" i="25"/>
  <c r="AF25" i="25"/>
  <c r="H621" i="19"/>
  <c r="H663" i="19"/>
  <c r="F665" i="19"/>
  <c r="F671" i="19"/>
  <c r="F568" i="19"/>
  <c r="H499" i="19"/>
  <c r="H473" i="19"/>
  <c r="F399" i="19"/>
  <c r="H376" i="19"/>
  <c r="H326" i="19"/>
  <c r="H304" i="19"/>
  <c r="H283" i="19"/>
  <c r="F241" i="19"/>
  <c r="F169" i="19"/>
  <c r="J75" i="19"/>
  <c r="H694" i="18"/>
  <c r="I50" i="25"/>
  <c r="F573" i="19"/>
  <c r="J458" i="19"/>
  <c r="H448" i="19"/>
  <c r="J522" i="19"/>
  <c r="J503" i="19"/>
  <c r="J477" i="19"/>
  <c r="F407" i="19"/>
  <c r="L324" i="19"/>
  <c r="M324" i="19" s="1"/>
  <c r="H306" i="19"/>
  <c r="J306" i="19"/>
  <c r="H285" i="19"/>
  <c r="J285" i="19"/>
  <c r="J256" i="19"/>
  <c r="H237" i="19"/>
  <c r="F207" i="19"/>
  <c r="F595" i="19"/>
  <c r="F529" i="19"/>
  <c r="F510" i="19"/>
  <c r="J474" i="19"/>
  <c r="L474" i="19"/>
  <c r="M474" i="19" s="1"/>
  <c r="F404" i="19"/>
  <c r="F321" i="19"/>
  <c r="F301" i="19"/>
  <c r="H301" i="19"/>
  <c r="H282" i="19"/>
  <c r="J282" i="19"/>
  <c r="F263" i="19"/>
  <c r="F232" i="19"/>
  <c r="H232" i="19"/>
  <c r="F212" i="19"/>
  <c r="H212" i="19"/>
  <c r="F84" i="19"/>
  <c r="J695" i="18"/>
  <c r="H685" i="18"/>
  <c r="J685" i="18"/>
  <c r="F666" i="19"/>
  <c r="H666" i="19"/>
  <c r="H524" i="19"/>
  <c r="J524" i="19"/>
  <c r="L501" i="19"/>
  <c r="M501" i="19" s="1"/>
  <c r="H479" i="19"/>
  <c r="J479" i="19"/>
  <c r="H399" i="19"/>
  <c r="J399" i="19"/>
  <c r="H374" i="19"/>
  <c r="J374" i="19"/>
  <c r="J326" i="19"/>
  <c r="F306" i="19"/>
  <c r="F277" i="19"/>
  <c r="H258" i="19"/>
  <c r="J258" i="19"/>
  <c r="L209" i="19"/>
  <c r="M209" i="19" s="1"/>
  <c r="J81" i="19"/>
  <c r="J600" i="19"/>
  <c r="F591" i="19"/>
  <c r="F571" i="19"/>
  <c r="H571" i="19"/>
  <c r="H529" i="19"/>
  <c r="J529" i="19"/>
  <c r="F508" i="19"/>
  <c r="H508" i="19"/>
  <c r="F498" i="19"/>
  <c r="L472" i="19"/>
  <c r="M472" i="19" s="1"/>
  <c r="H454" i="19"/>
  <c r="J454" i="19"/>
  <c r="J381" i="19"/>
  <c r="H371" i="19"/>
  <c r="J371" i="19"/>
  <c r="F259" i="19"/>
  <c r="H210" i="19"/>
  <c r="J210" i="19"/>
  <c r="J168" i="19"/>
  <c r="L168" i="19"/>
  <c r="M168" i="19" s="1"/>
  <c r="F80" i="19"/>
  <c r="F58" i="19"/>
  <c r="J691" i="18"/>
  <c r="L691" i="18"/>
  <c r="J189" i="19"/>
  <c r="L186" i="19"/>
  <c r="M186" i="19" s="1"/>
  <c r="F192" i="19"/>
  <c r="H153" i="19"/>
  <c r="F663" i="18"/>
  <c r="H616" i="18"/>
  <c r="F592" i="18"/>
  <c r="H592" i="18"/>
  <c r="H550" i="18"/>
  <c r="J550" i="18"/>
  <c r="H528" i="18"/>
  <c r="J528" i="18"/>
  <c r="F479" i="18"/>
  <c r="J422" i="18"/>
  <c r="L422" i="18"/>
  <c r="H551" i="19"/>
  <c r="J548" i="19"/>
  <c r="H547" i="19"/>
  <c r="L549" i="19"/>
  <c r="M549" i="19" s="1"/>
  <c r="H548" i="19"/>
  <c r="F625" i="18"/>
  <c r="F422" i="19"/>
  <c r="H422" i="19"/>
  <c r="F431" i="19"/>
  <c r="H428" i="19"/>
  <c r="F432" i="19"/>
  <c r="H141" i="19"/>
  <c r="F670" i="18"/>
  <c r="J546" i="18"/>
  <c r="J479" i="18"/>
  <c r="F186" i="19"/>
  <c r="F121" i="19"/>
  <c r="J662" i="18"/>
  <c r="J668" i="18"/>
  <c r="F661" i="18"/>
  <c r="J617" i="18"/>
  <c r="F553" i="18"/>
  <c r="F533" i="18"/>
  <c r="H533" i="18"/>
  <c r="F523" i="18"/>
  <c r="F478" i="18"/>
  <c r="J429" i="18"/>
  <c r="L429" i="18"/>
  <c r="M661" i="18"/>
  <c r="F596" i="18"/>
  <c r="H554" i="18"/>
  <c r="H524" i="18"/>
  <c r="F430" i="18"/>
  <c r="F547" i="19"/>
  <c r="H188" i="19"/>
  <c r="L147" i="19"/>
  <c r="M147" i="19" s="1"/>
  <c r="H146" i="19"/>
  <c r="L143" i="19"/>
  <c r="M143" i="19" s="1"/>
  <c r="J669" i="18"/>
  <c r="J619" i="18"/>
  <c r="J553" i="18"/>
  <c r="F482" i="18"/>
  <c r="H552" i="19"/>
  <c r="F120" i="19"/>
  <c r="F130" i="19"/>
  <c r="F126" i="19"/>
  <c r="H326" i="18"/>
  <c r="J326" i="18"/>
  <c r="H260" i="18"/>
  <c r="J260" i="18"/>
  <c r="F55" i="18"/>
  <c r="F375" i="17"/>
  <c r="J303" i="18"/>
  <c r="F208" i="18"/>
  <c r="J528" i="17"/>
  <c r="L528" i="17"/>
  <c r="H262" i="18"/>
  <c r="J262" i="18"/>
  <c r="J143" i="18"/>
  <c r="F399" i="18"/>
  <c r="J509" i="18"/>
  <c r="J596" i="17"/>
  <c r="H499" i="17"/>
  <c r="J499" i="17"/>
  <c r="J150" i="17"/>
  <c r="F456" i="18"/>
  <c r="H77" i="18"/>
  <c r="F218" i="17"/>
  <c r="H218" i="17"/>
  <c r="J356" i="18"/>
  <c r="F235" i="17"/>
  <c r="H672" i="17"/>
  <c r="J575" i="36"/>
  <c r="J528" i="36"/>
  <c r="L528" i="36"/>
  <c r="J481" i="36"/>
  <c r="H471" i="36"/>
  <c r="J471" i="36"/>
  <c r="F426" i="36"/>
  <c r="H378" i="36"/>
  <c r="J378" i="36"/>
  <c r="F330" i="36"/>
  <c r="J595" i="36"/>
  <c r="H531" i="36"/>
  <c r="F601" i="36"/>
  <c r="F598" i="36"/>
  <c r="F595" i="36"/>
  <c r="H555" i="36"/>
  <c r="F479" i="36"/>
  <c r="J330" i="36"/>
  <c r="H552" i="36"/>
  <c r="F552" i="36"/>
  <c r="F533" i="36"/>
  <c r="H533" i="36"/>
  <c r="F478" i="36"/>
  <c r="H478" i="36"/>
  <c r="F429" i="36"/>
  <c r="H429" i="36"/>
  <c r="H379" i="36"/>
  <c r="J379" i="36"/>
  <c r="J284" i="36"/>
  <c r="H274" i="36"/>
  <c r="J274" i="36"/>
  <c r="F396" i="36"/>
  <c r="H396" i="36"/>
  <c r="J234" i="36"/>
  <c r="H241" i="36"/>
  <c r="F240" i="36"/>
  <c r="J346" i="36"/>
  <c r="J187" i="36"/>
  <c r="L187" i="36"/>
  <c r="F84" i="36"/>
  <c r="H84" i="36"/>
  <c r="F397" i="36"/>
  <c r="J404" i="36"/>
  <c r="F398" i="36"/>
  <c r="H398" i="36"/>
  <c r="H300" i="36"/>
  <c r="J300" i="36"/>
  <c r="F303" i="36"/>
  <c r="F300" i="36"/>
  <c r="H503" i="36"/>
  <c r="F505" i="36"/>
  <c r="J458" i="36"/>
  <c r="H305" i="36"/>
  <c r="J305" i="36"/>
  <c r="H262" i="36"/>
  <c r="J262" i="36"/>
  <c r="J257" i="36"/>
  <c r="F262" i="36"/>
  <c r="F195" i="36"/>
  <c r="H195" i="36"/>
  <c r="F185" i="36"/>
  <c r="F167" i="36"/>
  <c r="K142" i="35"/>
  <c r="K150" i="35"/>
  <c r="K147" i="35"/>
  <c r="K140" i="35"/>
  <c r="K141" i="35"/>
  <c r="K146" i="35"/>
  <c r="K144" i="35"/>
  <c r="K149" i="35"/>
  <c r="K145" i="35"/>
  <c r="K148" i="35"/>
  <c r="K143" i="35"/>
  <c r="H458" i="36"/>
  <c r="F452" i="36"/>
  <c r="H449" i="36"/>
  <c r="J459" i="36"/>
  <c r="H455" i="36"/>
  <c r="F348" i="36"/>
  <c r="H345" i="36"/>
  <c r="J355" i="36"/>
  <c r="H351" i="36"/>
  <c r="H140" i="34"/>
  <c r="K140" i="34" s="1"/>
  <c r="E146" i="34"/>
  <c r="G140" i="34"/>
  <c r="J208" i="36"/>
  <c r="L208" i="36"/>
  <c r="H219" i="36"/>
  <c r="H218" i="36"/>
  <c r="H216" i="36"/>
  <c r="J151" i="36"/>
  <c r="F147" i="36"/>
  <c r="F148" i="36"/>
  <c r="F130" i="36"/>
  <c r="F127" i="36"/>
  <c r="H127" i="36"/>
  <c r="O142" i="34"/>
  <c r="N142" i="34"/>
  <c r="F54" i="36"/>
  <c r="F63" i="36"/>
  <c r="H63" i="36"/>
  <c r="Y36" i="30"/>
  <c r="Z51" i="30"/>
  <c r="Z35" i="30"/>
  <c r="Q28" i="30"/>
  <c r="J66" i="25"/>
  <c r="J42" i="25"/>
  <c r="J67" i="25"/>
  <c r="J51" i="25"/>
  <c r="J50" i="25"/>
  <c r="J58" i="25"/>
  <c r="J43" i="25"/>
  <c r="J59" i="25"/>
  <c r="J62" i="25"/>
  <c r="J9" i="25"/>
  <c r="J16" i="25"/>
  <c r="J13" i="25"/>
  <c r="J28" i="25"/>
  <c r="J25" i="25"/>
  <c r="T40" i="25"/>
  <c r="J29" i="25"/>
  <c r="J33" i="25"/>
  <c r="J8" i="25"/>
  <c r="J24" i="25"/>
  <c r="J17" i="25"/>
  <c r="AG7" i="25"/>
  <c r="J32" i="25"/>
  <c r="J21" i="25"/>
  <c r="J12" i="25"/>
  <c r="Q52" i="25"/>
  <c r="AF26" i="25"/>
  <c r="AA20" i="25"/>
  <c r="AC20" i="25"/>
  <c r="Z36" i="25"/>
  <c r="R59" i="25"/>
  <c r="F69" i="25"/>
  <c r="AF35" i="25"/>
  <c r="AB35" i="25"/>
  <c r="AD35" i="25"/>
  <c r="AC51" i="30"/>
  <c r="AC43" i="30"/>
  <c r="AC10" i="30"/>
  <c r="AC35" i="30"/>
  <c r="L686" i="19"/>
  <c r="M686" i="19" s="1"/>
  <c r="L691" i="19"/>
  <c r="M691" i="19" s="1"/>
  <c r="H624" i="19"/>
  <c r="J624" i="19"/>
  <c r="R25" i="25"/>
  <c r="R18" i="25"/>
  <c r="AF13" i="25"/>
  <c r="AF33" i="25"/>
  <c r="J686" i="19"/>
  <c r="F619" i="19"/>
  <c r="J696" i="19"/>
  <c r="H686" i="19"/>
  <c r="J617" i="19"/>
  <c r="H661" i="19"/>
  <c r="J671" i="19"/>
  <c r="H667" i="19"/>
  <c r="J664" i="19"/>
  <c r="L661" i="19"/>
  <c r="M661" i="19" s="1"/>
  <c r="F598" i="19"/>
  <c r="H578" i="19"/>
  <c r="F471" i="19"/>
  <c r="H451" i="19"/>
  <c r="L397" i="19"/>
  <c r="M397" i="19" s="1"/>
  <c r="F374" i="19"/>
  <c r="F324" i="19"/>
  <c r="F302" i="19"/>
  <c r="F281" i="19"/>
  <c r="H260" i="19"/>
  <c r="J209" i="19"/>
  <c r="L167" i="19"/>
  <c r="M167" i="19" s="1"/>
  <c r="F63" i="19"/>
  <c r="F692" i="18"/>
  <c r="I58" i="25"/>
  <c r="I62" i="25"/>
  <c r="I43" i="25"/>
  <c r="L571" i="19"/>
  <c r="M571" i="19" s="1"/>
  <c r="J596" i="19"/>
  <c r="F532" i="19"/>
  <c r="J455" i="19"/>
  <c r="J405" i="19"/>
  <c r="J372" i="19"/>
  <c r="F304" i="19"/>
  <c r="F283" i="19"/>
  <c r="F235" i="19"/>
  <c r="H217" i="19"/>
  <c r="F65" i="19"/>
  <c r="J593" i="19"/>
  <c r="L593" i="19"/>
  <c r="M593" i="19" s="1"/>
  <c r="J571" i="19"/>
  <c r="J527" i="19"/>
  <c r="L527" i="19"/>
  <c r="M527" i="19" s="1"/>
  <c r="J508" i="19"/>
  <c r="H498" i="19"/>
  <c r="J498" i="19"/>
  <c r="J452" i="19"/>
  <c r="J402" i="19"/>
  <c r="L402" i="19"/>
  <c r="M402" i="19" s="1"/>
  <c r="F379" i="19"/>
  <c r="J319" i="19"/>
  <c r="L319" i="19"/>
  <c r="M319" i="19" s="1"/>
  <c r="L299" i="19"/>
  <c r="M299" i="19" s="1"/>
  <c r="F280" i="19"/>
  <c r="H280" i="19"/>
  <c r="J261" i="19"/>
  <c r="H251" i="19"/>
  <c r="J251" i="19"/>
  <c r="L230" i="19"/>
  <c r="M230" i="19" s="1"/>
  <c r="L210" i="19"/>
  <c r="M210" i="19" s="1"/>
  <c r="H170" i="19"/>
  <c r="J170" i="19"/>
  <c r="J82" i="19"/>
  <c r="F62" i="19"/>
  <c r="H660" i="19"/>
  <c r="J660" i="19"/>
  <c r="H590" i="19"/>
  <c r="J590" i="19"/>
  <c r="H576" i="19"/>
  <c r="J576" i="19"/>
  <c r="F522" i="19"/>
  <c r="H522" i="19"/>
  <c r="F501" i="19"/>
  <c r="F477" i="19"/>
  <c r="H477" i="19"/>
  <c r="H457" i="19"/>
  <c r="J457" i="19"/>
  <c r="F397" i="19"/>
  <c r="H397" i="19"/>
  <c r="F372" i="19"/>
  <c r="H372" i="19"/>
  <c r="J304" i="19"/>
  <c r="J275" i="19"/>
  <c r="L275" i="19"/>
  <c r="M275" i="19" s="1"/>
  <c r="F256" i="19"/>
  <c r="H256" i="19"/>
  <c r="F237" i="19"/>
  <c r="F219" i="19"/>
  <c r="H219" i="19"/>
  <c r="F209" i="19"/>
  <c r="H169" i="19"/>
  <c r="J169" i="19"/>
  <c r="F59" i="19"/>
  <c r="H692" i="18"/>
  <c r="J692" i="18"/>
  <c r="L569" i="19"/>
  <c r="M569" i="19" s="1"/>
  <c r="F527" i="19"/>
  <c r="H527" i="19"/>
  <c r="F482" i="19"/>
  <c r="H482" i="19"/>
  <c r="F472" i="19"/>
  <c r="F452" i="19"/>
  <c r="H452" i="19"/>
  <c r="H404" i="19"/>
  <c r="J404" i="19"/>
  <c r="H321" i="19"/>
  <c r="J321" i="19"/>
  <c r="H299" i="19"/>
  <c r="J299" i="19"/>
  <c r="H278" i="19"/>
  <c r="J278" i="19"/>
  <c r="J257" i="19"/>
  <c r="L257" i="19"/>
  <c r="M257" i="19" s="1"/>
  <c r="H238" i="19"/>
  <c r="J238" i="19"/>
  <c r="F208" i="19"/>
  <c r="H208" i="19"/>
  <c r="J78" i="19"/>
  <c r="F191" i="19"/>
  <c r="F188" i="19"/>
  <c r="F197" i="19"/>
  <c r="H194" i="19"/>
  <c r="J191" i="19"/>
  <c r="L188" i="19"/>
  <c r="M188" i="19" s="1"/>
  <c r="J151" i="19"/>
  <c r="F614" i="18"/>
  <c r="F548" i="18"/>
  <c r="H548" i="18"/>
  <c r="F526" i="18"/>
  <c r="H526" i="18"/>
  <c r="J477" i="18"/>
  <c r="L477" i="18"/>
  <c r="F432" i="18"/>
  <c r="J551" i="19"/>
  <c r="J544" i="19"/>
  <c r="F551" i="19"/>
  <c r="J623" i="18"/>
  <c r="H613" i="18"/>
  <c r="J613" i="18"/>
  <c r="L425" i="19"/>
  <c r="M425" i="19" s="1"/>
  <c r="H424" i="19"/>
  <c r="J424" i="19"/>
  <c r="J434" i="19"/>
  <c r="H433" i="19"/>
  <c r="J425" i="19"/>
  <c r="H434" i="19"/>
  <c r="H618" i="18"/>
  <c r="J598" i="18"/>
  <c r="J524" i="18"/>
  <c r="J432" i="18"/>
  <c r="H422" i="18"/>
  <c r="L148" i="19"/>
  <c r="M148" i="19" s="1"/>
  <c r="H119" i="19"/>
  <c r="J664" i="18"/>
  <c r="L664" i="18"/>
  <c r="H663" i="18"/>
  <c r="F597" i="18"/>
  <c r="J551" i="18"/>
  <c r="L551" i="18"/>
  <c r="J521" i="18"/>
  <c r="L521" i="18"/>
  <c r="J476" i="18"/>
  <c r="L476" i="18"/>
  <c r="H152" i="19"/>
  <c r="J614" i="18"/>
  <c r="F552" i="18"/>
  <c r="F522" i="18"/>
  <c r="F150" i="19"/>
  <c r="F149" i="19"/>
  <c r="H149" i="19"/>
  <c r="F145" i="19"/>
  <c r="H145" i="19"/>
  <c r="H142" i="19"/>
  <c r="J152" i="19"/>
  <c r="J150" i="19"/>
  <c r="J597" i="18"/>
  <c r="H529" i="18"/>
  <c r="J546" i="19"/>
  <c r="J123" i="19"/>
  <c r="L123" i="19"/>
  <c r="M123" i="19" s="1"/>
  <c r="L120" i="19"/>
  <c r="M120" i="19" s="1"/>
  <c r="L119" i="19"/>
  <c r="H128" i="19"/>
  <c r="L77" i="19"/>
  <c r="M77" i="19" s="1"/>
  <c r="F324" i="18"/>
  <c r="H324" i="18"/>
  <c r="F686" i="17"/>
  <c r="H686" i="17"/>
  <c r="F325" i="17"/>
  <c r="F189" i="18"/>
  <c r="H189" i="18"/>
  <c r="H459" i="17"/>
  <c r="J459" i="17"/>
  <c r="J63" i="18"/>
  <c r="J525" i="17"/>
  <c r="H259" i="18"/>
  <c r="F125" i="18"/>
  <c r="F574" i="18"/>
  <c r="H279" i="18"/>
  <c r="J509" i="17"/>
  <c r="J128" i="17"/>
  <c r="F208" i="17"/>
  <c r="H295" i="17"/>
  <c r="J193" i="17"/>
  <c r="F660" i="17"/>
  <c r="H660" i="17"/>
  <c r="L121" i="19"/>
  <c r="M121" i="19" s="1"/>
  <c r="J398" i="18"/>
  <c r="F258" i="18"/>
  <c r="H258" i="18"/>
  <c r="F239" i="18"/>
  <c r="F219" i="18"/>
  <c r="F171" i="18"/>
  <c r="H150" i="18"/>
  <c r="J150" i="18"/>
  <c r="H128" i="18"/>
  <c r="J128" i="18"/>
  <c r="J53" i="18"/>
  <c r="F615" i="17"/>
  <c r="H615" i="17"/>
  <c r="H573" i="17"/>
  <c r="J573" i="17"/>
  <c r="H529" i="17"/>
  <c r="J529" i="17"/>
  <c r="J448" i="17"/>
  <c r="L448" i="17"/>
  <c r="J398" i="17"/>
  <c r="L398" i="17"/>
  <c r="J373" i="17"/>
  <c r="L373" i="17"/>
  <c r="J323" i="17"/>
  <c r="L323" i="17"/>
  <c r="H54" i="19"/>
  <c r="H64" i="19"/>
  <c r="J64" i="19"/>
  <c r="F504" i="18"/>
  <c r="H504" i="18"/>
  <c r="H373" i="18"/>
  <c r="J373" i="18"/>
  <c r="F321" i="18"/>
  <c r="H321" i="18"/>
  <c r="F284" i="18"/>
  <c r="F255" i="18"/>
  <c r="H255" i="18"/>
  <c r="F238" i="18"/>
  <c r="H238" i="18"/>
  <c r="H197" i="18"/>
  <c r="J197" i="18"/>
  <c r="H170" i="18"/>
  <c r="J170" i="18"/>
  <c r="L141" i="18"/>
  <c r="H125" i="18"/>
  <c r="J125" i="18"/>
  <c r="F84" i="18"/>
  <c r="H64" i="18"/>
  <c r="J695" i="17"/>
  <c r="H685" i="17"/>
  <c r="J685" i="17"/>
  <c r="J572" i="17"/>
  <c r="L572" i="17"/>
  <c r="F457" i="17"/>
  <c r="H457" i="17"/>
  <c r="F324" i="17"/>
  <c r="H324" i="17"/>
  <c r="F404" i="18"/>
  <c r="J330" i="18"/>
  <c r="H320" i="18"/>
  <c r="F260" i="18"/>
  <c r="J211" i="18"/>
  <c r="H175" i="18"/>
  <c r="J175" i="18"/>
  <c r="J146" i="18"/>
  <c r="F83" i="18"/>
  <c r="F696" i="17"/>
  <c r="H696" i="17"/>
  <c r="J577" i="17"/>
  <c r="H567" i="17"/>
  <c r="F404" i="17"/>
  <c r="F371" i="17"/>
  <c r="L348" i="19"/>
  <c r="M348" i="19" s="1"/>
  <c r="J348" i="19"/>
  <c r="L345" i="19"/>
  <c r="M345" i="19" s="1"/>
  <c r="J344" i="19"/>
  <c r="F351" i="19"/>
  <c r="J400" i="18"/>
  <c r="J276" i="18"/>
  <c r="F257" i="18"/>
  <c r="F191" i="18"/>
  <c r="H172" i="18"/>
  <c r="J60" i="18"/>
  <c r="H624" i="17"/>
  <c r="F578" i="17"/>
  <c r="H453" i="17"/>
  <c r="H403" i="17"/>
  <c r="J380" i="17"/>
  <c r="H370" i="17"/>
  <c r="J572" i="18"/>
  <c r="F579" i="18"/>
  <c r="H576" i="18"/>
  <c r="J573" i="18"/>
  <c r="H569" i="18"/>
  <c r="J569" i="18"/>
  <c r="J579" i="18"/>
  <c r="J382" i="18"/>
  <c r="F277" i="18"/>
  <c r="J171" i="18"/>
  <c r="F85" i="18"/>
  <c r="F502" i="18"/>
  <c r="F508" i="18"/>
  <c r="F501" i="18"/>
  <c r="H501" i="18"/>
  <c r="J283" i="18"/>
  <c r="H273" i="18"/>
  <c r="H402" i="18"/>
  <c r="J402" i="18"/>
  <c r="J397" i="18"/>
  <c r="H593" i="17"/>
  <c r="F595" i="17"/>
  <c r="F591" i="17"/>
  <c r="F601" i="17"/>
  <c r="H601" i="17"/>
  <c r="J500" i="17"/>
  <c r="F507" i="17"/>
  <c r="H504" i="17"/>
  <c r="F508" i="17"/>
  <c r="J347" i="17"/>
  <c r="H356" i="17"/>
  <c r="J353" i="17"/>
  <c r="H192" i="17"/>
  <c r="F169" i="17"/>
  <c r="F55" i="17"/>
  <c r="F453" i="18"/>
  <c r="F451" i="18"/>
  <c r="H85" i="18"/>
  <c r="J85" i="18"/>
  <c r="F238" i="17"/>
  <c r="H238" i="17"/>
  <c r="H197" i="17"/>
  <c r="J197" i="17"/>
  <c r="F166" i="17"/>
  <c r="H166" i="17"/>
  <c r="F127" i="17"/>
  <c r="F355" i="18"/>
  <c r="H355" i="18"/>
  <c r="J347" i="18"/>
  <c r="H356" i="18"/>
  <c r="J353" i="18"/>
  <c r="J476" i="17"/>
  <c r="J477" i="17"/>
  <c r="H473" i="17"/>
  <c r="J483" i="17"/>
  <c r="H554" i="17"/>
  <c r="F503" i="17"/>
  <c r="H347" i="17"/>
  <c r="H299" i="17"/>
  <c r="J299" i="17"/>
  <c r="F240" i="17"/>
  <c r="J172" i="17"/>
  <c r="F84" i="17"/>
  <c r="H64" i="17"/>
  <c r="J64" i="17"/>
  <c r="F662" i="17"/>
  <c r="F123" i="19"/>
  <c r="H120" i="19"/>
  <c r="J130" i="19"/>
  <c r="J128" i="19"/>
  <c r="L76" i="19"/>
  <c r="M76" i="19" s="1"/>
  <c r="J616" i="18"/>
  <c r="F382" i="18"/>
  <c r="H382" i="18"/>
  <c r="F372" i="18"/>
  <c r="F322" i="18"/>
  <c r="F300" i="18"/>
  <c r="J237" i="18"/>
  <c r="J217" i="18"/>
  <c r="H207" i="18"/>
  <c r="J207" i="18"/>
  <c r="F148" i="18"/>
  <c r="H148" i="18"/>
  <c r="F126" i="18"/>
  <c r="H126" i="18"/>
  <c r="F694" i="17"/>
  <c r="H694" i="17"/>
  <c r="F684" i="17"/>
  <c r="F571" i="17"/>
  <c r="H571" i="17"/>
  <c r="F527" i="17"/>
  <c r="H527" i="17"/>
  <c r="F458" i="17"/>
  <c r="F408" i="17"/>
  <c r="H58" i="19"/>
  <c r="H59" i="19"/>
  <c r="J59" i="19"/>
  <c r="F371" i="18"/>
  <c r="H371" i="18"/>
  <c r="H301" i="18"/>
  <c r="J301" i="18"/>
  <c r="J282" i="18"/>
  <c r="F216" i="18"/>
  <c r="H196" i="18"/>
  <c r="J196" i="18"/>
  <c r="F187" i="18"/>
  <c r="F168" i="18"/>
  <c r="H168" i="18"/>
  <c r="F151" i="18"/>
  <c r="F123" i="18"/>
  <c r="H123" i="18"/>
  <c r="J82" i="18"/>
  <c r="L82" i="18"/>
  <c r="F62" i="18"/>
  <c r="J624" i="17"/>
  <c r="H614" i="17"/>
  <c r="J614" i="17"/>
  <c r="H526" i="17"/>
  <c r="J526" i="17"/>
  <c r="F405" i="17"/>
  <c r="F382" i="17"/>
  <c r="H382" i="17"/>
  <c r="F372" i="17"/>
  <c r="H399" i="18"/>
  <c r="H378" i="18"/>
  <c r="H298" i="18"/>
  <c r="H277" i="18"/>
  <c r="J239" i="18"/>
  <c r="H229" i="18"/>
  <c r="F173" i="18"/>
  <c r="H61" i="18"/>
  <c r="J61" i="18"/>
  <c r="J684" i="17"/>
  <c r="H619" i="17"/>
  <c r="J533" i="17"/>
  <c r="H523" i="17"/>
  <c r="H381" i="17"/>
  <c r="J381" i="17"/>
  <c r="F329" i="17"/>
  <c r="J354" i="19"/>
  <c r="F347" i="19"/>
  <c r="F356" i="19"/>
  <c r="H353" i="19"/>
  <c r="J350" i="19"/>
  <c r="L347" i="19"/>
  <c r="M347" i="19" s="1"/>
  <c r="F398" i="18"/>
  <c r="H375" i="18"/>
  <c r="H325" i="18"/>
  <c r="J305" i="18"/>
  <c r="H295" i="18"/>
  <c r="J236" i="18"/>
  <c r="J216" i="18"/>
  <c r="F170" i="18"/>
  <c r="J151" i="18"/>
  <c r="H141" i="18"/>
  <c r="F80" i="18"/>
  <c r="F622" i="17"/>
  <c r="J522" i="17"/>
  <c r="F451" i="17"/>
  <c r="F401" i="17"/>
  <c r="J330" i="17"/>
  <c r="H320" i="17"/>
  <c r="F572" i="18"/>
  <c r="F578" i="18"/>
  <c r="J81" i="18"/>
  <c r="J694" i="17"/>
  <c r="H684" i="17"/>
  <c r="J501" i="18"/>
  <c r="H510" i="18"/>
  <c r="J507" i="18"/>
  <c r="H503" i="18"/>
  <c r="H408" i="18"/>
  <c r="J408" i="18"/>
  <c r="J165" i="18"/>
  <c r="F402" i="18"/>
  <c r="H407" i="18"/>
  <c r="J399" i="18"/>
  <c r="J64" i="18"/>
  <c r="H591" i="17"/>
  <c r="J601" i="17"/>
  <c r="H597" i="17"/>
  <c r="J594" i="17"/>
  <c r="H509" i="17"/>
  <c r="J501" i="17"/>
  <c r="H510" i="17"/>
  <c r="J510" i="17"/>
  <c r="F346" i="17"/>
  <c r="F355" i="17"/>
  <c r="F352" i="17"/>
  <c r="F261" i="17"/>
  <c r="F241" i="17"/>
  <c r="F190" i="17"/>
  <c r="H148" i="17"/>
  <c r="H126" i="17"/>
  <c r="J450" i="18"/>
  <c r="F452" i="18"/>
  <c r="H449" i="18"/>
  <c r="J459" i="18"/>
  <c r="H455" i="18"/>
  <c r="H453" i="18"/>
  <c r="H76" i="18"/>
  <c r="H80" i="18"/>
  <c r="J80" i="18"/>
  <c r="H503" i="17"/>
  <c r="H432" i="17"/>
  <c r="J432" i="17"/>
  <c r="F298" i="17"/>
  <c r="F256" i="17"/>
  <c r="F216" i="17"/>
  <c r="F195" i="17"/>
  <c r="H195" i="17"/>
  <c r="F185" i="17"/>
  <c r="H145" i="17"/>
  <c r="J145" i="17"/>
  <c r="J125" i="17"/>
  <c r="L125" i="17"/>
  <c r="H62" i="17"/>
  <c r="J62" i="17"/>
  <c r="J348" i="18"/>
  <c r="F345" i="18"/>
  <c r="J352" i="18"/>
  <c r="F346" i="18"/>
  <c r="F476" i="17"/>
  <c r="F482" i="17"/>
  <c r="M550" i="17"/>
  <c r="H430" i="17"/>
  <c r="J307" i="17"/>
  <c r="J300" i="17"/>
  <c r="F299" i="17"/>
  <c r="J298" i="17"/>
  <c r="H262" i="17"/>
  <c r="J208" i="17"/>
  <c r="H191" i="17"/>
  <c r="F153" i="17"/>
  <c r="H125" i="17"/>
  <c r="J82" i="17"/>
  <c r="L82" i="17"/>
  <c r="F62" i="17"/>
  <c r="H663" i="17"/>
  <c r="H664" i="17"/>
  <c r="J661" i="17"/>
  <c r="H125" i="19"/>
  <c r="J125" i="19"/>
  <c r="J370" i="18"/>
  <c r="L370" i="18"/>
  <c r="J320" i="18"/>
  <c r="L320" i="18"/>
  <c r="J298" i="18"/>
  <c r="L298" i="18"/>
  <c r="J277" i="18"/>
  <c r="F256" i="18"/>
  <c r="F190" i="18"/>
  <c r="M190" i="18"/>
  <c r="J77" i="18"/>
  <c r="L77" i="18"/>
  <c r="F623" i="17"/>
  <c r="H623" i="17"/>
  <c r="F613" i="17"/>
  <c r="J456" i="17"/>
  <c r="J406" i="17"/>
  <c r="H396" i="17"/>
  <c r="J396" i="17"/>
  <c r="H371" i="17"/>
  <c r="J371" i="17"/>
  <c r="H321" i="17"/>
  <c r="J321" i="17"/>
  <c r="H62" i="19"/>
  <c r="H57" i="19"/>
  <c r="H381" i="18"/>
  <c r="J381" i="18"/>
  <c r="F329" i="18"/>
  <c r="H329" i="18"/>
  <c r="F319" i="18"/>
  <c r="F299" i="18"/>
  <c r="H299" i="18"/>
  <c r="F263" i="18"/>
  <c r="H263" i="18"/>
  <c r="F253" i="18"/>
  <c r="F236" i="18"/>
  <c r="J214" i="18"/>
  <c r="L214" i="18"/>
  <c r="H195" i="18"/>
  <c r="J195" i="18"/>
  <c r="L185" i="18"/>
  <c r="J149" i="18"/>
  <c r="F60" i="18"/>
  <c r="H693" i="17"/>
  <c r="J693" i="17"/>
  <c r="H570" i="17"/>
  <c r="J570" i="17"/>
  <c r="F524" i="17"/>
  <c r="H524" i="17"/>
  <c r="F455" i="17"/>
  <c r="J403" i="17"/>
  <c r="L403" i="17"/>
  <c r="J370" i="17"/>
  <c r="L370" i="17"/>
  <c r="F322" i="17"/>
  <c r="H398" i="18"/>
  <c r="F376" i="18"/>
  <c r="H328" i="18"/>
  <c r="F296" i="18"/>
  <c r="F275" i="18"/>
  <c r="J219" i="18"/>
  <c r="H209" i="18"/>
  <c r="H144" i="18"/>
  <c r="J124" i="18"/>
  <c r="F81" i="18"/>
  <c r="F59" i="18"/>
  <c r="H59" i="18"/>
  <c r="F617" i="17"/>
  <c r="H575" i="17"/>
  <c r="J450" i="17"/>
  <c r="F379" i="17"/>
  <c r="H344" i="19"/>
  <c r="L351" i="19"/>
  <c r="M351" i="19" s="1"/>
  <c r="L350" i="19"/>
  <c r="M350" i="19" s="1"/>
  <c r="H349" i="19"/>
  <c r="L346" i="19"/>
  <c r="M346" i="19" s="1"/>
  <c r="F349" i="19"/>
  <c r="H506" i="18"/>
  <c r="F373" i="18"/>
  <c r="F323" i="18"/>
  <c r="J284" i="18"/>
  <c r="H274" i="18"/>
  <c r="F197" i="18"/>
  <c r="J121" i="18"/>
  <c r="H58" i="18"/>
  <c r="J689" i="17"/>
  <c r="H378" i="17"/>
  <c r="F318" i="17"/>
  <c r="F571" i="18"/>
  <c r="H568" i="18"/>
  <c r="J578" i="18"/>
  <c r="H574" i="18"/>
  <c r="J571" i="18"/>
  <c r="F285" i="18"/>
  <c r="H169" i="18"/>
  <c r="F77" i="18"/>
  <c r="J615" i="17"/>
  <c r="F500" i="18"/>
  <c r="F506" i="18"/>
  <c r="J503" i="18"/>
  <c r="H406" i="18"/>
  <c r="H281" i="18"/>
  <c r="J404" i="18"/>
  <c r="H62" i="18"/>
  <c r="J62" i="18"/>
  <c r="H668" i="17"/>
  <c r="F600" i="17"/>
  <c r="F593" i="17"/>
  <c r="F553" i="17"/>
  <c r="F499" i="17"/>
  <c r="J506" i="17"/>
  <c r="F500" i="17"/>
  <c r="H500" i="17"/>
  <c r="J482" i="17"/>
  <c r="H352" i="17"/>
  <c r="H348" i="17"/>
  <c r="J345" i="17"/>
  <c r="H354" i="17"/>
  <c r="J209" i="17"/>
  <c r="F146" i="17"/>
  <c r="F124" i="17"/>
  <c r="J452" i="18"/>
  <c r="H454" i="18"/>
  <c r="F458" i="18"/>
  <c r="H78" i="18"/>
  <c r="J78" i="18"/>
  <c r="F428" i="17"/>
  <c r="F297" i="17"/>
  <c r="J254" i="17"/>
  <c r="L254" i="17"/>
  <c r="F236" i="17"/>
  <c r="J214" i="17"/>
  <c r="L214" i="17"/>
  <c r="F174" i="17"/>
  <c r="H174" i="17"/>
  <c r="F164" i="17"/>
  <c r="F143" i="17"/>
  <c r="H143" i="17"/>
  <c r="F60" i="17"/>
  <c r="H60" i="17"/>
  <c r="F350" i="18"/>
  <c r="F347" i="18"/>
  <c r="H347" i="18"/>
  <c r="H348" i="18"/>
  <c r="J345" i="18"/>
  <c r="F472" i="17"/>
  <c r="H478" i="17"/>
  <c r="J475" i="17"/>
  <c r="L475" i="17"/>
  <c r="J231" i="17"/>
  <c r="J665" i="17"/>
  <c r="J548" i="17"/>
  <c r="M426" i="17"/>
  <c r="H301" i="17"/>
  <c r="J301" i="17"/>
  <c r="F260" i="17"/>
  <c r="F189" i="17"/>
  <c r="H170" i="17"/>
  <c r="F123" i="17"/>
  <c r="J670" i="17"/>
  <c r="F667" i="17"/>
  <c r="F668" i="17"/>
  <c r="J122" i="19"/>
  <c r="J120" i="19"/>
  <c r="L79" i="19"/>
  <c r="M79" i="19" s="1"/>
  <c r="J624" i="18"/>
  <c r="H614" i="18"/>
  <c r="F380" i="18"/>
  <c r="F330" i="18"/>
  <c r="J254" i="18"/>
  <c r="L254" i="18"/>
  <c r="H235" i="18"/>
  <c r="J235" i="18"/>
  <c r="H215" i="18"/>
  <c r="J215" i="18"/>
  <c r="J188" i="18"/>
  <c r="L188" i="18"/>
  <c r="J167" i="18"/>
  <c r="F146" i="18"/>
  <c r="F124" i="18"/>
  <c r="F692" i="17"/>
  <c r="F579" i="17"/>
  <c r="H579" i="17"/>
  <c r="F569" i="17"/>
  <c r="F525" i="17"/>
  <c r="F319" i="17"/>
  <c r="H319" i="17"/>
  <c r="H60" i="19"/>
  <c r="J60" i="19"/>
  <c r="H65" i="19"/>
  <c r="F379" i="18"/>
  <c r="H379" i="18"/>
  <c r="H280" i="18"/>
  <c r="J280" i="18"/>
  <c r="L251" i="18"/>
  <c r="J234" i="18"/>
  <c r="L234" i="18"/>
  <c r="H194" i="18"/>
  <c r="J194" i="18"/>
  <c r="F166" i="18"/>
  <c r="F131" i="18"/>
  <c r="H131" i="18"/>
  <c r="F121" i="18"/>
  <c r="F78" i="18"/>
  <c r="J58" i="18"/>
  <c r="F691" i="17"/>
  <c r="H691" i="17"/>
  <c r="H622" i="17"/>
  <c r="J622" i="17"/>
  <c r="F568" i="17"/>
  <c r="H568" i="17"/>
  <c r="J453" i="17"/>
  <c r="L453" i="17"/>
  <c r="F380" i="17"/>
  <c r="J320" i="17"/>
  <c r="L320" i="17"/>
  <c r="F573" i="18"/>
  <c r="F326" i="18"/>
  <c r="H306" i="18"/>
  <c r="J306" i="18"/>
  <c r="H285" i="18"/>
  <c r="J285" i="18"/>
  <c r="J256" i="18"/>
  <c r="H237" i="18"/>
  <c r="F207" i="18"/>
  <c r="F142" i="18"/>
  <c r="J79" i="18"/>
  <c r="J692" i="17"/>
  <c r="F573" i="17"/>
  <c r="H531" i="17"/>
  <c r="J400" i="17"/>
  <c r="F350" i="19"/>
  <c r="J346" i="19"/>
  <c r="F352" i="19"/>
  <c r="F348" i="19"/>
  <c r="H345" i="19"/>
  <c r="J355" i="19"/>
  <c r="H351" i="19"/>
  <c r="J500" i="18"/>
  <c r="M396" i="18"/>
  <c r="H303" i="18"/>
  <c r="J253" i="18"/>
  <c r="H234" i="18"/>
  <c r="H214" i="18"/>
  <c r="F196" i="18"/>
  <c r="J187" i="18"/>
  <c r="H149" i="18"/>
  <c r="F56" i="18"/>
  <c r="J574" i="17"/>
  <c r="J530" i="17"/>
  <c r="F459" i="17"/>
  <c r="F376" i="17"/>
  <c r="H328" i="17"/>
  <c r="J577" i="18"/>
  <c r="F576" i="18"/>
  <c r="H573" i="18"/>
  <c r="F577" i="18"/>
  <c r="F570" i="18"/>
  <c r="F405" i="18"/>
  <c r="J273" i="18"/>
  <c r="F167" i="18"/>
  <c r="J65" i="18"/>
  <c r="H692" i="17"/>
  <c r="H502" i="18"/>
  <c r="J499" i="18"/>
  <c r="H508" i="18"/>
  <c r="J508" i="18"/>
  <c r="J505" i="18"/>
  <c r="J403" i="18"/>
  <c r="F279" i="18"/>
  <c r="J173" i="18"/>
  <c r="H163" i="18"/>
  <c r="H396" i="18"/>
  <c r="F401" i="18"/>
  <c r="H401" i="18"/>
  <c r="J56" i="18"/>
  <c r="F664" i="17"/>
  <c r="J593" i="17"/>
  <c r="H602" i="17"/>
  <c r="J599" i="17"/>
  <c r="H595" i="17"/>
  <c r="J595" i="17"/>
  <c r="H501" i="17"/>
  <c r="H502" i="17"/>
  <c r="F351" i="17"/>
  <c r="F344" i="17"/>
  <c r="J165" i="17"/>
  <c r="J75" i="17"/>
  <c r="H451" i="18"/>
  <c r="H448" i="18"/>
  <c r="H456" i="18"/>
  <c r="J451" i="18"/>
  <c r="H460" i="18"/>
  <c r="J457" i="18"/>
  <c r="J455" i="18"/>
  <c r="H86" i="18"/>
  <c r="J86" i="18"/>
  <c r="H75" i="18"/>
  <c r="J75" i="18"/>
  <c r="J295" i="17"/>
  <c r="L295" i="17"/>
  <c r="J234" i="17"/>
  <c r="L234" i="17"/>
  <c r="F193" i="17"/>
  <c r="H153" i="17"/>
  <c r="J153" i="17"/>
  <c r="H123" i="17"/>
  <c r="J123" i="17"/>
  <c r="H54" i="17"/>
  <c r="J54" i="17"/>
  <c r="H349" i="18"/>
  <c r="J344" i="18"/>
  <c r="F351" i="18"/>
  <c r="F481" i="17"/>
  <c r="F477" i="17"/>
  <c r="F474" i="17"/>
  <c r="F602" i="17"/>
  <c r="J424" i="17"/>
  <c r="F303" i="17"/>
  <c r="J236" i="17"/>
  <c r="J216" i="17"/>
  <c r="F168" i="17"/>
  <c r="F78" i="17"/>
  <c r="J58" i="17"/>
  <c r="F672" i="17"/>
  <c r="H669" i="17"/>
  <c r="J666" i="17"/>
  <c r="F665" i="17"/>
  <c r="J127" i="19"/>
  <c r="L81" i="19"/>
  <c r="M81" i="19" s="1"/>
  <c r="J378" i="18"/>
  <c r="J328" i="18"/>
  <c r="H318" i="18"/>
  <c r="J318" i="18"/>
  <c r="H296" i="18"/>
  <c r="J296" i="18"/>
  <c r="H275" i="18"/>
  <c r="F233" i="18"/>
  <c r="H233" i="18"/>
  <c r="F213" i="18"/>
  <c r="H213" i="18"/>
  <c r="J144" i="18"/>
  <c r="L144" i="18"/>
  <c r="J122" i="18"/>
  <c r="L122" i="18"/>
  <c r="F63" i="18"/>
  <c r="J690" i="17"/>
  <c r="L690" i="17"/>
  <c r="F621" i="17"/>
  <c r="J567" i="17"/>
  <c r="L567" i="17"/>
  <c r="J523" i="17"/>
  <c r="L523" i="17"/>
  <c r="H454" i="17"/>
  <c r="J454" i="17"/>
  <c r="H404" i="17"/>
  <c r="J404" i="17"/>
  <c r="H379" i="17"/>
  <c r="J379" i="17"/>
  <c r="H329" i="17"/>
  <c r="J329" i="17"/>
  <c r="J349" i="19"/>
  <c r="H55" i="19"/>
  <c r="J55" i="19"/>
  <c r="F327" i="18"/>
  <c r="F307" i="18"/>
  <c r="H307" i="18"/>
  <c r="F297" i="18"/>
  <c r="F278" i="18"/>
  <c r="H278" i="18"/>
  <c r="F261" i="18"/>
  <c r="H212" i="18"/>
  <c r="J212" i="18"/>
  <c r="H193" i="18"/>
  <c r="J193" i="18"/>
  <c r="J164" i="18"/>
  <c r="L164" i="18"/>
  <c r="H147" i="18"/>
  <c r="J147" i="18"/>
  <c r="L119" i="18"/>
  <c r="F620" i="17"/>
  <c r="H620" i="17"/>
  <c r="H578" i="17"/>
  <c r="J578" i="17"/>
  <c r="F532" i="17"/>
  <c r="H532" i="17"/>
  <c r="F522" i="17"/>
  <c r="H401" i="17"/>
  <c r="J401" i="17"/>
  <c r="J378" i="17"/>
  <c r="F330" i="17"/>
  <c r="H567" i="18"/>
  <c r="F304" i="18"/>
  <c r="F283" i="18"/>
  <c r="F235" i="18"/>
  <c r="H217" i="18"/>
  <c r="J190" i="18"/>
  <c r="L190" i="18"/>
  <c r="J169" i="18"/>
  <c r="H152" i="18"/>
  <c r="J152" i="18"/>
  <c r="H122" i="18"/>
  <c r="J55" i="18"/>
  <c r="F625" i="17"/>
  <c r="H625" i="17"/>
  <c r="F529" i="17"/>
  <c r="J458" i="17"/>
  <c r="H448" i="17"/>
  <c r="J325" i="17"/>
  <c r="F345" i="19"/>
  <c r="H352" i="19"/>
  <c r="H354" i="19"/>
  <c r="J351" i="19"/>
  <c r="H350" i="19"/>
  <c r="F354" i="19"/>
  <c r="F381" i="18"/>
  <c r="F301" i="18"/>
  <c r="H282" i="18"/>
  <c r="F232" i="18"/>
  <c r="F212" i="18"/>
  <c r="F195" i="18"/>
  <c r="J166" i="18"/>
  <c r="F147" i="18"/>
  <c r="J129" i="18"/>
  <c r="H119" i="18"/>
  <c r="J76" i="18"/>
  <c r="H687" i="17"/>
  <c r="J618" i="17"/>
  <c r="J397" i="17"/>
  <c r="F326" i="17"/>
  <c r="H578" i="18"/>
  <c r="J570" i="18"/>
  <c r="H579" i="18"/>
  <c r="J576" i="18"/>
  <c r="H572" i="18"/>
  <c r="H63" i="18"/>
  <c r="F690" i="17"/>
  <c r="J623" i="17"/>
  <c r="H613" i="17"/>
  <c r="F505" i="18"/>
  <c r="F498" i="18"/>
  <c r="H498" i="18"/>
  <c r="F79" i="18"/>
  <c r="H404" i="18"/>
  <c r="J396" i="18"/>
  <c r="L396" i="18"/>
  <c r="F403" i="18"/>
  <c r="H403" i="18"/>
  <c r="H54" i="18"/>
  <c r="J54" i="18"/>
  <c r="J662" i="17"/>
  <c r="F592" i="17"/>
  <c r="F598" i="17"/>
  <c r="H547" i="17"/>
  <c r="F505" i="17"/>
  <c r="H505" i="17"/>
  <c r="F478" i="17"/>
  <c r="J346" i="17"/>
  <c r="H353" i="17"/>
  <c r="J350" i="17"/>
  <c r="H346" i="17"/>
  <c r="J356" i="17"/>
  <c r="J257" i="17"/>
  <c r="J237" i="17"/>
  <c r="J217" i="17"/>
  <c r="H207" i="17"/>
  <c r="F63" i="17"/>
  <c r="F457" i="18"/>
  <c r="H450" i="18"/>
  <c r="H458" i="18"/>
  <c r="J456" i="18"/>
  <c r="F450" i="18"/>
  <c r="H81" i="18"/>
  <c r="H83" i="18"/>
  <c r="J83" i="18"/>
  <c r="J554" i="17"/>
  <c r="H349" i="17"/>
  <c r="J349" i="17"/>
  <c r="J262" i="17"/>
  <c r="H252" i="17"/>
  <c r="J252" i="17"/>
  <c r="H212" i="17"/>
  <c r="J212" i="17"/>
  <c r="J191" i="17"/>
  <c r="L191" i="17"/>
  <c r="F172" i="17"/>
  <c r="F151" i="17"/>
  <c r="H151" i="17"/>
  <c r="F141" i="17"/>
  <c r="F121" i="17"/>
  <c r="H121" i="17"/>
  <c r="F352" i="18"/>
  <c r="J349" i="18"/>
  <c r="F356" i="18"/>
  <c r="H353" i="18"/>
  <c r="J350" i="18"/>
  <c r="H483" i="17"/>
  <c r="J480" i="17"/>
  <c r="H476" i="17"/>
  <c r="J239" i="17"/>
  <c r="H229" i="17"/>
  <c r="J600" i="17"/>
  <c r="F544" i="17"/>
  <c r="H544" i="17"/>
  <c r="H479" i="17"/>
  <c r="F304" i="17"/>
  <c r="J303" i="17"/>
  <c r="F302" i="17"/>
  <c r="F197" i="17"/>
  <c r="J149" i="17"/>
  <c r="F131" i="17"/>
  <c r="J669" i="17"/>
  <c r="H665" i="17"/>
  <c r="F273" i="18"/>
  <c r="H252" i="18"/>
  <c r="J252" i="18"/>
  <c r="H186" i="18"/>
  <c r="J186" i="18"/>
  <c r="H165" i="18"/>
  <c r="J619" i="17"/>
  <c r="L619" i="17"/>
  <c r="F577" i="17"/>
  <c r="F533" i="17"/>
  <c r="F452" i="17"/>
  <c r="H452" i="17"/>
  <c r="F402" i="17"/>
  <c r="H402" i="17"/>
  <c r="F377" i="17"/>
  <c r="H377" i="17"/>
  <c r="F327" i="17"/>
  <c r="H327" i="17"/>
  <c r="H53" i="19"/>
  <c r="J53" i="19"/>
  <c r="H63" i="19"/>
  <c r="J63" i="19"/>
  <c r="F377" i="18"/>
  <c r="J325" i="18"/>
  <c r="L325" i="18"/>
  <c r="J295" i="18"/>
  <c r="L295" i="18"/>
  <c r="J259" i="18"/>
  <c r="H232" i="18"/>
  <c r="J232" i="18"/>
  <c r="F210" i="18"/>
  <c r="H210" i="18"/>
  <c r="H192" i="18"/>
  <c r="J192" i="18"/>
  <c r="F174" i="18"/>
  <c r="F145" i="18"/>
  <c r="H145" i="18"/>
  <c r="F129" i="18"/>
  <c r="F76" i="18"/>
  <c r="H56" i="18"/>
  <c r="F689" i="17"/>
  <c r="F576" i="17"/>
  <c r="H576" i="17"/>
  <c r="H451" i="17"/>
  <c r="J451" i="17"/>
  <c r="F399" i="17"/>
  <c r="H399" i="17"/>
  <c r="J328" i="17"/>
  <c r="H318" i="17"/>
  <c r="J318" i="17"/>
  <c r="J506" i="18"/>
  <c r="J372" i="18"/>
  <c r="H254" i="18"/>
  <c r="F215" i="18"/>
  <c r="F150" i="18"/>
  <c r="F120" i="18"/>
  <c r="F75" i="18"/>
  <c r="H53" i="18"/>
  <c r="H690" i="17"/>
  <c r="J613" i="17"/>
  <c r="J408" i="17"/>
  <c r="H398" i="17"/>
  <c r="J375" i="17"/>
  <c r="F344" i="19"/>
  <c r="J347" i="19"/>
  <c r="H356" i="19"/>
  <c r="J353" i="19"/>
  <c r="J319" i="18"/>
  <c r="F280" i="18"/>
  <c r="J261" i="18"/>
  <c r="H251" i="18"/>
  <c r="F194" i="18"/>
  <c r="H185" i="18"/>
  <c r="F685" i="17"/>
  <c r="H572" i="17"/>
  <c r="H528" i="17"/>
  <c r="F568" i="18"/>
  <c r="J575" i="18"/>
  <c r="F569" i="18"/>
  <c r="F575" i="18"/>
  <c r="H575" i="18"/>
  <c r="J281" i="18"/>
  <c r="F175" i="18"/>
  <c r="J57" i="18"/>
  <c r="H507" i="18"/>
  <c r="J504" i="18"/>
  <c r="H500" i="18"/>
  <c r="J510" i="18"/>
  <c r="F507" i="18"/>
  <c r="H171" i="18"/>
  <c r="H65" i="18"/>
  <c r="F408" i="18"/>
  <c r="H405" i="18"/>
  <c r="H594" i="17"/>
  <c r="J591" i="17"/>
  <c r="H600" i="17"/>
  <c r="J597" i="17"/>
  <c r="J503" i="17"/>
  <c r="F510" i="17"/>
  <c r="H507" i="17"/>
  <c r="J504" i="17"/>
  <c r="L504" i="17"/>
  <c r="F349" i="17"/>
  <c r="J173" i="17"/>
  <c r="H163" i="17"/>
  <c r="J142" i="17"/>
  <c r="J120" i="17"/>
  <c r="J453" i="18"/>
  <c r="H452" i="18"/>
  <c r="J449" i="18"/>
  <c r="H79" i="18"/>
  <c r="J479" i="17"/>
  <c r="F345" i="17"/>
  <c r="H232" i="17"/>
  <c r="J232" i="17"/>
  <c r="F210" i="17"/>
  <c r="H210" i="17"/>
  <c r="J170" i="17"/>
  <c r="L170" i="17"/>
  <c r="J131" i="17"/>
  <c r="H354" i="18"/>
  <c r="J351" i="18"/>
  <c r="F349" i="18"/>
  <c r="F473" i="17"/>
  <c r="F479" i="17"/>
  <c r="F65" i="17"/>
  <c r="H65" i="17"/>
  <c r="H596" i="17"/>
  <c r="F509" i="17"/>
  <c r="M475" i="17"/>
  <c r="J297" i="17"/>
  <c r="H306" i="17"/>
  <c r="H304" i="17"/>
  <c r="F305" i="17"/>
  <c r="H305" i="17"/>
  <c r="J256" i="17"/>
  <c r="H234" i="17"/>
  <c r="H214" i="17"/>
  <c r="F76" i="17"/>
  <c r="H56" i="17"/>
  <c r="J56" i="17"/>
  <c r="H352" i="18"/>
  <c r="H661" i="17"/>
  <c r="J671" i="17"/>
  <c r="F241" i="18"/>
  <c r="H241" i="18"/>
  <c r="F231" i="18"/>
  <c r="F211" i="18"/>
  <c r="F163" i="18"/>
  <c r="H142" i="18"/>
  <c r="J142" i="18"/>
  <c r="H120" i="18"/>
  <c r="J120" i="18"/>
  <c r="F57" i="18"/>
  <c r="H57" i="18"/>
  <c r="H688" i="17"/>
  <c r="J688" i="17"/>
  <c r="J575" i="17"/>
  <c r="J531" i="17"/>
  <c r="H521" i="17"/>
  <c r="J521" i="17"/>
  <c r="H61" i="19"/>
  <c r="J61" i="19"/>
  <c r="H87" i="19"/>
  <c r="J87" i="19"/>
  <c r="F397" i="18"/>
  <c r="J375" i="18"/>
  <c r="L375" i="18"/>
  <c r="F305" i="18"/>
  <c r="F276" i="18"/>
  <c r="F230" i="18"/>
  <c r="H230" i="18"/>
  <c r="H191" i="18"/>
  <c r="J191" i="18"/>
  <c r="J172" i="18"/>
  <c r="J127" i="18"/>
  <c r="F86" i="18"/>
  <c r="F54" i="18"/>
  <c r="J687" i="17"/>
  <c r="L687" i="17"/>
  <c r="F618" i="17"/>
  <c r="F530" i="17"/>
  <c r="F449" i="17"/>
  <c r="H449" i="17"/>
  <c r="H376" i="17"/>
  <c r="J376" i="17"/>
  <c r="J322" i="18"/>
  <c r="F252" i="18"/>
  <c r="H188" i="18"/>
  <c r="H167" i="18"/>
  <c r="H130" i="18"/>
  <c r="J130" i="18"/>
  <c r="J87" i="18"/>
  <c r="F65" i="18"/>
  <c r="F688" i="17"/>
  <c r="J569" i="17"/>
  <c r="H456" i="17"/>
  <c r="F396" i="17"/>
  <c r="H323" i="17"/>
  <c r="H347" i="19"/>
  <c r="H346" i="19"/>
  <c r="J356" i="19"/>
  <c r="J352" i="19"/>
  <c r="F346" i="19"/>
  <c r="F240" i="18"/>
  <c r="F193" i="18"/>
  <c r="J174" i="18"/>
  <c r="H164" i="18"/>
  <c r="H127" i="18"/>
  <c r="F64" i="18"/>
  <c r="H695" i="17"/>
  <c r="H616" i="17"/>
  <c r="F570" i="17"/>
  <c r="F526" i="17"/>
  <c r="J455" i="17"/>
  <c r="J405" i="17"/>
  <c r="J372" i="17"/>
  <c r="H570" i="18"/>
  <c r="H571" i="18"/>
  <c r="J568" i="18"/>
  <c r="H577" i="18"/>
  <c r="J574" i="18"/>
  <c r="H400" i="18"/>
  <c r="J163" i="18"/>
  <c r="H55" i="18"/>
  <c r="H621" i="17"/>
  <c r="F503" i="18"/>
  <c r="F509" i="18"/>
  <c r="H509" i="18"/>
  <c r="J275" i="18"/>
  <c r="F169" i="18"/>
  <c r="J59" i="18"/>
  <c r="J406" i="18"/>
  <c r="J405" i="18"/>
  <c r="F599" i="17"/>
  <c r="F597" i="17"/>
  <c r="F590" i="17"/>
  <c r="H506" i="17"/>
  <c r="F506" i="17"/>
  <c r="H472" i="17"/>
  <c r="H345" i="17"/>
  <c r="J355" i="17"/>
  <c r="H351" i="17"/>
  <c r="J348" i="17"/>
  <c r="H302" i="17"/>
  <c r="H255" i="17"/>
  <c r="H235" i="17"/>
  <c r="H215" i="17"/>
  <c r="J194" i="17"/>
  <c r="J458" i="18"/>
  <c r="H459" i="18"/>
  <c r="F454" i="18"/>
  <c r="J448" i="18"/>
  <c r="F455" i="18"/>
  <c r="F459" i="18"/>
  <c r="H82" i="18"/>
  <c r="F666" i="17"/>
  <c r="H666" i="17"/>
  <c r="F550" i="17"/>
  <c r="H260" i="17"/>
  <c r="J260" i="17"/>
  <c r="F230" i="17"/>
  <c r="H230" i="17"/>
  <c r="H189" i="17"/>
  <c r="J189" i="17"/>
  <c r="F149" i="17"/>
  <c r="F129" i="17"/>
  <c r="H129" i="17"/>
  <c r="F119" i="17"/>
  <c r="F344" i="18"/>
  <c r="H344" i="18"/>
  <c r="F348" i="18"/>
  <c r="H345" i="18"/>
  <c r="J355" i="18"/>
  <c r="H351" i="18"/>
  <c r="H482" i="17"/>
  <c r="H475" i="17"/>
  <c r="J472" i="17"/>
  <c r="H481" i="17"/>
  <c r="J481" i="17"/>
  <c r="J478" i="17"/>
  <c r="H237" i="17"/>
  <c r="F57" i="17"/>
  <c r="J507" i="17"/>
  <c r="J473" i="17"/>
  <c r="F353" i="17"/>
  <c r="H307" i="17"/>
  <c r="F232" i="17"/>
  <c r="F212" i="17"/>
  <c r="J164" i="17"/>
  <c r="H147" i="17"/>
  <c r="F86" i="17"/>
  <c r="F54" i="17"/>
  <c r="J346" i="18"/>
  <c r="F670" i="17"/>
  <c r="F594" i="17"/>
  <c r="F663" i="17"/>
  <c r="J549" i="17"/>
  <c r="H498" i="17"/>
  <c r="M423" i="17"/>
  <c r="F423" i="17"/>
  <c r="H426" i="17"/>
  <c r="J426" i="17"/>
  <c r="J423" i="17"/>
  <c r="L423" i="17"/>
  <c r="J241" i="17"/>
  <c r="H231" i="17"/>
  <c r="H211" i="17"/>
  <c r="J211" i="17"/>
  <c r="H144" i="17"/>
  <c r="J144" i="17"/>
  <c r="J124" i="17"/>
  <c r="L124" i="17"/>
  <c r="F81" i="17"/>
  <c r="F59" i="17"/>
  <c r="H59" i="17"/>
  <c r="F501" i="17"/>
  <c r="F430" i="17"/>
  <c r="J174" i="17"/>
  <c r="H164" i="17"/>
  <c r="H127" i="17"/>
  <c r="F64" i="17"/>
  <c r="F449" i="18"/>
  <c r="F548" i="17"/>
  <c r="H545" i="17"/>
  <c r="J555" i="17"/>
  <c r="H551" i="17"/>
  <c r="J551" i="17"/>
  <c r="F259" i="17"/>
  <c r="H241" i="17"/>
  <c r="H213" i="17"/>
  <c r="F175" i="17"/>
  <c r="H146" i="17"/>
  <c r="V65" i="14"/>
  <c r="A28" i="14"/>
  <c r="I28" i="14"/>
  <c r="J43" i="13"/>
  <c r="I43" i="13"/>
  <c r="H43" i="13"/>
  <c r="F208" i="11"/>
  <c r="F120" i="11"/>
  <c r="F523" i="9"/>
  <c r="H303" i="9"/>
  <c r="J261" i="9"/>
  <c r="H251" i="9"/>
  <c r="H284" i="17"/>
  <c r="J276" i="17"/>
  <c r="H285" i="17"/>
  <c r="J282" i="17"/>
  <c r="H278" i="17"/>
  <c r="W18" i="14"/>
  <c r="W29" i="14"/>
  <c r="W25" i="14"/>
  <c r="W27" i="14"/>
  <c r="T25" i="13"/>
  <c r="F258" i="11"/>
  <c r="H258" i="11"/>
  <c r="H239" i="11"/>
  <c r="J239" i="11"/>
  <c r="J217" i="11"/>
  <c r="F187" i="11"/>
  <c r="H167" i="11"/>
  <c r="J167" i="11"/>
  <c r="F147" i="11"/>
  <c r="J97" i="11"/>
  <c r="L97" i="11"/>
  <c r="F77" i="11"/>
  <c r="H77" i="11"/>
  <c r="J57" i="11"/>
  <c r="L57" i="11"/>
  <c r="F13" i="11"/>
  <c r="H13" i="11"/>
  <c r="F622" i="9"/>
  <c r="J590" i="9"/>
  <c r="L590" i="9"/>
  <c r="J568" i="9"/>
  <c r="L568" i="9"/>
  <c r="F548" i="9"/>
  <c r="J505" i="9"/>
  <c r="L505" i="9"/>
  <c r="F481" i="9"/>
  <c r="F459" i="9"/>
  <c r="J424" i="9"/>
  <c r="L424" i="9"/>
  <c r="H322" i="9"/>
  <c r="J322" i="9"/>
  <c r="J281" i="9"/>
  <c r="F217" i="9"/>
  <c r="H217" i="9"/>
  <c r="F207" i="9"/>
  <c r="J57" i="9"/>
  <c r="L57" i="9"/>
  <c r="J41" i="13"/>
  <c r="F263" i="11"/>
  <c r="H263" i="11"/>
  <c r="I82" i="14"/>
  <c r="A18" i="14"/>
  <c r="A19" i="14"/>
  <c r="A24" i="14"/>
  <c r="A25" i="14"/>
  <c r="A27" i="14"/>
  <c r="A29" i="14"/>
  <c r="A23" i="14"/>
  <c r="I18" i="14"/>
  <c r="K12" i="14"/>
  <c r="J12" i="14"/>
  <c r="H254" i="11"/>
  <c r="H233" i="11"/>
  <c r="J195" i="11"/>
  <c r="H185" i="11"/>
  <c r="F167" i="11"/>
  <c r="F149" i="11"/>
  <c r="F119" i="11"/>
  <c r="F85" i="11"/>
  <c r="H598" i="17"/>
  <c r="J598" i="17"/>
  <c r="H480" i="17"/>
  <c r="J422" i="17"/>
  <c r="F429" i="17"/>
  <c r="F425" i="17"/>
  <c r="F356" i="17"/>
  <c r="F300" i="17"/>
  <c r="H300" i="17"/>
  <c r="H259" i="17"/>
  <c r="J259" i="17"/>
  <c r="F229" i="17"/>
  <c r="F209" i="17"/>
  <c r="H209" i="17"/>
  <c r="F192" i="17"/>
  <c r="F171" i="17"/>
  <c r="F142" i="17"/>
  <c r="H142" i="17"/>
  <c r="J79" i="17"/>
  <c r="L79" i="17"/>
  <c r="M667" i="17"/>
  <c r="H552" i="17"/>
  <c r="J305" i="17"/>
  <c r="F262" i="17"/>
  <c r="F252" i="17"/>
  <c r="H193" i="17"/>
  <c r="J143" i="17"/>
  <c r="F125" i="17"/>
  <c r="J84" i="17"/>
  <c r="F555" i="17"/>
  <c r="H550" i="17"/>
  <c r="F554" i="17"/>
  <c r="F498" i="17"/>
  <c r="H425" i="17"/>
  <c r="J302" i="17"/>
  <c r="F239" i="17"/>
  <c r="F211" i="17"/>
  <c r="J192" i="17"/>
  <c r="J163" i="17"/>
  <c r="F144" i="17"/>
  <c r="H124" i="17"/>
  <c r="H63" i="17"/>
  <c r="K44" i="14"/>
  <c r="J44" i="14"/>
  <c r="J196" i="11"/>
  <c r="J623" i="9"/>
  <c r="H613" i="9"/>
  <c r="F301" i="9"/>
  <c r="F274" i="17"/>
  <c r="J281" i="17"/>
  <c r="F275" i="17"/>
  <c r="F281" i="17"/>
  <c r="J17" i="13"/>
  <c r="J185" i="11"/>
  <c r="L185" i="11"/>
  <c r="F165" i="11"/>
  <c r="H165" i="11"/>
  <c r="J145" i="11"/>
  <c r="L145" i="11"/>
  <c r="F125" i="11"/>
  <c r="H125" i="11"/>
  <c r="F107" i="11"/>
  <c r="F35" i="11"/>
  <c r="H666" i="9"/>
  <c r="J666" i="9"/>
  <c r="J620" i="9"/>
  <c r="L620" i="9"/>
  <c r="F600" i="9"/>
  <c r="F578" i="9"/>
  <c r="J546" i="9"/>
  <c r="L546" i="9"/>
  <c r="F526" i="9"/>
  <c r="J479" i="9"/>
  <c r="J457" i="9"/>
  <c r="F434" i="9"/>
  <c r="F320" i="9"/>
  <c r="H320" i="9"/>
  <c r="H300" i="9"/>
  <c r="J300" i="9"/>
  <c r="F260" i="9"/>
  <c r="F175" i="9"/>
  <c r="H175" i="9"/>
  <c r="F165" i="9"/>
  <c r="F53" i="9"/>
  <c r="F210" i="11"/>
  <c r="H210" i="11"/>
  <c r="J12" i="13"/>
  <c r="H12" i="13"/>
  <c r="I12" i="13"/>
  <c r="F252" i="11"/>
  <c r="F231" i="11"/>
  <c r="J147" i="11"/>
  <c r="H129" i="11"/>
  <c r="J99" i="11"/>
  <c r="J83" i="11"/>
  <c r="H65" i="11"/>
  <c r="F545" i="17"/>
  <c r="F434" i="17"/>
  <c r="H431" i="17"/>
  <c r="J428" i="17"/>
  <c r="J354" i="17"/>
  <c r="F257" i="17"/>
  <c r="H257" i="17"/>
  <c r="H239" i="17"/>
  <c r="H219" i="17"/>
  <c r="J219" i="17"/>
  <c r="J190" i="17"/>
  <c r="L190" i="17"/>
  <c r="J169" i="17"/>
  <c r="L169" i="17"/>
  <c r="H152" i="17"/>
  <c r="J152" i="17"/>
  <c r="H122" i="17"/>
  <c r="J122" i="17"/>
  <c r="J55" i="17"/>
  <c r="F661" i="17"/>
  <c r="F483" i="17"/>
  <c r="H424" i="17"/>
  <c r="J230" i="17"/>
  <c r="J210" i="17"/>
  <c r="F191" i="17"/>
  <c r="H172" i="17"/>
  <c r="J60" i="17"/>
  <c r="J547" i="17"/>
  <c r="H556" i="17"/>
  <c r="J556" i="17"/>
  <c r="J553" i="17"/>
  <c r="F122" i="17"/>
  <c r="J81" i="17"/>
  <c r="F61" i="17"/>
  <c r="A26" i="14"/>
  <c r="I26" i="14"/>
  <c r="F253" i="11"/>
  <c r="F230" i="11"/>
  <c r="J172" i="11"/>
  <c r="M102" i="11"/>
  <c r="F531" i="9"/>
  <c r="J500" i="9"/>
  <c r="H259" i="9"/>
  <c r="H276" i="17"/>
  <c r="H277" i="17"/>
  <c r="J274" i="17"/>
  <c r="H283" i="17"/>
  <c r="J283" i="17"/>
  <c r="J280" i="17"/>
  <c r="I139" i="14"/>
  <c r="M12" i="14"/>
  <c r="M16" i="14"/>
  <c r="L28" i="14"/>
  <c r="L21" i="14"/>
  <c r="L26" i="14"/>
  <c r="L40" i="14"/>
  <c r="L49" i="14"/>
  <c r="L22" i="14"/>
  <c r="L37" i="14"/>
  <c r="L12" i="14"/>
  <c r="L18" i="14"/>
  <c r="L57" i="14"/>
  <c r="L36" i="14"/>
  <c r="L45" i="14"/>
  <c r="L33" i="14"/>
  <c r="L65" i="14"/>
  <c r="L16" i="14"/>
  <c r="L44" i="14"/>
  <c r="L53" i="14"/>
  <c r="L32" i="14"/>
  <c r="L41" i="14"/>
  <c r="L20" i="14"/>
  <c r="L61" i="14"/>
  <c r="J50" i="13"/>
  <c r="H50" i="13"/>
  <c r="I50" i="13"/>
  <c r="F256" i="11"/>
  <c r="F235" i="11"/>
  <c r="F213" i="11"/>
  <c r="H213" i="11"/>
  <c r="F195" i="11"/>
  <c r="J105" i="11"/>
  <c r="H87" i="11"/>
  <c r="J87" i="11"/>
  <c r="F75" i="11"/>
  <c r="H55" i="11"/>
  <c r="J55" i="11"/>
  <c r="J33" i="11"/>
  <c r="L33" i="11"/>
  <c r="F11" i="11"/>
  <c r="F664" i="9"/>
  <c r="H664" i="9"/>
  <c r="J598" i="9"/>
  <c r="J576" i="9"/>
  <c r="F556" i="9"/>
  <c r="J524" i="9"/>
  <c r="L524" i="9"/>
  <c r="H503" i="9"/>
  <c r="J503" i="9"/>
  <c r="J432" i="9"/>
  <c r="H422" i="9"/>
  <c r="J422" i="9"/>
  <c r="F298" i="9"/>
  <c r="H298" i="9"/>
  <c r="H279" i="9"/>
  <c r="J279" i="9"/>
  <c r="J258" i="9"/>
  <c r="L258" i="9"/>
  <c r="F215" i="9"/>
  <c r="J163" i="9"/>
  <c r="L163" i="9"/>
  <c r="F255" i="11"/>
  <c r="H255" i="11"/>
  <c r="F130" i="11"/>
  <c r="H130" i="11"/>
  <c r="F16" i="11"/>
  <c r="M16" i="11"/>
  <c r="I61" i="14"/>
  <c r="I53" i="14"/>
  <c r="I45" i="14"/>
  <c r="I37" i="14"/>
  <c r="J16" i="14"/>
  <c r="K16" i="14"/>
  <c r="J48" i="13"/>
  <c r="I48" i="13"/>
  <c r="H48" i="13"/>
  <c r="J24" i="13"/>
  <c r="I24" i="13"/>
  <c r="H24" i="13"/>
  <c r="H262" i="11"/>
  <c r="H241" i="11"/>
  <c r="J211" i="11"/>
  <c r="H193" i="11"/>
  <c r="F175" i="11"/>
  <c r="F127" i="11"/>
  <c r="H127" i="11"/>
  <c r="F109" i="11"/>
  <c r="F63" i="11"/>
  <c r="H670" i="17"/>
  <c r="J667" i="17"/>
  <c r="L667" i="17"/>
  <c r="J592" i="17"/>
  <c r="L592" i="17"/>
  <c r="J474" i="17"/>
  <c r="F427" i="17"/>
  <c r="F237" i="17"/>
  <c r="F217" i="17"/>
  <c r="H217" i="17"/>
  <c r="F207" i="17"/>
  <c r="F150" i="17"/>
  <c r="H150" i="17"/>
  <c r="F120" i="17"/>
  <c r="H120" i="17"/>
  <c r="F75" i="17"/>
  <c r="H53" i="17"/>
  <c r="J53" i="17"/>
  <c r="J546" i="17"/>
  <c r="F301" i="17"/>
  <c r="F170" i="17"/>
  <c r="J151" i="17"/>
  <c r="H141" i="17"/>
  <c r="F80" i="17"/>
  <c r="H549" i="17"/>
  <c r="J552" i="17"/>
  <c r="F546" i="17"/>
  <c r="H546" i="17"/>
  <c r="F480" i="17"/>
  <c r="J296" i="17"/>
  <c r="J255" i="17"/>
  <c r="F219" i="17"/>
  <c r="H190" i="17"/>
  <c r="J171" i="17"/>
  <c r="F152" i="17"/>
  <c r="J32" i="14"/>
  <c r="K32" i="14"/>
  <c r="V23" i="14"/>
  <c r="M14" i="11"/>
  <c r="H621" i="9"/>
  <c r="F257" i="9"/>
  <c r="F280" i="17"/>
  <c r="F273" i="17"/>
  <c r="K51" i="13"/>
  <c r="K50" i="13"/>
  <c r="J29" i="13"/>
  <c r="I29" i="13"/>
  <c r="H29" i="13"/>
  <c r="J9" i="13"/>
  <c r="J254" i="11"/>
  <c r="J233" i="11"/>
  <c r="L233" i="11"/>
  <c r="J193" i="11"/>
  <c r="H175" i="11"/>
  <c r="J175" i="11"/>
  <c r="F163" i="11"/>
  <c r="H143" i="11"/>
  <c r="J143" i="11"/>
  <c r="J65" i="11"/>
  <c r="F53" i="11"/>
  <c r="H53" i="11"/>
  <c r="H618" i="9"/>
  <c r="J618" i="9"/>
  <c r="J554" i="9"/>
  <c r="H544" i="9"/>
  <c r="J544" i="9"/>
  <c r="F501" i="9"/>
  <c r="H501" i="9"/>
  <c r="H477" i="9"/>
  <c r="J477" i="9"/>
  <c r="H455" i="9"/>
  <c r="J455" i="9"/>
  <c r="F328" i="9"/>
  <c r="H328" i="9"/>
  <c r="F318" i="9"/>
  <c r="F277" i="9"/>
  <c r="H277" i="9"/>
  <c r="J213" i="9"/>
  <c r="L213" i="9"/>
  <c r="F173" i="9"/>
  <c r="K77" i="14"/>
  <c r="J77" i="14"/>
  <c r="F122" i="11"/>
  <c r="H122" i="11"/>
  <c r="K139" i="14"/>
  <c r="J139" i="14"/>
  <c r="J28" i="14"/>
  <c r="K28" i="14"/>
  <c r="F260" i="11"/>
  <c r="H260" i="11"/>
  <c r="F239" i="11"/>
  <c r="C244" i="11"/>
  <c r="F229" i="11"/>
  <c r="F191" i="11"/>
  <c r="J163" i="11"/>
  <c r="H145" i="11"/>
  <c r="J107" i="11"/>
  <c r="H97" i="11"/>
  <c r="H81" i="11"/>
  <c r="F61" i="11"/>
  <c r="J508" i="17"/>
  <c r="F426" i="17"/>
  <c r="H423" i="17"/>
  <c r="J433" i="17"/>
  <c r="H429" i="17"/>
  <c r="J429" i="17"/>
  <c r="F350" i="17"/>
  <c r="H350" i="17"/>
  <c r="F296" i="17"/>
  <c r="F255" i="17"/>
  <c r="H188" i="17"/>
  <c r="J188" i="17"/>
  <c r="H167" i="17"/>
  <c r="J167" i="17"/>
  <c r="H130" i="17"/>
  <c r="J130" i="17"/>
  <c r="J87" i="17"/>
  <c r="F596" i="17"/>
  <c r="H477" i="17"/>
  <c r="J351" i="17"/>
  <c r="J258" i="17"/>
  <c r="J238" i="17"/>
  <c r="J218" i="17"/>
  <c r="H208" i="17"/>
  <c r="J121" i="17"/>
  <c r="H58" i="17"/>
  <c r="J668" i="17"/>
  <c r="M545" i="17"/>
  <c r="H548" i="17"/>
  <c r="J545" i="17"/>
  <c r="L545" i="17"/>
  <c r="J352" i="17"/>
  <c r="J235" i="17"/>
  <c r="F188" i="17"/>
  <c r="F130" i="17"/>
  <c r="F77" i="17"/>
  <c r="J57" i="17"/>
  <c r="H98" i="11"/>
  <c r="F619" i="9"/>
  <c r="J508" i="9"/>
  <c r="H498" i="9"/>
  <c r="J297" i="9"/>
  <c r="J278" i="17"/>
  <c r="F285" i="17"/>
  <c r="H282" i="17"/>
  <c r="J279" i="17"/>
  <c r="H275" i="17"/>
  <c r="J285" i="17"/>
  <c r="J21" i="13"/>
  <c r="J153" i="11"/>
  <c r="F141" i="11"/>
  <c r="H141" i="11"/>
  <c r="J121" i="11"/>
  <c r="L121" i="11"/>
  <c r="H103" i="11"/>
  <c r="J103" i="11"/>
  <c r="F83" i="11"/>
  <c r="F672" i="9"/>
  <c r="H672" i="9"/>
  <c r="F662" i="9"/>
  <c r="F616" i="9"/>
  <c r="H616" i="9"/>
  <c r="H596" i="9"/>
  <c r="J596" i="9"/>
  <c r="H574" i="9"/>
  <c r="J574" i="9"/>
  <c r="J532" i="9"/>
  <c r="H522" i="9"/>
  <c r="J522" i="9"/>
  <c r="F475" i="9"/>
  <c r="H475" i="9"/>
  <c r="F453" i="9"/>
  <c r="H453" i="9"/>
  <c r="H430" i="9"/>
  <c r="J430" i="9"/>
  <c r="F306" i="9"/>
  <c r="H306" i="9"/>
  <c r="F296" i="9"/>
  <c r="H256" i="9"/>
  <c r="J256" i="9"/>
  <c r="J171" i="9"/>
  <c r="F77" i="9"/>
  <c r="H77" i="9"/>
  <c r="J57" i="13"/>
  <c r="H57" i="13"/>
  <c r="I57" i="13"/>
  <c r="H84" i="17"/>
  <c r="J21" i="14"/>
  <c r="K21" i="14"/>
  <c r="J16" i="13"/>
  <c r="I16" i="13"/>
  <c r="H16" i="13"/>
  <c r="J219" i="11"/>
  <c r="H209" i="11"/>
  <c r="F173" i="11"/>
  <c r="F143" i="11"/>
  <c r="F79" i="11"/>
  <c r="J59" i="11"/>
  <c r="H662" i="17"/>
  <c r="J672" i="17"/>
  <c r="F433" i="17"/>
  <c r="H433" i="17"/>
  <c r="H428" i="17"/>
  <c r="F422" i="17"/>
  <c r="F432" i="17"/>
  <c r="J253" i="17"/>
  <c r="L253" i="17"/>
  <c r="F215" i="17"/>
  <c r="F186" i="17"/>
  <c r="H186" i="17"/>
  <c r="F165" i="17"/>
  <c r="H165" i="17"/>
  <c r="F148" i="17"/>
  <c r="F128" i="17"/>
  <c r="H128" i="17"/>
  <c r="J63" i="17"/>
  <c r="H298" i="17"/>
  <c r="J187" i="17"/>
  <c r="H149" i="17"/>
  <c r="F56" i="17"/>
  <c r="J544" i="17"/>
  <c r="F551" i="17"/>
  <c r="F547" i="17"/>
  <c r="H508" i="17"/>
  <c r="H474" i="17"/>
  <c r="J263" i="17"/>
  <c r="H253" i="17"/>
  <c r="H169" i="17"/>
  <c r="F279" i="17"/>
  <c r="M44" i="14"/>
  <c r="M45" i="14"/>
  <c r="K36" i="14"/>
  <c r="J36" i="14"/>
  <c r="K22" i="14"/>
  <c r="J22" i="14"/>
  <c r="I16" i="14"/>
  <c r="J51" i="13"/>
  <c r="I51" i="13"/>
  <c r="H51" i="13"/>
  <c r="K23" i="13"/>
  <c r="J188" i="11"/>
  <c r="H10" i="11"/>
  <c r="J527" i="9"/>
  <c r="F278" i="17"/>
  <c r="F284" i="17"/>
  <c r="H252" i="11"/>
  <c r="J252" i="11"/>
  <c r="H231" i="11"/>
  <c r="J231" i="11"/>
  <c r="J209" i="11"/>
  <c r="L209" i="11"/>
  <c r="H191" i="11"/>
  <c r="J191" i="11"/>
  <c r="F171" i="11"/>
  <c r="F101" i="11"/>
  <c r="H101" i="11"/>
  <c r="J81" i="11"/>
  <c r="L81" i="11"/>
  <c r="H63" i="11"/>
  <c r="J63" i="11"/>
  <c r="F19" i="11"/>
  <c r="J660" i="9"/>
  <c r="L660" i="9"/>
  <c r="F594" i="9"/>
  <c r="H594" i="9"/>
  <c r="F572" i="9"/>
  <c r="H572" i="9"/>
  <c r="H552" i="9"/>
  <c r="J552" i="9"/>
  <c r="F509" i="9"/>
  <c r="H509" i="9"/>
  <c r="F499" i="9"/>
  <c r="F428" i="9"/>
  <c r="H428" i="9"/>
  <c r="F326" i="9"/>
  <c r="F285" i="9"/>
  <c r="H285" i="9"/>
  <c r="F275" i="9"/>
  <c r="F254" i="9"/>
  <c r="H254" i="9"/>
  <c r="H211" i="9"/>
  <c r="J211" i="9"/>
  <c r="F75" i="9"/>
  <c r="H172" i="11"/>
  <c r="H84" i="11"/>
  <c r="J84" i="11"/>
  <c r="J56" i="13"/>
  <c r="I56" i="13"/>
  <c r="H56" i="13"/>
  <c r="J28" i="13"/>
  <c r="I28" i="13"/>
  <c r="H28" i="13"/>
  <c r="T17" i="13"/>
  <c r="F237" i="11"/>
  <c r="F207" i="11"/>
  <c r="J171" i="11"/>
  <c r="H153" i="11"/>
  <c r="J123" i="11"/>
  <c r="H105" i="11"/>
  <c r="F671" i="17"/>
  <c r="H671" i="17"/>
  <c r="H555" i="17"/>
  <c r="F504" i="17"/>
  <c r="J425" i="17"/>
  <c r="H434" i="17"/>
  <c r="J434" i="17"/>
  <c r="J431" i="17"/>
  <c r="H344" i="17"/>
  <c r="J344" i="17"/>
  <c r="F263" i="17"/>
  <c r="J233" i="17"/>
  <c r="J213" i="17"/>
  <c r="L213" i="17"/>
  <c r="H196" i="17"/>
  <c r="J196" i="17"/>
  <c r="H175" i="17"/>
  <c r="J175" i="17"/>
  <c r="J146" i="17"/>
  <c r="L146" i="17"/>
  <c r="F83" i="17"/>
  <c r="M592" i="17"/>
  <c r="J505" i="17"/>
  <c r="J471" i="17"/>
  <c r="F347" i="17"/>
  <c r="H297" i="17"/>
  <c r="H256" i="17"/>
  <c r="H236" i="17"/>
  <c r="H216" i="17"/>
  <c r="J166" i="17"/>
  <c r="F147" i="17"/>
  <c r="J129" i="17"/>
  <c r="H119" i="17"/>
  <c r="J76" i="17"/>
  <c r="F556" i="17"/>
  <c r="H553" i="17"/>
  <c r="J550" i="17"/>
  <c r="L550" i="17"/>
  <c r="M504" i="17"/>
  <c r="F348" i="17"/>
  <c r="F251" i="17"/>
  <c r="H233" i="17"/>
  <c r="J215" i="17"/>
  <c r="F196" i="17"/>
  <c r="F167" i="17"/>
  <c r="J148" i="17"/>
  <c r="H87" i="17"/>
  <c r="H55" i="17"/>
  <c r="H273" i="17"/>
  <c r="K11" i="13"/>
  <c r="J212" i="11"/>
  <c r="J164" i="11"/>
  <c r="H506" i="9"/>
  <c r="J305" i="9"/>
  <c r="H295" i="9"/>
  <c r="J253" i="9"/>
  <c r="F277" i="17"/>
  <c r="H274" i="17"/>
  <c r="J284" i="17"/>
  <c r="H280" i="17"/>
  <c r="J277" i="17"/>
  <c r="L277" i="17"/>
  <c r="T65" i="14"/>
  <c r="J58" i="13"/>
  <c r="I58" i="13"/>
  <c r="H58" i="13"/>
  <c r="J13" i="13"/>
  <c r="J262" i="11"/>
  <c r="J241" i="11"/>
  <c r="F189" i="11"/>
  <c r="H189" i="11"/>
  <c r="J169" i="11"/>
  <c r="L169" i="11"/>
  <c r="H151" i="11"/>
  <c r="J151" i="11"/>
  <c r="H119" i="11"/>
  <c r="J119" i="11"/>
  <c r="J41" i="11"/>
  <c r="F670" i="9"/>
  <c r="F624" i="9"/>
  <c r="H624" i="9"/>
  <c r="F614" i="9"/>
  <c r="F550" i="9"/>
  <c r="H550" i="9"/>
  <c r="H530" i="9"/>
  <c r="J530" i="9"/>
  <c r="F483" i="9"/>
  <c r="H483" i="9"/>
  <c r="F473" i="9"/>
  <c r="F451" i="9"/>
  <c r="J324" i="9"/>
  <c r="L324" i="9"/>
  <c r="F304" i="9"/>
  <c r="J273" i="9"/>
  <c r="L273" i="9"/>
  <c r="F209" i="9"/>
  <c r="H209" i="9"/>
  <c r="H169" i="9"/>
  <c r="J169" i="9"/>
  <c r="J49" i="13"/>
  <c r="H76" i="11"/>
  <c r="J76" i="11"/>
  <c r="I65" i="14"/>
  <c r="I57" i="14"/>
  <c r="I49" i="14"/>
  <c r="I41" i="14"/>
  <c r="I33" i="14"/>
  <c r="J26" i="14"/>
  <c r="K26" i="14"/>
  <c r="A20" i="14"/>
  <c r="I20" i="14"/>
  <c r="K57" i="13"/>
  <c r="K56" i="13"/>
  <c r="T29" i="13"/>
  <c r="J8" i="13"/>
  <c r="I8" i="13"/>
  <c r="H8" i="13"/>
  <c r="J256" i="11"/>
  <c r="J235" i="11"/>
  <c r="H217" i="11"/>
  <c r="J187" i="11"/>
  <c r="F151" i="11"/>
  <c r="F103" i="11"/>
  <c r="F87" i="11"/>
  <c r="F55" i="11"/>
  <c r="H667" i="17"/>
  <c r="J664" i="17"/>
  <c r="L664" i="17"/>
  <c r="H427" i="17"/>
  <c r="J427" i="17"/>
  <c r="J430" i="17"/>
  <c r="F424" i="17"/>
  <c r="J304" i="17"/>
  <c r="J261" i="17"/>
  <c r="H251" i="17"/>
  <c r="J251" i="17"/>
  <c r="F194" i="17"/>
  <c r="H194" i="17"/>
  <c r="F173" i="17"/>
  <c r="H173" i="17"/>
  <c r="F163" i="17"/>
  <c r="F126" i="17"/>
  <c r="H61" i="17"/>
  <c r="J61" i="17"/>
  <c r="H590" i="17"/>
  <c r="F295" i="17"/>
  <c r="F254" i="17"/>
  <c r="F234" i="17"/>
  <c r="F214" i="17"/>
  <c r="J195" i="17"/>
  <c r="H185" i="17"/>
  <c r="F552" i="17"/>
  <c r="F549" i="17"/>
  <c r="J502" i="17"/>
  <c r="F431" i="17"/>
  <c r="H261" i="17"/>
  <c r="F231" i="17"/>
  <c r="J126" i="17"/>
  <c r="F85" i="17"/>
  <c r="J65" i="17"/>
  <c r="F53" i="17"/>
  <c r="K40" i="14"/>
  <c r="J40" i="14"/>
  <c r="M37" i="14"/>
  <c r="M32" i="14"/>
  <c r="M33" i="14"/>
  <c r="M40" i="14"/>
  <c r="M41" i="14"/>
  <c r="M36" i="14"/>
  <c r="A21" i="14"/>
  <c r="I21" i="14"/>
  <c r="J236" i="11"/>
  <c r="H186" i="11"/>
  <c r="J615" i="9"/>
  <c r="H525" i="9"/>
  <c r="F504" i="9"/>
  <c r="F282" i="17"/>
  <c r="H279" i="17"/>
  <c r="F283" i="17"/>
  <c r="F276" i="17"/>
  <c r="J42" i="13"/>
  <c r="I42" i="13"/>
  <c r="H42" i="13"/>
  <c r="J25" i="13"/>
  <c r="T13" i="13"/>
  <c r="H207" i="11"/>
  <c r="J207" i="11"/>
  <c r="J129" i="11"/>
  <c r="F99" i="11"/>
  <c r="H79" i="11"/>
  <c r="J79" i="11"/>
  <c r="F59" i="11"/>
  <c r="H15" i="11"/>
  <c r="J15" i="11"/>
  <c r="J668" i="9"/>
  <c r="F602" i="9"/>
  <c r="H602" i="9"/>
  <c r="F592" i="9"/>
  <c r="F570" i="9"/>
  <c r="F528" i="9"/>
  <c r="H528" i="9"/>
  <c r="F507" i="9"/>
  <c r="J471" i="9"/>
  <c r="L471" i="9"/>
  <c r="J449" i="9"/>
  <c r="L449" i="9"/>
  <c r="F426" i="9"/>
  <c r="J302" i="9"/>
  <c r="L302" i="9"/>
  <c r="F283" i="9"/>
  <c r="F262" i="9"/>
  <c r="H262" i="9"/>
  <c r="F252" i="9"/>
  <c r="F167" i="9"/>
  <c r="H167" i="9"/>
  <c r="F59" i="9"/>
  <c r="F218" i="11"/>
  <c r="H218" i="11"/>
  <c r="H164" i="11"/>
  <c r="J40" i="13"/>
  <c r="I40" i="13"/>
  <c r="H40" i="13"/>
  <c r="J20" i="13"/>
  <c r="I20" i="13"/>
  <c r="H20" i="13"/>
  <c r="F215" i="11"/>
  <c r="H215" i="11"/>
  <c r="F197" i="11"/>
  <c r="H169" i="11"/>
  <c r="J131" i="11"/>
  <c r="H121" i="11"/>
  <c r="J75" i="11"/>
  <c r="H17" i="11"/>
  <c r="H620" i="9"/>
  <c r="J600" i="9"/>
  <c r="H590" i="9"/>
  <c r="J548" i="9"/>
  <c r="J507" i="9"/>
  <c r="J473" i="9"/>
  <c r="J318" i="9"/>
  <c r="F279" i="9"/>
  <c r="J260" i="9"/>
  <c r="F169" i="9"/>
  <c r="J83" i="9"/>
  <c r="J531" i="9"/>
  <c r="H521" i="9"/>
  <c r="J521" i="9"/>
  <c r="K38" i="13"/>
  <c r="F217" i="11"/>
  <c r="F169" i="11"/>
  <c r="F153" i="11"/>
  <c r="F105" i="11"/>
  <c r="H19" i="11"/>
  <c r="J672" i="9"/>
  <c r="H662" i="9"/>
  <c r="J616" i="9"/>
  <c r="F576" i="9"/>
  <c r="F554" i="9"/>
  <c r="J501" i="9"/>
  <c r="F457" i="9"/>
  <c r="F432" i="9"/>
  <c r="F281" i="9"/>
  <c r="J209" i="9"/>
  <c r="F81" i="9"/>
  <c r="F57" i="9"/>
  <c r="H85" i="17"/>
  <c r="J85" i="17"/>
  <c r="K57" i="14"/>
  <c r="J57" i="14"/>
  <c r="J41" i="14"/>
  <c r="K41" i="14"/>
  <c r="J45" i="13"/>
  <c r="F259" i="11"/>
  <c r="H259" i="11"/>
  <c r="J218" i="11"/>
  <c r="H208" i="11"/>
  <c r="J208" i="11"/>
  <c r="H152" i="11"/>
  <c r="J152" i="11"/>
  <c r="J130" i="11"/>
  <c r="H120" i="11"/>
  <c r="J120" i="11"/>
  <c r="H64" i="11"/>
  <c r="J64" i="11"/>
  <c r="J42" i="11"/>
  <c r="F625" i="9"/>
  <c r="H625" i="9"/>
  <c r="F615" i="9"/>
  <c r="F595" i="9"/>
  <c r="H595" i="9"/>
  <c r="J555" i="9"/>
  <c r="H545" i="9"/>
  <c r="J545" i="9"/>
  <c r="F482" i="9"/>
  <c r="F452" i="9"/>
  <c r="J325" i="9"/>
  <c r="L325" i="9"/>
  <c r="J295" i="9"/>
  <c r="L295" i="9"/>
  <c r="J259" i="9"/>
  <c r="F218" i="9"/>
  <c r="H218" i="9"/>
  <c r="F208" i="9"/>
  <c r="F166" i="9"/>
  <c r="F131" i="11"/>
  <c r="F39" i="11"/>
  <c r="H39" i="11"/>
  <c r="J405" i="9"/>
  <c r="H401" i="9"/>
  <c r="H397" i="9"/>
  <c r="J397" i="9"/>
  <c r="J407" i="9"/>
  <c r="H230" i="9"/>
  <c r="F150" i="9"/>
  <c r="J78" i="4"/>
  <c r="H78" i="4"/>
  <c r="F238" i="9"/>
  <c r="S29" i="2"/>
  <c r="H57" i="11"/>
  <c r="F15" i="11"/>
  <c r="J662" i="9"/>
  <c r="F618" i="9"/>
  <c r="J578" i="9"/>
  <c r="H568" i="9"/>
  <c r="J451" i="9"/>
  <c r="J296" i="9"/>
  <c r="F219" i="9"/>
  <c r="H219" i="9"/>
  <c r="F55" i="9"/>
  <c r="J47" i="13"/>
  <c r="H174" i="11"/>
  <c r="J174" i="11"/>
  <c r="F124" i="11"/>
  <c r="H124" i="11"/>
  <c r="H281" i="17"/>
  <c r="J11" i="13"/>
  <c r="I11" i="13"/>
  <c r="H11" i="13"/>
  <c r="F262" i="11"/>
  <c r="H235" i="11"/>
  <c r="J197" i="11"/>
  <c r="H187" i="11"/>
  <c r="J141" i="11"/>
  <c r="H123" i="11"/>
  <c r="J85" i="11"/>
  <c r="H75" i="11"/>
  <c r="H59" i="11"/>
  <c r="F17" i="11"/>
  <c r="F660" i="9"/>
  <c r="J594" i="9"/>
  <c r="F532" i="9"/>
  <c r="J475" i="9"/>
  <c r="J320" i="9"/>
  <c r="H260" i="9"/>
  <c r="J167" i="9"/>
  <c r="J53" i="9"/>
  <c r="H80" i="17"/>
  <c r="J80" i="17"/>
  <c r="H240" i="11"/>
  <c r="J240" i="11"/>
  <c r="F188" i="11"/>
  <c r="H168" i="11"/>
  <c r="J168" i="11"/>
  <c r="F150" i="11"/>
  <c r="F100" i="11"/>
  <c r="H80" i="11"/>
  <c r="J80" i="11"/>
  <c r="F62" i="11"/>
  <c r="H667" i="9"/>
  <c r="J667" i="9"/>
  <c r="J613" i="9"/>
  <c r="L613" i="9"/>
  <c r="H575" i="9"/>
  <c r="J575" i="9"/>
  <c r="J533" i="9"/>
  <c r="H523" i="9"/>
  <c r="H504" i="9"/>
  <c r="J504" i="9"/>
  <c r="J480" i="9"/>
  <c r="J450" i="9"/>
  <c r="L450" i="9"/>
  <c r="F427" i="9"/>
  <c r="F305" i="9"/>
  <c r="F276" i="9"/>
  <c r="J164" i="9"/>
  <c r="L164" i="9"/>
  <c r="F78" i="9"/>
  <c r="F54" i="9"/>
  <c r="H54" i="9"/>
  <c r="J60" i="13"/>
  <c r="F123" i="11"/>
  <c r="F404" i="9"/>
  <c r="H404" i="9"/>
  <c r="J401" i="9"/>
  <c r="F406" i="9"/>
  <c r="F371" i="9"/>
  <c r="H235" i="9"/>
  <c r="J35" i="11"/>
  <c r="H598" i="9"/>
  <c r="J556" i="9"/>
  <c r="H546" i="9"/>
  <c r="J526" i="9"/>
  <c r="H505" i="9"/>
  <c r="J481" i="9"/>
  <c r="H471" i="9"/>
  <c r="J426" i="9"/>
  <c r="J326" i="9"/>
  <c r="H258" i="9"/>
  <c r="F79" i="9"/>
  <c r="H238" i="11"/>
  <c r="J238" i="11"/>
  <c r="F212" i="11"/>
  <c r="H212" i="11"/>
  <c r="H529" i="9"/>
  <c r="J529" i="9"/>
  <c r="J275" i="17"/>
  <c r="I44" i="14"/>
  <c r="I36" i="14"/>
  <c r="J46" i="13"/>
  <c r="I46" i="13"/>
  <c r="H46" i="13"/>
  <c r="J23" i="13"/>
  <c r="I23" i="13"/>
  <c r="H23" i="13"/>
  <c r="F233" i="11"/>
  <c r="F185" i="11"/>
  <c r="F121" i="11"/>
  <c r="F57" i="11"/>
  <c r="J37" i="11"/>
  <c r="H670" i="9"/>
  <c r="J624" i="9"/>
  <c r="H614" i="9"/>
  <c r="J509" i="9"/>
  <c r="H499" i="9"/>
  <c r="J298" i="9"/>
  <c r="F258" i="9"/>
  <c r="J217" i="9"/>
  <c r="H207" i="9"/>
  <c r="J77" i="9"/>
  <c r="K61" i="14"/>
  <c r="J61" i="14"/>
  <c r="J45" i="14"/>
  <c r="K45" i="14"/>
  <c r="J6" i="13"/>
  <c r="J10" i="13"/>
  <c r="J14" i="13"/>
  <c r="J18" i="13"/>
  <c r="J22" i="13"/>
  <c r="J26" i="13"/>
  <c r="J59" i="13"/>
  <c r="K7" i="13"/>
  <c r="K8" i="13"/>
  <c r="F238" i="11"/>
  <c r="H216" i="11"/>
  <c r="J216" i="11"/>
  <c r="J186" i="11"/>
  <c r="L186" i="11"/>
  <c r="F166" i="11"/>
  <c r="H128" i="11"/>
  <c r="J128" i="11"/>
  <c r="J98" i="11"/>
  <c r="L98" i="11"/>
  <c r="F78" i="11"/>
  <c r="H40" i="11"/>
  <c r="J40" i="11"/>
  <c r="F20" i="11"/>
  <c r="F665" i="9"/>
  <c r="H665" i="9"/>
  <c r="F623" i="9"/>
  <c r="F593" i="9"/>
  <c r="F573" i="9"/>
  <c r="H573" i="9"/>
  <c r="H553" i="9"/>
  <c r="J553" i="9"/>
  <c r="F521" i="9"/>
  <c r="F502" i="9"/>
  <c r="H502" i="9"/>
  <c r="F460" i="9"/>
  <c r="J425" i="9"/>
  <c r="L425" i="9"/>
  <c r="H323" i="9"/>
  <c r="J323" i="9"/>
  <c r="J303" i="9"/>
  <c r="J274" i="9"/>
  <c r="L274" i="9"/>
  <c r="H257" i="9"/>
  <c r="J257" i="9"/>
  <c r="F216" i="9"/>
  <c r="F174" i="9"/>
  <c r="F76" i="9"/>
  <c r="J52" i="13"/>
  <c r="F43" i="11"/>
  <c r="F34" i="11"/>
  <c r="H34" i="11"/>
  <c r="H406" i="9"/>
  <c r="J406" i="9"/>
  <c r="J403" i="9"/>
  <c r="J399" i="9"/>
  <c r="H408" i="9"/>
  <c r="H196" i="9"/>
  <c r="H127" i="9"/>
  <c r="U95" i="4"/>
  <c r="S95" i="4"/>
  <c r="J46" i="4"/>
  <c r="H46" i="4"/>
  <c r="U114" i="3"/>
  <c r="S114" i="3"/>
  <c r="N23" i="2"/>
  <c r="K105" i="4"/>
  <c r="I105" i="4"/>
  <c r="K54" i="4"/>
  <c r="I54" i="4"/>
  <c r="J197" i="9"/>
  <c r="H370" i="9"/>
  <c r="H119" i="9"/>
  <c r="H129" i="9"/>
  <c r="J670" i="9"/>
  <c r="H660" i="9"/>
  <c r="F596" i="9"/>
  <c r="H576" i="9"/>
  <c r="F544" i="9"/>
  <c r="F503" i="9"/>
  <c r="J459" i="9"/>
  <c r="H449" i="9"/>
  <c r="J304" i="9"/>
  <c r="J275" i="9"/>
  <c r="F256" i="9"/>
  <c r="J165" i="9"/>
  <c r="J39" i="13"/>
  <c r="H166" i="11"/>
  <c r="J166" i="11"/>
  <c r="H86" i="11"/>
  <c r="J86" i="11"/>
  <c r="F18" i="11"/>
  <c r="F527" i="9"/>
  <c r="H527" i="9"/>
  <c r="A22" i="14"/>
  <c r="I22" i="14"/>
  <c r="J213" i="11"/>
  <c r="H195" i="11"/>
  <c r="J165" i="11"/>
  <c r="J149" i="11"/>
  <c r="H131" i="11"/>
  <c r="J101" i="11"/>
  <c r="H83" i="11"/>
  <c r="F668" i="9"/>
  <c r="J602" i="9"/>
  <c r="H592" i="9"/>
  <c r="J572" i="9"/>
  <c r="J550" i="9"/>
  <c r="J483" i="9"/>
  <c r="H473" i="9"/>
  <c r="J453" i="9"/>
  <c r="J428" i="9"/>
  <c r="J328" i="9"/>
  <c r="H318" i="9"/>
  <c r="J277" i="9"/>
  <c r="J175" i="9"/>
  <c r="H165" i="9"/>
  <c r="H75" i="17"/>
  <c r="W28" i="14"/>
  <c r="J53" i="13"/>
  <c r="J255" i="11"/>
  <c r="F214" i="11"/>
  <c r="H214" i="11"/>
  <c r="F196" i="11"/>
  <c r="F148" i="11"/>
  <c r="F126" i="11"/>
  <c r="H126" i="11"/>
  <c r="F108" i="11"/>
  <c r="F60" i="11"/>
  <c r="J621" i="9"/>
  <c r="J591" i="9"/>
  <c r="L591" i="9"/>
  <c r="F551" i="9"/>
  <c r="H551" i="9"/>
  <c r="H531" i="9"/>
  <c r="H478" i="9"/>
  <c r="J478" i="9"/>
  <c r="J458" i="9"/>
  <c r="H448" i="9"/>
  <c r="J448" i="9"/>
  <c r="F321" i="9"/>
  <c r="H321" i="9"/>
  <c r="F284" i="9"/>
  <c r="F255" i="9"/>
  <c r="H255" i="9"/>
  <c r="J214" i="9"/>
  <c r="L214" i="9"/>
  <c r="J172" i="9"/>
  <c r="J44" i="13"/>
  <c r="F38" i="11"/>
  <c r="H38" i="11"/>
  <c r="F42" i="11"/>
  <c r="H42" i="11"/>
  <c r="F396" i="9"/>
  <c r="H396" i="9"/>
  <c r="F401" i="9"/>
  <c r="F398" i="9"/>
  <c r="H105" i="4"/>
  <c r="J105" i="4"/>
  <c r="H70" i="4"/>
  <c r="J70" i="4"/>
  <c r="F235" i="9"/>
  <c r="J378" i="9"/>
  <c r="H241" i="9"/>
  <c r="H33" i="11"/>
  <c r="J614" i="9"/>
  <c r="F574" i="9"/>
  <c r="H554" i="9"/>
  <c r="H524" i="9"/>
  <c r="H479" i="9"/>
  <c r="J434" i="9"/>
  <c r="H424" i="9"/>
  <c r="H324" i="9"/>
  <c r="J215" i="9"/>
  <c r="J75" i="9"/>
  <c r="F234" i="11"/>
  <c r="H150" i="11"/>
  <c r="J150" i="11"/>
  <c r="H78" i="11"/>
  <c r="J78" i="11"/>
  <c r="K82" i="14"/>
  <c r="J82" i="14"/>
  <c r="J15" i="13"/>
  <c r="I15" i="13"/>
  <c r="H15" i="13"/>
  <c r="J258" i="11"/>
  <c r="F241" i="11"/>
  <c r="F193" i="11"/>
  <c r="F129" i="11"/>
  <c r="F81" i="11"/>
  <c r="F65" i="11"/>
  <c r="H35" i="11"/>
  <c r="H622" i="9"/>
  <c r="F590" i="9"/>
  <c r="J528" i="9"/>
  <c r="H507" i="9"/>
  <c r="F471" i="9"/>
  <c r="J306" i="9"/>
  <c r="H296" i="9"/>
  <c r="H215" i="9"/>
  <c r="F163" i="9"/>
  <c r="F65" i="9"/>
  <c r="H76" i="17"/>
  <c r="H83" i="17"/>
  <c r="J83" i="17"/>
  <c r="J65" i="14"/>
  <c r="K65" i="14"/>
  <c r="K49" i="14"/>
  <c r="J49" i="14"/>
  <c r="J33" i="14"/>
  <c r="K33" i="14"/>
  <c r="K20" i="14"/>
  <c r="J20" i="14"/>
  <c r="K54" i="13"/>
  <c r="K19" i="13"/>
  <c r="K20" i="13"/>
  <c r="F236" i="11"/>
  <c r="J194" i="11"/>
  <c r="F174" i="11"/>
  <c r="F164" i="11"/>
  <c r="J146" i="11"/>
  <c r="J106" i="11"/>
  <c r="F86" i="11"/>
  <c r="F76" i="11"/>
  <c r="J58" i="11"/>
  <c r="H16" i="11"/>
  <c r="F663" i="9"/>
  <c r="F601" i="9"/>
  <c r="F571" i="9"/>
  <c r="F529" i="9"/>
  <c r="F510" i="9"/>
  <c r="H510" i="9"/>
  <c r="F500" i="9"/>
  <c r="F476" i="9"/>
  <c r="H476" i="9"/>
  <c r="J433" i="9"/>
  <c r="H423" i="9"/>
  <c r="J423" i="9"/>
  <c r="H301" i="9"/>
  <c r="J301" i="9"/>
  <c r="J282" i="9"/>
  <c r="F33" i="11"/>
  <c r="F37" i="11"/>
  <c r="H37" i="11"/>
  <c r="H398" i="9"/>
  <c r="J398" i="9"/>
  <c r="J408" i="9"/>
  <c r="F405" i="9"/>
  <c r="H400" i="9"/>
  <c r="J190" i="9"/>
  <c r="J121" i="9"/>
  <c r="U87" i="4"/>
  <c r="S87" i="4"/>
  <c r="Q16" i="2"/>
  <c r="J188" i="9"/>
  <c r="O78" i="7"/>
  <c r="O77" i="7"/>
  <c r="I86" i="7"/>
  <c r="K98" i="4"/>
  <c r="I98" i="4"/>
  <c r="M148" i="9"/>
  <c r="H374" i="9"/>
  <c r="H239" i="9"/>
  <c r="H75" i="9"/>
  <c r="H353" i="9"/>
  <c r="J43" i="11"/>
  <c r="H9" i="11"/>
  <c r="H668" i="9"/>
  <c r="F552" i="9"/>
  <c r="F522" i="9"/>
  <c r="F477" i="9"/>
  <c r="H457" i="9"/>
  <c r="F422" i="9"/>
  <c r="F322" i="9"/>
  <c r="H302" i="9"/>
  <c r="J283" i="9"/>
  <c r="H273" i="9"/>
  <c r="J173" i="9"/>
  <c r="H163" i="9"/>
  <c r="F63" i="9"/>
  <c r="M139" i="14"/>
  <c r="F257" i="11"/>
  <c r="H257" i="11"/>
  <c r="H62" i="11"/>
  <c r="J62" i="11"/>
  <c r="F10" i="11"/>
  <c r="M10" i="11"/>
  <c r="F525" i="9"/>
  <c r="J54" i="13"/>
  <c r="H54" i="13"/>
  <c r="I54" i="13"/>
  <c r="J27" i="13"/>
  <c r="I27" i="13"/>
  <c r="H27" i="13"/>
  <c r="J7" i="13"/>
  <c r="H7" i="13"/>
  <c r="I7" i="13"/>
  <c r="J229" i="11"/>
  <c r="H211" i="11"/>
  <c r="J173" i="11"/>
  <c r="H163" i="11"/>
  <c r="H147" i="11"/>
  <c r="J109" i="11"/>
  <c r="H99" i="11"/>
  <c r="J53" i="11"/>
  <c r="H11" i="11"/>
  <c r="F620" i="9"/>
  <c r="H600" i="9"/>
  <c r="H570" i="9"/>
  <c r="H548" i="9"/>
  <c r="F505" i="9"/>
  <c r="H481" i="9"/>
  <c r="H451" i="9"/>
  <c r="H426" i="9"/>
  <c r="H326" i="9"/>
  <c r="J285" i="9"/>
  <c r="H275" i="9"/>
  <c r="J254" i="9"/>
  <c r="F213" i="9"/>
  <c r="H173" i="9"/>
  <c r="H79" i="17"/>
  <c r="H78" i="17"/>
  <c r="J78" i="17"/>
  <c r="W26" i="14"/>
  <c r="U65" i="14"/>
  <c r="U23" i="14"/>
  <c r="V11" i="14"/>
  <c r="V15" i="14"/>
  <c r="U11" i="14"/>
  <c r="U15" i="14"/>
  <c r="J37" i="13"/>
  <c r="J263" i="11"/>
  <c r="H253" i="11"/>
  <c r="J253" i="11"/>
  <c r="J234" i="11"/>
  <c r="J34" i="11"/>
  <c r="F14" i="11"/>
  <c r="H14" i="11"/>
  <c r="J661" i="9"/>
  <c r="L661" i="9"/>
  <c r="H619" i="9"/>
  <c r="J619" i="9"/>
  <c r="J599" i="9"/>
  <c r="J569" i="9"/>
  <c r="L569" i="9"/>
  <c r="F549" i="9"/>
  <c r="L498" i="9"/>
  <c r="H456" i="9"/>
  <c r="J456" i="9"/>
  <c r="F329" i="9"/>
  <c r="H329" i="9"/>
  <c r="F319" i="9"/>
  <c r="F299" i="9"/>
  <c r="H299" i="9"/>
  <c r="F263" i="9"/>
  <c r="H263" i="9"/>
  <c r="F253" i="9"/>
  <c r="H212" i="9"/>
  <c r="J212" i="9"/>
  <c r="H170" i="9"/>
  <c r="J170" i="9"/>
  <c r="F86" i="9"/>
  <c r="H86" i="9"/>
  <c r="F62" i="9"/>
  <c r="F41" i="11"/>
  <c r="F32" i="11"/>
  <c r="F407" i="9"/>
  <c r="H407" i="9"/>
  <c r="F403" i="9"/>
  <c r="H403" i="9"/>
  <c r="F377" i="9"/>
  <c r="J186" i="9"/>
  <c r="K86" i="4"/>
  <c r="I86" i="4"/>
  <c r="V91" i="4"/>
  <c r="T91" i="4"/>
  <c r="T98" i="3"/>
  <c r="V98" i="3"/>
  <c r="H147" i="9"/>
  <c r="J147" i="9"/>
  <c r="H372" i="9"/>
  <c r="J236" i="9"/>
  <c r="H57" i="9"/>
  <c r="F21" i="11"/>
  <c r="F666" i="9"/>
  <c r="J622" i="9"/>
  <c r="J592" i="9"/>
  <c r="H532" i="9"/>
  <c r="J499" i="9"/>
  <c r="F455" i="9"/>
  <c r="H432" i="9"/>
  <c r="F300" i="9"/>
  <c r="J252" i="9"/>
  <c r="H213" i="9"/>
  <c r="F87" i="9"/>
  <c r="F61" i="9"/>
  <c r="M57" i="14"/>
  <c r="H230" i="11"/>
  <c r="J230" i="11"/>
  <c r="H142" i="11"/>
  <c r="J142" i="11"/>
  <c r="J523" i="9"/>
  <c r="L523" i="9"/>
  <c r="I40" i="14"/>
  <c r="I32" i="14"/>
  <c r="W19" i="14"/>
  <c r="S7" i="13"/>
  <c r="T7" i="13"/>
  <c r="S9" i="13"/>
  <c r="S17" i="13"/>
  <c r="S25" i="13"/>
  <c r="S29" i="13"/>
  <c r="S21" i="13"/>
  <c r="S13" i="13"/>
  <c r="H256" i="11"/>
  <c r="F209" i="11"/>
  <c r="F145" i="11"/>
  <c r="F97" i="11"/>
  <c r="F9" i="11"/>
  <c r="J664" i="9"/>
  <c r="F598" i="9"/>
  <c r="F568" i="9"/>
  <c r="F546" i="9"/>
  <c r="H526" i="9"/>
  <c r="F479" i="9"/>
  <c r="F449" i="9"/>
  <c r="F424" i="9"/>
  <c r="F324" i="9"/>
  <c r="H304" i="9"/>
  <c r="F273" i="9"/>
  <c r="F171" i="9"/>
  <c r="J85" i="9"/>
  <c r="J61" i="9"/>
  <c r="H82" i="17"/>
  <c r="H86" i="17"/>
  <c r="J86" i="17"/>
  <c r="J53" i="14"/>
  <c r="K53" i="14"/>
  <c r="K37" i="14"/>
  <c r="J37" i="14"/>
  <c r="F251" i="11"/>
  <c r="H251" i="11"/>
  <c r="J210" i="11"/>
  <c r="H192" i="11"/>
  <c r="J192" i="11"/>
  <c r="F172" i="11"/>
  <c r="H144" i="11"/>
  <c r="J144" i="11"/>
  <c r="J122" i="11"/>
  <c r="H104" i="11"/>
  <c r="J104" i="11"/>
  <c r="F84" i="11"/>
  <c r="H56" i="11"/>
  <c r="J56" i="11"/>
  <c r="F671" i="9"/>
  <c r="F617" i="9"/>
  <c r="H617" i="9"/>
  <c r="F579" i="9"/>
  <c r="J547" i="9"/>
  <c r="L547" i="9"/>
  <c r="F508" i="9"/>
  <c r="F474" i="9"/>
  <c r="F454" i="9"/>
  <c r="H454" i="9"/>
  <c r="H431" i="9"/>
  <c r="J431" i="9"/>
  <c r="H280" i="9"/>
  <c r="J280" i="9"/>
  <c r="L251" i="9"/>
  <c r="F210" i="9"/>
  <c r="H210" i="9"/>
  <c r="F168" i="9"/>
  <c r="H168" i="9"/>
  <c r="F84" i="9"/>
  <c r="F60" i="9"/>
  <c r="F219" i="11"/>
  <c r="F36" i="11"/>
  <c r="H36" i="11"/>
  <c r="F40" i="11"/>
  <c r="J400" i="9"/>
  <c r="L400" i="9"/>
  <c r="F397" i="9"/>
  <c r="H405" i="9"/>
  <c r="J402" i="9"/>
  <c r="F375" i="9"/>
  <c r="F236" i="9"/>
  <c r="F186" i="9"/>
  <c r="J109" i="4"/>
  <c r="H109" i="4"/>
  <c r="F193" i="9"/>
  <c r="Q23" i="2"/>
  <c r="Q22" i="2"/>
  <c r="F29" i="2"/>
  <c r="I23" i="4"/>
  <c r="K23" i="4"/>
  <c r="J382" i="9"/>
  <c r="F149" i="9"/>
  <c r="H41" i="11"/>
  <c r="J570" i="9"/>
  <c r="F530" i="9"/>
  <c r="F430" i="9"/>
  <c r="F330" i="9"/>
  <c r="H330" i="9"/>
  <c r="H281" i="9"/>
  <c r="F211" i="9"/>
  <c r="H171" i="9"/>
  <c r="F85" i="9"/>
  <c r="J59" i="9"/>
  <c r="J55" i="13"/>
  <c r="F194" i="11"/>
  <c r="H54" i="11"/>
  <c r="J54" i="11"/>
  <c r="F533" i="9"/>
  <c r="J38" i="13"/>
  <c r="I38" i="13"/>
  <c r="H38" i="13"/>
  <c r="J19" i="13"/>
  <c r="I19" i="13"/>
  <c r="H19" i="13"/>
  <c r="F254" i="11"/>
  <c r="J237" i="11"/>
  <c r="H219" i="11"/>
  <c r="J189" i="11"/>
  <c r="H171" i="11"/>
  <c r="J125" i="11"/>
  <c r="H107" i="11"/>
  <c r="J77" i="11"/>
  <c r="J61" i="11"/>
  <c r="H43" i="11"/>
  <c r="H578" i="9"/>
  <c r="H556" i="9"/>
  <c r="F524" i="9"/>
  <c r="H459" i="9"/>
  <c r="H434" i="9"/>
  <c r="F302" i="9"/>
  <c r="H283" i="9"/>
  <c r="J262" i="9"/>
  <c r="H252" i="9"/>
  <c r="H77" i="17"/>
  <c r="J77" i="17"/>
  <c r="H81" i="17"/>
  <c r="K18" i="14"/>
  <c r="J18" i="14"/>
  <c r="H261" i="11"/>
  <c r="J261" i="11"/>
  <c r="H232" i="11"/>
  <c r="J232" i="11"/>
  <c r="F190" i="11"/>
  <c r="H190" i="11"/>
  <c r="J170" i="11"/>
  <c r="F142" i="11"/>
  <c r="F102" i="11"/>
  <c r="H102" i="11"/>
  <c r="J82" i="11"/>
  <c r="L82" i="11"/>
  <c r="F54" i="11"/>
  <c r="H32" i="11"/>
  <c r="J32" i="11"/>
  <c r="F12" i="11"/>
  <c r="J669" i="9"/>
  <c r="H597" i="9"/>
  <c r="J597" i="9"/>
  <c r="J577" i="9"/>
  <c r="H567" i="9"/>
  <c r="J567" i="9"/>
  <c r="J525" i="9"/>
  <c r="J506" i="9"/>
  <c r="J472" i="9"/>
  <c r="L472" i="9"/>
  <c r="F429" i="9"/>
  <c r="H429" i="9"/>
  <c r="F327" i="9"/>
  <c r="F307" i="9"/>
  <c r="H307" i="9"/>
  <c r="F297" i="9"/>
  <c r="F278" i="9"/>
  <c r="H278" i="9"/>
  <c r="F261" i="9"/>
  <c r="J82" i="9"/>
  <c r="L82" i="9"/>
  <c r="J58" i="9"/>
  <c r="L58" i="9"/>
  <c r="F211" i="11"/>
  <c r="F31" i="11"/>
  <c r="H31" i="11"/>
  <c r="F402" i="9"/>
  <c r="F399" i="9"/>
  <c r="H399" i="9"/>
  <c r="H371" i="9"/>
  <c r="F234" i="9"/>
  <c r="U91" i="4"/>
  <c r="S91" i="4"/>
  <c r="J14" i="4"/>
  <c r="H14" i="4"/>
  <c r="K22" i="4"/>
  <c r="I22" i="4"/>
  <c r="J58" i="4"/>
  <c r="H58" i="4"/>
  <c r="J26" i="4"/>
  <c r="H26" i="4"/>
  <c r="V6" i="4"/>
  <c r="T6" i="4"/>
  <c r="U90" i="3"/>
  <c r="S90" i="3"/>
  <c r="J10" i="11"/>
  <c r="L10" i="11"/>
  <c r="J14" i="11"/>
  <c r="L14" i="11"/>
  <c r="J187" i="9"/>
  <c r="J193" i="9"/>
  <c r="F196" i="9"/>
  <c r="H101" i="3"/>
  <c r="J101" i="3"/>
  <c r="F23" i="2"/>
  <c r="G23" i="2"/>
  <c r="I66" i="4"/>
  <c r="K66" i="4"/>
  <c r="K34" i="4"/>
  <c r="I34" i="4"/>
  <c r="J15" i="4"/>
  <c r="H15" i="4"/>
  <c r="S8" i="2"/>
  <c r="R8" i="2"/>
  <c r="O8" i="2"/>
  <c r="F128" i="9"/>
  <c r="S7" i="2"/>
  <c r="F350" i="9"/>
  <c r="M350" i="9"/>
  <c r="H229" i="9"/>
  <c r="J146" i="9"/>
  <c r="J144" i="9"/>
  <c r="J142" i="9"/>
  <c r="H84" i="9"/>
  <c r="J84" i="9"/>
  <c r="H86" i="7"/>
  <c r="J86" i="7" s="1"/>
  <c r="T111" i="4"/>
  <c r="V111" i="4"/>
  <c r="F12" i="2"/>
  <c r="H373" i="9"/>
  <c r="F381" i="9"/>
  <c r="H240" i="9"/>
  <c r="F231" i="9"/>
  <c r="F229" i="9"/>
  <c r="J355" i="9"/>
  <c r="F191" i="9"/>
  <c r="H83" i="9"/>
  <c r="H65" i="9"/>
  <c r="J65" i="9"/>
  <c r="M58" i="4"/>
  <c r="M46" i="4"/>
  <c r="M50" i="4"/>
  <c r="M54" i="4"/>
  <c r="F352" i="9"/>
  <c r="J38" i="4"/>
  <c r="H38" i="4"/>
  <c r="H6" i="4"/>
  <c r="J6" i="4"/>
  <c r="S10" i="2"/>
  <c r="J18" i="11"/>
  <c r="J9" i="11"/>
  <c r="L9" i="11"/>
  <c r="F195" i="9"/>
  <c r="X98" i="3"/>
  <c r="X90" i="3"/>
  <c r="X94" i="3"/>
  <c r="J380" i="9"/>
  <c r="H187" i="9"/>
  <c r="K78" i="4"/>
  <c r="I78" i="4"/>
  <c r="I46" i="4"/>
  <c r="K46" i="4"/>
  <c r="H27" i="4"/>
  <c r="J27" i="4"/>
  <c r="I14" i="4"/>
  <c r="K14" i="4"/>
  <c r="S16" i="2"/>
  <c r="R16" i="2"/>
  <c r="O16" i="2"/>
  <c r="J191" i="9"/>
  <c r="V90" i="3"/>
  <c r="T90" i="3"/>
  <c r="S15" i="2"/>
  <c r="S17" i="2"/>
  <c r="M348" i="9"/>
  <c r="J149" i="9"/>
  <c r="F152" i="9"/>
  <c r="H53" i="9"/>
  <c r="K15" i="4"/>
  <c r="I15" i="4"/>
  <c r="F20" i="2"/>
  <c r="J370" i="9"/>
  <c r="J376" i="9"/>
  <c r="J374" i="9"/>
  <c r="F230" i="9"/>
  <c r="J237" i="9"/>
  <c r="H233" i="9"/>
  <c r="H231" i="9"/>
  <c r="J241" i="9"/>
  <c r="J123" i="9"/>
  <c r="H81" i="9"/>
  <c r="J81" i="9"/>
  <c r="H55" i="9"/>
  <c r="J55" i="9"/>
  <c r="O97" i="7"/>
  <c r="O99" i="7"/>
  <c r="O98" i="7"/>
  <c r="F349" i="9"/>
  <c r="J82" i="4"/>
  <c r="H82" i="4"/>
  <c r="J50" i="4"/>
  <c r="H50" i="4"/>
  <c r="H18" i="4"/>
  <c r="J18" i="4"/>
  <c r="S18" i="2"/>
  <c r="S19" i="2"/>
  <c r="J13" i="11"/>
  <c r="J17" i="11"/>
  <c r="F192" i="9"/>
  <c r="F190" i="9"/>
  <c r="F188" i="9"/>
  <c r="F7" i="2"/>
  <c r="I109" i="4"/>
  <c r="K109" i="4"/>
  <c r="K58" i="4"/>
  <c r="I58" i="4"/>
  <c r="K26" i="4"/>
  <c r="I26" i="4"/>
  <c r="J7" i="4"/>
  <c r="H7" i="4"/>
  <c r="S24" i="2"/>
  <c r="S25" i="2"/>
  <c r="S26" i="2"/>
  <c r="O24" i="2"/>
  <c r="R24" i="2"/>
  <c r="H122" i="9"/>
  <c r="M82" i="7"/>
  <c r="L82" i="7"/>
  <c r="V95" i="4"/>
  <c r="T95" i="4"/>
  <c r="M38" i="4"/>
  <c r="M34" i="4"/>
  <c r="M42" i="4"/>
  <c r="S23" i="2"/>
  <c r="O23" i="2"/>
  <c r="R23" i="2"/>
  <c r="H6" i="2"/>
  <c r="F194" i="9"/>
  <c r="F142" i="9"/>
  <c r="I27" i="4"/>
  <c r="K27" i="4"/>
  <c r="F28" i="2"/>
  <c r="J375" i="9"/>
  <c r="F382" i="9"/>
  <c r="F373" i="9"/>
  <c r="H232" i="9"/>
  <c r="F240" i="9"/>
  <c r="H185" i="9"/>
  <c r="H79" i="9"/>
  <c r="J79" i="9"/>
  <c r="H63" i="9"/>
  <c r="J63" i="9"/>
  <c r="M85" i="7"/>
  <c r="L85" i="7"/>
  <c r="F347" i="9"/>
  <c r="J62" i="4"/>
  <c r="H62" i="4"/>
  <c r="J30" i="4"/>
  <c r="H30" i="4"/>
  <c r="U94" i="3"/>
  <c r="S94" i="3"/>
  <c r="F9" i="2"/>
  <c r="L101" i="3"/>
  <c r="J21" i="11"/>
  <c r="J12" i="11"/>
  <c r="H194" i="9"/>
  <c r="H192" i="9"/>
  <c r="H190" i="9"/>
  <c r="F127" i="9"/>
  <c r="U111" i="4"/>
  <c r="S111" i="4"/>
  <c r="J371" i="9"/>
  <c r="H354" i="9"/>
  <c r="J354" i="9"/>
  <c r="K70" i="4"/>
  <c r="I70" i="4"/>
  <c r="I38" i="4"/>
  <c r="K38" i="4"/>
  <c r="J19" i="4"/>
  <c r="H19" i="4"/>
  <c r="I6" i="4"/>
  <c r="K6" i="4"/>
  <c r="N6" i="2"/>
  <c r="H378" i="9"/>
  <c r="F187" i="9"/>
  <c r="H14" i="2"/>
  <c r="F120" i="9"/>
  <c r="F344" i="9"/>
  <c r="H344" i="9"/>
  <c r="L141" i="9"/>
  <c r="F148" i="9"/>
  <c r="F146" i="9"/>
  <c r="F144" i="9"/>
  <c r="H144" i="9"/>
  <c r="J129" i="9"/>
  <c r="I7" i="4"/>
  <c r="K7" i="4"/>
  <c r="S6" i="2"/>
  <c r="R6" i="2"/>
  <c r="O6" i="2"/>
  <c r="H375" i="9"/>
  <c r="J235" i="9"/>
  <c r="J233" i="9"/>
  <c r="H130" i="9"/>
  <c r="H149" i="9"/>
  <c r="F119" i="9"/>
  <c r="H87" i="9"/>
  <c r="J87" i="9"/>
  <c r="H347" i="9"/>
  <c r="J74" i="4"/>
  <c r="H74" i="4"/>
  <c r="J42" i="4"/>
  <c r="H42" i="4"/>
  <c r="J10" i="4"/>
  <c r="H10" i="4"/>
  <c r="F17" i="2"/>
  <c r="N8" i="2"/>
  <c r="J16" i="11"/>
  <c r="L16" i="11"/>
  <c r="J20" i="11"/>
  <c r="J98" i="4"/>
  <c r="H98" i="4"/>
  <c r="J230" i="9"/>
  <c r="J239" i="9"/>
  <c r="J125" i="9"/>
  <c r="M65" i="5"/>
  <c r="L65" i="5"/>
  <c r="K82" i="4"/>
  <c r="I82" i="4"/>
  <c r="K50" i="4"/>
  <c r="I50" i="4"/>
  <c r="K18" i="4"/>
  <c r="I18" i="4"/>
  <c r="H23" i="2"/>
  <c r="N14" i="2"/>
  <c r="F6" i="2"/>
  <c r="G6" i="2"/>
  <c r="J372" i="9"/>
  <c r="I90" i="7"/>
  <c r="V87" i="4"/>
  <c r="T87" i="4"/>
  <c r="K101" i="3"/>
  <c r="I101" i="3"/>
  <c r="T94" i="3"/>
  <c r="V94" i="3"/>
  <c r="H22" i="2"/>
  <c r="H188" i="9"/>
  <c r="F143" i="9"/>
  <c r="F153" i="9"/>
  <c r="H153" i="9"/>
  <c r="H150" i="9"/>
  <c r="H148" i="9"/>
  <c r="H146" i="9"/>
  <c r="K19" i="4"/>
  <c r="I19" i="4"/>
  <c r="S14" i="2"/>
  <c r="R14" i="2"/>
  <c r="O14" i="2"/>
  <c r="F374" i="9"/>
  <c r="F380" i="9"/>
  <c r="F378" i="9"/>
  <c r="J234" i="9"/>
  <c r="F241" i="9"/>
  <c r="F232" i="9"/>
  <c r="M145" i="9"/>
  <c r="H78" i="9"/>
  <c r="J78" i="9"/>
  <c r="H56" i="9"/>
  <c r="J56" i="9"/>
  <c r="H238" i="9"/>
  <c r="W114" i="3"/>
  <c r="W98" i="3"/>
  <c r="W90" i="3"/>
  <c r="W94" i="3"/>
  <c r="J86" i="4"/>
  <c r="H86" i="4"/>
  <c r="J54" i="4"/>
  <c r="H54" i="4"/>
  <c r="J22" i="4"/>
  <c r="H22" i="4"/>
  <c r="N16" i="2"/>
  <c r="F8" i="2"/>
  <c r="G8" i="2"/>
  <c r="F15" i="2"/>
  <c r="J11" i="11"/>
  <c r="F189" i="9"/>
  <c r="H189" i="9"/>
  <c r="H186" i="9"/>
  <c r="J196" i="9"/>
  <c r="J194" i="9"/>
  <c r="J192" i="9"/>
  <c r="H121" i="9"/>
  <c r="M66" i="4"/>
  <c r="M70" i="4"/>
  <c r="M62" i="4"/>
  <c r="K113" i="4"/>
  <c r="I113" i="4"/>
  <c r="K62" i="4"/>
  <c r="I62" i="4"/>
  <c r="I30" i="4"/>
  <c r="K30" i="4"/>
  <c r="H11" i="4"/>
  <c r="J11" i="4"/>
  <c r="N22" i="2"/>
  <c r="F14" i="2"/>
  <c r="G14" i="2"/>
  <c r="H377" i="9"/>
  <c r="H237" i="9"/>
  <c r="F151" i="9"/>
  <c r="H151" i="9"/>
  <c r="M78" i="7"/>
  <c r="L78" i="7"/>
  <c r="O65" i="5"/>
  <c r="T99" i="4"/>
  <c r="V99" i="4"/>
  <c r="F13" i="2"/>
  <c r="F125" i="9"/>
  <c r="X111" i="4"/>
  <c r="V114" i="3"/>
  <c r="T114" i="3"/>
  <c r="S22" i="2"/>
  <c r="R22" i="2"/>
  <c r="O22" i="2"/>
  <c r="F379" i="9"/>
  <c r="H376" i="9"/>
  <c r="H382" i="9"/>
  <c r="H380" i="9"/>
  <c r="J377" i="9"/>
  <c r="H234" i="9"/>
  <c r="J143" i="9"/>
  <c r="H80" i="9"/>
  <c r="J80" i="9"/>
  <c r="H64" i="9"/>
  <c r="J64" i="9"/>
  <c r="M81" i="7"/>
  <c r="L81" i="7"/>
  <c r="H66" i="4"/>
  <c r="J66" i="4"/>
  <c r="H34" i="4"/>
  <c r="J34" i="4"/>
  <c r="F16" i="2"/>
  <c r="G16" i="2"/>
  <c r="J19" i="11"/>
  <c r="H193" i="9"/>
  <c r="H191" i="9"/>
  <c r="E89" i="7"/>
  <c r="F121" i="9"/>
  <c r="K74" i="4"/>
  <c r="I74" i="4"/>
  <c r="K42" i="4"/>
  <c r="I42" i="4"/>
  <c r="J23" i="4"/>
  <c r="H23" i="4"/>
  <c r="K10" i="4"/>
  <c r="I10" i="4"/>
  <c r="F22" i="2"/>
  <c r="G22" i="2"/>
  <c r="H236" i="9"/>
  <c r="J231" i="9"/>
  <c r="H62" i="9"/>
  <c r="J62" i="9"/>
  <c r="M99" i="7"/>
  <c r="L99" i="7"/>
  <c r="F21" i="2"/>
  <c r="Q14" i="2"/>
  <c r="F376" i="9"/>
  <c r="H152" i="9"/>
  <c r="F145" i="9"/>
  <c r="H145" i="9"/>
  <c r="H142" i="9"/>
  <c r="J152" i="9"/>
  <c r="J150" i="9"/>
  <c r="J148" i="9"/>
  <c r="L148" i="9"/>
  <c r="H90" i="7"/>
  <c r="I11" i="4"/>
  <c r="K11" i="4"/>
  <c r="H379" i="9"/>
  <c r="H381" i="9"/>
  <c r="F372" i="9"/>
  <c r="F370" i="9"/>
  <c r="F233" i="9"/>
  <c r="F239" i="9"/>
  <c r="F237" i="9"/>
  <c r="J195" i="9"/>
  <c r="H59" i="9"/>
  <c r="U6" i="4"/>
  <c r="S6" i="4"/>
  <c r="J347" i="9"/>
  <c r="H351" i="9"/>
  <c r="H349" i="9"/>
  <c r="J344" i="9"/>
  <c r="H195" i="9"/>
  <c r="X114" i="3"/>
  <c r="S12" i="2"/>
  <c r="F123" i="9"/>
  <c r="H120" i="9"/>
  <c r="J130" i="9"/>
  <c r="J128" i="9"/>
  <c r="J126" i="9"/>
  <c r="L98" i="7"/>
  <c r="M98" i="7"/>
  <c r="F11" i="2"/>
  <c r="F354" i="9"/>
  <c r="J349" i="9"/>
  <c r="F356" i="9"/>
  <c r="H143" i="9"/>
  <c r="S20" i="2"/>
  <c r="H125" i="9"/>
  <c r="M77" i="7"/>
  <c r="L77" i="7"/>
  <c r="F19" i="2"/>
  <c r="J381" i="9"/>
  <c r="H356" i="9"/>
  <c r="J356" i="9"/>
  <c r="J353" i="9"/>
  <c r="J351" i="9"/>
  <c r="F351" i="9"/>
  <c r="J189" i="9"/>
  <c r="F129" i="9"/>
  <c r="S28" i="2"/>
  <c r="J232" i="9"/>
  <c r="J122" i="9"/>
  <c r="J120" i="9"/>
  <c r="F27" i="2"/>
  <c r="J379" i="9"/>
  <c r="F346" i="9"/>
  <c r="H346" i="9"/>
  <c r="F348" i="9"/>
  <c r="J240" i="9"/>
  <c r="F58" i="5"/>
  <c r="J127" i="9"/>
  <c r="F130" i="9"/>
  <c r="G58" i="5"/>
  <c r="H348" i="9"/>
  <c r="J348" i="9"/>
  <c r="J345" i="9"/>
  <c r="F353" i="9"/>
  <c r="H350" i="9"/>
  <c r="J238" i="9"/>
  <c r="F185" i="9"/>
  <c r="H123" i="9"/>
  <c r="F10" i="2"/>
  <c r="J124" i="9"/>
  <c r="S13" i="2"/>
  <c r="F355" i="9"/>
  <c r="H355" i="9"/>
  <c r="J153" i="9"/>
  <c r="F18" i="2"/>
  <c r="F126" i="9"/>
  <c r="F124" i="9"/>
  <c r="F122" i="9"/>
  <c r="S21" i="2"/>
  <c r="J373" i="9"/>
  <c r="J350" i="9"/>
  <c r="L350" i="9"/>
  <c r="F345" i="9"/>
  <c r="H345" i="9"/>
  <c r="J352" i="9"/>
  <c r="F26" i="2"/>
  <c r="F131" i="9"/>
  <c r="H128" i="9"/>
  <c r="H126" i="9"/>
  <c r="H124" i="9"/>
  <c r="K142" i="34"/>
  <c r="AK17" i="32"/>
  <c r="AB28" i="31"/>
  <c r="AB33" i="31"/>
  <c r="AB14" i="31"/>
  <c r="AB30" i="31"/>
  <c r="AB17" i="31"/>
  <c r="AK30" i="32"/>
  <c r="BC19" i="32"/>
  <c r="AB18" i="32"/>
  <c r="BC11" i="32"/>
  <c r="AB10" i="32"/>
  <c r="AK12" i="32"/>
  <c r="AT23" i="32"/>
  <c r="AB11" i="32"/>
  <c r="J26" i="31"/>
  <c r="S15" i="31"/>
  <c r="AB48" i="31"/>
  <c r="AB41" i="31"/>
  <c r="S10" i="32"/>
  <c r="AB31" i="31"/>
  <c r="J21" i="31"/>
  <c r="J34" i="31"/>
  <c r="K139" i="34"/>
  <c r="AK23" i="32"/>
  <c r="AK16" i="32"/>
  <c r="AB32" i="31"/>
  <c r="AB16" i="31"/>
  <c r="AT19" i="32"/>
  <c r="AT11" i="32"/>
  <c r="AT33" i="32"/>
  <c r="J36" i="32"/>
  <c r="AB25" i="31"/>
  <c r="J15" i="31"/>
  <c r="S57" i="31"/>
  <c r="S43" i="31"/>
  <c r="S49" i="31"/>
  <c r="J29" i="31"/>
  <c r="S18" i="31"/>
  <c r="S65" i="31"/>
  <c r="S54" i="31"/>
  <c r="S10" i="31"/>
  <c r="BC25" i="32"/>
  <c r="AT18" i="32"/>
  <c r="AT10" i="32"/>
  <c r="BC18" i="32"/>
  <c r="AB29" i="31"/>
  <c r="S24" i="31"/>
  <c r="AB13" i="31"/>
  <c r="AB10" i="31"/>
  <c r="J9" i="32"/>
  <c r="S52" i="31"/>
  <c r="AK14" i="32"/>
  <c r="J10" i="32"/>
  <c r="S68" i="31"/>
  <c r="K138" i="34"/>
  <c r="AK9" i="32"/>
  <c r="BC10" i="32"/>
  <c r="AB34" i="31"/>
  <c r="S29" i="31"/>
  <c r="AB18" i="31"/>
  <c r="S13" i="31"/>
  <c r="AK21" i="32"/>
  <c r="S18" i="32"/>
  <c r="AK13" i="32"/>
  <c r="S33" i="31"/>
  <c r="AB22" i="31"/>
  <c r="J12" i="31"/>
  <c r="AK20" i="32"/>
  <c r="BC13" i="32"/>
  <c r="J27" i="32"/>
  <c r="J17" i="32"/>
  <c r="AB29" i="32"/>
  <c r="AT14" i="32"/>
  <c r="BL15" i="32"/>
  <c r="BL9" i="32"/>
  <c r="AT17" i="32"/>
  <c r="AB27" i="31"/>
  <c r="AB11" i="31"/>
  <c r="AB24" i="31"/>
  <c r="BC31" i="32"/>
  <c r="BC32" i="32"/>
  <c r="S30" i="32"/>
  <c r="AK25" i="32"/>
  <c r="J24" i="32"/>
  <c r="AK19" i="32"/>
  <c r="S17" i="32"/>
  <c r="AT12" i="32"/>
  <c r="AK11" i="32"/>
  <c r="BC30" i="32"/>
  <c r="S60" i="31"/>
  <c r="BC24" i="32"/>
  <c r="AK31" i="32"/>
  <c r="S19" i="32"/>
  <c r="J11" i="32"/>
  <c r="S31" i="31"/>
  <c r="AB20" i="31"/>
  <c r="S26" i="31"/>
  <c r="AB15" i="31"/>
  <c r="S62" i="31"/>
  <c r="AB12" i="31"/>
  <c r="BL23" i="32"/>
  <c r="AB20" i="32"/>
  <c r="AB12" i="32"/>
  <c r="AB13" i="32"/>
  <c r="AT22" i="32"/>
  <c r="J29" i="32"/>
  <c r="J31" i="31"/>
  <c r="S20" i="31"/>
  <c r="BC12" i="32"/>
  <c r="AB23" i="31"/>
  <c r="J13" i="31"/>
  <c r="S46" i="31"/>
  <c r="J44" i="31"/>
  <c r="J52" i="31"/>
  <c r="J63" i="31"/>
  <c r="J41" i="31"/>
  <c r="K137" i="34"/>
  <c r="AK32" i="32"/>
  <c r="AK15" i="32"/>
  <c r="AT24" i="32"/>
  <c r="AB8" i="31"/>
  <c r="AB21" i="31"/>
  <c r="S23" i="31"/>
  <c r="S9" i="31"/>
  <c r="S12" i="31"/>
  <c r="S25" i="31"/>
  <c r="S28" i="31"/>
  <c r="J18" i="31"/>
  <c r="J20" i="31"/>
  <c r="J23" i="31"/>
  <c r="S12" i="32"/>
  <c r="AB9" i="31"/>
  <c r="AT15" i="32"/>
  <c r="AT13" i="32"/>
  <c r="AT32" i="32"/>
  <c r="AK18" i="32"/>
  <c r="AK10" i="32"/>
  <c r="AB26" i="31"/>
  <c r="S21" i="31"/>
  <c r="AT25" i="32"/>
  <c r="BC21" i="32"/>
  <c r="BC22" i="32"/>
  <c r="AT21" i="32"/>
  <c r="S17" i="31"/>
  <c r="S20" i="32"/>
  <c r="BC14" i="32"/>
  <c r="AB21" i="32"/>
  <c r="J19" i="32"/>
  <c r="AB67" i="31"/>
  <c r="BC32" i="29"/>
  <c r="BL35" i="29"/>
  <c r="J30" i="29"/>
  <c r="BC27" i="29"/>
  <c r="BL20" i="29"/>
  <c r="J14" i="29"/>
  <c r="J33" i="29"/>
  <c r="BC30" i="29"/>
  <c r="AK28" i="29"/>
  <c r="BL23" i="29"/>
  <c r="AT21" i="29"/>
  <c r="J17" i="29"/>
  <c r="BC14" i="29"/>
  <c r="S67" i="28"/>
  <c r="S53" i="28"/>
  <c r="AE56" i="27"/>
  <c r="J49" i="28"/>
  <c r="S27" i="29"/>
  <c r="J18" i="29"/>
  <c r="J33" i="28"/>
  <c r="S22" i="28"/>
  <c r="J17" i="28"/>
  <c r="S11" i="28"/>
  <c r="AE54" i="26"/>
  <c r="AE12" i="26"/>
  <c r="J15" i="27"/>
  <c r="S25" i="29"/>
  <c r="S25" i="27"/>
  <c r="AE11" i="27"/>
  <c r="AE56" i="26"/>
  <c r="AB42" i="28"/>
  <c r="AB22" i="28"/>
  <c r="AB61" i="28"/>
  <c r="S21" i="27"/>
  <c r="J16" i="26"/>
  <c r="AE11" i="26"/>
  <c r="AB30" i="28"/>
  <c r="J21" i="26"/>
  <c r="S31" i="26"/>
  <c r="S50" i="27"/>
  <c r="BC16" i="29"/>
  <c r="BL36" i="29"/>
  <c r="J29" i="29"/>
  <c r="BC26" i="29"/>
  <c r="BL19" i="29"/>
  <c r="J13" i="29"/>
  <c r="BL11" i="29"/>
  <c r="BC12" i="29"/>
  <c r="AB66" i="28"/>
  <c r="J26" i="29"/>
  <c r="BL16" i="29"/>
  <c r="AB44" i="28"/>
  <c r="AK29" i="29"/>
  <c r="S64" i="28"/>
  <c r="J54" i="28"/>
  <c r="AB41" i="28"/>
  <c r="AE63" i="27"/>
  <c r="S49" i="28"/>
  <c r="BL32" i="29"/>
  <c r="BC23" i="29"/>
  <c r="AT14" i="29"/>
  <c r="AE59" i="27"/>
  <c r="J14" i="27"/>
  <c r="AE20" i="26"/>
  <c r="J23" i="27"/>
  <c r="AE47" i="26"/>
  <c r="AE19" i="27"/>
  <c r="BL14" i="29"/>
  <c r="AE65" i="26"/>
  <c r="AE68" i="27"/>
  <c r="AE44" i="26"/>
  <c r="J64" i="26"/>
  <c r="J56" i="26"/>
  <c r="J23" i="26"/>
  <c r="AE18" i="26"/>
  <c r="AE10" i="26"/>
  <c r="AE45" i="26"/>
  <c r="J42" i="26"/>
  <c r="J24" i="26"/>
  <c r="AE19" i="26"/>
  <c r="S28" i="27"/>
  <c r="J26" i="27"/>
  <c r="AE59" i="26"/>
  <c r="J47" i="26"/>
  <c r="AE16" i="26"/>
  <c r="U69" i="24"/>
  <c r="AA69" i="24" s="1"/>
  <c r="AE21" i="27"/>
  <c r="S11" i="27"/>
  <c r="J48" i="26"/>
  <c r="D69" i="24"/>
  <c r="AE22" i="27"/>
  <c r="AE42" i="26"/>
  <c r="AE24" i="26"/>
  <c r="J13" i="26"/>
  <c r="J10" i="27"/>
  <c r="S29" i="28"/>
  <c r="S13" i="28"/>
  <c r="S26" i="28"/>
  <c r="AK35" i="29"/>
  <c r="S31" i="28"/>
  <c r="S15" i="28"/>
  <c r="S20" i="28"/>
  <c r="J17" i="27"/>
  <c r="J9" i="27"/>
  <c r="S35" i="28"/>
  <c r="J14" i="28"/>
  <c r="AE52" i="26"/>
  <c r="AE26" i="26"/>
  <c r="J28" i="28"/>
  <c r="J13" i="27"/>
  <c r="AE27" i="26"/>
  <c r="AE14" i="27"/>
  <c r="AE67" i="26"/>
  <c r="J51" i="28"/>
  <c r="C69" i="24"/>
  <c r="S20" i="27"/>
  <c r="AE35" i="24"/>
  <c r="AE19" i="24"/>
  <c r="AE30" i="24"/>
  <c r="BC33" i="29"/>
  <c r="BC17" i="29"/>
  <c r="BC35" i="29"/>
  <c r="AK34" i="29"/>
  <c r="BL29" i="29"/>
  <c r="AT27" i="29"/>
  <c r="J23" i="29"/>
  <c r="BC20" i="29"/>
  <c r="AK18" i="29"/>
  <c r="BL13" i="29"/>
  <c r="AK12" i="29"/>
  <c r="AB47" i="28"/>
  <c r="S16" i="28"/>
  <c r="AB63" i="28"/>
  <c r="AB49" i="28"/>
  <c r="AB10" i="29"/>
  <c r="AB43" i="28"/>
  <c r="AE49" i="27"/>
  <c r="S9" i="29"/>
  <c r="AB64" i="28"/>
  <c r="S48" i="28"/>
  <c r="AE67" i="27"/>
  <c r="S49" i="27"/>
  <c r="J30" i="27"/>
  <c r="AK11" i="29"/>
  <c r="J29" i="27"/>
  <c r="AE25" i="27"/>
  <c r="AE9" i="27"/>
  <c r="AF7" i="26"/>
  <c r="AK19" i="29"/>
  <c r="S45" i="28"/>
  <c r="AE55" i="26"/>
  <c r="AE13" i="26"/>
  <c r="J30" i="28"/>
  <c r="AB8" i="28"/>
  <c r="J16" i="27"/>
  <c r="AE14" i="26"/>
  <c r="S51" i="28"/>
  <c r="AE58" i="27"/>
  <c r="J33" i="27"/>
  <c r="AE28" i="27"/>
  <c r="J25" i="27"/>
  <c r="J16" i="29"/>
  <c r="J12" i="27"/>
  <c r="AE34" i="26"/>
  <c r="S23" i="26"/>
  <c r="S15" i="26"/>
  <c r="S64" i="27"/>
  <c r="J21" i="27"/>
  <c r="AE53" i="26"/>
  <c r="AE35" i="26"/>
  <c r="AE8" i="26"/>
  <c r="S35" i="27"/>
  <c r="J20" i="28"/>
  <c r="J27" i="27"/>
  <c r="M69" i="24"/>
  <c r="AE34" i="27"/>
  <c r="AE66" i="27"/>
  <c r="BC22" i="29"/>
  <c r="BC31" i="29"/>
  <c r="AT22" i="29"/>
  <c r="AK13" i="29"/>
  <c r="S30" i="28"/>
  <c r="S14" i="28"/>
  <c r="S33" i="28"/>
  <c r="J12" i="28"/>
  <c r="AE25" i="26"/>
  <c r="AE33" i="26"/>
  <c r="AE13" i="27"/>
  <c r="S9" i="28"/>
  <c r="J63" i="26"/>
  <c r="BC24" i="29"/>
  <c r="BC9" i="29"/>
  <c r="BC34" i="29"/>
  <c r="BL27" i="29"/>
  <c r="J21" i="29"/>
  <c r="BC18" i="29"/>
  <c r="BC10" i="29"/>
  <c r="J9" i="29"/>
  <c r="AB58" i="28"/>
  <c r="AT30" i="29"/>
  <c r="AK21" i="29"/>
  <c r="S47" i="28"/>
  <c r="AE62" i="27"/>
  <c r="J34" i="29"/>
  <c r="BL24" i="29"/>
  <c r="BC15" i="29"/>
  <c r="J10" i="29"/>
  <c r="S10" i="28"/>
  <c r="AB50" i="28"/>
  <c r="AB46" i="28"/>
  <c r="AB28" i="29"/>
  <c r="AE57" i="27"/>
  <c r="J43" i="28"/>
  <c r="J9" i="28"/>
  <c r="S66" i="27"/>
  <c r="S24" i="27"/>
  <c r="AE18" i="27"/>
  <c r="S8" i="27"/>
  <c r="AE63" i="26"/>
  <c r="AE29" i="26"/>
  <c r="AB48" i="28"/>
  <c r="J8" i="27"/>
  <c r="AE30" i="26"/>
  <c r="AE49" i="26"/>
  <c r="AE23" i="26"/>
  <c r="S43" i="28"/>
  <c r="S58" i="27"/>
  <c r="S32" i="27"/>
  <c r="J28" i="27"/>
  <c r="AE23" i="27"/>
  <c r="J24" i="29"/>
  <c r="J48" i="28"/>
  <c r="AE24" i="27"/>
  <c r="AE61" i="26"/>
  <c r="S25" i="26"/>
  <c r="J19" i="27"/>
  <c r="L36" i="24"/>
  <c r="AE66" i="26"/>
  <c r="AE17" i="26"/>
  <c r="AE32" i="26"/>
  <c r="S22" i="26"/>
  <c r="BL22" i="29"/>
  <c r="BC13" i="29"/>
  <c r="S21" i="28"/>
  <c r="S34" i="28"/>
  <c r="S18" i="28"/>
  <c r="BL30" i="29"/>
  <c r="BC21" i="29"/>
  <c r="S23" i="28"/>
  <c r="J18" i="28"/>
  <c r="S28" i="28"/>
  <c r="S12" i="28"/>
  <c r="S66" i="28"/>
  <c r="AE43" i="27"/>
  <c r="AE50" i="27"/>
  <c r="S27" i="27"/>
  <c r="S19" i="27"/>
  <c r="AE52" i="27"/>
  <c r="S18" i="27"/>
  <c r="AE12" i="27"/>
  <c r="S10" i="27"/>
  <c r="AE41" i="26"/>
  <c r="AE31" i="26"/>
  <c r="AE68" i="26"/>
  <c r="S17" i="28"/>
  <c r="AE42" i="27"/>
  <c r="J29" i="26"/>
  <c r="J30" i="26"/>
  <c r="BC28" i="29"/>
  <c r="AT12" i="29"/>
  <c r="AE65" i="27"/>
  <c r="AB53" i="28"/>
  <c r="AB45" i="28"/>
  <c r="AE51" i="27"/>
  <c r="AE44" i="27"/>
  <c r="J67" i="28"/>
  <c r="S25" i="28"/>
  <c r="S19" i="28"/>
  <c r="S17" i="27"/>
  <c r="S9" i="27"/>
  <c r="J34" i="27"/>
  <c r="J18" i="27"/>
  <c r="S26" i="27"/>
  <c r="AE20" i="27"/>
  <c r="AE43" i="26"/>
  <c r="AE51" i="26"/>
  <c r="S30" i="27"/>
  <c r="S13" i="27"/>
  <c r="S22" i="27"/>
  <c r="S14" i="27"/>
  <c r="AE8" i="27"/>
  <c r="AE58" i="26"/>
  <c r="V69" i="24"/>
  <c r="L69" i="24"/>
  <c r="AT20" i="29"/>
  <c r="J55" i="26"/>
  <c r="AE27" i="24"/>
  <c r="AE11" i="24"/>
  <c r="S41" i="26"/>
  <c r="O36" i="24"/>
  <c r="V36" i="24"/>
  <c r="AE16" i="24"/>
  <c r="AE32" i="24"/>
  <c r="X69" i="24"/>
  <c r="Z69" i="24" s="1"/>
  <c r="M36" i="24"/>
  <c r="AE8" i="24"/>
  <c r="AE22" i="24"/>
  <c r="AE14" i="24"/>
  <c r="AE24" i="24"/>
  <c r="I13" i="42"/>
  <c r="H13" i="42"/>
  <c r="Y12" i="42"/>
  <c r="X12" i="42"/>
  <c r="BA8" i="42"/>
  <c r="AZ8" i="42"/>
  <c r="R37" i="42"/>
  <c r="Q37" i="42"/>
  <c r="R35" i="42"/>
  <c r="Q35" i="42"/>
  <c r="I32" i="42"/>
  <c r="H32" i="42"/>
  <c r="I33" i="42"/>
  <c r="H33" i="42"/>
  <c r="I34" i="42"/>
  <c r="H34" i="42"/>
  <c r="I35" i="42"/>
  <c r="H35" i="42"/>
  <c r="I36" i="42"/>
  <c r="H36" i="42"/>
  <c r="I37" i="42"/>
  <c r="H37" i="42"/>
  <c r="I38" i="42"/>
  <c r="H38" i="42"/>
  <c r="Y17" i="42"/>
  <c r="X17" i="42"/>
  <c r="BA15" i="42"/>
  <c r="AZ15" i="42"/>
  <c r="I14" i="42"/>
  <c r="H14" i="42"/>
  <c r="Y13" i="42"/>
  <c r="X13" i="42"/>
  <c r="BA11" i="42"/>
  <c r="AZ11" i="42"/>
  <c r="I8" i="42"/>
  <c r="H8" i="42"/>
  <c r="AZ16" i="42"/>
  <c r="BA16" i="42"/>
  <c r="I15" i="42"/>
  <c r="H15" i="42"/>
  <c r="Y14" i="42"/>
  <c r="X14" i="42"/>
  <c r="BA12" i="42"/>
  <c r="AZ12" i="42"/>
  <c r="I11" i="42"/>
  <c r="H11" i="42"/>
  <c r="Y8" i="42"/>
  <c r="X8" i="42"/>
  <c r="AC37" i="42"/>
  <c r="AB37" i="42"/>
  <c r="AA37" i="42"/>
  <c r="AD37" i="42"/>
  <c r="Z37" i="42"/>
  <c r="AC33" i="42"/>
  <c r="AB33" i="42"/>
  <c r="AA33" i="42"/>
  <c r="AD33" i="42"/>
  <c r="Z33" i="42"/>
  <c r="P16" i="42"/>
  <c r="O16" i="42"/>
  <c r="AF15" i="42"/>
  <c r="AE15" i="42"/>
  <c r="AE14" i="42"/>
  <c r="AF14" i="42"/>
  <c r="AF13" i="42"/>
  <c r="AE13" i="42"/>
  <c r="AE10" i="42"/>
  <c r="AF10" i="42"/>
  <c r="P8" i="42"/>
  <c r="O8" i="42"/>
  <c r="AQ13" i="42"/>
  <c r="AP13" i="42"/>
  <c r="AO13" i="42"/>
  <c r="AR13" i="42"/>
  <c r="AN13" i="42"/>
  <c r="AQ17" i="42"/>
  <c r="AP17" i="42"/>
  <c r="AO17" i="42"/>
  <c r="AR17" i="42"/>
  <c r="AN17" i="42"/>
  <c r="AO12" i="42"/>
  <c r="AN12" i="42"/>
  <c r="AR12" i="42"/>
  <c r="AQ12" i="42"/>
  <c r="AP12" i="42"/>
  <c r="AO16" i="42"/>
  <c r="AN16" i="42"/>
  <c r="AR16" i="42"/>
  <c r="AQ16" i="42"/>
  <c r="AP16" i="42"/>
  <c r="AQ11" i="42"/>
  <c r="AR11" i="42"/>
  <c r="AP11" i="42"/>
  <c r="AO11" i="42"/>
  <c r="AN11" i="42"/>
  <c r="AQ15" i="42"/>
  <c r="AR15" i="42"/>
  <c r="AP15" i="42"/>
  <c r="AO15" i="42"/>
  <c r="AN15" i="42"/>
  <c r="M233" i="41"/>
  <c r="L233" i="41"/>
  <c r="M229" i="41"/>
  <c r="L229" i="41"/>
  <c r="L190" i="41"/>
  <c r="M190" i="41"/>
  <c r="M186" i="41"/>
  <c r="L186" i="41"/>
  <c r="M168" i="41"/>
  <c r="L168" i="41"/>
  <c r="L164" i="41"/>
  <c r="M164" i="41"/>
  <c r="O12" i="42"/>
  <c r="P12" i="42"/>
  <c r="AE11" i="42"/>
  <c r="AF11" i="42"/>
  <c r="AE8" i="42"/>
  <c r="AF8" i="42"/>
  <c r="P9" i="42"/>
  <c r="O9" i="42"/>
  <c r="O13" i="42"/>
  <c r="P13" i="42"/>
  <c r="O17" i="42"/>
  <c r="P17" i="42"/>
  <c r="L256" i="41"/>
  <c r="M256" i="41"/>
  <c r="L252" i="41"/>
  <c r="M252" i="41"/>
  <c r="M236" i="41"/>
  <c r="L236" i="41"/>
  <c r="M232" i="41"/>
  <c r="L232" i="41"/>
  <c r="M189" i="41"/>
  <c r="L189" i="41"/>
  <c r="M185" i="41"/>
  <c r="L185" i="41"/>
  <c r="M167" i="41"/>
  <c r="L167" i="41"/>
  <c r="AC35" i="42"/>
  <c r="AB35" i="42"/>
  <c r="AA35" i="42"/>
  <c r="AD35" i="42"/>
  <c r="Z35" i="42"/>
  <c r="AC34" i="42"/>
  <c r="AB34" i="42"/>
  <c r="AA34" i="42"/>
  <c r="AD34" i="42"/>
  <c r="Z34" i="42"/>
  <c r="AC36" i="42"/>
  <c r="AB36" i="42"/>
  <c r="AA36" i="42"/>
  <c r="AD36" i="42"/>
  <c r="Z36" i="42"/>
  <c r="AC38" i="42"/>
  <c r="AB38" i="42"/>
  <c r="AA38" i="42"/>
  <c r="AD38" i="42"/>
  <c r="Z38" i="42"/>
  <c r="Z29" i="42"/>
  <c r="AD29" i="42"/>
  <c r="AC29" i="42"/>
  <c r="AB29" i="42"/>
  <c r="AA29" i="42"/>
  <c r="AE9" i="42"/>
  <c r="AF9" i="42"/>
  <c r="AE12" i="42"/>
  <c r="AF12" i="42"/>
  <c r="AE16" i="42"/>
  <c r="AF16" i="42"/>
  <c r="M234" i="41"/>
  <c r="L234" i="41"/>
  <c r="M230" i="41"/>
  <c r="L230" i="41"/>
  <c r="M207" i="41"/>
  <c r="L207" i="41"/>
  <c r="M144" i="41"/>
  <c r="L144" i="41"/>
  <c r="M101" i="41"/>
  <c r="L101" i="41"/>
  <c r="M97" i="41"/>
  <c r="L97" i="41"/>
  <c r="L210" i="41"/>
  <c r="M210" i="41"/>
  <c r="L124" i="41"/>
  <c r="M124" i="41"/>
  <c r="L120" i="41"/>
  <c r="M120" i="41"/>
  <c r="M208" i="41"/>
  <c r="L208" i="41"/>
  <c r="M143" i="41"/>
  <c r="L143" i="41"/>
  <c r="M104" i="41"/>
  <c r="L104" i="41"/>
  <c r="M100" i="41"/>
  <c r="L100" i="41"/>
  <c r="M211" i="41"/>
  <c r="L211" i="41"/>
  <c r="M142" i="41"/>
  <c r="L142" i="41"/>
  <c r="M212" i="41"/>
  <c r="L212" i="41"/>
  <c r="L147" i="41"/>
  <c r="M147" i="41"/>
  <c r="M146" i="41"/>
  <c r="L146" i="41"/>
  <c r="M141" i="41"/>
  <c r="L141" i="41"/>
  <c r="M102" i="41"/>
  <c r="L102" i="41"/>
  <c r="M98" i="41"/>
  <c r="L98" i="41"/>
  <c r="L214" i="41"/>
  <c r="M214" i="41"/>
  <c r="L209" i="41"/>
  <c r="M209" i="41"/>
  <c r="L213" i="41"/>
  <c r="M213" i="41"/>
  <c r="L148" i="41"/>
  <c r="M148" i="41"/>
  <c r="L145" i="41"/>
  <c r="M145" i="41"/>
  <c r="L82" i="41"/>
  <c r="M82" i="41"/>
  <c r="L76" i="41"/>
  <c r="M76" i="41"/>
  <c r="K87" i="41"/>
  <c r="L75" i="41"/>
  <c r="M75" i="41"/>
  <c r="L77" i="41"/>
  <c r="M77" i="41"/>
  <c r="M60" i="41"/>
  <c r="L60" i="41"/>
  <c r="L56" i="41"/>
  <c r="M56" i="41"/>
  <c r="J53" i="41"/>
  <c r="I65" i="41"/>
  <c r="L38" i="41"/>
  <c r="M38" i="41"/>
  <c r="L34" i="41"/>
  <c r="M34" i="41"/>
  <c r="J31" i="41"/>
  <c r="I43" i="41"/>
  <c r="L11" i="41"/>
  <c r="M11" i="41"/>
  <c r="G21" i="41"/>
  <c r="H9" i="41"/>
  <c r="H97" i="41"/>
  <c r="G109" i="41"/>
  <c r="L80" i="41"/>
  <c r="M80" i="41"/>
  <c r="M79" i="41"/>
  <c r="L79" i="41"/>
  <c r="M78" i="41"/>
  <c r="L78" i="41"/>
  <c r="I87" i="41"/>
  <c r="J75" i="41"/>
  <c r="L81" i="41"/>
  <c r="M81" i="41"/>
  <c r="H75" i="41"/>
  <c r="G87" i="41"/>
  <c r="H87" i="41" s="1"/>
  <c r="M59" i="41"/>
  <c r="L59" i="41"/>
  <c r="M55" i="41"/>
  <c r="L55" i="41"/>
  <c r="H53" i="41"/>
  <c r="G65" i="41"/>
  <c r="H65" i="41" s="1"/>
  <c r="M37" i="41"/>
  <c r="L37" i="41"/>
  <c r="M33" i="41"/>
  <c r="L33" i="41"/>
  <c r="H31" i="41"/>
  <c r="G43" i="41"/>
  <c r="H43" i="41" s="1"/>
  <c r="M14" i="41"/>
  <c r="L14" i="41"/>
  <c r="M10" i="41"/>
  <c r="L10" i="41"/>
  <c r="J119" i="41"/>
  <c r="I131" i="41"/>
  <c r="J131" i="41" s="1"/>
  <c r="J97" i="41"/>
  <c r="I109" i="41"/>
  <c r="J109" i="41" s="1"/>
  <c r="J163" i="41"/>
  <c r="I175" i="41"/>
  <c r="J207" i="41"/>
  <c r="I219" i="41"/>
  <c r="I153" i="41"/>
  <c r="J141" i="41"/>
  <c r="J185" i="41"/>
  <c r="I197" i="41"/>
  <c r="I263" i="41"/>
  <c r="J251" i="41"/>
  <c r="J229" i="41"/>
  <c r="I241" i="41"/>
  <c r="J241" i="41" s="1"/>
  <c r="M58" i="41"/>
  <c r="L58" i="41"/>
  <c r="M54" i="41"/>
  <c r="L54" i="41"/>
  <c r="M36" i="41"/>
  <c r="L36" i="41"/>
  <c r="M32" i="41"/>
  <c r="L32" i="41"/>
  <c r="M13" i="41"/>
  <c r="L13" i="41"/>
  <c r="M9" i="41"/>
  <c r="L9" i="41"/>
  <c r="H119" i="41"/>
  <c r="G131" i="41"/>
  <c r="H163" i="41"/>
  <c r="G175" i="41"/>
  <c r="H141" i="41"/>
  <c r="G153" i="41"/>
  <c r="H153" i="41" s="1"/>
  <c r="H185" i="41"/>
  <c r="G197" i="41"/>
  <c r="H251" i="41"/>
  <c r="G263" i="41"/>
  <c r="H229" i="41"/>
  <c r="G241" i="41"/>
  <c r="H207" i="41"/>
  <c r="G219" i="41"/>
  <c r="H219" i="41" s="1"/>
  <c r="F31" i="41"/>
  <c r="E43" i="41"/>
  <c r="F43" i="41" s="1"/>
  <c r="F53" i="41"/>
  <c r="E65" i="41"/>
  <c r="F75" i="41"/>
  <c r="E87" i="41"/>
  <c r="F87" i="41" s="1"/>
  <c r="E21" i="41"/>
  <c r="F21" i="41" s="1"/>
  <c r="F9" i="41"/>
  <c r="E109" i="41"/>
  <c r="F109" i="41" s="1"/>
  <c r="F97" i="41"/>
  <c r="F141" i="41"/>
  <c r="E153" i="41"/>
  <c r="F153" i="41" s="1"/>
  <c r="F207" i="41"/>
  <c r="E219" i="41"/>
  <c r="F219" i="41" s="1"/>
  <c r="F119" i="41"/>
  <c r="E131" i="41"/>
  <c r="F131" i="41" s="1"/>
  <c r="E241" i="41"/>
  <c r="F241" i="41" s="1"/>
  <c r="F229" i="41"/>
  <c r="F251" i="41"/>
  <c r="E263" i="41"/>
  <c r="F263" i="41" s="1"/>
  <c r="E175" i="41"/>
  <c r="F163" i="41"/>
  <c r="E197" i="41"/>
  <c r="F197" i="41" s="1"/>
  <c r="F185" i="41"/>
  <c r="J175" i="40"/>
  <c r="M169" i="40"/>
  <c r="L169" i="40"/>
  <c r="M76" i="40"/>
  <c r="L76" i="40"/>
  <c r="M55" i="40"/>
  <c r="L55" i="40"/>
  <c r="J43" i="40"/>
  <c r="M37" i="40"/>
  <c r="L37" i="40"/>
  <c r="J229" i="40"/>
  <c r="M166" i="40"/>
  <c r="L166" i="40"/>
  <c r="M122" i="40"/>
  <c r="L122" i="40"/>
  <c r="M80" i="40"/>
  <c r="L80" i="40"/>
  <c r="L60" i="40"/>
  <c r="M60" i="40"/>
  <c r="L34" i="40"/>
  <c r="M34" i="40"/>
  <c r="M104" i="40"/>
  <c r="L104" i="40"/>
  <c r="M125" i="40"/>
  <c r="L125" i="40"/>
  <c r="M145" i="40"/>
  <c r="L145" i="40"/>
  <c r="M164" i="40"/>
  <c r="L164" i="40"/>
  <c r="M191" i="40"/>
  <c r="L191" i="40"/>
  <c r="M213" i="40"/>
  <c r="L213" i="40"/>
  <c r="M234" i="40"/>
  <c r="L234" i="40"/>
  <c r="M252" i="40"/>
  <c r="L252" i="40"/>
  <c r="M254" i="40"/>
  <c r="L254" i="40"/>
  <c r="M78" i="40"/>
  <c r="L78" i="40"/>
  <c r="M99" i="40"/>
  <c r="L99" i="40"/>
  <c r="M120" i="40"/>
  <c r="L120" i="40"/>
  <c r="M148" i="40"/>
  <c r="L148" i="40"/>
  <c r="M167" i="40"/>
  <c r="L167" i="40"/>
  <c r="M186" i="40"/>
  <c r="L186" i="40"/>
  <c r="M208" i="40"/>
  <c r="L208" i="40"/>
  <c r="M229" i="40"/>
  <c r="L229" i="40"/>
  <c r="L81" i="40"/>
  <c r="M81" i="40"/>
  <c r="L102" i="40"/>
  <c r="M102" i="40"/>
  <c r="M123" i="40"/>
  <c r="L123" i="40"/>
  <c r="M143" i="40"/>
  <c r="L143" i="40"/>
  <c r="M170" i="40"/>
  <c r="L170" i="40"/>
  <c r="M189" i="40"/>
  <c r="L189" i="40"/>
  <c r="M211" i="40"/>
  <c r="L211" i="40"/>
  <c r="M232" i="40"/>
  <c r="L232" i="40"/>
  <c r="M97" i="40"/>
  <c r="L97" i="40"/>
  <c r="M126" i="40"/>
  <c r="L126" i="40"/>
  <c r="M146" i="40"/>
  <c r="L146" i="40"/>
  <c r="M165" i="40"/>
  <c r="L165" i="40"/>
  <c r="M192" i="40"/>
  <c r="L192" i="40"/>
  <c r="M214" i="40"/>
  <c r="L214" i="40"/>
  <c r="M235" i="40"/>
  <c r="L235" i="40"/>
  <c r="M253" i="40"/>
  <c r="L253" i="40"/>
  <c r="L121" i="40"/>
  <c r="M121" i="40"/>
  <c r="L141" i="40"/>
  <c r="M141" i="40"/>
  <c r="L168" i="40"/>
  <c r="M168" i="40"/>
  <c r="L187" i="40"/>
  <c r="M187" i="40"/>
  <c r="L209" i="40"/>
  <c r="M209" i="40"/>
  <c r="L230" i="40"/>
  <c r="M230" i="40"/>
  <c r="M82" i="40"/>
  <c r="L82" i="40"/>
  <c r="M103" i="40"/>
  <c r="L103" i="40"/>
  <c r="M124" i="40"/>
  <c r="L124" i="40"/>
  <c r="M144" i="40"/>
  <c r="L144" i="40"/>
  <c r="M163" i="40"/>
  <c r="L163" i="40"/>
  <c r="M190" i="40"/>
  <c r="L190" i="40"/>
  <c r="M212" i="40"/>
  <c r="L212" i="40"/>
  <c r="M233" i="40"/>
  <c r="L233" i="40"/>
  <c r="L251" i="40"/>
  <c r="M251" i="40"/>
  <c r="M257" i="40"/>
  <c r="L257" i="40"/>
  <c r="L255" i="40"/>
  <c r="M255" i="40"/>
  <c r="M258" i="40"/>
  <c r="L258" i="40"/>
  <c r="L256" i="40"/>
  <c r="M256" i="40"/>
  <c r="M119" i="40"/>
  <c r="L119" i="40"/>
  <c r="M57" i="40"/>
  <c r="L57" i="40"/>
  <c r="M31" i="40"/>
  <c r="L31" i="40"/>
  <c r="J87" i="40"/>
  <c r="J141" i="40"/>
  <c r="J251" i="40"/>
  <c r="J119" i="40"/>
  <c r="J207" i="40"/>
  <c r="J109" i="40"/>
  <c r="M231" i="40"/>
  <c r="L231" i="40"/>
  <c r="M188" i="40"/>
  <c r="L188" i="40"/>
  <c r="M75" i="40"/>
  <c r="L75" i="40"/>
  <c r="M54" i="40"/>
  <c r="L54" i="40"/>
  <c r="M36" i="40"/>
  <c r="L36" i="40"/>
  <c r="H153" i="40"/>
  <c r="C65" i="41"/>
  <c r="C175" i="41"/>
  <c r="M185" i="40"/>
  <c r="L185" i="40"/>
  <c r="L100" i="40"/>
  <c r="M100" i="40"/>
  <c r="M98" i="40"/>
  <c r="L98" i="40"/>
  <c r="J65" i="40"/>
  <c r="M59" i="40"/>
  <c r="L59" i="40"/>
  <c r="M33" i="40"/>
  <c r="L33" i="40"/>
  <c r="J153" i="40"/>
  <c r="M147" i="40"/>
  <c r="L147" i="40"/>
  <c r="M77" i="40"/>
  <c r="L77" i="40"/>
  <c r="M236" i="40"/>
  <c r="L236" i="40"/>
  <c r="M210" i="40"/>
  <c r="L210" i="40"/>
  <c r="L79" i="40"/>
  <c r="M79" i="40"/>
  <c r="M53" i="40"/>
  <c r="L53" i="40"/>
  <c r="M35" i="40"/>
  <c r="L35" i="40"/>
  <c r="AE64" i="39"/>
  <c r="AD64" i="39"/>
  <c r="AC64" i="39"/>
  <c r="AB64" i="39"/>
  <c r="AA64" i="39"/>
  <c r="AG64" i="39"/>
  <c r="T54" i="39"/>
  <c r="S54" i="39"/>
  <c r="R54" i="39"/>
  <c r="Q54" i="39"/>
  <c r="T49" i="39"/>
  <c r="R49" i="39"/>
  <c r="S49" i="39"/>
  <c r="Q49" i="39"/>
  <c r="AG43" i="39"/>
  <c r="AE43" i="39"/>
  <c r="AD43" i="39"/>
  <c r="AB43" i="39"/>
  <c r="AC43" i="39"/>
  <c r="AA43" i="39"/>
  <c r="T41" i="39"/>
  <c r="R41" i="39"/>
  <c r="Q41" i="39"/>
  <c r="S41" i="39"/>
  <c r="AG66" i="39"/>
  <c r="AE66" i="39"/>
  <c r="AD66" i="39"/>
  <c r="AC66" i="39"/>
  <c r="AA66" i="39"/>
  <c r="AB66" i="39"/>
  <c r="T56" i="39"/>
  <c r="S56" i="39"/>
  <c r="Q56" i="39"/>
  <c r="R56" i="39"/>
  <c r="Q50" i="39"/>
  <c r="S50" i="39"/>
  <c r="T50" i="39"/>
  <c r="R50" i="39"/>
  <c r="Z69" i="39"/>
  <c r="AA44" i="39"/>
  <c r="AG44" i="39"/>
  <c r="AE44" i="39"/>
  <c r="AC44" i="39"/>
  <c r="AD44" i="39"/>
  <c r="AB44" i="39"/>
  <c r="Q42" i="39"/>
  <c r="S42" i="39"/>
  <c r="R42" i="39"/>
  <c r="T42" i="39"/>
  <c r="T62" i="39"/>
  <c r="S62" i="39"/>
  <c r="R62" i="39"/>
  <c r="Q62" i="39"/>
  <c r="T64" i="39"/>
  <c r="S64" i="39"/>
  <c r="Q64" i="39"/>
  <c r="R64" i="39"/>
  <c r="AC46" i="39"/>
  <c r="AB46" i="39"/>
  <c r="AA46" i="39"/>
  <c r="AG46" i="39"/>
  <c r="AE46" i="39"/>
  <c r="AD46" i="39"/>
  <c r="P69" i="39"/>
  <c r="S44" i="39"/>
  <c r="R44" i="39"/>
  <c r="Q44" i="39"/>
  <c r="T44" i="39"/>
  <c r="R51" i="39"/>
  <c r="Q51" i="39"/>
  <c r="T51" i="39"/>
  <c r="S51" i="39"/>
  <c r="AD47" i="39"/>
  <c r="AC47" i="39"/>
  <c r="AB47" i="39"/>
  <c r="AA47" i="39"/>
  <c r="AG47" i="39"/>
  <c r="AE47" i="39"/>
  <c r="T45" i="39"/>
  <c r="S45" i="39"/>
  <c r="R45" i="39"/>
  <c r="Q45" i="39"/>
  <c r="AE57" i="39"/>
  <c r="AD57" i="39"/>
  <c r="AC57" i="39"/>
  <c r="AB57" i="39"/>
  <c r="AA57" i="39"/>
  <c r="AG57" i="39"/>
  <c r="AE65" i="39"/>
  <c r="AD65" i="39"/>
  <c r="AC65" i="39"/>
  <c r="AB65" i="39"/>
  <c r="AA65" i="39"/>
  <c r="AG65" i="39"/>
  <c r="AD55" i="39"/>
  <c r="AC55" i="39"/>
  <c r="AB55" i="39"/>
  <c r="AA55" i="39"/>
  <c r="AG55" i="39"/>
  <c r="AE55" i="39"/>
  <c r="AD63" i="39"/>
  <c r="AC63" i="39"/>
  <c r="AB63" i="39"/>
  <c r="AA63" i="39"/>
  <c r="AG63" i="39"/>
  <c r="AE63" i="39"/>
  <c r="AC54" i="39"/>
  <c r="AB54" i="39"/>
  <c r="AA54" i="39"/>
  <c r="AG54" i="39"/>
  <c r="AE54" i="39"/>
  <c r="AD54" i="39"/>
  <c r="AC62" i="39"/>
  <c r="AB62" i="39"/>
  <c r="AA62" i="39"/>
  <c r="AG62" i="39"/>
  <c r="AE62" i="39"/>
  <c r="AD62" i="39"/>
  <c r="AB53" i="39"/>
  <c r="AA53" i="39"/>
  <c r="AG53" i="39"/>
  <c r="AD53" i="39"/>
  <c r="AE53" i="39"/>
  <c r="AC53" i="39"/>
  <c r="AB61" i="39"/>
  <c r="AA61" i="39"/>
  <c r="AG61" i="39"/>
  <c r="AD61" i="39"/>
  <c r="AE61" i="39"/>
  <c r="AC61" i="39"/>
  <c r="AA52" i="39"/>
  <c r="AG52" i="39"/>
  <c r="AE52" i="39"/>
  <c r="AC52" i="39"/>
  <c r="AD52" i="39"/>
  <c r="AB52" i="39"/>
  <c r="AA60" i="39"/>
  <c r="AG60" i="39"/>
  <c r="AE60" i="39"/>
  <c r="AC60" i="39"/>
  <c r="AD60" i="39"/>
  <c r="AB60" i="39"/>
  <c r="AA68" i="39"/>
  <c r="AG68" i="39"/>
  <c r="AE68" i="39"/>
  <c r="AC68" i="39"/>
  <c r="AD68" i="39"/>
  <c r="AB68" i="39"/>
  <c r="AG51" i="39"/>
  <c r="AE51" i="39"/>
  <c r="AB51" i="39"/>
  <c r="AC51" i="39"/>
  <c r="AD51" i="39"/>
  <c r="AA51" i="39"/>
  <c r="AG59" i="39"/>
  <c r="AE59" i="39"/>
  <c r="AD59" i="39"/>
  <c r="AB59" i="39"/>
  <c r="AC59" i="39"/>
  <c r="AA59" i="39"/>
  <c r="AG67" i="39"/>
  <c r="AE67" i="39"/>
  <c r="AD67" i="39"/>
  <c r="AB67" i="39"/>
  <c r="AC67" i="39"/>
  <c r="AA67" i="39"/>
  <c r="AE49" i="39"/>
  <c r="AD49" i="39"/>
  <c r="AC49" i="39"/>
  <c r="AB49" i="39"/>
  <c r="AG49" i="39"/>
  <c r="AA49" i="39"/>
  <c r="T47" i="39"/>
  <c r="S47" i="39"/>
  <c r="R47" i="39"/>
  <c r="Q47" i="39"/>
  <c r="AE41" i="39"/>
  <c r="AD41" i="39"/>
  <c r="AC41" i="39"/>
  <c r="AB41" i="39"/>
  <c r="AG41" i="39"/>
  <c r="AA41" i="39"/>
  <c r="T55" i="39"/>
  <c r="S55" i="39"/>
  <c r="R55" i="39"/>
  <c r="Q55" i="39"/>
  <c r="T63" i="39"/>
  <c r="S63" i="39"/>
  <c r="R63" i="39"/>
  <c r="Q63" i="39"/>
  <c r="T53" i="39"/>
  <c r="S53" i="39"/>
  <c r="R53" i="39"/>
  <c r="Q53" i="39"/>
  <c r="T61" i="39"/>
  <c r="S61" i="39"/>
  <c r="R61" i="39"/>
  <c r="Q61" i="39"/>
  <c r="S52" i="39"/>
  <c r="R52" i="39"/>
  <c r="Q52" i="39"/>
  <c r="T52" i="39"/>
  <c r="S60" i="39"/>
  <c r="R60" i="39"/>
  <c r="Q60" i="39"/>
  <c r="T60" i="39"/>
  <c r="S68" i="39"/>
  <c r="R68" i="39"/>
  <c r="Q68" i="39"/>
  <c r="T68" i="39"/>
  <c r="R59" i="39"/>
  <c r="Q59" i="39"/>
  <c r="T59" i="39"/>
  <c r="S59" i="39"/>
  <c r="R67" i="39"/>
  <c r="Q67" i="39"/>
  <c r="T67" i="39"/>
  <c r="S67" i="39"/>
  <c r="Q58" i="39"/>
  <c r="S58" i="39"/>
  <c r="T58" i="39"/>
  <c r="R58" i="39"/>
  <c r="Q66" i="39"/>
  <c r="S66" i="39"/>
  <c r="T66" i="39"/>
  <c r="R66" i="39"/>
  <c r="T57" i="39"/>
  <c r="R57" i="39"/>
  <c r="S57" i="39"/>
  <c r="Q57" i="39"/>
  <c r="T65" i="39"/>
  <c r="R65" i="39"/>
  <c r="S65" i="39"/>
  <c r="Q65" i="39"/>
  <c r="K63" i="39"/>
  <c r="J63" i="39"/>
  <c r="H63" i="39"/>
  <c r="I63" i="39"/>
  <c r="K45" i="39"/>
  <c r="J45" i="39"/>
  <c r="I45" i="39"/>
  <c r="H45" i="39"/>
  <c r="K46" i="39"/>
  <c r="J46" i="39"/>
  <c r="I46" i="39"/>
  <c r="H46" i="39"/>
  <c r="K44" i="39"/>
  <c r="J44" i="39"/>
  <c r="I44" i="39"/>
  <c r="H44" i="39"/>
  <c r="G69" i="39"/>
  <c r="K61" i="39"/>
  <c r="J61" i="39"/>
  <c r="I61" i="39"/>
  <c r="H61" i="39"/>
  <c r="J43" i="39"/>
  <c r="I43" i="39"/>
  <c r="H43" i="39"/>
  <c r="K43" i="39"/>
  <c r="J51" i="39"/>
  <c r="I51" i="39"/>
  <c r="H51" i="39"/>
  <c r="K51" i="39"/>
  <c r="K55" i="39"/>
  <c r="J55" i="39"/>
  <c r="H55" i="39"/>
  <c r="I55" i="39"/>
  <c r="I42" i="39"/>
  <c r="H42" i="39"/>
  <c r="K42" i="39"/>
  <c r="J42" i="39"/>
  <c r="I50" i="39"/>
  <c r="H50" i="39"/>
  <c r="K50" i="39"/>
  <c r="J50" i="39"/>
  <c r="K53" i="39"/>
  <c r="J53" i="39"/>
  <c r="I53" i="39"/>
  <c r="H53" i="39"/>
  <c r="H41" i="39"/>
  <c r="J41" i="39"/>
  <c r="K41" i="39"/>
  <c r="I41" i="39"/>
  <c r="H49" i="39"/>
  <c r="J49" i="39"/>
  <c r="K49" i="39"/>
  <c r="I49" i="39"/>
  <c r="K40" i="39"/>
  <c r="I40" i="39"/>
  <c r="J40" i="39"/>
  <c r="H40" i="39"/>
  <c r="K48" i="39"/>
  <c r="I48" i="39"/>
  <c r="J48" i="39"/>
  <c r="H48" i="39"/>
  <c r="K54" i="39"/>
  <c r="J54" i="39"/>
  <c r="I54" i="39"/>
  <c r="H54" i="39"/>
  <c r="K62" i="39"/>
  <c r="J62" i="39"/>
  <c r="I62" i="39"/>
  <c r="H62" i="39"/>
  <c r="K52" i="39"/>
  <c r="J52" i="39"/>
  <c r="I52" i="39"/>
  <c r="H52" i="39"/>
  <c r="K60" i="39"/>
  <c r="J60" i="39"/>
  <c r="I60" i="39"/>
  <c r="H60" i="39"/>
  <c r="K68" i="39"/>
  <c r="J68" i="39"/>
  <c r="I68" i="39"/>
  <c r="H68" i="39"/>
  <c r="J59" i="39"/>
  <c r="I59" i="39"/>
  <c r="H59" i="39"/>
  <c r="K59" i="39"/>
  <c r="J67" i="39"/>
  <c r="I67" i="39"/>
  <c r="H67" i="39"/>
  <c r="K67" i="39"/>
  <c r="I58" i="39"/>
  <c r="H58" i="39"/>
  <c r="K58" i="39"/>
  <c r="J58" i="39"/>
  <c r="I66" i="39"/>
  <c r="H66" i="39"/>
  <c r="K66" i="39"/>
  <c r="J66" i="39"/>
  <c r="H57" i="39"/>
  <c r="J57" i="39"/>
  <c r="K57" i="39"/>
  <c r="I57" i="39"/>
  <c r="H65" i="39"/>
  <c r="J65" i="39"/>
  <c r="K65" i="39"/>
  <c r="I65" i="39"/>
  <c r="K56" i="39"/>
  <c r="I56" i="39"/>
  <c r="J56" i="39"/>
  <c r="H56" i="39"/>
  <c r="K64" i="39"/>
  <c r="I64" i="39"/>
  <c r="J64" i="39"/>
  <c r="H64" i="39"/>
  <c r="AG16" i="39"/>
  <c r="AD16" i="39"/>
  <c r="AC16" i="39"/>
  <c r="AA16" i="39"/>
  <c r="AE16" i="39"/>
  <c r="AB16" i="39"/>
  <c r="AG12" i="39"/>
  <c r="AE12" i="39"/>
  <c r="AC12" i="39"/>
  <c r="AB12" i="39"/>
  <c r="AD12" i="39"/>
  <c r="AA12" i="39"/>
  <c r="K27" i="39"/>
  <c r="J27" i="39"/>
  <c r="I27" i="39"/>
  <c r="H27" i="39"/>
  <c r="AE22" i="39"/>
  <c r="AD22" i="39"/>
  <c r="AB22" i="39"/>
  <c r="AA22" i="39"/>
  <c r="AG22" i="39"/>
  <c r="AC22" i="39"/>
  <c r="AE15" i="39"/>
  <c r="AC15" i="39"/>
  <c r="AD15" i="39"/>
  <c r="AB15" i="39"/>
  <c r="AG15" i="39"/>
  <c r="AA15" i="39"/>
  <c r="AE23" i="39"/>
  <c r="AC23" i="39"/>
  <c r="AB23" i="39"/>
  <c r="AD23" i="39"/>
  <c r="AA23" i="39"/>
  <c r="AG23" i="39"/>
  <c r="AE31" i="39"/>
  <c r="AD31" i="39"/>
  <c r="AC31" i="39"/>
  <c r="AB31" i="39"/>
  <c r="AA31" i="39"/>
  <c r="AG31" i="39"/>
  <c r="AD21" i="39"/>
  <c r="AC21" i="39"/>
  <c r="AA21" i="39"/>
  <c r="AG21" i="39"/>
  <c r="AB21" i="39"/>
  <c r="AE21" i="39"/>
  <c r="AD29" i="39"/>
  <c r="AC29" i="39"/>
  <c r="AB29" i="39"/>
  <c r="AA29" i="39"/>
  <c r="AG29" i="39"/>
  <c r="AE29" i="39"/>
  <c r="AC20" i="39"/>
  <c r="AB20" i="39"/>
  <c r="AG20" i="39"/>
  <c r="AE20" i="39"/>
  <c r="AD20" i="39"/>
  <c r="AA20" i="39"/>
  <c r="AC28" i="39"/>
  <c r="AB28" i="39"/>
  <c r="AA28" i="39"/>
  <c r="AG28" i="39"/>
  <c r="AE28" i="39"/>
  <c r="AD28" i="39"/>
  <c r="AB27" i="39"/>
  <c r="AA27" i="39"/>
  <c r="AG27" i="39"/>
  <c r="AD27" i="39"/>
  <c r="AE27" i="39"/>
  <c r="AC27" i="39"/>
  <c r="AB35" i="39"/>
  <c r="AA35" i="39"/>
  <c r="AG35" i="39"/>
  <c r="AD35" i="39"/>
  <c r="AE35" i="39"/>
  <c r="AC35" i="39"/>
  <c r="AA18" i="39"/>
  <c r="AE18" i="39"/>
  <c r="AC18" i="39"/>
  <c r="AB18" i="39"/>
  <c r="AG18" i="39"/>
  <c r="AD18" i="39"/>
  <c r="AA26" i="39"/>
  <c r="AG26" i="39"/>
  <c r="AE26" i="39"/>
  <c r="AC26" i="39"/>
  <c r="AD26" i="39"/>
  <c r="AB26" i="39"/>
  <c r="AA34" i="39"/>
  <c r="AG34" i="39"/>
  <c r="AE34" i="39"/>
  <c r="AC34" i="39"/>
  <c r="AD34" i="39"/>
  <c r="AB34" i="39"/>
  <c r="AG17" i="39"/>
  <c r="AE17" i="39"/>
  <c r="AD17" i="39"/>
  <c r="AB17" i="39"/>
  <c r="AC17" i="39"/>
  <c r="AA17" i="39"/>
  <c r="AG25" i="39"/>
  <c r="AE25" i="39"/>
  <c r="AD25" i="39"/>
  <c r="AB25" i="39"/>
  <c r="AC25" i="39"/>
  <c r="AA25" i="39"/>
  <c r="AG33" i="39"/>
  <c r="AE33" i="39"/>
  <c r="AD33" i="39"/>
  <c r="AB33" i="39"/>
  <c r="AC33" i="39"/>
  <c r="AA33" i="39"/>
  <c r="K35" i="39"/>
  <c r="J35" i="39"/>
  <c r="I35" i="39"/>
  <c r="H35" i="39"/>
  <c r="J12" i="39"/>
  <c r="I12" i="39"/>
  <c r="H12" i="39"/>
  <c r="K12" i="39"/>
  <c r="W69" i="39"/>
  <c r="AF69" i="39" s="1"/>
  <c r="AF44" i="39"/>
  <c r="AE30" i="39"/>
  <c r="AD30" i="39"/>
  <c r="AC30" i="39"/>
  <c r="AB30" i="39"/>
  <c r="AA30" i="39"/>
  <c r="AG30" i="39"/>
  <c r="K21" i="39"/>
  <c r="J21" i="39"/>
  <c r="H21" i="39"/>
  <c r="I21" i="39"/>
  <c r="AB19" i="39"/>
  <c r="AA19" i="39"/>
  <c r="AG19" i="39"/>
  <c r="AD19" i="39"/>
  <c r="AE19" i="39"/>
  <c r="AC19" i="39"/>
  <c r="AE9" i="39"/>
  <c r="AD9" i="39"/>
  <c r="AC9" i="39"/>
  <c r="AB9" i="39"/>
  <c r="AG9" i="39"/>
  <c r="AA9" i="39"/>
  <c r="J20" i="39"/>
  <c r="I20" i="39"/>
  <c r="H20" i="39"/>
  <c r="K20" i="39"/>
  <c r="K28" i="39"/>
  <c r="J28" i="39"/>
  <c r="I28" i="39"/>
  <c r="H28" i="39"/>
  <c r="K18" i="39"/>
  <c r="J18" i="39"/>
  <c r="H18" i="39"/>
  <c r="I18" i="39"/>
  <c r="K26" i="39"/>
  <c r="J26" i="39"/>
  <c r="I26" i="39"/>
  <c r="H26" i="39"/>
  <c r="K34" i="39"/>
  <c r="J34" i="39"/>
  <c r="I34" i="39"/>
  <c r="H34" i="39"/>
  <c r="J17" i="39"/>
  <c r="I17" i="39"/>
  <c r="K17" i="39"/>
  <c r="H17" i="39"/>
  <c r="J25" i="39"/>
  <c r="I25" i="39"/>
  <c r="H25" i="39"/>
  <c r="K25" i="39"/>
  <c r="J33" i="39"/>
  <c r="I33" i="39"/>
  <c r="H33" i="39"/>
  <c r="K33" i="39"/>
  <c r="I32" i="39"/>
  <c r="H32" i="39"/>
  <c r="K32" i="39"/>
  <c r="J32" i="39"/>
  <c r="H15" i="39"/>
  <c r="J15" i="39"/>
  <c r="I15" i="39"/>
  <c r="K15" i="39"/>
  <c r="H23" i="39"/>
  <c r="J23" i="39"/>
  <c r="I23" i="39"/>
  <c r="K23" i="39"/>
  <c r="H31" i="39"/>
  <c r="J31" i="39"/>
  <c r="K31" i="39"/>
  <c r="I31" i="39"/>
  <c r="I14" i="39"/>
  <c r="H14" i="39"/>
  <c r="K14" i="39"/>
  <c r="J14" i="39"/>
  <c r="K22" i="39"/>
  <c r="I22" i="39"/>
  <c r="J22" i="39"/>
  <c r="H22" i="39"/>
  <c r="K30" i="39"/>
  <c r="I30" i="39"/>
  <c r="J30" i="39"/>
  <c r="H30" i="39"/>
  <c r="AG32" i="39"/>
  <c r="AE32" i="39"/>
  <c r="AD32" i="39"/>
  <c r="AC32" i="39"/>
  <c r="AA32" i="39"/>
  <c r="AB32" i="39"/>
  <c r="AD13" i="39"/>
  <c r="AC13" i="39"/>
  <c r="AA13" i="39"/>
  <c r="AG13" i="39"/>
  <c r="AB13" i="39"/>
  <c r="AE13" i="39"/>
  <c r="AE10" i="39"/>
  <c r="AD10" i="39"/>
  <c r="AC10" i="39"/>
  <c r="AA10" i="39"/>
  <c r="AB10" i="39"/>
  <c r="AG10" i="39"/>
  <c r="T9" i="39"/>
  <c r="R9" i="39"/>
  <c r="Q9" i="39"/>
  <c r="S9" i="39"/>
  <c r="S13" i="39"/>
  <c r="T13" i="39"/>
  <c r="R13" i="39"/>
  <c r="Q13" i="39"/>
  <c r="T8" i="39"/>
  <c r="S8" i="39"/>
  <c r="Q8" i="39"/>
  <c r="R8" i="39"/>
  <c r="T22" i="39"/>
  <c r="S22" i="39"/>
  <c r="Q22" i="39"/>
  <c r="R22" i="39"/>
  <c r="T7" i="39"/>
  <c r="S7" i="39"/>
  <c r="R7" i="39"/>
  <c r="Q7" i="39"/>
  <c r="T20" i="39"/>
  <c r="R20" i="39"/>
  <c r="Q20" i="39"/>
  <c r="S20" i="39"/>
  <c r="R12" i="39"/>
  <c r="Q12" i="39"/>
  <c r="T12" i="39"/>
  <c r="S12" i="39"/>
  <c r="Q11" i="39"/>
  <c r="P36" i="39"/>
  <c r="T11" i="39"/>
  <c r="S11" i="39"/>
  <c r="R11" i="39"/>
  <c r="S10" i="39"/>
  <c r="R10" i="39"/>
  <c r="T10" i="39"/>
  <c r="Q10" i="39"/>
  <c r="R17" i="39"/>
  <c r="Q17" i="39"/>
  <c r="T17" i="39"/>
  <c r="S17" i="39"/>
  <c r="T30" i="39"/>
  <c r="S30" i="39"/>
  <c r="Q30" i="39"/>
  <c r="R30" i="39"/>
  <c r="S21" i="39"/>
  <c r="R21" i="39"/>
  <c r="T21" i="39"/>
  <c r="Q21" i="39"/>
  <c r="T29" i="39"/>
  <c r="S29" i="39"/>
  <c r="R29" i="39"/>
  <c r="Q29" i="39"/>
  <c r="T19" i="39"/>
  <c r="S19" i="39"/>
  <c r="Q19" i="39"/>
  <c r="R19" i="39"/>
  <c r="T27" i="39"/>
  <c r="S27" i="39"/>
  <c r="R27" i="39"/>
  <c r="Q27" i="39"/>
  <c r="T35" i="39"/>
  <c r="S35" i="39"/>
  <c r="R35" i="39"/>
  <c r="Q35" i="39"/>
  <c r="S18" i="39"/>
  <c r="R18" i="39"/>
  <c r="T18" i="39"/>
  <c r="Q18" i="39"/>
  <c r="S26" i="39"/>
  <c r="R26" i="39"/>
  <c r="Q26" i="39"/>
  <c r="T26" i="39"/>
  <c r="S34" i="39"/>
  <c r="R34" i="39"/>
  <c r="Q34" i="39"/>
  <c r="T34" i="39"/>
  <c r="R25" i="39"/>
  <c r="Q25" i="39"/>
  <c r="T25" i="39"/>
  <c r="S25" i="39"/>
  <c r="R33" i="39"/>
  <c r="Q33" i="39"/>
  <c r="T33" i="39"/>
  <c r="S33" i="39"/>
  <c r="Q16" i="39"/>
  <c r="S16" i="39"/>
  <c r="T16" i="39"/>
  <c r="R16" i="39"/>
  <c r="Q24" i="39"/>
  <c r="S24" i="39"/>
  <c r="T24" i="39"/>
  <c r="R24" i="39"/>
  <c r="Q32" i="39"/>
  <c r="S32" i="39"/>
  <c r="R32" i="39"/>
  <c r="T32" i="39"/>
  <c r="R15" i="39"/>
  <c r="T15" i="39"/>
  <c r="S15" i="39"/>
  <c r="Q15" i="39"/>
  <c r="T23" i="39"/>
  <c r="R23" i="39"/>
  <c r="S23" i="39"/>
  <c r="Q23" i="39"/>
  <c r="T31" i="39"/>
  <c r="R31" i="39"/>
  <c r="Q31" i="39"/>
  <c r="S31" i="39"/>
  <c r="M229" i="37"/>
  <c r="L229" i="37"/>
  <c r="M214" i="37"/>
  <c r="L214" i="37"/>
  <c r="J207" i="37"/>
  <c r="M186" i="37"/>
  <c r="L186" i="37"/>
  <c r="M164" i="37"/>
  <c r="L164" i="37"/>
  <c r="M145" i="37"/>
  <c r="L145" i="37"/>
  <c r="M125" i="37"/>
  <c r="L125" i="37"/>
  <c r="M104" i="37"/>
  <c r="L104" i="37"/>
  <c r="L254" i="37"/>
  <c r="M254" i="37"/>
  <c r="L234" i="37"/>
  <c r="M234" i="37"/>
  <c r="L211" i="37"/>
  <c r="M211" i="37"/>
  <c r="L191" i="37"/>
  <c r="M191" i="37"/>
  <c r="J175" i="37"/>
  <c r="L169" i="37"/>
  <c r="M169" i="37"/>
  <c r="L142" i="37"/>
  <c r="M142" i="37"/>
  <c r="L122" i="37"/>
  <c r="M122" i="37"/>
  <c r="L101" i="37"/>
  <c r="M101" i="37"/>
  <c r="L80" i="37"/>
  <c r="M80" i="37"/>
  <c r="L58" i="37"/>
  <c r="M58" i="37"/>
  <c r="L690" i="36"/>
  <c r="M690" i="36"/>
  <c r="M620" i="36"/>
  <c r="L620" i="36"/>
  <c r="M251" i="37"/>
  <c r="L251" i="37"/>
  <c r="M231" i="37"/>
  <c r="L231" i="37"/>
  <c r="J229" i="37"/>
  <c r="M208" i="37"/>
  <c r="L208" i="37"/>
  <c r="M188" i="37"/>
  <c r="L188" i="37"/>
  <c r="M166" i="37"/>
  <c r="L166" i="37"/>
  <c r="J153" i="37"/>
  <c r="M147" i="37"/>
  <c r="L147" i="37"/>
  <c r="M119" i="37"/>
  <c r="L119" i="37"/>
  <c r="M98" i="37"/>
  <c r="L98" i="37"/>
  <c r="M77" i="37"/>
  <c r="L77" i="37"/>
  <c r="M55" i="37"/>
  <c r="L55" i="37"/>
  <c r="M687" i="36"/>
  <c r="L687" i="36"/>
  <c r="M667" i="36"/>
  <c r="L667" i="36"/>
  <c r="L617" i="36"/>
  <c r="M617" i="36"/>
  <c r="M256" i="37"/>
  <c r="L256" i="37"/>
  <c r="M236" i="37"/>
  <c r="L236" i="37"/>
  <c r="M213" i="37"/>
  <c r="L213" i="37"/>
  <c r="M185" i="37"/>
  <c r="L185" i="37"/>
  <c r="M163" i="37"/>
  <c r="L163" i="37"/>
  <c r="M144" i="37"/>
  <c r="L144" i="37"/>
  <c r="M124" i="37"/>
  <c r="L124" i="37"/>
  <c r="J109" i="37"/>
  <c r="M103" i="37"/>
  <c r="L103" i="37"/>
  <c r="M82" i="37"/>
  <c r="L82" i="37"/>
  <c r="M60" i="37"/>
  <c r="L60" i="37"/>
  <c r="M684" i="36"/>
  <c r="L684" i="36"/>
  <c r="M664" i="36"/>
  <c r="L664" i="36"/>
  <c r="M614" i="36"/>
  <c r="L614" i="36"/>
  <c r="M253" i="37"/>
  <c r="L253" i="37"/>
  <c r="J251" i="37"/>
  <c r="M233" i="37"/>
  <c r="L233" i="37"/>
  <c r="M210" i="37"/>
  <c r="L210" i="37"/>
  <c r="M190" i="37"/>
  <c r="L190" i="37"/>
  <c r="M168" i="37"/>
  <c r="L168" i="37"/>
  <c r="M141" i="37"/>
  <c r="L141" i="37"/>
  <c r="M121" i="37"/>
  <c r="L121" i="37"/>
  <c r="J119" i="37"/>
  <c r="M100" i="37"/>
  <c r="L100" i="37"/>
  <c r="M79" i="37"/>
  <c r="L79" i="37"/>
  <c r="M255" i="37"/>
  <c r="L255" i="37"/>
  <c r="M235" i="37"/>
  <c r="L235" i="37"/>
  <c r="M212" i="37"/>
  <c r="L212" i="37"/>
  <c r="M207" i="37"/>
  <c r="L207" i="37"/>
  <c r="M192" i="37"/>
  <c r="L192" i="37"/>
  <c r="M170" i="37"/>
  <c r="L170" i="37"/>
  <c r="M143" i="37"/>
  <c r="L143" i="37"/>
  <c r="J141" i="37"/>
  <c r="M123" i="37"/>
  <c r="L123" i="37"/>
  <c r="M102" i="37"/>
  <c r="L102" i="37"/>
  <c r="J87" i="37"/>
  <c r="M81" i="37"/>
  <c r="L81" i="37"/>
  <c r="J65" i="37"/>
  <c r="J43" i="37"/>
  <c r="L252" i="37"/>
  <c r="M252" i="37"/>
  <c r="L232" i="37"/>
  <c r="M232" i="37"/>
  <c r="L209" i="37"/>
  <c r="M209" i="37"/>
  <c r="L189" i="37"/>
  <c r="M189" i="37"/>
  <c r="L167" i="37"/>
  <c r="M167" i="37"/>
  <c r="L148" i="37"/>
  <c r="M148" i="37"/>
  <c r="L120" i="37"/>
  <c r="M120" i="37"/>
  <c r="L99" i="37"/>
  <c r="M99" i="37"/>
  <c r="L78" i="37"/>
  <c r="M78" i="37"/>
  <c r="L56" i="37"/>
  <c r="M56" i="37"/>
  <c r="L34" i="37"/>
  <c r="M34" i="37"/>
  <c r="L688" i="36"/>
  <c r="M688" i="36"/>
  <c r="M660" i="36"/>
  <c r="L660" i="36"/>
  <c r="M618" i="36"/>
  <c r="L618" i="36"/>
  <c r="M572" i="36"/>
  <c r="L572" i="36"/>
  <c r="M571" i="36"/>
  <c r="L571" i="36"/>
  <c r="M544" i="36"/>
  <c r="L544" i="36"/>
  <c r="M525" i="36"/>
  <c r="L525" i="36"/>
  <c r="M478" i="36"/>
  <c r="L478" i="36"/>
  <c r="M429" i="36"/>
  <c r="L429" i="36"/>
  <c r="M377" i="36"/>
  <c r="L377" i="36"/>
  <c r="M325" i="36"/>
  <c r="L325" i="36"/>
  <c r="M280" i="36"/>
  <c r="L280" i="36"/>
  <c r="M592" i="36"/>
  <c r="L592" i="36"/>
  <c r="L569" i="36"/>
  <c r="M569" i="36"/>
  <c r="L549" i="36"/>
  <c r="M549" i="36"/>
  <c r="L522" i="36"/>
  <c r="M522" i="36"/>
  <c r="L475" i="36"/>
  <c r="M475" i="36"/>
  <c r="L426" i="36"/>
  <c r="M426" i="36"/>
  <c r="L374" i="36"/>
  <c r="M374" i="36"/>
  <c r="L322" i="36"/>
  <c r="M322" i="36"/>
  <c r="L277" i="36"/>
  <c r="M277" i="36"/>
  <c r="M546" i="36"/>
  <c r="L546" i="36"/>
  <c r="M527" i="36"/>
  <c r="L527" i="36"/>
  <c r="M591" i="36"/>
  <c r="L591" i="36"/>
  <c r="M595" i="36"/>
  <c r="L595" i="36"/>
  <c r="L590" i="36"/>
  <c r="M590" i="36"/>
  <c r="M593" i="36"/>
  <c r="L593" i="36"/>
  <c r="M551" i="36"/>
  <c r="L551" i="36"/>
  <c r="M477" i="36"/>
  <c r="L477" i="36"/>
  <c r="M428" i="36"/>
  <c r="L428" i="36"/>
  <c r="M376" i="36"/>
  <c r="L376" i="36"/>
  <c r="M279" i="36"/>
  <c r="L279" i="36"/>
  <c r="M548" i="36"/>
  <c r="L548" i="36"/>
  <c r="M597" i="36"/>
  <c r="L597" i="36"/>
  <c r="M550" i="36"/>
  <c r="L550" i="36"/>
  <c r="M476" i="36"/>
  <c r="L476" i="36"/>
  <c r="L427" i="36"/>
  <c r="M427" i="36"/>
  <c r="M375" i="36"/>
  <c r="L375" i="36"/>
  <c r="L323" i="36"/>
  <c r="M323" i="36"/>
  <c r="M278" i="36"/>
  <c r="L278" i="36"/>
  <c r="M403" i="36"/>
  <c r="L403" i="36"/>
  <c r="M302" i="36"/>
  <c r="L302" i="36"/>
  <c r="L234" i="36"/>
  <c r="M234" i="36"/>
  <c r="L236" i="36"/>
  <c r="M236" i="36"/>
  <c r="M229" i="36"/>
  <c r="L229" i="36"/>
  <c r="L235" i="36"/>
  <c r="M235" i="36"/>
  <c r="M230" i="36"/>
  <c r="L230" i="36"/>
  <c r="L56" i="36"/>
  <c r="M56" i="36"/>
  <c r="M189" i="36"/>
  <c r="L189" i="36"/>
  <c r="M82" i="36"/>
  <c r="L82" i="36"/>
  <c r="M53" i="36"/>
  <c r="L53" i="36"/>
  <c r="H144" i="34"/>
  <c r="K144" i="34" s="1"/>
  <c r="I144" i="34"/>
  <c r="G144" i="34"/>
  <c r="L140" i="34"/>
  <c r="N140" i="34"/>
  <c r="M140" i="34"/>
  <c r="O140" i="34"/>
  <c r="M397" i="36"/>
  <c r="L397" i="36"/>
  <c r="M398" i="36"/>
  <c r="L398" i="36"/>
  <c r="M401" i="36"/>
  <c r="L401" i="36"/>
  <c r="L396" i="36"/>
  <c r="M396" i="36"/>
  <c r="M399" i="36"/>
  <c r="L399" i="36"/>
  <c r="M296" i="36"/>
  <c r="L296" i="36"/>
  <c r="M297" i="36"/>
  <c r="L297" i="36"/>
  <c r="M300" i="36"/>
  <c r="L300" i="36"/>
  <c r="L295" i="36"/>
  <c r="M295" i="36"/>
  <c r="M298" i="36"/>
  <c r="L298" i="36"/>
  <c r="J229" i="36"/>
  <c r="M58" i="36"/>
  <c r="L58" i="36"/>
  <c r="M143" i="34"/>
  <c r="O143" i="34"/>
  <c r="N143" i="34"/>
  <c r="L143" i="34"/>
  <c r="M502" i="36"/>
  <c r="L502" i="36"/>
  <c r="M499" i="36"/>
  <c r="L499" i="36"/>
  <c r="M505" i="36"/>
  <c r="L505" i="36"/>
  <c r="J498" i="36"/>
  <c r="M500" i="36"/>
  <c r="L500" i="36"/>
  <c r="M503" i="36"/>
  <c r="L503" i="36"/>
  <c r="L498" i="36"/>
  <c r="M498" i="36"/>
  <c r="M501" i="36"/>
  <c r="L501" i="36"/>
  <c r="M452" i="36"/>
  <c r="L452" i="36"/>
  <c r="M253" i="36"/>
  <c r="L253" i="36"/>
  <c r="M258" i="36"/>
  <c r="L258" i="36"/>
  <c r="M251" i="36"/>
  <c r="L251" i="36"/>
  <c r="L257" i="36"/>
  <c r="M257" i="36"/>
  <c r="M252" i="36"/>
  <c r="L252" i="36"/>
  <c r="M185" i="36"/>
  <c r="L185" i="36"/>
  <c r="M167" i="36"/>
  <c r="L167" i="36"/>
  <c r="M78" i="36"/>
  <c r="L78" i="36"/>
  <c r="M57" i="36"/>
  <c r="L57" i="36"/>
  <c r="N139" i="35"/>
  <c r="M139" i="35"/>
  <c r="O139" i="35"/>
  <c r="L139" i="35"/>
  <c r="K139" i="35"/>
  <c r="N144" i="34"/>
  <c r="M144" i="34"/>
  <c r="L144" i="34"/>
  <c r="O144" i="34"/>
  <c r="N136" i="34"/>
  <c r="M136" i="34"/>
  <c r="O136" i="34"/>
  <c r="L136" i="34"/>
  <c r="J146" i="34"/>
  <c r="M449" i="36"/>
  <c r="L449" i="36"/>
  <c r="M455" i="36"/>
  <c r="L455" i="36"/>
  <c r="M450" i="36"/>
  <c r="L450" i="36"/>
  <c r="M453" i="36"/>
  <c r="L453" i="36"/>
  <c r="L448" i="36"/>
  <c r="M448" i="36"/>
  <c r="M451" i="36"/>
  <c r="L451" i="36"/>
  <c r="M345" i="36"/>
  <c r="L345" i="36"/>
  <c r="M346" i="36"/>
  <c r="L346" i="36"/>
  <c r="M349" i="36"/>
  <c r="L349" i="36"/>
  <c r="L344" i="36"/>
  <c r="M344" i="36"/>
  <c r="M347" i="36"/>
  <c r="L347" i="36"/>
  <c r="L233" i="36"/>
  <c r="M233" i="36"/>
  <c r="L54" i="36"/>
  <c r="M54" i="36"/>
  <c r="G143" i="34"/>
  <c r="I143" i="34"/>
  <c r="H143" i="34"/>
  <c r="K143" i="34" s="1"/>
  <c r="O139" i="34"/>
  <c r="N139" i="34"/>
  <c r="L139" i="34"/>
  <c r="M139" i="34"/>
  <c r="M211" i="36"/>
  <c r="L211" i="36"/>
  <c r="L210" i="36"/>
  <c r="M210" i="36"/>
  <c r="J207" i="36"/>
  <c r="M209" i="36"/>
  <c r="L209" i="36"/>
  <c r="L212" i="36"/>
  <c r="M212" i="36"/>
  <c r="M214" i="36"/>
  <c r="L214" i="36"/>
  <c r="M207" i="36"/>
  <c r="L207" i="36"/>
  <c r="M213" i="36"/>
  <c r="L213" i="36"/>
  <c r="M145" i="36"/>
  <c r="L145" i="36"/>
  <c r="L144" i="36"/>
  <c r="M144" i="36"/>
  <c r="M147" i="36"/>
  <c r="L147" i="36"/>
  <c r="M148" i="36"/>
  <c r="L148" i="36"/>
  <c r="J141" i="36"/>
  <c r="M143" i="36"/>
  <c r="L143" i="36"/>
  <c r="L146" i="36"/>
  <c r="M146" i="36"/>
  <c r="M141" i="36"/>
  <c r="L141" i="36"/>
  <c r="M123" i="36"/>
  <c r="L123" i="36"/>
  <c r="L122" i="36"/>
  <c r="M122" i="36"/>
  <c r="M125" i="36"/>
  <c r="L125" i="36"/>
  <c r="M126" i="36"/>
  <c r="L126" i="36"/>
  <c r="J119" i="36"/>
  <c r="M121" i="36"/>
  <c r="L121" i="36"/>
  <c r="L124" i="36"/>
  <c r="M124" i="36"/>
  <c r="M119" i="36"/>
  <c r="L119" i="36"/>
  <c r="M125" i="33"/>
  <c r="L125" i="33"/>
  <c r="K125" i="33"/>
  <c r="O125" i="33"/>
  <c r="N125" i="33"/>
  <c r="I127" i="33"/>
  <c r="F129" i="33"/>
  <c r="H127" i="33"/>
  <c r="G127" i="33"/>
  <c r="H124" i="33"/>
  <c r="G124" i="33"/>
  <c r="H126" i="33"/>
  <c r="G126" i="33"/>
  <c r="I126" i="33"/>
  <c r="I128" i="33"/>
  <c r="H128" i="33"/>
  <c r="G128" i="33"/>
  <c r="AC58" i="30"/>
  <c r="AA58" i="30"/>
  <c r="AB58" i="30"/>
  <c r="Z58" i="30"/>
  <c r="AC50" i="30"/>
  <c r="AA50" i="30"/>
  <c r="AB50" i="30"/>
  <c r="Z50" i="30"/>
  <c r="AA42" i="30"/>
  <c r="AB42" i="30"/>
  <c r="Z42" i="30"/>
  <c r="AC42" i="30"/>
  <c r="AA32" i="30"/>
  <c r="AC32" i="30"/>
  <c r="AB32" i="30"/>
  <c r="Z32" i="30"/>
  <c r="AA24" i="30"/>
  <c r="AC24" i="30"/>
  <c r="AB24" i="30"/>
  <c r="Z24" i="30"/>
  <c r="AA16" i="30"/>
  <c r="AC16" i="30"/>
  <c r="AB16" i="30"/>
  <c r="Z16" i="30"/>
  <c r="AA8" i="30"/>
  <c r="AC8" i="30"/>
  <c r="Z8" i="30"/>
  <c r="AB8" i="30"/>
  <c r="Z63" i="30"/>
  <c r="AB63" i="30"/>
  <c r="AC63" i="30"/>
  <c r="AA63" i="30"/>
  <c r="Z55" i="30"/>
  <c r="AB55" i="30"/>
  <c r="AC55" i="30"/>
  <c r="AA55" i="30"/>
  <c r="Z47" i="30"/>
  <c r="AB47" i="30"/>
  <c r="AC47" i="30"/>
  <c r="AA47" i="30"/>
  <c r="Z39" i="30"/>
  <c r="AB39" i="30"/>
  <c r="AC39" i="30"/>
  <c r="AA39" i="30"/>
  <c r="Z29" i="30"/>
  <c r="AB29" i="30"/>
  <c r="AC29" i="30"/>
  <c r="AA29" i="30"/>
  <c r="Z21" i="30"/>
  <c r="AB21" i="30"/>
  <c r="AC21" i="30"/>
  <c r="AA21" i="30"/>
  <c r="Z13" i="30"/>
  <c r="AB13" i="30"/>
  <c r="AC13" i="30"/>
  <c r="AA13" i="30"/>
  <c r="AA68" i="30"/>
  <c r="Z68" i="30"/>
  <c r="AC68" i="30"/>
  <c r="AB68" i="30"/>
  <c r="AA60" i="30"/>
  <c r="Z60" i="30"/>
  <c r="AC60" i="30"/>
  <c r="AB60" i="30"/>
  <c r="AA52" i="30"/>
  <c r="Z52" i="30"/>
  <c r="AC52" i="30"/>
  <c r="AB52" i="30"/>
  <c r="AA44" i="30"/>
  <c r="Z44" i="30"/>
  <c r="AC44" i="30"/>
  <c r="Y69" i="30"/>
  <c r="AB44" i="30"/>
  <c r="AA34" i="30"/>
  <c r="Z34" i="30"/>
  <c r="AC34" i="30"/>
  <c r="AB34" i="30"/>
  <c r="AA26" i="30"/>
  <c r="Z26" i="30"/>
  <c r="AC26" i="30"/>
  <c r="AB26" i="30"/>
  <c r="AA18" i="30"/>
  <c r="Z18" i="30"/>
  <c r="AC18" i="30"/>
  <c r="AB18" i="30"/>
  <c r="AB65" i="30"/>
  <c r="AA65" i="30"/>
  <c r="Z65" i="30"/>
  <c r="AC65" i="30"/>
  <c r="AB57" i="30"/>
  <c r="AA57" i="30"/>
  <c r="Z57" i="30"/>
  <c r="AC57" i="30"/>
  <c r="AB49" i="30"/>
  <c r="AA49" i="30"/>
  <c r="Z49" i="30"/>
  <c r="AC49" i="30"/>
  <c r="AB41" i="30"/>
  <c r="AA41" i="30"/>
  <c r="Z41" i="30"/>
  <c r="AC41" i="30"/>
  <c r="AB31" i="30"/>
  <c r="AA31" i="30"/>
  <c r="Z31" i="30"/>
  <c r="AC31" i="30"/>
  <c r="AB23" i="30"/>
  <c r="AA23" i="30"/>
  <c r="Z23" i="30"/>
  <c r="AC23" i="30"/>
  <c r="AB15" i="30"/>
  <c r="AA15" i="30"/>
  <c r="Z15" i="30"/>
  <c r="AC15" i="30"/>
  <c r="AB7" i="30"/>
  <c r="AA7" i="30"/>
  <c r="AC7" i="30"/>
  <c r="Z7" i="30"/>
  <c r="AC62" i="30"/>
  <c r="AB62" i="30"/>
  <c r="AA62" i="30"/>
  <c r="Z62" i="30"/>
  <c r="AC54" i="30"/>
  <c r="AB54" i="30"/>
  <c r="AA54" i="30"/>
  <c r="Z54" i="30"/>
  <c r="AC64" i="30"/>
  <c r="AB64" i="30"/>
  <c r="AA64" i="30"/>
  <c r="Z64" i="30"/>
  <c r="AC56" i="30"/>
  <c r="AB56" i="30"/>
  <c r="AA56" i="30"/>
  <c r="Z56" i="30"/>
  <c r="AC48" i="30"/>
  <c r="AB48" i="30"/>
  <c r="AA48" i="30"/>
  <c r="Z48" i="30"/>
  <c r="AC40" i="30"/>
  <c r="AB40" i="30"/>
  <c r="AA40" i="30"/>
  <c r="Z40" i="30"/>
  <c r="AC30" i="30"/>
  <c r="AB30" i="30"/>
  <c r="AA30" i="30"/>
  <c r="Z30" i="30"/>
  <c r="AC22" i="30"/>
  <c r="AB22" i="30"/>
  <c r="Z22" i="30"/>
  <c r="AA22" i="30"/>
  <c r="AC14" i="30"/>
  <c r="AB14" i="30"/>
  <c r="AA14" i="30"/>
  <c r="Z14" i="30"/>
  <c r="T54" i="30"/>
  <c r="S54" i="30"/>
  <c r="R54" i="30"/>
  <c r="Q54" i="30"/>
  <c r="T31" i="30"/>
  <c r="S31" i="30"/>
  <c r="R31" i="30"/>
  <c r="Q31" i="30"/>
  <c r="T20" i="30"/>
  <c r="S20" i="30"/>
  <c r="R20" i="30"/>
  <c r="Q20" i="30"/>
  <c r="T48" i="30"/>
  <c r="S48" i="30"/>
  <c r="Q48" i="30"/>
  <c r="R48" i="30"/>
  <c r="T23" i="30"/>
  <c r="S23" i="30"/>
  <c r="R23" i="30"/>
  <c r="Q23" i="30"/>
  <c r="T12" i="30"/>
  <c r="S12" i="30"/>
  <c r="R12" i="30"/>
  <c r="Q12" i="30"/>
  <c r="T62" i="30"/>
  <c r="S62" i="30"/>
  <c r="R62" i="30"/>
  <c r="Q62" i="30"/>
  <c r="T46" i="30"/>
  <c r="S46" i="30"/>
  <c r="R46" i="30"/>
  <c r="Q46" i="30"/>
  <c r="T15" i="30"/>
  <c r="S15" i="30"/>
  <c r="R15" i="30"/>
  <c r="Q15" i="30"/>
  <c r="T56" i="30"/>
  <c r="S56" i="30"/>
  <c r="Q56" i="30"/>
  <c r="R56" i="30"/>
  <c r="T30" i="30"/>
  <c r="Q30" i="30"/>
  <c r="S30" i="30"/>
  <c r="R30" i="30"/>
  <c r="T41" i="30"/>
  <c r="S41" i="30"/>
  <c r="R41" i="30"/>
  <c r="Q41" i="30"/>
  <c r="T22" i="30"/>
  <c r="Q22" i="30"/>
  <c r="S22" i="30"/>
  <c r="R22" i="30"/>
  <c r="T9" i="30"/>
  <c r="S9" i="30"/>
  <c r="R9" i="30"/>
  <c r="Q9" i="30"/>
  <c r="T17" i="30"/>
  <c r="S17" i="30"/>
  <c r="Q17" i="30"/>
  <c r="R17" i="30"/>
  <c r="T25" i="30"/>
  <c r="S25" i="30"/>
  <c r="R25" i="30"/>
  <c r="Q25" i="30"/>
  <c r="T33" i="30"/>
  <c r="S33" i="30"/>
  <c r="R33" i="30"/>
  <c r="Q33" i="30"/>
  <c r="T43" i="30"/>
  <c r="S43" i="30"/>
  <c r="Q43" i="30"/>
  <c r="R43" i="30"/>
  <c r="T51" i="30"/>
  <c r="S51" i="30"/>
  <c r="R51" i="30"/>
  <c r="Q51" i="30"/>
  <c r="T59" i="30"/>
  <c r="S59" i="30"/>
  <c r="R59" i="30"/>
  <c r="Q59" i="30"/>
  <c r="T67" i="30"/>
  <c r="S67" i="30"/>
  <c r="R67" i="30"/>
  <c r="Q67" i="30"/>
  <c r="T49" i="30"/>
  <c r="S49" i="30"/>
  <c r="R49" i="30"/>
  <c r="Q49" i="30"/>
  <c r="T57" i="30"/>
  <c r="S57" i="30"/>
  <c r="R57" i="30"/>
  <c r="Q57" i="30"/>
  <c r="T65" i="30"/>
  <c r="S65" i="30"/>
  <c r="R65" i="30"/>
  <c r="Q65" i="30"/>
  <c r="S10" i="30"/>
  <c r="R10" i="30"/>
  <c r="Q10" i="30"/>
  <c r="T10" i="30"/>
  <c r="S18" i="30"/>
  <c r="R18" i="30"/>
  <c r="Q18" i="30"/>
  <c r="T18" i="30"/>
  <c r="S26" i="30"/>
  <c r="R26" i="30"/>
  <c r="Q26" i="30"/>
  <c r="T26" i="30"/>
  <c r="S34" i="30"/>
  <c r="R34" i="30"/>
  <c r="Q34" i="30"/>
  <c r="T34" i="30"/>
  <c r="P69" i="30"/>
  <c r="S44" i="30"/>
  <c r="R44" i="30"/>
  <c r="Q44" i="30"/>
  <c r="T44" i="30"/>
  <c r="S52" i="30"/>
  <c r="R52" i="30"/>
  <c r="Q52" i="30"/>
  <c r="T52" i="30"/>
  <c r="S60" i="30"/>
  <c r="R60" i="30"/>
  <c r="Q60" i="30"/>
  <c r="T60" i="30"/>
  <c r="S68" i="30"/>
  <c r="R68" i="30"/>
  <c r="Q68" i="30"/>
  <c r="T68" i="30"/>
  <c r="R13" i="30"/>
  <c r="Q13" i="30"/>
  <c r="T13" i="30"/>
  <c r="S13" i="30"/>
  <c r="R21" i="30"/>
  <c r="Q21" i="30"/>
  <c r="T21" i="30"/>
  <c r="S21" i="30"/>
  <c r="R29" i="30"/>
  <c r="Q29" i="30"/>
  <c r="T29" i="30"/>
  <c r="S29" i="30"/>
  <c r="R39" i="30"/>
  <c r="Q39" i="30"/>
  <c r="T39" i="30"/>
  <c r="S39" i="30"/>
  <c r="R47" i="30"/>
  <c r="Q47" i="30"/>
  <c r="T47" i="30"/>
  <c r="S47" i="30"/>
  <c r="R55" i="30"/>
  <c r="Q55" i="30"/>
  <c r="T55" i="30"/>
  <c r="S55" i="30"/>
  <c r="R63" i="30"/>
  <c r="Q63" i="30"/>
  <c r="T63" i="30"/>
  <c r="S63" i="30"/>
  <c r="Q8" i="30"/>
  <c r="S8" i="30"/>
  <c r="T8" i="30"/>
  <c r="R8" i="30"/>
  <c r="Q16" i="30"/>
  <c r="S16" i="30"/>
  <c r="R16" i="30"/>
  <c r="T16" i="30"/>
  <c r="Q24" i="30"/>
  <c r="S24" i="30"/>
  <c r="T24" i="30"/>
  <c r="R24" i="30"/>
  <c r="Q32" i="30"/>
  <c r="S32" i="30"/>
  <c r="R32" i="30"/>
  <c r="T32" i="30"/>
  <c r="Q42" i="30"/>
  <c r="S42" i="30"/>
  <c r="T42" i="30"/>
  <c r="R42" i="30"/>
  <c r="Q50" i="30"/>
  <c r="S50" i="30"/>
  <c r="T50" i="30"/>
  <c r="R50" i="30"/>
  <c r="Q58" i="30"/>
  <c r="S58" i="30"/>
  <c r="T58" i="30"/>
  <c r="R58" i="30"/>
  <c r="Q66" i="30"/>
  <c r="S66" i="30"/>
  <c r="T66" i="30"/>
  <c r="R66" i="30"/>
  <c r="R11" i="30"/>
  <c r="T11" i="30"/>
  <c r="S11" i="30"/>
  <c r="Q11" i="30"/>
  <c r="P36" i="30"/>
  <c r="R19" i="30"/>
  <c r="T19" i="30"/>
  <c r="S19" i="30"/>
  <c r="Q19" i="30"/>
  <c r="R27" i="30"/>
  <c r="S27" i="30"/>
  <c r="Q27" i="30"/>
  <c r="T27" i="30"/>
  <c r="R35" i="30"/>
  <c r="Q35" i="30"/>
  <c r="T35" i="30"/>
  <c r="S35" i="30"/>
  <c r="R45" i="30"/>
  <c r="T45" i="30"/>
  <c r="S45" i="30"/>
  <c r="Q45" i="30"/>
  <c r="T53" i="30"/>
  <c r="R53" i="30"/>
  <c r="S53" i="30"/>
  <c r="Q53" i="30"/>
  <c r="T61" i="30"/>
  <c r="R61" i="30"/>
  <c r="S61" i="30"/>
  <c r="Q61" i="30"/>
  <c r="AF57" i="25"/>
  <c r="AE57" i="25"/>
  <c r="AD57" i="25"/>
  <c r="AA56" i="25"/>
  <c r="AG56" i="25" s="1"/>
  <c r="AB56" i="25"/>
  <c r="AC56" i="25"/>
  <c r="R55" i="25"/>
  <c r="Q55" i="25"/>
  <c r="S55" i="25"/>
  <c r="T55" i="25"/>
  <c r="I54" i="25"/>
  <c r="H54" i="25"/>
  <c r="K54" i="25"/>
  <c r="J54" i="25"/>
  <c r="AF49" i="25"/>
  <c r="AE49" i="25"/>
  <c r="AD49" i="25"/>
  <c r="AA48" i="25"/>
  <c r="AG48" i="25" s="1"/>
  <c r="AC48" i="25"/>
  <c r="AB48" i="25"/>
  <c r="R47" i="25"/>
  <c r="Q47" i="25"/>
  <c r="S47" i="25"/>
  <c r="T47" i="25"/>
  <c r="I46" i="25"/>
  <c r="H46" i="25"/>
  <c r="J46" i="25"/>
  <c r="K46" i="25"/>
  <c r="AF41" i="25"/>
  <c r="AE41" i="25"/>
  <c r="AD41" i="25"/>
  <c r="AG23" i="25"/>
  <c r="AE23" i="25"/>
  <c r="AB23" i="25"/>
  <c r="AA23" i="25"/>
  <c r="AD23" i="25"/>
  <c r="AC23" i="25"/>
  <c r="I20" i="25"/>
  <c r="H20" i="25"/>
  <c r="J20" i="25"/>
  <c r="K20" i="25"/>
  <c r="AG15" i="25"/>
  <c r="AE15" i="25"/>
  <c r="AB15" i="25"/>
  <c r="AA15" i="25"/>
  <c r="AD15" i="25"/>
  <c r="AC15" i="25"/>
  <c r="AF66" i="25"/>
  <c r="AD66" i="25"/>
  <c r="AE66" i="25"/>
  <c r="AB65" i="25"/>
  <c r="AA65" i="25"/>
  <c r="AG65" i="25" s="1"/>
  <c r="AC65" i="25"/>
  <c r="Q64" i="25"/>
  <c r="S64" i="25"/>
  <c r="R64" i="25"/>
  <c r="T64" i="25"/>
  <c r="H63" i="25"/>
  <c r="J63" i="25"/>
  <c r="I63" i="25"/>
  <c r="K63" i="25"/>
  <c r="AF58" i="25"/>
  <c r="AD58" i="25"/>
  <c r="AE58" i="25"/>
  <c r="AB57" i="25"/>
  <c r="AA57" i="25"/>
  <c r="AG57" i="25" s="1"/>
  <c r="AC57" i="25"/>
  <c r="Q56" i="25"/>
  <c r="S56" i="25"/>
  <c r="R56" i="25"/>
  <c r="T56" i="25"/>
  <c r="H55" i="25"/>
  <c r="J55" i="25"/>
  <c r="I55" i="25"/>
  <c r="K55" i="25"/>
  <c r="H47" i="25"/>
  <c r="J47" i="25"/>
  <c r="I47" i="25"/>
  <c r="K47" i="25"/>
  <c r="AA32" i="25"/>
  <c r="AG32" i="25"/>
  <c r="AC32" i="25"/>
  <c r="AB32" i="25"/>
  <c r="AD32" i="25"/>
  <c r="AE32" i="25"/>
  <c r="AD67" i="25"/>
  <c r="AE67" i="25"/>
  <c r="AF67" i="25"/>
  <c r="AA66" i="25"/>
  <c r="AG66" i="25" s="1"/>
  <c r="AC66" i="25"/>
  <c r="AB66" i="25"/>
  <c r="R65" i="25"/>
  <c r="Q65" i="25"/>
  <c r="T65" i="25"/>
  <c r="S65" i="25"/>
  <c r="I64" i="25"/>
  <c r="H64" i="25"/>
  <c r="K64" i="25"/>
  <c r="J64" i="25"/>
  <c r="AD59" i="25"/>
  <c r="AE59" i="25"/>
  <c r="AF59" i="25"/>
  <c r="AA58" i="25"/>
  <c r="AG58" i="25" s="1"/>
  <c r="AC58" i="25"/>
  <c r="AB58" i="25"/>
  <c r="R57" i="25"/>
  <c r="Q57" i="25"/>
  <c r="T57" i="25"/>
  <c r="S57" i="25"/>
  <c r="I56" i="25"/>
  <c r="H56" i="25"/>
  <c r="K56" i="25"/>
  <c r="J56" i="25"/>
  <c r="AD51" i="25"/>
  <c r="AF51" i="25"/>
  <c r="AE51" i="25"/>
  <c r="AA50" i="25"/>
  <c r="AG50" i="25" s="1"/>
  <c r="AC50" i="25"/>
  <c r="AB50" i="25"/>
  <c r="R49" i="25"/>
  <c r="Q49" i="25"/>
  <c r="T49" i="25"/>
  <c r="S49" i="25"/>
  <c r="I48" i="25"/>
  <c r="H48" i="25"/>
  <c r="K48" i="25"/>
  <c r="J48" i="25"/>
  <c r="AD43" i="25"/>
  <c r="AF43" i="25"/>
  <c r="AE43" i="25"/>
  <c r="AA42" i="25"/>
  <c r="AG42" i="25" s="1"/>
  <c r="AC42" i="25"/>
  <c r="AB42" i="25"/>
  <c r="R41" i="25"/>
  <c r="Q41" i="25"/>
  <c r="T41" i="25"/>
  <c r="S41" i="25"/>
  <c r="I40" i="25"/>
  <c r="H40" i="25"/>
  <c r="K40" i="25"/>
  <c r="J40" i="25"/>
  <c r="AB33" i="25"/>
  <c r="AA33" i="25"/>
  <c r="AG33" i="25"/>
  <c r="AD33" i="25"/>
  <c r="AC33" i="25"/>
  <c r="AE33" i="25"/>
  <c r="I30" i="25"/>
  <c r="H30" i="25"/>
  <c r="K30" i="25"/>
  <c r="J30" i="25"/>
  <c r="AB25" i="25"/>
  <c r="AA25" i="25"/>
  <c r="AG25" i="25"/>
  <c r="AD25" i="25"/>
  <c r="AC25" i="25"/>
  <c r="AE25" i="25"/>
  <c r="I22" i="25"/>
  <c r="H22" i="25"/>
  <c r="K22" i="25"/>
  <c r="J22" i="25"/>
  <c r="AB17" i="25"/>
  <c r="AA17" i="25"/>
  <c r="AG17" i="25"/>
  <c r="AD17" i="25"/>
  <c r="AC17" i="25"/>
  <c r="AE17" i="25"/>
  <c r="I14" i="25"/>
  <c r="H14" i="25"/>
  <c r="K14" i="25"/>
  <c r="J14" i="25"/>
  <c r="AB9" i="25"/>
  <c r="AG9" i="25"/>
  <c r="AD9" i="25"/>
  <c r="AC9" i="25"/>
  <c r="AA9" i="25"/>
  <c r="AE9" i="25"/>
  <c r="AE68" i="25"/>
  <c r="AD68" i="25"/>
  <c r="AF68" i="25"/>
  <c r="AB67" i="25"/>
  <c r="AA67" i="25"/>
  <c r="AG67" i="25" s="1"/>
  <c r="AC67" i="25"/>
  <c r="S66" i="25"/>
  <c r="R66" i="25"/>
  <c r="Q66" i="25"/>
  <c r="T66" i="25"/>
  <c r="J65" i="25"/>
  <c r="I65" i="25"/>
  <c r="H65" i="25"/>
  <c r="K65" i="25"/>
  <c r="AE60" i="25"/>
  <c r="AD60" i="25"/>
  <c r="AF60" i="25"/>
  <c r="AB59" i="25"/>
  <c r="AA59" i="25"/>
  <c r="AG59" i="25" s="1"/>
  <c r="AC59" i="25"/>
  <c r="S58" i="25"/>
  <c r="R58" i="25"/>
  <c r="Q58" i="25"/>
  <c r="T58" i="25"/>
  <c r="J57" i="25"/>
  <c r="I57" i="25"/>
  <c r="H57" i="25"/>
  <c r="K57" i="25"/>
  <c r="AE52" i="25"/>
  <c r="AD52" i="25"/>
  <c r="AF52" i="25"/>
  <c r="AB51" i="25"/>
  <c r="AA51" i="25"/>
  <c r="AG51" i="25" s="1"/>
  <c r="AC51" i="25"/>
  <c r="S50" i="25"/>
  <c r="R50" i="25"/>
  <c r="Q50" i="25"/>
  <c r="T50" i="25"/>
  <c r="J49" i="25"/>
  <c r="I49" i="25"/>
  <c r="H49" i="25"/>
  <c r="K49" i="25"/>
  <c r="AE44" i="25"/>
  <c r="AD44" i="25"/>
  <c r="Z69" i="25"/>
  <c r="AF44" i="25"/>
  <c r="AB43" i="25"/>
  <c r="AA43" i="25"/>
  <c r="AG43" i="25" s="1"/>
  <c r="AC43" i="25"/>
  <c r="S42" i="25"/>
  <c r="R42" i="25"/>
  <c r="Q42" i="25"/>
  <c r="T42" i="25"/>
  <c r="J41" i="25"/>
  <c r="I41" i="25"/>
  <c r="H41" i="25"/>
  <c r="K41" i="25"/>
  <c r="AC34" i="25"/>
  <c r="AB34" i="25"/>
  <c r="AA34" i="25"/>
  <c r="AE34" i="25"/>
  <c r="AD34" i="25"/>
  <c r="AG34" i="25"/>
  <c r="J31" i="25"/>
  <c r="I31" i="25"/>
  <c r="H31" i="25"/>
  <c r="K31" i="25"/>
  <c r="AC26" i="25"/>
  <c r="AB26" i="25"/>
  <c r="AA26" i="25"/>
  <c r="AE26" i="25"/>
  <c r="AD26" i="25"/>
  <c r="AG26" i="25"/>
  <c r="J23" i="25"/>
  <c r="I23" i="25"/>
  <c r="H23" i="25"/>
  <c r="K23" i="25"/>
  <c r="AC18" i="25"/>
  <c r="AB18" i="25"/>
  <c r="AA18" i="25"/>
  <c r="AE18" i="25"/>
  <c r="AD18" i="25"/>
  <c r="AG18" i="25"/>
  <c r="J15" i="25"/>
  <c r="I15" i="25"/>
  <c r="H15" i="25"/>
  <c r="K15" i="25"/>
  <c r="AC10" i="25"/>
  <c r="AA10" i="25"/>
  <c r="AE10" i="25"/>
  <c r="AD10" i="25"/>
  <c r="AG10" i="25"/>
  <c r="AB10" i="25"/>
  <c r="J7" i="25"/>
  <c r="H7" i="25"/>
  <c r="K7" i="25"/>
  <c r="I7" i="25"/>
  <c r="K68" i="25"/>
  <c r="J68" i="25"/>
  <c r="H68" i="25"/>
  <c r="I68" i="25"/>
  <c r="AF63" i="25"/>
  <c r="AE63" i="25"/>
  <c r="AD63" i="25"/>
  <c r="AC62" i="25"/>
  <c r="AB62" i="25"/>
  <c r="AA62" i="25"/>
  <c r="AG62" i="25" s="1"/>
  <c r="T61" i="25"/>
  <c r="S61" i="25"/>
  <c r="R61" i="25"/>
  <c r="Q61" i="25"/>
  <c r="K60" i="25"/>
  <c r="J60" i="25"/>
  <c r="I60" i="25"/>
  <c r="H60" i="25"/>
  <c r="AF55" i="25"/>
  <c r="AE55" i="25"/>
  <c r="AD55" i="25"/>
  <c r="AC54" i="25"/>
  <c r="AB54" i="25"/>
  <c r="AA54" i="25"/>
  <c r="AG54" i="25" s="1"/>
  <c r="T53" i="25"/>
  <c r="S53" i="25"/>
  <c r="Q53" i="25"/>
  <c r="R53" i="25"/>
  <c r="K52" i="25"/>
  <c r="J52" i="25"/>
  <c r="I52" i="25"/>
  <c r="H52" i="25"/>
  <c r="AF47" i="25"/>
  <c r="AE47" i="25"/>
  <c r="AD47" i="25"/>
  <c r="AC46" i="25"/>
  <c r="AB46" i="25"/>
  <c r="AA46" i="25"/>
  <c r="AG46" i="25" s="1"/>
  <c r="T45" i="25"/>
  <c r="S45" i="25"/>
  <c r="Q45" i="25"/>
  <c r="R45" i="25"/>
  <c r="K44" i="25"/>
  <c r="J44" i="25"/>
  <c r="G69" i="25"/>
  <c r="H44" i="25"/>
  <c r="I44" i="25"/>
  <c r="K34" i="25"/>
  <c r="J34" i="25"/>
  <c r="I34" i="25"/>
  <c r="H34" i="25"/>
  <c r="AE29" i="25"/>
  <c r="AD29" i="25"/>
  <c r="AC29" i="25"/>
  <c r="AG29" i="25"/>
  <c r="AA29" i="25"/>
  <c r="AB29" i="25"/>
  <c r="K26" i="25"/>
  <c r="J26" i="25"/>
  <c r="I26" i="25"/>
  <c r="H26" i="25"/>
  <c r="AE21" i="25"/>
  <c r="AD21" i="25"/>
  <c r="AC21" i="25"/>
  <c r="AG21" i="25"/>
  <c r="AB21" i="25"/>
  <c r="AA21" i="25"/>
  <c r="K18" i="25"/>
  <c r="J18" i="25"/>
  <c r="H18" i="25"/>
  <c r="I18" i="25"/>
  <c r="AE13" i="25"/>
  <c r="AD13" i="25"/>
  <c r="AC13" i="25"/>
  <c r="AG13" i="25"/>
  <c r="AB13" i="25"/>
  <c r="AA13" i="25"/>
  <c r="K10" i="25"/>
  <c r="J10" i="25"/>
  <c r="I10" i="25"/>
  <c r="H10" i="25"/>
  <c r="AF64" i="25"/>
  <c r="AE64" i="25"/>
  <c r="AD64" i="25"/>
  <c r="AC63" i="25"/>
  <c r="AA63" i="25"/>
  <c r="AG63" i="25" s="1"/>
  <c r="AB63" i="25"/>
  <c r="T62" i="25"/>
  <c r="Q62" i="25"/>
  <c r="S62" i="25"/>
  <c r="R62" i="25"/>
  <c r="K61" i="25"/>
  <c r="H61" i="25"/>
  <c r="J61" i="25"/>
  <c r="I61" i="25"/>
  <c r="AF56" i="25"/>
  <c r="AE56" i="25"/>
  <c r="AD56" i="25"/>
  <c r="AC55" i="25"/>
  <c r="AA55" i="25"/>
  <c r="AG55" i="25" s="1"/>
  <c r="AB55" i="25"/>
  <c r="T54" i="25"/>
  <c r="Q54" i="25"/>
  <c r="R54" i="25"/>
  <c r="S54" i="25"/>
  <c r="K53" i="25"/>
  <c r="H53" i="25"/>
  <c r="J53" i="25"/>
  <c r="I53" i="25"/>
  <c r="AF48" i="25"/>
  <c r="AE48" i="25"/>
  <c r="AD48" i="25"/>
  <c r="AC47" i="25"/>
  <c r="AB47" i="25"/>
  <c r="AA47" i="25"/>
  <c r="AG47" i="25" s="1"/>
  <c r="T46" i="25"/>
  <c r="Q46" i="25"/>
  <c r="R46" i="25"/>
  <c r="S46" i="25"/>
  <c r="K45" i="25"/>
  <c r="H45" i="25"/>
  <c r="I45" i="25"/>
  <c r="J45" i="25"/>
  <c r="AG40" i="25"/>
  <c r="AE40" i="25"/>
  <c r="AD40" i="25"/>
  <c r="AA40" i="25"/>
  <c r="AC40" i="25"/>
  <c r="AB40" i="25"/>
  <c r="K35" i="25"/>
  <c r="H35" i="25"/>
  <c r="J35" i="25"/>
  <c r="I35" i="25"/>
  <c r="AG30" i="25"/>
  <c r="AE30" i="25"/>
  <c r="AD30" i="25"/>
  <c r="AA30" i="25"/>
  <c r="AB30" i="25"/>
  <c r="AC30" i="25"/>
  <c r="K27" i="25"/>
  <c r="H27" i="25"/>
  <c r="J27" i="25"/>
  <c r="I27" i="25"/>
  <c r="AG22" i="25"/>
  <c r="AE22" i="25"/>
  <c r="AD22" i="25"/>
  <c r="AA22" i="25"/>
  <c r="AC22" i="25"/>
  <c r="AB22" i="25"/>
  <c r="K19" i="25"/>
  <c r="H19" i="25"/>
  <c r="I19" i="25"/>
  <c r="J19" i="25"/>
  <c r="AG14" i="25"/>
  <c r="AE14" i="25"/>
  <c r="AD14" i="25"/>
  <c r="AA14" i="25"/>
  <c r="AC14" i="25"/>
  <c r="AB14" i="25"/>
  <c r="W36" i="25"/>
  <c r="AF36" i="25" s="1"/>
  <c r="AF11" i="25"/>
  <c r="G36" i="25"/>
  <c r="K11" i="25"/>
  <c r="H11" i="25"/>
  <c r="I11" i="25"/>
  <c r="J11" i="25"/>
  <c r="T26" i="25"/>
  <c r="S26" i="25"/>
  <c r="R26" i="25"/>
  <c r="Q26" i="25"/>
  <c r="T33" i="25"/>
  <c r="S33" i="25"/>
  <c r="R33" i="25"/>
  <c r="Q33" i="25"/>
  <c r="T34" i="25"/>
  <c r="S34" i="25"/>
  <c r="R34" i="25"/>
  <c r="Q34" i="25"/>
  <c r="T9" i="25"/>
  <c r="R9" i="25"/>
  <c r="Q9" i="25"/>
  <c r="S9" i="25"/>
  <c r="T12" i="25"/>
  <c r="Q12" i="25"/>
  <c r="S12" i="25"/>
  <c r="R12" i="25"/>
  <c r="T20" i="25"/>
  <c r="Q20" i="25"/>
  <c r="R20" i="25"/>
  <c r="S20" i="25"/>
  <c r="T28" i="25"/>
  <c r="Q28" i="25"/>
  <c r="R28" i="25"/>
  <c r="S28" i="25"/>
  <c r="T11" i="25"/>
  <c r="S11" i="25"/>
  <c r="P36" i="25"/>
  <c r="R11" i="25"/>
  <c r="Q11" i="25"/>
  <c r="T19" i="25"/>
  <c r="S19" i="25"/>
  <c r="Q19" i="25"/>
  <c r="R19" i="25"/>
  <c r="T27" i="25"/>
  <c r="S27" i="25"/>
  <c r="Q27" i="25"/>
  <c r="R27" i="25"/>
  <c r="T35" i="25"/>
  <c r="S35" i="25"/>
  <c r="R35" i="25"/>
  <c r="Q35" i="25"/>
  <c r="S8" i="25"/>
  <c r="Q8" i="25"/>
  <c r="T8" i="25"/>
  <c r="R8" i="25"/>
  <c r="S16" i="25"/>
  <c r="R16" i="25"/>
  <c r="Q16" i="25"/>
  <c r="T16" i="25"/>
  <c r="S24" i="25"/>
  <c r="R24" i="25"/>
  <c r="Q24" i="25"/>
  <c r="T24" i="25"/>
  <c r="S32" i="25"/>
  <c r="R32" i="25"/>
  <c r="Q32" i="25"/>
  <c r="T32" i="25"/>
  <c r="R7" i="25"/>
  <c r="T7" i="25"/>
  <c r="S7" i="25"/>
  <c r="Q7" i="25"/>
  <c r="R15" i="25"/>
  <c r="Q15" i="25"/>
  <c r="T15" i="25"/>
  <c r="S15" i="25"/>
  <c r="R23" i="25"/>
  <c r="Q23" i="25"/>
  <c r="T23" i="25"/>
  <c r="S23" i="25"/>
  <c r="R31" i="25"/>
  <c r="Q31" i="25"/>
  <c r="T31" i="25"/>
  <c r="S31" i="25"/>
  <c r="Q14" i="25"/>
  <c r="S14" i="25"/>
  <c r="R14" i="25"/>
  <c r="T14" i="25"/>
  <c r="Q22" i="25"/>
  <c r="S22" i="25"/>
  <c r="R22" i="25"/>
  <c r="T22" i="25"/>
  <c r="Q30" i="25"/>
  <c r="S30" i="25"/>
  <c r="R30" i="25"/>
  <c r="T30" i="25"/>
  <c r="R13" i="25"/>
  <c r="Q13" i="25"/>
  <c r="T13" i="25"/>
  <c r="S13" i="25"/>
  <c r="R21" i="25"/>
  <c r="Q21" i="25"/>
  <c r="S21" i="25"/>
  <c r="T21" i="25"/>
  <c r="R29" i="25"/>
  <c r="Q29" i="25"/>
  <c r="S29" i="25"/>
  <c r="T29" i="25"/>
  <c r="K34" i="30"/>
  <c r="J34" i="30"/>
  <c r="I34" i="30"/>
  <c r="H34" i="30"/>
  <c r="K51" i="30"/>
  <c r="J51" i="30"/>
  <c r="H51" i="30"/>
  <c r="I51" i="30"/>
  <c r="K23" i="30"/>
  <c r="J23" i="30"/>
  <c r="I23" i="30"/>
  <c r="H23" i="30"/>
  <c r="K18" i="30"/>
  <c r="J18" i="30"/>
  <c r="I18" i="30"/>
  <c r="H18" i="30"/>
  <c r="I8" i="30"/>
  <c r="H8" i="30"/>
  <c r="K8" i="30"/>
  <c r="J8" i="30"/>
  <c r="K15" i="30"/>
  <c r="J15" i="30"/>
  <c r="I15" i="30"/>
  <c r="H15" i="30"/>
  <c r="K26" i="30"/>
  <c r="J26" i="30"/>
  <c r="I26" i="30"/>
  <c r="H26" i="30"/>
  <c r="K57" i="30"/>
  <c r="J57" i="30"/>
  <c r="I57" i="30"/>
  <c r="H57" i="30"/>
  <c r="K7" i="30"/>
  <c r="I7" i="30"/>
  <c r="J7" i="30"/>
  <c r="H7" i="30"/>
  <c r="K31" i="30"/>
  <c r="J31" i="30"/>
  <c r="I31" i="30"/>
  <c r="H31" i="30"/>
  <c r="K43" i="30"/>
  <c r="H43" i="30"/>
  <c r="J43" i="30"/>
  <c r="I43" i="30"/>
  <c r="K49" i="30"/>
  <c r="J49" i="30"/>
  <c r="I49" i="30"/>
  <c r="H49" i="30"/>
  <c r="K9" i="30"/>
  <c r="H9" i="30"/>
  <c r="J9" i="30"/>
  <c r="I9" i="30"/>
  <c r="K67" i="30"/>
  <c r="J67" i="30"/>
  <c r="H67" i="30"/>
  <c r="I67" i="30"/>
  <c r="K17" i="30"/>
  <c r="H17" i="30"/>
  <c r="J17" i="30"/>
  <c r="I17" i="30"/>
  <c r="K25" i="30"/>
  <c r="H25" i="30"/>
  <c r="I25" i="30"/>
  <c r="J25" i="30"/>
  <c r="K44" i="30"/>
  <c r="G69" i="30"/>
  <c r="J44" i="30"/>
  <c r="I44" i="30"/>
  <c r="H44" i="30"/>
  <c r="K59" i="30"/>
  <c r="J59" i="30"/>
  <c r="H59" i="30"/>
  <c r="I59" i="30"/>
  <c r="K10" i="30"/>
  <c r="J10" i="30"/>
  <c r="I10" i="30"/>
  <c r="H10" i="30"/>
  <c r="K33" i="30"/>
  <c r="H33" i="30"/>
  <c r="J33" i="30"/>
  <c r="I33" i="30"/>
  <c r="K41" i="30"/>
  <c r="J41" i="30"/>
  <c r="I41" i="30"/>
  <c r="H41" i="30"/>
  <c r="K65" i="30"/>
  <c r="J65" i="30"/>
  <c r="I65" i="30"/>
  <c r="H65" i="30"/>
  <c r="K12" i="30"/>
  <c r="J12" i="30"/>
  <c r="I12" i="30"/>
  <c r="H12" i="30"/>
  <c r="K20" i="30"/>
  <c r="J20" i="30"/>
  <c r="I20" i="30"/>
  <c r="H20" i="30"/>
  <c r="K28" i="30"/>
  <c r="J28" i="30"/>
  <c r="I28" i="30"/>
  <c r="H28" i="30"/>
  <c r="K46" i="30"/>
  <c r="J46" i="30"/>
  <c r="I46" i="30"/>
  <c r="H46" i="30"/>
  <c r="K54" i="30"/>
  <c r="J54" i="30"/>
  <c r="I54" i="30"/>
  <c r="H54" i="30"/>
  <c r="K62" i="30"/>
  <c r="J62" i="30"/>
  <c r="I62" i="30"/>
  <c r="H62" i="30"/>
  <c r="K52" i="30"/>
  <c r="J52" i="30"/>
  <c r="I52" i="30"/>
  <c r="H52" i="30"/>
  <c r="K60" i="30"/>
  <c r="J60" i="30"/>
  <c r="I60" i="30"/>
  <c r="H60" i="30"/>
  <c r="K68" i="30"/>
  <c r="J68" i="30"/>
  <c r="I68" i="30"/>
  <c r="H68" i="30"/>
  <c r="J13" i="30"/>
  <c r="I13" i="30"/>
  <c r="H13" i="30"/>
  <c r="K13" i="30"/>
  <c r="J21" i="30"/>
  <c r="I21" i="30"/>
  <c r="H21" i="30"/>
  <c r="K21" i="30"/>
  <c r="J29" i="30"/>
  <c r="I29" i="30"/>
  <c r="H29" i="30"/>
  <c r="K29" i="30"/>
  <c r="J39" i="30"/>
  <c r="I39" i="30"/>
  <c r="H39" i="30"/>
  <c r="K39" i="30"/>
  <c r="J47" i="30"/>
  <c r="I47" i="30"/>
  <c r="H47" i="30"/>
  <c r="K47" i="30"/>
  <c r="J55" i="30"/>
  <c r="I55" i="30"/>
  <c r="H55" i="30"/>
  <c r="K55" i="30"/>
  <c r="J63" i="30"/>
  <c r="I63" i="30"/>
  <c r="H63" i="30"/>
  <c r="K63" i="30"/>
  <c r="I16" i="30"/>
  <c r="H16" i="30"/>
  <c r="K16" i="30"/>
  <c r="J16" i="30"/>
  <c r="I24" i="30"/>
  <c r="H24" i="30"/>
  <c r="K24" i="30"/>
  <c r="J24" i="30"/>
  <c r="I32" i="30"/>
  <c r="H32" i="30"/>
  <c r="K32" i="30"/>
  <c r="J32" i="30"/>
  <c r="I42" i="30"/>
  <c r="H42" i="30"/>
  <c r="K42" i="30"/>
  <c r="J42" i="30"/>
  <c r="I50" i="30"/>
  <c r="H50" i="30"/>
  <c r="K50" i="30"/>
  <c r="J50" i="30"/>
  <c r="I58" i="30"/>
  <c r="H58" i="30"/>
  <c r="K58" i="30"/>
  <c r="J58" i="30"/>
  <c r="I66" i="30"/>
  <c r="H66" i="30"/>
  <c r="K66" i="30"/>
  <c r="J66" i="30"/>
  <c r="H11" i="30"/>
  <c r="G36" i="30"/>
  <c r="AC36" i="30" s="1"/>
  <c r="J11" i="30"/>
  <c r="I11" i="30"/>
  <c r="K11" i="30"/>
  <c r="H19" i="30"/>
  <c r="J19" i="30"/>
  <c r="K19" i="30"/>
  <c r="I19" i="30"/>
  <c r="H27" i="30"/>
  <c r="J27" i="30"/>
  <c r="K27" i="30"/>
  <c r="I27" i="30"/>
  <c r="H35" i="30"/>
  <c r="J35" i="30"/>
  <c r="K35" i="30"/>
  <c r="I35" i="30"/>
  <c r="H45" i="30"/>
  <c r="J45" i="30"/>
  <c r="K45" i="30"/>
  <c r="I45" i="30"/>
  <c r="H53" i="30"/>
  <c r="J53" i="30"/>
  <c r="K53" i="30"/>
  <c r="I53" i="30"/>
  <c r="H61" i="30"/>
  <c r="J61" i="30"/>
  <c r="K61" i="30"/>
  <c r="I61" i="30"/>
  <c r="I14" i="30"/>
  <c r="H14" i="30"/>
  <c r="K14" i="30"/>
  <c r="J14" i="30"/>
  <c r="I22" i="30"/>
  <c r="J22" i="30"/>
  <c r="H22" i="30"/>
  <c r="K22" i="30"/>
  <c r="I30" i="30"/>
  <c r="K30" i="30"/>
  <c r="H30" i="30"/>
  <c r="J30" i="30"/>
  <c r="I40" i="30"/>
  <c r="K40" i="30"/>
  <c r="J40" i="30"/>
  <c r="H40" i="30"/>
  <c r="K48" i="30"/>
  <c r="I48" i="30"/>
  <c r="J48" i="30"/>
  <c r="H48" i="30"/>
  <c r="K56" i="30"/>
  <c r="I56" i="30"/>
  <c r="J56" i="30"/>
  <c r="H56" i="30"/>
  <c r="K64" i="30"/>
  <c r="I64" i="30"/>
  <c r="J64" i="30"/>
  <c r="H64" i="30"/>
  <c r="M684" i="19"/>
  <c r="L684" i="19"/>
  <c r="M613" i="19"/>
  <c r="L613" i="19"/>
  <c r="M660" i="19"/>
  <c r="L660" i="19"/>
  <c r="J229" i="19"/>
  <c r="M53" i="19"/>
  <c r="L53" i="19"/>
  <c r="M690" i="18"/>
  <c r="L690" i="18"/>
  <c r="M590" i="19"/>
  <c r="L590" i="19"/>
  <c r="M471" i="19"/>
  <c r="L471" i="19"/>
  <c r="M273" i="19"/>
  <c r="L273" i="19"/>
  <c r="M521" i="19"/>
  <c r="L521" i="19"/>
  <c r="M396" i="19"/>
  <c r="L396" i="19"/>
  <c r="L60" i="19"/>
  <c r="M60" i="19"/>
  <c r="L689" i="18"/>
  <c r="M689" i="18"/>
  <c r="L370" i="19"/>
  <c r="M370" i="19"/>
  <c r="L229" i="19"/>
  <c r="M229" i="19"/>
  <c r="J207" i="19"/>
  <c r="M59" i="19"/>
  <c r="L59" i="19"/>
  <c r="M688" i="18"/>
  <c r="L688" i="18"/>
  <c r="L498" i="19"/>
  <c r="M498" i="19"/>
  <c r="L295" i="19"/>
  <c r="M295" i="19"/>
  <c r="L251" i="19"/>
  <c r="M251" i="19"/>
  <c r="L56" i="19"/>
  <c r="M56" i="19"/>
  <c r="L685" i="18"/>
  <c r="M685" i="18"/>
  <c r="J185" i="19"/>
  <c r="L185" i="19"/>
  <c r="M185" i="19"/>
  <c r="M620" i="18"/>
  <c r="L620" i="18"/>
  <c r="M590" i="18"/>
  <c r="L590" i="18"/>
  <c r="M546" i="18"/>
  <c r="L546" i="18"/>
  <c r="M524" i="18"/>
  <c r="L524" i="18"/>
  <c r="L471" i="18"/>
  <c r="M471" i="18"/>
  <c r="M424" i="18"/>
  <c r="L424" i="18"/>
  <c r="M544" i="19"/>
  <c r="L544" i="19"/>
  <c r="L617" i="18"/>
  <c r="M617" i="18"/>
  <c r="M422" i="19"/>
  <c r="L422" i="19"/>
  <c r="M614" i="18"/>
  <c r="L614" i="18"/>
  <c r="M592" i="18"/>
  <c r="L592" i="18"/>
  <c r="M548" i="18"/>
  <c r="L548" i="18"/>
  <c r="M526" i="18"/>
  <c r="L526" i="18"/>
  <c r="M473" i="18"/>
  <c r="L473" i="18"/>
  <c r="M426" i="18"/>
  <c r="L426" i="18"/>
  <c r="L662" i="18"/>
  <c r="M662" i="18"/>
  <c r="M665" i="18"/>
  <c r="L665" i="18"/>
  <c r="M666" i="18"/>
  <c r="L666" i="18"/>
  <c r="M667" i="18"/>
  <c r="L667" i="18"/>
  <c r="M619" i="18"/>
  <c r="L619" i="18"/>
  <c r="M597" i="18"/>
  <c r="L597" i="18"/>
  <c r="L545" i="18"/>
  <c r="M545" i="18"/>
  <c r="L523" i="18"/>
  <c r="M523" i="18"/>
  <c r="L478" i="18"/>
  <c r="M478" i="18"/>
  <c r="L423" i="18"/>
  <c r="M423" i="18"/>
  <c r="M616" i="18"/>
  <c r="L616" i="18"/>
  <c r="M594" i="18"/>
  <c r="L594" i="18"/>
  <c r="M550" i="18"/>
  <c r="L550" i="18"/>
  <c r="M528" i="18"/>
  <c r="L528" i="18"/>
  <c r="M475" i="18"/>
  <c r="L475" i="18"/>
  <c r="M428" i="18"/>
  <c r="L428" i="18"/>
  <c r="J141" i="19"/>
  <c r="L663" i="18"/>
  <c r="M663" i="18"/>
  <c r="M613" i="18"/>
  <c r="L613" i="18"/>
  <c r="M591" i="18"/>
  <c r="L591" i="18"/>
  <c r="M547" i="18"/>
  <c r="L547" i="18"/>
  <c r="M525" i="18"/>
  <c r="L525" i="18"/>
  <c r="M472" i="18"/>
  <c r="L472" i="18"/>
  <c r="M425" i="18"/>
  <c r="L425" i="18"/>
  <c r="J131" i="19"/>
  <c r="J119" i="19"/>
  <c r="M75" i="19"/>
  <c r="L75" i="19"/>
  <c r="M618" i="18"/>
  <c r="L618" i="18"/>
  <c r="M372" i="18"/>
  <c r="L372" i="18"/>
  <c r="M322" i="18"/>
  <c r="L322" i="18"/>
  <c r="M300" i="18"/>
  <c r="L300" i="18"/>
  <c r="M279" i="18"/>
  <c r="L279" i="18"/>
  <c r="M256" i="18"/>
  <c r="L256" i="18"/>
  <c r="M231" i="18"/>
  <c r="L231" i="18"/>
  <c r="J229" i="18"/>
  <c r="M211" i="18"/>
  <c r="L211" i="18"/>
  <c r="M169" i="18"/>
  <c r="L169" i="18"/>
  <c r="M146" i="18"/>
  <c r="L146" i="18"/>
  <c r="M124" i="18"/>
  <c r="L124" i="18"/>
  <c r="M79" i="18"/>
  <c r="L79" i="18"/>
  <c r="L684" i="17"/>
  <c r="M684" i="17"/>
  <c r="M613" i="17"/>
  <c r="L613" i="17"/>
  <c r="M569" i="17"/>
  <c r="L569" i="17"/>
  <c r="M525" i="17"/>
  <c r="L525" i="17"/>
  <c r="M450" i="17"/>
  <c r="L450" i="17"/>
  <c r="M400" i="17"/>
  <c r="L400" i="17"/>
  <c r="M375" i="17"/>
  <c r="L375" i="17"/>
  <c r="M325" i="17"/>
  <c r="L325" i="17"/>
  <c r="M400" i="18"/>
  <c r="L400" i="18"/>
  <c r="L377" i="18"/>
  <c r="M377" i="18"/>
  <c r="L319" i="18"/>
  <c r="M319" i="18"/>
  <c r="L297" i="18"/>
  <c r="M297" i="18"/>
  <c r="L276" i="18"/>
  <c r="M276" i="18"/>
  <c r="L253" i="18"/>
  <c r="M253" i="18"/>
  <c r="J251" i="18"/>
  <c r="L236" i="18"/>
  <c r="M236" i="18"/>
  <c r="L208" i="18"/>
  <c r="M208" i="18"/>
  <c r="L187" i="18"/>
  <c r="M187" i="18"/>
  <c r="J185" i="18"/>
  <c r="L166" i="18"/>
  <c r="M166" i="18"/>
  <c r="L143" i="18"/>
  <c r="M143" i="18"/>
  <c r="J141" i="18"/>
  <c r="L121" i="18"/>
  <c r="M121" i="18"/>
  <c r="J119" i="18"/>
  <c r="L76" i="18"/>
  <c r="M76" i="18"/>
  <c r="L689" i="17"/>
  <c r="M689" i="17"/>
  <c r="L618" i="17"/>
  <c r="M618" i="17"/>
  <c r="L574" i="17"/>
  <c r="M574" i="17"/>
  <c r="L522" i="17"/>
  <c r="M522" i="17"/>
  <c r="L455" i="17"/>
  <c r="M455" i="17"/>
  <c r="L397" i="17"/>
  <c r="M397" i="17"/>
  <c r="L372" i="17"/>
  <c r="M372" i="17"/>
  <c r="L322" i="17"/>
  <c r="M322" i="17"/>
  <c r="M500" i="18"/>
  <c r="L500" i="18"/>
  <c r="M374" i="18"/>
  <c r="L374" i="18"/>
  <c r="M324" i="18"/>
  <c r="L324" i="18"/>
  <c r="M302" i="18"/>
  <c r="L302" i="18"/>
  <c r="M273" i="18"/>
  <c r="L273" i="18"/>
  <c r="M258" i="18"/>
  <c r="L258" i="18"/>
  <c r="M233" i="18"/>
  <c r="L233" i="18"/>
  <c r="M213" i="18"/>
  <c r="L213" i="18"/>
  <c r="M163" i="18"/>
  <c r="L163" i="18"/>
  <c r="M148" i="18"/>
  <c r="L148" i="18"/>
  <c r="M126" i="18"/>
  <c r="L126" i="18"/>
  <c r="M81" i="18"/>
  <c r="L81" i="18"/>
  <c r="M686" i="17"/>
  <c r="L686" i="17"/>
  <c r="M615" i="17"/>
  <c r="L615" i="17"/>
  <c r="M571" i="17"/>
  <c r="L571" i="17"/>
  <c r="M527" i="17"/>
  <c r="L527" i="17"/>
  <c r="M452" i="17"/>
  <c r="L452" i="17"/>
  <c r="M402" i="17"/>
  <c r="L402" i="17"/>
  <c r="M377" i="17"/>
  <c r="L377" i="17"/>
  <c r="M319" i="17"/>
  <c r="L319" i="17"/>
  <c r="L344" i="19"/>
  <c r="M344" i="19"/>
  <c r="J498" i="18"/>
  <c r="M371" i="18"/>
  <c r="L371" i="18"/>
  <c r="M321" i="18"/>
  <c r="L321" i="18"/>
  <c r="M299" i="18"/>
  <c r="L299" i="18"/>
  <c r="M278" i="18"/>
  <c r="L278" i="18"/>
  <c r="M255" i="18"/>
  <c r="L255" i="18"/>
  <c r="M230" i="18"/>
  <c r="L230" i="18"/>
  <c r="M210" i="18"/>
  <c r="L210" i="18"/>
  <c r="M189" i="18"/>
  <c r="L189" i="18"/>
  <c r="M168" i="18"/>
  <c r="L168" i="18"/>
  <c r="M145" i="18"/>
  <c r="L145" i="18"/>
  <c r="M123" i="18"/>
  <c r="L123" i="18"/>
  <c r="M78" i="18"/>
  <c r="L78" i="18"/>
  <c r="M691" i="17"/>
  <c r="L691" i="17"/>
  <c r="M620" i="17"/>
  <c r="L620" i="17"/>
  <c r="M568" i="17"/>
  <c r="L568" i="17"/>
  <c r="M524" i="17"/>
  <c r="L524" i="17"/>
  <c r="M449" i="17"/>
  <c r="L449" i="17"/>
  <c r="M399" i="17"/>
  <c r="L399" i="17"/>
  <c r="M374" i="17"/>
  <c r="L374" i="17"/>
  <c r="M324" i="17"/>
  <c r="L324" i="17"/>
  <c r="M571" i="18"/>
  <c r="L571" i="18"/>
  <c r="M574" i="18"/>
  <c r="L574" i="18"/>
  <c r="M569" i="18"/>
  <c r="L569" i="18"/>
  <c r="M572" i="18"/>
  <c r="L572" i="18"/>
  <c r="M567" i="18"/>
  <c r="L567" i="18"/>
  <c r="M570" i="18"/>
  <c r="L570" i="18"/>
  <c r="L573" i="18"/>
  <c r="M573" i="18"/>
  <c r="M568" i="18"/>
  <c r="L568" i="18"/>
  <c r="M403" i="18"/>
  <c r="L403" i="18"/>
  <c r="M402" i="18"/>
  <c r="L402" i="18"/>
  <c r="M275" i="18"/>
  <c r="L275" i="18"/>
  <c r="M165" i="18"/>
  <c r="L165" i="18"/>
  <c r="M688" i="17"/>
  <c r="L688" i="17"/>
  <c r="M617" i="17"/>
  <c r="L617" i="17"/>
  <c r="M503" i="18"/>
  <c r="L503" i="18"/>
  <c r="M498" i="18"/>
  <c r="L498" i="18"/>
  <c r="M501" i="18"/>
  <c r="L501" i="18"/>
  <c r="L504" i="18"/>
  <c r="M504" i="18"/>
  <c r="M499" i="18"/>
  <c r="L499" i="18"/>
  <c r="M505" i="18"/>
  <c r="L505" i="18"/>
  <c r="M397" i="18"/>
  <c r="L397" i="18"/>
  <c r="M277" i="18"/>
  <c r="L277" i="18"/>
  <c r="M167" i="18"/>
  <c r="L167" i="18"/>
  <c r="L398" i="18"/>
  <c r="M398" i="18"/>
  <c r="M401" i="18"/>
  <c r="L401" i="18"/>
  <c r="L399" i="18"/>
  <c r="M399" i="18"/>
  <c r="M56" i="18"/>
  <c r="L56" i="18"/>
  <c r="L58" i="18"/>
  <c r="M58" i="18"/>
  <c r="M53" i="18"/>
  <c r="L53" i="18"/>
  <c r="M59" i="18"/>
  <c r="L59" i="18"/>
  <c r="M54" i="18"/>
  <c r="L54" i="18"/>
  <c r="M57" i="18"/>
  <c r="L57" i="18"/>
  <c r="L60" i="18"/>
  <c r="M60" i="18"/>
  <c r="M55" i="18"/>
  <c r="L55" i="18"/>
  <c r="M595" i="17"/>
  <c r="L595" i="17"/>
  <c r="M590" i="17"/>
  <c r="L590" i="17"/>
  <c r="M593" i="17"/>
  <c r="L593" i="17"/>
  <c r="L596" i="17"/>
  <c r="M596" i="17"/>
  <c r="M591" i="17"/>
  <c r="L591" i="17"/>
  <c r="M551" i="17"/>
  <c r="L551" i="17"/>
  <c r="M505" i="17"/>
  <c r="L505" i="17"/>
  <c r="J498" i="17"/>
  <c r="M500" i="17"/>
  <c r="L500" i="17"/>
  <c r="L503" i="17"/>
  <c r="M503" i="17"/>
  <c r="M498" i="17"/>
  <c r="L498" i="17"/>
  <c r="M476" i="17"/>
  <c r="L476" i="17"/>
  <c r="M349" i="17"/>
  <c r="L349" i="17"/>
  <c r="M344" i="17"/>
  <c r="L344" i="17"/>
  <c r="L347" i="17"/>
  <c r="M347" i="17"/>
  <c r="M350" i="17"/>
  <c r="L350" i="17"/>
  <c r="M251" i="17"/>
  <c r="L251" i="17"/>
  <c r="M231" i="17"/>
  <c r="L231" i="17"/>
  <c r="J229" i="17"/>
  <c r="M211" i="17"/>
  <c r="L211" i="17"/>
  <c r="M188" i="17"/>
  <c r="L188" i="17"/>
  <c r="M167" i="17"/>
  <c r="L167" i="17"/>
  <c r="M144" i="17"/>
  <c r="L144" i="17"/>
  <c r="M122" i="17"/>
  <c r="L122" i="17"/>
  <c r="M77" i="17"/>
  <c r="L77" i="17"/>
  <c r="M452" i="18"/>
  <c r="L452" i="18"/>
  <c r="L454" i="18"/>
  <c r="M454" i="18"/>
  <c r="M455" i="18"/>
  <c r="L455" i="18"/>
  <c r="M450" i="18"/>
  <c r="L450" i="18"/>
  <c r="M453" i="18"/>
  <c r="L453" i="18"/>
  <c r="L448" i="18"/>
  <c r="M448" i="18"/>
  <c r="M451" i="18"/>
  <c r="L451" i="18"/>
  <c r="M449" i="18"/>
  <c r="L449" i="18"/>
  <c r="M348" i="18"/>
  <c r="L348" i="18"/>
  <c r="M548" i="17"/>
  <c r="L548" i="17"/>
  <c r="M473" i="17"/>
  <c r="L473" i="17"/>
  <c r="L256" i="17"/>
  <c r="M256" i="17"/>
  <c r="L236" i="17"/>
  <c r="M236" i="17"/>
  <c r="L208" i="17"/>
  <c r="M208" i="17"/>
  <c r="L185" i="17"/>
  <c r="M185" i="17"/>
  <c r="L164" i="17"/>
  <c r="M164" i="17"/>
  <c r="L141" i="17"/>
  <c r="M141" i="17"/>
  <c r="H131" i="17"/>
  <c r="L119" i="17"/>
  <c r="M119" i="17"/>
  <c r="L350" i="18"/>
  <c r="M350" i="18"/>
  <c r="M345" i="18"/>
  <c r="L345" i="18"/>
  <c r="M351" i="18"/>
  <c r="L351" i="18"/>
  <c r="M346" i="18"/>
  <c r="L346" i="18"/>
  <c r="M349" i="18"/>
  <c r="L349" i="18"/>
  <c r="L344" i="18"/>
  <c r="M344" i="18"/>
  <c r="M347" i="18"/>
  <c r="L347" i="18"/>
  <c r="M471" i="17"/>
  <c r="L471" i="17"/>
  <c r="M474" i="17"/>
  <c r="L474" i="17"/>
  <c r="L477" i="17"/>
  <c r="M477" i="17"/>
  <c r="M472" i="17"/>
  <c r="L472" i="17"/>
  <c r="M233" i="17"/>
  <c r="L233" i="17"/>
  <c r="M594" i="17"/>
  <c r="L594" i="17"/>
  <c r="M501" i="17"/>
  <c r="L501" i="17"/>
  <c r="M351" i="17"/>
  <c r="L351" i="17"/>
  <c r="M301" i="17"/>
  <c r="L301" i="17"/>
  <c r="M302" i="17"/>
  <c r="L302" i="17"/>
  <c r="M297" i="17"/>
  <c r="L297" i="17"/>
  <c r="L300" i="17"/>
  <c r="M300" i="17"/>
  <c r="M258" i="17"/>
  <c r="L258" i="17"/>
  <c r="M230" i="17"/>
  <c r="L230" i="17"/>
  <c r="M210" i="17"/>
  <c r="L210" i="17"/>
  <c r="M187" i="17"/>
  <c r="L187" i="17"/>
  <c r="J185" i="17"/>
  <c r="M166" i="17"/>
  <c r="L166" i="17"/>
  <c r="M143" i="17"/>
  <c r="L143" i="17"/>
  <c r="J141" i="17"/>
  <c r="M121" i="17"/>
  <c r="L121" i="17"/>
  <c r="J119" i="17"/>
  <c r="M76" i="17"/>
  <c r="L76" i="17"/>
  <c r="M665" i="17"/>
  <c r="L665" i="17"/>
  <c r="M660" i="17"/>
  <c r="L660" i="17"/>
  <c r="M663" i="17"/>
  <c r="L663" i="17"/>
  <c r="L666" i="17"/>
  <c r="M666" i="17"/>
  <c r="M661" i="17"/>
  <c r="L661" i="17"/>
  <c r="M502" i="17"/>
  <c r="L502" i="17"/>
  <c r="M424" i="17"/>
  <c r="L424" i="17"/>
  <c r="M427" i="17"/>
  <c r="L427" i="17"/>
  <c r="L422" i="17"/>
  <c r="M422" i="17"/>
  <c r="M425" i="17"/>
  <c r="L425" i="17"/>
  <c r="M348" i="17"/>
  <c r="L348" i="17"/>
  <c r="M298" i="17"/>
  <c r="L298" i="17"/>
  <c r="M296" i="17"/>
  <c r="L296" i="17"/>
  <c r="M255" i="17"/>
  <c r="L255" i="17"/>
  <c r="M235" i="17"/>
  <c r="L235" i="17"/>
  <c r="M207" i="17"/>
  <c r="L207" i="17"/>
  <c r="M192" i="17"/>
  <c r="L192" i="17"/>
  <c r="M163" i="17"/>
  <c r="L163" i="17"/>
  <c r="M148" i="17"/>
  <c r="L148" i="17"/>
  <c r="M126" i="17"/>
  <c r="L126" i="17"/>
  <c r="M81" i="17"/>
  <c r="L81" i="17"/>
  <c r="M499" i="17"/>
  <c r="L499" i="17"/>
  <c r="M428" i="17"/>
  <c r="L428" i="17"/>
  <c r="M345" i="17"/>
  <c r="L345" i="17"/>
  <c r="M299" i="17"/>
  <c r="L299" i="17"/>
  <c r="M252" i="17"/>
  <c r="L252" i="17"/>
  <c r="M232" i="17"/>
  <c r="L232" i="17"/>
  <c r="M212" i="17"/>
  <c r="L212" i="17"/>
  <c r="M189" i="17"/>
  <c r="L189" i="17"/>
  <c r="M168" i="17"/>
  <c r="L168" i="17"/>
  <c r="M145" i="17"/>
  <c r="L145" i="17"/>
  <c r="M123" i="17"/>
  <c r="L123" i="17"/>
  <c r="M78" i="17"/>
  <c r="L78" i="17"/>
  <c r="M662" i="17"/>
  <c r="L662" i="17"/>
  <c r="M597" i="17"/>
  <c r="L597" i="17"/>
  <c r="M546" i="17"/>
  <c r="L546" i="17"/>
  <c r="M549" i="17"/>
  <c r="L549" i="17"/>
  <c r="L544" i="17"/>
  <c r="M544" i="17"/>
  <c r="M547" i="17"/>
  <c r="L547" i="17"/>
  <c r="M478" i="17"/>
  <c r="L478" i="17"/>
  <c r="M429" i="17"/>
  <c r="L429" i="17"/>
  <c r="M346" i="17"/>
  <c r="L346" i="17"/>
  <c r="M257" i="17"/>
  <c r="L257" i="17"/>
  <c r="M229" i="17"/>
  <c r="L229" i="17"/>
  <c r="M209" i="17"/>
  <c r="L209" i="17"/>
  <c r="J207" i="17"/>
  <c r="M186" i="17"/>
  <c r="L186" i="17"/>
  <c r="M165" i="17"/>
  <c r="L165" i="17"/>
  <c r="M142" i="17"/>
  <c r="L142" i="17"/>
  <c r="M120" i="17"/>
  <c r="L120" i="17"/>
  <c r="M75" i="17"/>
  <c r="L75" i="17"/>
  <c r="M135" i="14"/>
  <c r="L135" i="14"/>
  <c r="K135" i="14"/>
  <c r="J135" i="14"/>
  <c r="I135" i="14"/>
  <c r="M131" i="14"/>
  <c r="L131" i="14"/>
  <c r="K131" i="14"/>
  <c r="J131" i="14"/>
  <c r="I131" i="14"/>
  <c r="M127" i="14"/>
  <c r="L127" i="14"/>
  <c r="K127" i="14"/>
  <c r="J127" i="14"/>
  <c r="I127" i="14"/>
  <c r="M123" i="14"/>
  <c r="L123" i="14"/>
  <c r="K123" i="14"/>
  <c r="J123" i="14"/>
  <c r="I123" i="14"/>
  <c r="M119" i="14"/>
  <c r="L119" i="14"/>
  <c r="K119" i="14"/>
  <c r="J119" i="14"/>
  <c r="I119" i="14"/>
  <c r="M115" i="14"/>
  <c r="L115" i="14"/>
  <c r="K115" i="14"/>
  <c r="J115" i="14"/>
  <c r="I115" i="14"/>
  <c r="M111" i="14"/>
  <c r="L111" i="14"/>
  <c r="K111" i="14"/>
  <c r="J111" i="14"/>
  <c r="I111" i="14"/>
  <c r="M107" i="14"/>
  <c r="L107" i="14"/>
  <c r="K107" i="14"/>
  <c r="J107" i="14"/>
  <c r="I107" i="14"/>
  <c r="M103" i="14"/>
  <c r="L103" i="14"/>
  <c r="K103" i="14"/>
  <c r="J103" i="14"/>
  <c r="I103" i="14"/>
  <c r="M99" i="14"/>
  <c r="L99" i="14"/>
  <c r="K99" i="14"/>
  <c r="J99" i="14"/>
  <c r="I99" i="14"/>
  <c r="M95" i="14"/>
  <c r="L95" i="14"/>
  <c r="K95" i="14"/>
  <c r="J95" i="14"/>
  <c r="I95" i="14"/>
  <c r="M91" i="14"/>
  <c r="L91" i="14"/>
  <c r="K91" i="14"/>
  <c r="J91" i="14"/>
  <c r="I91" i="14"/>
  <c r="M87" i="14"/>
  <c r="L87" i="14"/>
  <c r="K87" i="14"/>
  <c r="J87" i="14"/>
  <c r="I87" i="14"/>
  <c r="M83" i="14"/>
  <c r="L83" i="14"/>
  <c r="K83" i="14"/>
  <c r="J83" i="14"/>
  <c r="I83" i="14"/>
  <c r="M66" i="14"/>
  <c r="L66" i="14"/>
  <c r="K66" i="14"/>
  <c r="J66" i="14"/>
  <c r="I66" i="14"/>
  <c r="M62" i="14"/>
  <c r="L62" i="14"/>
  <c r="K62" i="14"/>
  <c r="J62" i="14"/>
  <c r="I62" i="14"/>
  <c r="V61" i="14"/>
  <c r="U61" i="14"/>
  <c r="T61" i="14"/>
  <c r="M58" i="14"/>
  <c r="L58" i="14"/>
  <c r="K58" i="14"/>
  <c r="J58" i="14"/>
  <c r="I58" i="14"/>
  <c r="V57" i="14"/>
  <c r="U57" i="14"/>
  <c r="T57" i="14"/>
  <c r="M54" i="14"/>
  <c r="L54" i="14"/>
  <c r="K54" i="14"/>
  <c r="J54" i="14"/>
  <c r="I54" i="14"/>
  <c r="V53" i="14"/>
  <c r="U53" i="14"/>
  <c r="T53" i="14"/>
  <c r="M50" i="14"/>
  <c r="L50" i="14"/>
  <c r="K50" i="14"/>
  <c r="J50" i="14"/>
  <c r="I50" i="14"/>
  <c r="V49" i="14"/>
  <c r="U49" i="14"/>
  <c r="T49" i="14"/>
  <c r="M46" i="14"/>
  <c r="L46" i="14"/>
  <c r="K46" i="14"/>
  <c r="J46" i="14"/>
  <c r="I46" i="14"/>
  <c r="V45" i="14"/>
  <c r="U45" i="14"/>
  <c r="T45" i="14"/>
  <c r="M42" i="14"/>
  <c r="L42" i="14"/>
  <c r="K42" i="14"/>
  <c r="J42" i="14"/>
  <c r="I42" i="14"/>
  <c r="V41" i="14"/>
  <c r="U41" i="14"/>
  <c r="T41" i="14"/>
  <c r="M38" i="14"/>
  <c r="L38" i="14"/>
  <c r="K38" i="14"/>
  <c r="J38" i="14"/>
  <c r="I38" i="14"/>
  <c r="V37" i="14"/>
  <c r="U37" i="14"/>
  <c r="T37" i="14"/>
  <c r="M34" i="14"/>
  <c r="L34" i="14"/>
  <c r="K34" i="14"/>
  <c r="J34" i="14"/>
  <c r="I34" i="14"/>
  <c r="V33" i="14"/>
  <c r="U33" i="14"/>
  <c r="T33" i="14"/>
  <c r="M30" i="14"/>
  <c r="L30" i="14"/>
  <c r="K30" i="14"/>
  <c r="J30" i="14"/>
  <c r="I30" i="14"/>
  <c r="V20" i="14"/>
  <c r="U20" i="14"/>
  <c r="T20" i="14"/>
  <c r="V18" i="14"/>
  <c r="U18" i="14"/>
  <c r="T18" i="14"/>
  <c r="K25" i="13"/>
  <c r="I25" i="13"/>
  <c r="H25" i="13"/>
  <c r="K21" i="13"/>
  <c r="I21" i="13"/>
  <c r="H21" i="13"/>
  <c r="K17" i="13"/>
  <c r="I17" i="13"/>
  <c r="H17" i="13"/>
  <c r="K13" i="13"/>
  <c r="I13" i="13"/>
  <c r="H13" i="13"/>
  <c r="K9" i="13"/>
  <c r="I9" i="13"/>
  <c r="H9" i="13"/>
  <c r="M251" i="11"/>
  <c r="L251" i="11"/>
  <c r="M230" i="11"/>
  <c r="L230" i="11"/>
  <c r="M214" i="11"/>
  <c r="L214" i="11"/>
  <c r="M190" i="11"/>
  <c r="L190" i="11"/>
  <c r="M166" i="11"/>
  <c r="L166" i="11"/>
  <c r="M142" i="11"/>
  <c r="L142" i="11"/>
  <c r="M126" i="11"/>
  <c r="L126" i="11"/>
  <c r="M78" i="11"/>
  <c r="L78" i="11"/>
  <c r="M54" i="11"/>
  <c r="L54" i="11"/>
  <c r="M38" i="11"/>
  <c r="L38" i="11"/>
  <c r="M617" i="9"/>
  <c r="L617" i="9"/>
  <c r="M521" i="9"/>
  <c r="L521" i="9"/>
  <c r="M502" i="9"/>
  <c r="L502" i="9"/>
  <c r="M299" i="9"/>
  <c r="L299" i="9"/>
  <c r="M255" i="9"/>
  <c r="L255" i="9"/>
  <c r="M280" i="17"/>
  <c r="L280" i="17"/>
  <c r="J273" i="17"/>
  <c r="M275" i="17"/>
  <c r="L275" i="17"/>
  <c r="M278" i="17"/>
  <c r="L278" i="17"/>
  <c r="M273" i="17"/>
  <c r="L273" i="17"/>
  <c r="M276" i="17"/>
  <c r="L276" i="17"/>
  <c r="L279" i="17"/>
  <c r="M279" i="17"/>
  <c r="M274" i="17"/>
  <c r="L274" i="17"/>
  <c r="H79" i="14"/>
  <c r="M79" i="14"/>
  <c r="L79" i="14"/>
  <c r="K79" i="14"/>
  <c r="J79" i="14"/>
  <c r="I79" i="14"/>
  <c r="T29" i="14"/>
  <c r="V29" i="14"/>
  <c r="U29" i="14"/>
  <c r="T27" i="14"/>
  <c r="V27" i="14"/>
  <c r="U27" i="14"/>
  <c r="T25" i="14"/>
  <c r="V25" i="14"/>
  <c r="U25" i="14"/>
  <c r="I23" i="14"/>
  <c r="M23" i="14"/>
  <c r="L23" i="14"/>
  <c r="K23" i="14"/>
  <c r="J23" i="14"/>
  <c r="I15" i="14"/>
  <c r="M15" i="14"/>
  <c r="L15" i="14"/>
  <c r="K15" i="14"/>
  <c r="J15" i="14"/>
  <c r="T14" i="14"/>
  <c r="V14" i="14"/>
  <c r="U14" i="14"/>
  <c r="I11" i="14"/>
  <c r="M11" i="14"/>
  <c r="L11" i="14"/>
  <c r="K11" i="14"/>
  <c r="J11" i="14"/>
  <c r="T10" i="14"/>
  <c r="V10" i="14"/>
  <c r="U10" i="14"/>
  <c r="H8" i="14"/>
  <c r="M8" i="14"/>
  <c r="L8" i="14"/>
  <c r="K8" i="14"/>
  <c r="J8" i="14"/>
  <c r="I8" i="14"/>
  <c r="H6" i="14"/>
  <c r="M6" i="14"/>
  <c r="L6" i="14"/>
  <c r="K6" i="14"/>
  <c r="J6" i="14"/>
  <c r="I6" i="14"/>
  <c r="H49" i="13"/>
  <c r="K49" i="13"/>
  <c r="I49" i="13"/>
  <c r="H41" i="13"/>
  <c r="K41" i="13"/>
  <c r="I41" i="13"/>
  <c r="Q28" i="13"/>
  <c r="T28" i="13"/>
  <c r="S28" i="13"/>
  <c r="R28" i="13"/>
  <c r="Q24" i="13"/>
  <c r="T24" i="13"/>
  <c r="S24" i="13"/>
  <c r="R24" i="13"/>
  <c r="Q20" i="13"/>
  <c r="T20" i="13"/>
  <c r="S20" i="13"/>
  <c r="R20" i="13"/>
  <c r="Q16" i="13"/>
  <c r="T16" i="13"/>
  <c r="S16" i="13"/>
  <c r="R16" i="13"/>
  <c r="Q12" i="13"/>
  <c r="T12" i="13"/>
  <c r="S12" i="13"/>
  <c r="R12" i="13"/>
  <c r="Q8" i="13"/>
  <c r="T8" i="13"/>
  <c r="S8" i="13"/>
  <c r="R8" i="13"/>
  <c r="L256" i="11"/>
  <c r="M256" i="11"/>
  <c r="L235" i="11"/>
  <c r="M235" i="11"/>
  <c r="L211" i="11"/>
  <c r="M211" i="11"/>
  <c r="L187" i="11"/>
  <c r="M187" i="11"/>
  <c r="L163" i="11"/>
  <c r="M163" i="11"/>
  <c r="L147" i="11"/>
  <c r="M147" i="11"/>
  <c r="L123" i="11"/>
  <c r="M123" i="11"/>
  <c r="L99" i="11"/>
  <c r="M99" i="11"/>
  <c r="L75" i="11"/>
  <c r="M75" i="11"/>
  <c r="L59" i="11"/>
  <c r="M59" i="11"/>
  <c r="L35" i="11"/>
  <c r="M35" i="11"/>
  <c r="L11" i="11"/>
  <c r="M11" i="11"/>
  <c r="L662" i="9"/>
  <c r="M662" i="9"/>
  <c r="L614" i="9"/>
  <c r="M614" i="9"/>
  <c r="L592" i="9"/>
  <c r="M592" i="9"/>
  <c r="L570" i="9"/>
  <c r="M570" i="9"/>
  <c r="L548" i="9"/>
  <c r="M548" i="9"/>
  <c r="L526" i="9"/>
  <c r="M526" i="9"/>
  <c r="L499" i="9"/>
  <c r="M499" i="9"/>
  <c r="L473" i="9"/>
  <c r="M473" i="9"/>
  <c r="L451" i="9"/>
  <c r="M451" i="9"/>
  <c r="L426" i="9"/>
  <c r="M426" i="9"/>
  <c r="L318" i="9"/>
  <c r="M318" i="9"/>
  <c r="L296" i="9"/>
  <c r="M296" i="9"/>
  <c r="L275" i="9"/>
  <c r="M275" i="9"/>
  <c r="L252" i="9"/>
  <c r="M252" i="9"/>
  <c r="M207" i="9"/>
  <c r="L207" i="9"/>
  <c r="M165" i="9"/>
  <c r="L165" i="9"/>
  <c r="J138" i="14"/>
  <c r="I138" i="14"/>
  <c r="M138" i="14"/>
  <c r="L138" i="14"/>
  <c r="K138" i="14"/>
  <c r="J134" i="14"/>
  <c r="I134" i="14"/>
  <c r="M134" i="14"/>
  <c r="L134" i="14"/>
  <c r="K134" i="14"/>
  <c r="J130" i="14"/>
  <c r="I130" i="14"/>
  <c r="M130" i="14"/>
  <c r="L130" i="14"/>
  <c r="K130" i="14"/>
  <c r="J126" i="14"/>
  <c r="I126" i="14"/>
  <c r="M126" i="14"/>
  <c r="L126" i="14"/>
  <c r="K126" i="14"/>
  <c r="J122" i="14"/>
  <c r="I122" i="14"/>
  <c r="M122" i="14"/>
  <c r="L122" i="14"/>
  <c r="K122" i="14"/>
  <c r="J118" i="14"/>
  <c r="I118" i="14"/>
  <c r="M118" i="14"/>
  <c r="L118" i="14"/>
  <c r="K118" i="14"/>
  <c r="J114" i="14"/>
  <c r="I114" i="14"/>
  <c r="M114" i="14"/>
  <c r="L114" i="14"/>
  <c r="K114" i="14"/>
  <c r="J110" i="14"/>
  <c r="I110" i="14"/>
  <c r="M110" i="14"/>
  <c r="L110" i="14"/>
  <c r="K110" i="14"/>
  <c r="J106" i="14"/>
  <c r="I106" i="14"/>
  <c r="M106" i="14"/>
  <c r="L106" i="14"/>
  <c r="K106" i="14"/>
  <c r="J102" i="14"/>
  <c r="I102" i="14"/>
  <c r="M102" i="14"/>
  <c r="L102" i="14"/>
  <c r="K102" i="14"/>
  <c r="J98" i="14"/>
  <c r="I98" i="14"/>
  <c r="M98" i="14"/>
  <c r="L98" i="14"/>
  <c r="K98" i="14"/>
  <c r="J94" i="14"/>
  <c r="I94" i="14"/>
  <c r="M94" i="14"/>
  <c r="L94" i="14"/>
  <c r="K94" i="14"/>
  <c r="J90" i="14"/>
  <c r="I90" i="14"/>
  <c r="M90" i="14"/>
  <c r="L90" i="14"/>
  <c r="K90" i="14"/>
  <c r="J86" i="14"/>
  <c r="I86" i="14"/>
  <c r="M86" i="14"/>
  <c r="L86" i="14"/>
  <c r="K86" i="14"/>
  <c r="U68" i="14"/>
  <c r="T68" i="14"/>
  <c r="V68" i="14"/>
  <c r="U64" i="14"/>
  <c r="T64" i="14"/>
  <c r="V64" i="14"/>
  <c r="U60" i="14"/>
  <c r="T60" i="14"/>
  <c r="V60" i="14"/>
  <c r="U56" i="14"/>
  <c r="T56" i="14"/>
  <c r="V56" i="14"/>
  <c r="U52" i="14"/>
  <c r="T52" i="14"/>
  <c r="V52" i="14"/>
  <c r="U48" i="14"/>
  <c r="T48" i="14"/>
  <c r="V48" i="14"/>
  <c r="U44" i="14"/>
  <c r="T44" i="14"/>
  <c r="V44" i="14"/>
  <c r="U40" i="14"/>
  <c r="T40" i="14"/>
  <c r="V40" i="14"/>
  <c r="U36" i="14"/>
  <c r="T36" i="14"/>
  <c r="V36" i="14"/>
  <c r="U32" i="14"/>
  <c r="T32" i="14"/>
  <c r="V32" i="14"/>
  <c r="U22" i="14"/>
  <c r="T22" i="14"/>
  <c r="V22" i="14"/>
  <c r="T7" i="14"/>
  <c r="S7" i="14"/>
  <c r="V7" i="14"/>
  <c r="U7" i="14"/>
  <c r="M253" i="11"/>
  <c r="L253" i="11"/>
  <c r="M232" i="11"/>
  <c r="L232" i="11"/>
  <c r="M208" i="11"/>
  <c r="L208" i="11"/>
  <c r="M192" i="11"/>
  <c r="L192" i="11"/>
  <c r="M168" i="11"/>
  <c r="L168" i="11"/>
  <c r="M144" i="11"/>
  <c r="L144" i="11"/>
  <c r="M56" i="11"/>
  <c r="L56" i="11"/>
  <c r="K29" i="14"/>
  <c r="J29" i="14"/>
  <c r="I29" i="14"/>
  <c r="M29" i="14"/>
  <c r="L29" i="14"/>
  <c r="K27" i="14"/>
  <c r="J27" i="14"/>
  <c r="I27" i="14"/>
  <c r="M27" i="14"/>
  <c r="L27" i="14"/>
  <c r="K25" i="14"/>
  <c r="J25" i="14"/>
  <c r="I25" i="14"/>
  <c r="M25" i="14"/>
  <c r="L25" i="14"/>
  <c r="V17" i="14"/>
  <c r="U17" i="14"/>
  <c r="T17" i="14"/>
  <c r="K14" i="14"/>
  <c r="J14" i="14"/>
  <c r="I14" i="14"/>
  <c r="M14" i="14"/>
  <c r="L14" i="14"/>
  <c r="V13" i="14"/>
  <c r="U13" i="14"/>
  <c r="T13" i="14"/>
  <c r="K10" i="14"/>
  <c r="J10" i="14"/>
  <c r="I10" i="14"/>
  <c r="M10" i="14"/>
  <c r="L10" i="14"/>
  <c r="V9" i="14"/>
  <c r="U9" i="14"/>
  <c r="T9" i="14"/>
  <c r="I55" i="13"/>
  <c r="H55" i="13"/>
  <c r="K55" i="13"/>
  <c r="I47" i="13"/>
  <c r="H47" i="13"/>
  <c r="K47" i="13"/>
  <c r="I39" i="13"/>
  <c r="H39" i="13"/>
  <c r="K39" i="13"/>
  <c r="S27" i="13"/>
  <c r="R27" i="13"/>
  <c r="Q27" i="13"/>
  <c r="T27" i="13"/>
  <c r="S23" i="13"/>
  <c r="R23" i="13"/>
  <c r="Q23" i="13"/>
  <c r="T23" i="13"/>
  <c r="S19" i="13"/>
  <c r="R19" i="13"/>
  <c r="Q19" i="13"/>
  <c r="T19" i="13"/>
  <c r="S15" i="13"/>
  <c r="R15" i="13"/>
  <c r="Q15" i="13"/>
  <c r="T15" i="13"/>
  <c r="S11" i="13"/>
  <c r="R11" i="13"/>
  <c r="Q11" i="13"/>
  <c r="T11" i="13"/>
  <c r="M258" i="11"/>
  <c r="L258" i="11"/>
  <c r="M229" i="11"/>
  <c r="L229" i="11"/>
  <c r="M213" i="11"/>
  <c r="L213" i="11"/>
  <c r="M189" i="11"/>
  <c r="L189" i="11"/>
  <c r="M165" i="11"/>
  <c r="L165" i="11"/>
  <c r="M141" i="11"/>
  <c r="L141" i="11"/>
  <c r="M125" i="11"/>
  <c r="L125" i="11"/>
  <c r="M101" i="11"/>
  <c r="L101" i="11"/>
  <c r="M77" i="11"/>
  <c r="L77" i="11"/>
  <c r="M53" i="11"/>
  <c r="L53" i="11"/>
  <c r="M37" i="11"/>
  <c r="L37" i="11"/>
  <c r="M13" i="11"/>
  <c r="L13" i="11"/>
  <c r="M664" i="9"/>
  <c r="L664" i="9"/>
  <c r="M616" i="9"/>
  <c r="L616" i="9"/>
  <c r="M594" i="9"/>
  <c r="L594" i="9"/>
  <c r="M572" i="9"/>
  <c r="L572" i="9"/>
  <c r="M550" i="9"/>
  <c r="L550" i="9"/>
  <c r="M528" i="9"/>
  <c r="L528" i="9"/>
  <c r="M501" i="9"/>
  <c r="L501" i="9"/>
  <c r="M475" i="9"/>
  <c r="L475" i="9"/>
  <c r="M453" i="9"/>
  <c r="L453" i="9"/>
  <c r="M428" i="9"/>
  <c r="L428" i="9"/>
  <c r="M320" i="9"/>
  <c r="L320" i="9"/>
  <c r="M298" i="9"/>
  <c r="L298" i="9"/>
  <c r="M277" i="9"/>
  <c r="L277" i="9"/>
  <c r="M254" i="9"/>
  <c r="L254" i="9"/>
  <c r="M209" i="9"/>
  <c r="L209" i="9"/>
  <c r="J207" i="9"/>
  <c r="M167" i="9"/>
  <c r="L167" i="9"/>
  <c r="M59" i="17"/>
  <c r="L59" i="17"/>
  <c r="M54" i="17"/>
  <c r="L54" i="17"/>
  <c r="M57" i="17"/>
  <c r="L57" i="17"/>
  <c r="M60" i="17"/>
  <c r="L60" i="17"/>
  <c r="M55" i="17"/>
  <c r="L55" i="17"/>
  <c r="L58" i="17"/>
  <c r="M58" i="17"/>
  <c r="M53" i="17"/>
  <c r="L53" i="17"/>
  <c r="L137" i="14"/>
  <c r="K137" i="14"/>
  <c r="J137" i="14"/>
  <c r="I137" i="14"/>
  <c r="M137" i="14"/>
  <c r="L133" i="14"/>
  <c r="K133" i="14"/>
  <c r="J133" i="14"/>
  <c r="I133" i="14"/>
  <c r="M133" i="14"/>
  <c r="L129" i="14"/>
  <c r="K129" i="14"/>
  <c r="J129" i="14"/>
  <c r="I129" i="14"/>
  <c r="M129" i="14"/>
  <c r="L125" i="14"/>
  <c r="K125" i="14"/>
  <c r="J125" i="14"/>
  <c r="I125" i="14"/>
  <c r="M125" i="14"/>
  <c r="L121" i="14"/>
  <c r="K121" i="14"/>
  <c r="J121" i="14"/>
  <c r="I121" i="14"/>
  <c r="M121" i="14"/>
  <c r="L117" i="14"/>
  <c r="K117" i="14"/>
  <c r="J117" i="14"/>
  <c r="I117" i="14"/>
  <c r="M117" i="14"/>
  <c r="L113" i="14"/>
  <c r="K113" i="14"/>
  <c r="J113" i="14"/>
  <c r="I113" i="14"/>
  <c r="M113" i="14"/>
  <c r="L109" i="14"/>
  <c r="K109" i="14"/>
  <c r="J109" i="14"/>
  <c r="I109" i="14"/>
  <c r="M109" i="14"/>
  <c r="L105" i="14"/>
  <c r="K105" i="14"/>
  <c r="J105" i="14"/>
  <c r="I105" i="14"/>
  <c r="M105" i="14"/>
  <c r="L101" i="14"/>
  <c r="K101" i="14"/>
  <c r="J101" i="14"/>
  <c r="I101" i="14"/>
  <c r="M101" i="14"/>
  <c r="L97" i="14"/>
  <c r="K97" i="14"/>
  <c r="J97" i="14"/>
  <c r="I97" i="14"/>
  <c r="M97" i="14"/>
  <c r="L93" i="14"/>
  <c r="K93" i="14"/>
  <c r="J93" i="14"/>
  <c r="I93" i="14"/>
  <c r="M93" i="14"/>
  <c r="L89" i="14"/>
  <c r="K89" i="14"/>
  <c r="J89" i="14"/>
  <c r="I89" i="14"/>
  <c r="M89" i="14"/>
  <c r="L85" i="14"/>
  <c r="K85" i="14"/>
  <c r="J85" i="14"/>
  <c r="I85" i="14"/>
  <c r="M85" i="14"/>
  <c r="L81" i="14"/>
  <c r="K81" i="14"/>
  <c r="J81" i="14"/>
  <c r="I81" i="14"/>
  <c r="M81" i="14"/>
  <c r="K78" i="14"/>
  <c r="J78" i="14"/>
  <c r="I78" i="14"/>
  <c r="H78" i="14"/>
  <c r="M78" i="14"/>
  <c r="L78" i="14"/>
  <c r="L68" i="14"/>
  <c r="K68" i="14"/>
  <c r="J68" i="14"/>
  <c r="I68" i="14"/>
  <c r="M68" i="14"/>
  <c r="V67" i="14"/>
  <c r="U67" i="14"/>
  <c r="T67" i="14"/>
  <c r="L64" i="14"/>
  <c r="K64" i="14"/>
  <c r="J64" i="14"/>
  <c r="I64" i="14"/>
  <c r="M64" i="14"/>
  <c r="V63" i="14"/>
  <c r="U63" i="14"/>
  <c r="T63" i="14"/>
  <c r="L60" i="14"/>
  <c r="K60" i="14"/>
  <c r="J60" i="14"/>
  <c r="I60" i="14"/>
  <c r="M60" i="14"/>
  <c r="V59" i="14"/>
  <c r="U59" i="14"/>
  <c r="T59" i="14"/>
  <c r="L56" i="14"/>
  <c r="K56" i="14"/>
  <c r="J56" i="14"/>
  <c r="I56" i="14"/>
  <c r="M56" i="14"/>
  <c r="V55" i="14"/>
  <c r="U55" i="14"/>
  <c r="T55" i="14"/>
  <c r="L52" i="14"/>
  <c r="K52" i="14"/>
  <c r="J52" i="14"/>
  <c r="I52" i="14"/>
  <c r="M52" i="14"/>
  <c r="V51" i="14"/>
  <c r="U51" i="14"/>
  <c r="T51" i="14"/>
  <c r="L48" i="14"/>
  <c r="K48" i="14"/>
  <c r="J48" i="14"/>
  <c r="I48" i="14"/>
  <c r="M48" i="14"/>
  <c r="V47" i="14"/>
  <c r="U47" i="14"/>
  <c r="T47" i="14"/>
  <c r="V43" i="14"/>
  <c r="U43" i="14"/>
  <c r="T43" i="14"/>
  <c r="V39" i="14"/>
  <c r="U39" i="14"/>
  <c r="T39" i="14"/>
  <c r="V35" i="14"/>
  <c r="U35" i="14"/>
  <c r="T35" i="14"/>
  <c r="V31" i="14"/>
  <c r="U31" i="14"/>
  <c r="T31" i="14"/>
  <c r="V24" i="14"/>
  <c r="U24" i="14"/>
  <c r="T24" i="14"/>
  <c r="V19" i="14"/>
  <c r="U19" i="14"/>
  <c r="T19" i="14"/>
  <c r="M255" i="11"/>
  <c r="L255" i="11"/>
  <c r="M234" i="11"/>
  <c r="L234" i="11"/>
  <c r="M210" i="11"/>
  <c r="L210" i="11"/>
  <c r="M170" i="11"/>
  <c r="L170" i="11"/>
  <c r="M146" i="11"/>
  <c r="L146" i="11"/>
  <c r="M122" i="11"/>
  <c r="L122" i="11"/>
  <c r="M58" i="11"/>
  <c r="L58" i="11"/>
  <c r="M34" i="11"/>
  <c r="L34" i="11"/>
  <c r="L525" i="9"/>
  <c r="M525" i="9"/>
  <c r="V28" i="14"/>
  <c r="U28" i="14"/>
  <c r="T28" i="14"/>
  <c r="V26" i="14"/>
  <c r="U26" i="14"/>
  <c r="T26" i="14"/>
  <c r="V21" i="14"/>
  <c r="U21" i="14"/>
  <c r="T21" i="14"/>
  <c r="M17" i="14"/>
  <c r="L17" i="14"/>
  <c r="K17" i="14"/>
  <c r="J17" i="14"/>
  <c r="I17" i="14"/>
  <c r="V16" i="14"/>
  <c r="U16" i="14"/>
  <c r="T16" i="14"/>
  <c r="M13" i="14"/>
  <c r="L13" i="14"/>
  <c r="K13" i="14"/>
  <c r="J13" i="14"/>
  <c r="I13" i="14"/>
  <c r="V12" i="14"/>
  <c r="U12" i="14"/>
  <c r="T12" i="14"/>
  <c r="M9" i="14"/>
  <c r="L9" i="14"/>
  <c r="K9" i="14"/>
  <c r="J9" i="14"/>
  <c r="I9" i="14"/>
  <c r="L7" i="14"/>
  <c r="K7" i="14"/>
  <c r="J7" i="14"/>
  <c r="I7" i="14"/>
  <c r="H7" i="14"/>
  <c r="M7" i="14"/>
  <c r="K53" i="13"/>
  <c r="I53" i="13"/>
  <c r="H53" i="13"/>
  <c r="K45" i="13"/>
  <c r="I45" i="13"/>
  <c r="H45" i="13"/>
  <c r="K37" i="13"/>
  <c r="I37" i="13"/>
  <c r="H37" i="13"/>
  <c r="T26" i="13"/>
  <c r="S26" i="13"/>
  <c r="R26" i="13"/>
  <c r="Q26" i="13"/>
  <c r="T22" i="13"/>
  <c r="S22" i="13"/>
  <c r="R22" i="13"/>
  <c r="Q22" i="13"/>
  <c r="T18" i="13"/>
  <c r="S18" i="13"/>
  <c r="R18" i="13"/>
  <c r="Q18" i="13"/>
  <c r="T14" i="13"/>
  <c r="S14" i="13"/>
  <c r="R14" i="13"/>
  <c r="Q14" i="13"/>
  <c r="T10" i="13"/>
  <c r="S10" i="13"/>
  <c r="R10" i="13"/>
  <c r="Q10" i="13"/>
  <c r="T6" i="13"/>
  <c r="S6" i="13"/>
  <c r="R6" i="13"/>
  <c r="Q6" i="13"/>
  <c r="M252" i="11"/>
  <c r="L252" i="11"/>
  <c r="M231" i="11"/>
  <c r="L231" i="11"/>
  <c r="M207" i="11"/>
  <c r="L207" i="11"/>
  <c r="M191" i="11"/>
  <c r="L191" i="11"/>
  <c r="M167" i="11"/>
  <c r="L167" i="11"/>
  <c r="M143" i="11"/>
  <c r="L143" i="11"/>
  <c r="M119" i="11"/>
  <c r="L119" i="11"/>
  <c r="M103" i="11"/>
  <c r="L103" i="11"/>
  <c r="M79" i="11"/>
  <c r="L79" i="11"/>
  <c r="M55" i="11"/>
  <c r="L55" i="11"/>
  <c r="M31" i="11"/>
  <c r="L31" i="11"/>
  <c r="M15" i="11"/>
  <c r="L15" i="11"/>
  <c r="M666" i="9"/>
  <c r="L666" i="9"/>
  <c r="M618" i="9"/>
  <c r="L618" i="9"/>
  <c r="M596" i="9"/>
  <c r="L596" i="9"/>
  <c r="M574" i="9"/>
  <c r="L574" i="9"/>
  <c r="M544" i="9"/>
  <c r="L544" i="9"/>
  <c r="M522" i="9"/>
  <c r="L522" i="9"/>
  <c r="M503" i="9"/>
  <c r="L503" i="9"/>
  <c r="M477" i="9"/>
  <c r="L477" i="9"/>
  <c r="M455" i="9"/>
  <c r="L455" i="9"/>
  <c r="M422" i="9"/>
  <c r="L422" i="9"/>
  <c r="M322" i="9"/>
  <c r="L322" i="9"/>
  <c r="M300" i="9"/>
  <c r="L300" i="9"/>
  <c r="M279" i="9"/>
  <c r="L279" i="9"/>
  <c r="M256" i="9"/>
  <c r="L256" i="9"/>
  <c r="M211" i="9"/>
  <c r="L211" i="9"/>
  <c r="M169" i="9"/>
  <c r="L169" i="9"/>
  <c r="M136" i="14"/>
  <c r="L136" i="14"/>
  <c r="K136" i="14"/>
  <c r="J136" i="14"/>
  <c r="I136" i="14"/>
  <c r="M132" i="14"/>
  <c r="L132" i="14"/>
  <c r="K132" i="14"/>
  <c r="J132" i="14"/>
  <c r="I132" i="14"/>
  <c r="M128" i="14"/>
  <c r="L128" i="14"/>
  <c r="K128" i="14"/>
  <c r="J128" i="14"/>
  <c r="I128" i="14"/>
  <c r="M124" i="14"/>
  <c r="L124" i="14"/>
  <c r="K124" i="14"/>
  <c r="J124" i="14"/>
  <c r="I124" i="14"/>
  <c r="M120" i="14"/>
  <c r="L120" i="14"/>
  <c r="K120" i="14"/>
  <c r="J120" i="14"/>
  <c r="I120" i="14"/>
  <c r="M116" i="14"/>
  <c r="L116" i="14"/>
  <c r="K116" i="14"/>
  <c r="J116" i="14"/>
  <c r="I116" i="14"/>
  <c r="M112" i="14"/>
  <c r="L112" i="14"/>
  <c r="K112" i="14"/>
  <c r="J112" i="14"/>
  <c r="I112" i="14"/>
  <c r="M108" i="14"/>
  <c r="L108" i="14"/>
  <c r="K108" i="14"/>
  <c r="J108" i="14"/>
  <c r="I108" i="14"/>
  <c r="M104" i="14"/>
  <c r="L104" i="14"/>
  <c r="K104" i="14"/>
  <c r="J104" i="14"/>
  <c r="I104" i="14"/>
  <c r="M100" i="14"/>
  <c r="L100" i="14"/>
  <c r="K100" i="14"/>
  <c r="J100" i="14"/>
  <c r="I100" i="14"/>
  <c r="M96" i="14"/>
  <c r="L96" i="14"/>
  <c r="K96" i="14"/>
  <c r="J96" i="14"/>
  <c r="I96" i="14"/>
  <c r="M92" i="14"/>
  <c r="L92" i="14"/>
  <c r="K92" i="14"/>
  <c r="J92" i="14"/>
  <c r="I92" i="14"/>
  <c r="M88" i="14"/>
  <c r="L88" i="14"/>
  <c r="K88" i="14"/>
  <c r="J88" i="14"/>
  <c r="I88" i="14"/>
  <c r="M84" i="14"/>
  <c r="L84" i="14"/>
  <c r="K84" i="14"/>
  <c r="J84" i="14"/>
  <c r="I84" i="14"/>
  <c r="M80" i="14"/>
  <c r="L80" i="14"/>
  <c r="K80" i="14"/>
  <c r="J80" i="14"/>
  <c r="I80" i="14"/>
  <c r="M67" i="14"/>
  <c r="L67" i="14"/>
  <c r="K67" i="14"/>
  <c r="J67" i="14"/>
  <c r="I67" i="14"/>
  <c r="V66" i="14"/>
  <c r="U66" i="14"/>
  <c r="T66" i="14"/>
  <c r="M63" i="14"/>
  <c r="L63" i="14"/>
  <c r="K63" i="14"/>
  <c r="J63" i="14"/>
  <c r="I63" i="14"/>
  <c r="V62" i="14"/>
  <c r="U62" i="14"/>
  <c r="T62" i="14"/>
  <c r="M59" i="14"/>
  <c r="L59" i="14"/>
  <c r="K59" i="14"/>
  <c r="J59" i="14"/>
  <c r="I59" i="14"/>
  <c r="V58" i="14"/>
  <c r="U58" i="14"/>
  <c r="T58" i="14"/>
  <c r="M55" i="14"/>
  <c r="L55" i="14"/>
  <c r="K55" i="14"/>
  <c r="J55" i="14"/>
  <c r="I55" i="14"/>
  <c r="V54" i="14"/>
  <c r="U54" i="14"/>
  <c r="T54" i="14"/>
  <c r="M51" i="14"/>
  <c r="L51" i="14"/>
  <c r="K51" i="14"/>
  <c r="J51" i="14"/>
  <c r="I51" i="14"/>
  <c r="V50" i="14"/>
  <c r="U50" i="14"/>
  <c r="T50" i="14"/>
  <c r="M47" i="14"/>
  <c r="L47" i="14"/>
  <c r="K47" i="14"/>
  <c r="J47" i="14"/>
  <c r="I47" i="14"/>
  <c r="V46" i="14"/>
  <c r="U46" i="14"/>
  <c r="T46" i="14"/>
  <c r="M43" i="14"/>
  <c r="L43" i="14"/>
  <c r="K43" i="14"/>
  <c r="J43" i="14"/>
  <c r="I43" i="14"/>
  <c r="V42" i="14"/>
  <c r="U42" i="14"/>
  <c r="T42" i="14"/>
  <c r="M39" i="14"/>
  <c r="L39" i="14"/>
  <c r="K39" i="14"/>
  <c r="J39" i="14"/>
  <c r="I39" i="14"/>
  <c r="V38" i="14"/>
  <c r="U38" i="14"/>
  <c r="T38" i="14"/>
  <c r="M35" i="14"/>
  <c r="L35" i="14"/>
  <c r="K35" i="14"/>
  <c r="J35" i="14"/>
  <c r="I35" i="14"/>
  <c r="V34" i="14"/>
  <c r="U34" i="14"/>
  <c r="T34" i="14"/>
  <c r="M31" i="14"/>
  <c r="L31" i="14"/>
  <c r="K31" i="14"/>
  <c r="J31" i="14"/>
  <c r="I31" i="14"/>
  <c r="V30" i="14"/>
  <c r="U30" i="14"/>
  <c r="T30" i="14"/>
  <c r="M24" i="14"/>
  <c r="L24" i="14"/>
  <c r="K24" i="14"/>
  <c r="J24" i="14"/>
  <c r="I24" i="14"/>
  <c r="M19" i="14"/>
  <c r="L19" i="14"/>
  <c r="K19" i="14"/>
  <c r="J19" i="14"/>
  <c r="I19" i="14"/>
  <c r="V8" i="14"/>
  <c r="U8" i="14"/>
  <c r="T8" i="14"/>
  <c r="S8" i="14"/>
  <c r="V6" i="14"/>
  <c r="U6" i="14"/>
  <c r="T6" i="14"/>
  <c r="S6" i="14"/>
  <c r="K60" i="13"/>
  <c r="I60" i="13"/>
  <c r="H60" i="13"/>
  <c r="K52" i="13"/>
  <c r="I52" i="13"/>
  <c r="H52" i="13"/>
  <c r="K44" i="13"/>
  <c r="I44" i="13"/>
  <c r="H44" i="13"/>
  <c r="K26" i="13"/>
  <c r="I26" i="13"/>
  <c r="H26" i="13"/>
  <c r="K22" i="13"/>
  <c r="I22" i="13"/>
  <c r="H22" i="13"/>
  <c r="K18" i="13"/>
  <c r="I18" i="13"/>
  <c r="H18" i="13"/>
  <c r="K14" i="13"/>
  <c r="I14" i="13"/>
  <c r="H14" i="13"/>
  <c r="K10" i="13"/>
  <c r="I10" i="13"/>
  <c r="H10" i="13"/>
  <c r="K6" i="13"/>
  <c r="I6" i="13"/>
  <c r="H6" i="13"/>
  <c r="M257" i="11"/>
  <c r="L257" i="11"/>
  <c r="M236" i="11"/>
  <c r="L236" i="11"/>
  <c r="M212" i="11"/>
  <c r="L212" i="11"/>
  <c r="M188" i="11"/>
  <c r="L188" i="11"/>
  <c r="M164" i="11"/>
  <c r="L164" i="11"/>
  <c r="M148" i="11"/>
  <c r="L148" i="11"/>
  <c r="M124" i="11"/>
  <c r="L124" i="11"/>
  <c r="M100" i="11"/>
  <c r="L100" i="11"/>
  <c r="M76" i="11"/>
  <c r="L76" i="11"/>
  <c r="M60" i="11"/>
  <c r="L60" i="11"/>
  <c r="M36" i="11"/>
  <c r="L36" i="11"/>
  <c r="M12" i="11"/>
  <c r="L12" i="11"/>
  <c r="M663" i="9"/>
  <c r="L663" i="9"/>
  <c r="M615" i="9"/>
  <c r="L615" i="9"/>
  <c r="M593" i="9"/>
  <c r="L593" i="9"/>
  <c r="M571" i="9"/>
  <c r="L571" i="9"/>
  <c r="M549" i="9"/>
  <c r="L549" i="9"/>
  <c r="M527" i="9"/>
  <c r="L527" i="9"/>
  <c r="L500" i="9"/>
  <c r="M500" i="9"/>
  <c r="J498" i="9"/>
  <c r="L474" i="9"/>
  <c r="M474" i="9"/>
  <c r="L452" i="9"/>
  <c r="M452" i="9"/>
  <c r="L427" i="9"/>
  <c r="M427" i="9"/>
  <c r="L319" i="9"/>
  <c r="M319" i="9"/>
  <c r="L297" i="9"/>
  <c r="M297" i="9"/>
  <c r="L276" i="9"/>
  <c r="M276" i="9"/>
  <c r="L253" i="9"/>
  <c r="M253" i="9"/>
  <c r="J251" i="9"/>
  <c r="L208" i="9"/>
  <c r="M208" i="9"/>
  <c r="L166" i="9"/>
  <c r="M166" i="9"/>
  <c r="M254" i="11"/>
  <c r="L254" i="11"/>
  <c r="M399" i="9"/>
  <c r="L399" i="9"/>
  <c r="L402" i="9"/>
  <c r="M402" i="9"/>
  <c r="M397" i="9"/>
  <c r="L397" i="9"/>
  <c r="M403" i="9"/>
  <c r="L403" i="9"/>
  <c r="L401" i="9"/>
  <c r="M401" i="9"/>
  <c r="M396" i="9"/>
  <c r="L396" i="9"/>
  <c r="F88" i="7"/>
  <c r="X107" i="4"/>
  <c r="S107" i="4"/>
  <c r="W107" i="4"/>
  <c r="V107" i="4"/>
  <c r="U107" i="4"/>
  <c r="T107" i="4"/>
  <c r="X103" i="4"/>
  <c r="W103" i="4"/>
  <c r="S103" i="4"/>
  <c r="V103" i="4"/>
  <c r="U103" i="4"/>
  <c r="T103" i="4"/>
  <c r="M94" i="4"/>
  <c r="L94" i="4"/>
  <c r="K94" i="4"/>
  <c r="J94" i="4"/>
  <c r="H94" i="4"/>
  <c r="I94" i="4"/>
  <c r="M90" i="4"/>
  <c r="L90" i="4"/>
  <c r="K90" i="4"/>
  <c r="H90" i="4"/>
  <c r="J90" i="4"/>
  <c r="I90" i="4"/>
  <c r="S84" i="4"/>
  <c r="X84" i="4"/>
  <c r="W84" i="4"/>
  <c r="V84" i="4"/>
  <c r="U84" i="4"/>
  <c r="T84" i="4"/>
  <c r="X80" i="4"/>
  <c r="W80" i="4"/>
  <c r="V80" i="4"/>
  <c r="U80" i="4"/>
  <c r="S80" i="4"/>
  <c r="T80" i="4"/>
  <c r="X76" i="4"/>
  <c r="S76" i="4"/>
  <c r="W76" i="4"/>
  <c r="V76" i="4"/>
  <c r="U76" i="4"/>
  <c r="T76" i="4"/>
  <c r="X72" i="4"/>
  <c r="W72" i="4"/>
  <c r="V72" i="4"/>
  <c r="S72" i="4"/>
  <c r="U72" i="4"/>
  <c r="T72" i="4"/>
  <c r="X68" i="4"/>
  <c r="W68" i="4"/>
  <c r="S68" i="4"/>
  <c r="V68" i="4"/>
  <c r="U68" i="4"/>
  <c r="T68" i="4"/>
  <c r="S64" i="4"/>
  <c r="X64" i="4"/>
  <c r="W64" i="4"/>
  <c r="V64" i="4"/>
  <c r="U64" i="4"/>
  <c r="T64" i="4"/>
  <c r="S60" i="4"/>
  <c r="X60" i="4"/>
  <c r="W60" i="4"/>
  <c r="V60" i="4"/>
  <c r="U60" i="4"/>
  <c r="T60" i="4"/>
  <c r="S56" i="4"/>
  <c r="X56" i="4"/>
  <c r="W56" i="4"/>
  <c r="V56" i="4"/>
  <c r="U56" i="4"/>
  <c r="T56" i="4"/>
  <c r="X52" i="4"/>
  <c r="W52" i="4"/>
  <c r="S52" i="4"/>
  <c r="V52" i="4"/>
  <c r="U52" i="4"/>
  <c r="T52" i="4"/>
  <c r="S48" i="4"/>
  <c r="X48" i="4"/>
  <c r="W48" i="4"/>
  <c r="V48" i="4"/>
  <c r="U48" i="4"/>
  <c r="T48" i="4"/>
  <c r="X44" i="4"/>
  <c r="W44" i="4"/>
  <c r="V44" i="4"/>
  <c r="U44" i="4"/>
  <c r="T44" i="4"/>
  <c r="S44" i="4"/>
  <c r="X40" i="4"/>
  <c r="W40" i="4"/>
  <c r="V40" i="4"/>
  <c r="U40" i="4"/>
  <c r="T40" i="4"/>
  <c r="S40" i="4"/>
  <c r="X36" i="4"/>
  <c r="S36" i="4"/>
  <c r="W36" i="4"/>
  <c r="V36" i="4"/>
  <c r="U36" i="4"/>
  <c r="T36" i="4"/>
  <c r="S32" i="4"/>
  <c r="X32" i="4"/>
  <c r="W32" i="4"/>
  <c r="V32" i="4"/>
  <c r="U32" i="4"/>
  <c r="T32" i="4"/>
  <c r="S28" i="4"/>
  <c r="X28" i="4"/>
  <c r="W28" i="4"/>
  <c r="V28" i="4"/>
  <c r="U28" i="4"/>
  <c r="T28" i="4"/>
  <c r="X24" i="4"/>
  <c r="W24" i="4"/>
  <c r="V24" i="4"/>
  <c r="S24" i="4"/>
  <c r="U24" i="4"/>
  <c r="T24" i="4"/>
  <c r="X20" i="4"/>
  <c r="W20" i="4"/>
  <c r="V20" i="4"/>
  <c r="U20" i="4"/>
  <c r="S20" i="4"/>
  <c r="T20" i="4"/>
  <c r="X16" i="4"/>
  <c r="W16" i="4"/>
  <c r="V16" i="4"/>
  <c r="U16" i="4"/>
  <c r="T16" i="4"/>
  <c r="S16" i="4"/>
  <c r="X12" i="4"/>
  <c r="W12" i="4"/>
  <c r="V12" i="4"/>
  <c r="S12" i="4"/>
  <c r="U12" i="4"/>
  <c r="T12" i="4"/>
  <c r="X8" i="4"/>
  <c r="W8" i="4"/>
  <c r="V8" i="4"/>
  <c r="U8" i="4"/>
  <c r="T8" i="4"/>
  <c r="S8" i="4"/>
  <c r="X110" i="3"/>
  <c r="W110" i="3"/>
  <c r="V110" i="3"/>
  <c r="S110" i="3"/>
  <c r="U110" i="3"/>
  <c r="T110" i="3"/>
  <c r="X106" i="3"/>
  <c r="W106" i="3"/>
  <c r="S106" i="3"/>
  <c r="V106" i="3"/>
  <c r="U106" i="3"/>
  <c r="T106" i="3"/>
  <c r="S102" i="3"/>
  <c r="X102" i="3"/>
  <c r="W102" i="3"/>
  <c r="V102" i="3"/>
  <c r="U102" i="3"/>
  <c r="T102" i="3"/>
  <c r="M97" i="3"/>
  <c r="L97" i="3"/>
  <c r="H97" i="3"/>
  <c r="K97" i="3"/>
  <c r="J97" i="3"/>
  <c r="I97" i="3"/>
  <c r="H93" i="3"/>
  <c r="M93" i="3"/>
  <c r="L93" i="3"/>
  <c r="K93" i="3"/>
  <c r="J93" i="3"/>
  <c r="I93" i="3"/>
  <c r="M89" i="3"/>
  <c r="L89" i="3"/>
  <c r="K89" i="3"/>
  <c r="J89" i="3"/>
  <c r="H89" i="3"/>
  <c r="I89" i="3"/>
  <c r="X83" i="3"/>
  <c r="W83" i="3"/>
  <c r="V83" i="3"/>
  <c r="S83" i="3"/>
  <c r="U83" i="3"/>
  <c r="T83" i="3"/>
  <c r="X79" i="3"/>
  <c r="W79" i="3"/>
  <c r="V79" i="3"/>
  <c r="S79" i="3"/>
  <c r="U79" i="3"/>
  <c r="T79" i="3"/>
  <c r="X75" i="3"/>
  <c r="W75" i="3"/>
  <c r="V75" i="3"/>
  <c r="U75" i="3"/>
  <c r="S75" i="3"/>
  <c r="T75" i="3"/>
  <c r="S71" i="3"/>
  <c r="X71" i="3"/>
  <c r="W71" i="3"/>
  <c r="V71" i="3"/>
  <c r="U71" i="3"/>
  <c r="T71" i="3"/>
  <c r="S67" i="3"/>
  <c r="X67" i="3"/>
  <c r="W67" i="3"/>
  <c r="V67" i="3"/>
  <c r="U67" i="3"/>
  <c r="T67" i="3"/>
  <c r="X63" i="3"/>
  <c r="S63" i="3"/>
  <c r="W63" i="3"/>
  <c r="V63" i="3"/>
  <c r="U63" i="3"/>
  <c r="T63" i="3"/>
  <c r="X59" i="3"/>
  <c r="S59" i="3"/>
  <c r="W59" i="3"/>
  <c r="V59" i="3"/>
  <c r="U59" i="3"/>
  <c r="T59" i="3"/>
  <c r="X55" i="3"/>
  <c r="W55" i="3"/>
  <c r="V55" i="3"/>
  <c r="U55" i="3"/>
  <c r="S55" i="3"/>
  <c r="T55" i="3"/>
  <c r="X51" i="3"/>
  <c r="W51" i="3"/>
  <c r="S51" i="3"/>
  <c r="V51" i="3"/>
  <c r="U51" i="3"/>
  <c r="T51" i="3"/>
  <c r="X47" i="3"/>
  <c r="W47" i="3"/>
  <c r="V47" i="3"/>
  <c r="U47" i="3"/>
  <c r="T47" i="3"/>
  <c r="S47" i="3"/>
  <c r="S43" i="3"/>
  <c r="X43" i="3"/>
  <c r="W43" i="3"/>
  <c r="V43" i="3"/>
  <c r="U43" i="3"/>
  <c r="T43" i="3"/>
  <c r="X39" i="3"/>
  <c r="W39" i="3"/>
  <c r="S39" i="3"/>
  <c r="V39" i="3"/>
  <c r="U39" i="3"/>
  <c r="T39" i="3"/>
  <c r="X35" i="3"/>
  <c r="S35" i="3"/>
  <c r="W35" i="3"/>
  <c r="V35" i="3"/>
  <c r="U35" i="3"/>
  <c r="T35" i="3"/>
  <c r="X31" i="3"/>
  <c r="W31" i="3"/>
  <c r="V31" i="3"/>
  <c r="U31" i="3"/>
  <c r="T31" i="3"/>
  <c r="S31" i="3"/>
  <c r="S27" i="3"/>
  <c r="X27" i="3"/>
  <c r="W27" i="3"/>
  <c r="V27" i="3"/>
  <c r="U27" i="3"/>
  <c r="T27" i="3"/>
  <c r="X23" i="3"/>
  <c r="S23" i="3"/>
  <c r="W23" i="3"/>
  <c r="V23" i="3"/>
  <c r="U23" i="3"/>
  <c r="T23" i="3"/>
  <c r="S19" i="3"/>
  <c r="X19" i="3"/>
  <c r="W19" i="3"/>
  <c r="V19" i="3"/>
  <c r="U19" i="3"/>
  <c r="T19" i="3"/>
  <c r="X15" i="3"/>
  <c r="W15" i="3"/>
  <c r="V15" i="3"/>
  <c r="U15" i="3"/>
  <c r="S15" i="3"/>
  <c r="T15" i="3"/>
  <c r="X11" i="3"/>
  <c r="W11" i="3"/>
  <c r="V11" i="3"/>
  <c r="U11" i="3"/>
  <c r="T11" i="3"/>
  <c r="S11" i="3"/>
  <c r="X7" i="3"/>
  <c r="W7" i="3"/>
  <c r="V7" i="3"/>
  <c r="S7" i="3"/>
  <c r="U7" i="3"/>
  <c r="T7" i="3"/>
  <c r="R15" i="2"/>
  <c r="Q15" i="2"/>
  <c r="P15" i="2"/>
  <c r="O15" i="2"/>
  <c r="N15" i="2"/>
  <c r="I15" i="2"/>
  <c r="H15" i="2"/>
  <c r="G15" i="2"/>
  <c r="R7" i="2"/>
  <c r="Q7" i="2"/>
  <c r="P7" i="2"/>
  <c r="O7" i="2"/>
  <c r="N7" i="2"/>
  <c r="I7" i="2"/>
  <c r="H7" i="2"/>
  <c r="G7" i="2"/>
  <c r="H10" i="3"/>
  <c r="M10" i="3"/>
  <c r="I10" i="3"/>
  <c r="L10" i="3"/>
  <c r="K10" i="3"/>
  <c r="J10" i="3"/>
  <c r="H6" i="3"/>
  <c r="M6" i="3"/>
  <c r="I6" i="3"/>
  <c r="L6" i="3"/>
  <c r="K6" i="3"/>
  <c r="J6" i="3"/>
  <c r="M85" i="3"/>
  <c r="L85" i="3"/>
  <c r="K85" i="3"/>
  <c r="J85" i="3"/>
  <c r="I85" i="3"/>
  <c r="H85" i="3"/>
  <c r="M49" i="3"/>
  <c r="L49" i="3"/>
  <c r="K49" i="3"/>
  <c r="J49" i="3"/>
  <c r="I49" i="3"/>
  <c r="H49" i="3"/>
  <c r="M29" i="3"/>
  <c r="L29" i="3"/>
  <c r="K29" i="3"/>
  <c r="J29" i="3"/>
  <c r="I29" i="3"/>
  <c r="H29" i="3"/>
  <c r="J185" i="9"/>
  <c r="L187" i="9"/>
  <c r="M187" i="9"/>
  <c r="F197" i="9"/>
  <c r="M190" i="9"/>
  <c r="L190" i="9"/>
  <c r="M188" i="9"/>
  <c r="L188" i="9"/>
  <c r="M186" i="9"/>
  <c r="L186" i="9"/>
  <c r="J131" i="9"/>
  <c r="L125" i="9"/>
  <c r="M125" i="9"/>
  <c r="E88" i="7"/>
  <c r="G87" i="7"/>
  <c r="J64" i="5"/>
  <c r="K64" i="5"/>
  <c r="O64" i="5"/>
  <c r="M64" i="5"/>
  <c r="L64" i="5"/>
  <c r="J57" i="5"/>
  <c r="K57" i="5"/>
  <c r="J53" i="5"/>
  <c r="K53" i="5"/>
  <c r="O53" i="5"/>
  <c r="M53" i="5"/>
  <c r="L53" i="5"/>
  <c r="H114" i="4"/>
  <c r="M114" i="4"/>
  <c r="L114" i="4"/>
  <c r="I114" i="4"/>
  <c r="K114" i="4"/>
  <c r="J114" i="4"/>
  <c r="H110" i="4"/>
  <c r="M110" i="4"/>
  <c r="I110" i="4"/>
  <c r="L110" i="4"/>
  <c r="K110" i="4"/>
  <c r="J110" i="4"/>
  <c r="H106" i="4"/>
  <c r="I106" i="4"/>
  <c r="M106" i="4"/>
  <c r="L106" i="4"/>
  <c r="K106" i="4"/>
  <c r="J106" i="4"/>
  <c r="H102" i="4"/>
  <c r="M102" i="4"/>
  <c r="I102" i="4"/>
  <c r="L102" i="4"/>
  <c r="K102" i="4"/>
  <c r="J102" i="4"/>
  <c r="S100" i="4"/>
  <c r="X100" i="4"/>
  <c r="W100" i="4"/>
  <c r="T100" i="4"/>
  <c r="V100" i="4"/>
  <c r="U100" i="4"/>
  <c r="S96" i="4"/>
  <c r="T96" i="4"/>
  <c r="X96" i="4"/>
  <c r="W96" i="4"/>
  <c r="V96" i="4"/>
  <c r="U96" i="4"/>
  <c r="S92" i="4"/>
  <c r="X92" i="4"/>
  <c r="W92" i="4"/>
  <c r="V92" i="4"/>
  <c r="T92" i="4"/>
  <c r="U92" i="4"/>
  <c r="S88" i="4"/>
  <c r="X88" i="4"/>
  <c r="W88" i="4"/>
  <c r="V88" i="4"/>
  <c r="U88" i="4"/>
  <c r="T88" i="4"/>
  <c r="H87" i="4"/>
  <c r="L87" i="4"/>
  <c r="K87" i="4"/>
  <c r="J87" i="4"/>
  <c r="I87" i="4"/>
  <c r="H83" i="4"/>
  <c r="I83" i="4"/>
  <c r="M83" i="4"/>
  <c r="L83" i="4"/>
  <c r="K83" i="4"/>
  <c r="J83" i="4"/>
  <c r="H79" i="4"/>
  <c r="I79" i="4"/>
  <c r="M79" i="4"/>
  <c r="L79" i="4"/>
  <c r="K79" i="4"/>
  <c r="J79" i="4"/>
  <c r="H75" i="4"/>
  <c r="I75" i="4"/>
  <c r="M75" i="4"/>
  <c r="L75" i="4"/>
  <c r="K75" i="4"/>
  <c r="J75" i="4"/>
  <c r="H71" i="4"/>
  <c r="I71" i="4"/>
  <c r="M71" i="4"/>
  <c r="L71" i="4"/>
  <c r="K71" i="4"/>
  <c r="J71" i="4"/>
  <c r="H67" i="4"/>
  <c r="I67" i="4"/>
  <c r="M67" i="4"/>
  <c r="L67" i="4"/>
  <c r="K67" i="4"/>
  <c r="J67" i="4"/>
  <c r="H63" i="4"/>
  <c r="I63" i="4"/>
  <c r="M63" i="4"/>
  <c r="L63" i="4"/>
  <c r="K63" i="4"/>
  <c r="J63" i="4"/>
  <c r="H59" i="4"/>
  <c r="I59" i="4"/>
  <c r="M59" i="4"/>
  <c r="L59" i="4"/>
  <c r="K59" i="4"/>
  <c r="J59" i="4"/>
  <c r="H55" i="4"/>
  <c r="M55" i="4"/>
  <c r="L55" i="4"/>
  <c r="I55" i="4"/>
  <c r="K55" i="4"/>
  <c r="J55" i="4"/>
  <c r="H51" i="4"/>
  <c r="I51" i="4"/>
  <c r="M51" i="4"/>
  <c r="L51" i="4"/>
  <c r="K51" i="4"/>
  <c r="J51" i="4"/>
  <c r="H47" i="4"/>
  <c r="M47" i="4"/>
  <c r="I47" i="4"/>
  <c r="L47" i="4"/>
  <c r="K47" i="4"/>
  <c r="J47" i="4"/>
  <c r="H43" i="4"/>
  <c r="M43" i="4"/>
  <c r="L43" i="4"/>
  <c r="K43" i="4"/>
  <c r="J43" i="4"/>
  <c r="I43" i="4"/>
  <c r="H39" i="4"/>
  <c r="M39" i="4"/>
  <c r="L39" i="4"/>
  <c r="I39" i="4"/>
  <c r="K39" i="4"/>
  <c r="J39" i="4"/>
  <c r="H35" i="4"/>
  <c r="I35" i="4"/>
  <c r="M35" i="4"/>
  <c r="L35" i="4"/>
  <c r="K35" i="4"/>
  <c r="J35" i="4"/>
  <c r="H31" i="4"/>
  <c r="I31" i="4"/>
  <c r="M31" i="4"/>
  <c r="L31" i="4"/>
  <c r="K31" i="4"/>
  <c r="J31" i="4"/>
  <c r="H113" i="3"/>
  <c r="I113" i="3"/>
  <c r="M113" i="3"/>
  <c r="L113" i="3"/>
  <c r="K113" i="3"/>
  <c r="J113" i="3"/>
  <c r="H109" i="3"/>
  <c r="I109" i="3"/>
  <c r="M109" i="3"/>
  <c r="L109" i="3"/>
  <c r="K109" i="3"/>
  <c r="J109" i="3"/>
  <c r="H105" i="3"/>
  <c r="M105" i="3"/>
  <c r="L105" i="3"/>
  <c r="K105" i="3"/>
  <c r="J105" i="3"/>
  <c r="I105" i="3"/>
  <c r="S99" i="3"/>
  <c r="T99" i="3"/>
  <c r="X99" i="3"/>
  <c r="W99" i="3"/>
  <c r="V99" i="3"/>
  <c r="U99" i="3"/>
  <c r="S95" i="3"/>
  <c r="X95" i="3"/>
  <c r="T95" i="3"/>
  <c r="W95" i="3"/>
  <c r="V95" i="3"/>
  <c r="U95" i="3"/>
  <c r="S91" i="3"/>
  <c r="T91" i="3"/>
  <c r="X91" i="3"/>
  <c r="W91" i="3"/>
  <c r="V91" i="3"/>
  <c r="U91" i="3"/>
  <c r="S87" i="3"/>
  <c r="T87" i="3"/>
  <c r="X87" i="3"/>
  <c r="W87" i="3"/>
  <c r="V87" i="3"/>
  <c r="U87" i="3"/>
  <c r="H86" i="3"/>
  <c r="I86" i="3"/>
  <c r="M86" i="3"/>
  <c r="L86" i="3"/>
  <c r="K86" i="3"/>
  <c r="J86" i="3"/>
  <c r="H82" i="3"/>
  <c r="M82" i="3"/>
  <c r="L82" i="3"/>
  <c r="I82" i="3"/>
  <c r="K82" i="3"/>
  <c r="J82" i="3"/>
  <c r="H78" i="3"/>
  <c r="M78" i="3"/>
  <c r="L78" i="3"/>
  <c r="I78" i="3"/>
  <c r="K78" i="3"/>
  <c r="J78" i="3"/>
  <c r="H74" i="3"/>
  <c r="M74" i="3"/>
  <c r="I74" i="3"/>
  <c r="L74" i="3"/>
  <c r="K74" i="3"/>
  <c r="J74" i="3"/>
  <c r="H70" i="3"/>
  <c r="I70" i="3"/>
  <c r="M70" i="3"/>
  <c r="L70" i="3"/>
  <c r="K70" i="3"/>
  <c r="J70" i="3"/>
  <c r="H66" i="3"/>
  <c r="I66" i="3"/>
  <c r="M66" i="3"/>
  <c r="L66" i="3"/>
  <c r="K66" i="3"/>
  <c r="J66" i="3"/>
  <c r="H62" i="3"/>
  <c r="I62" i="3"/>
  <c r="M62" i="3"/>
  <c r="L62" i="3"/>
  <c r="K62" i="3"/>
  <c r="J62" i="3"/>
  <c r="H58" i="3"/>
  <c r="I58" i="3"/>
  <c r="M58" i="3"/>
  <c r="L58" i="3"/>
  <c r="K58" i="3"/>
  <c r="J58" i="3"/>
  <c r="H54" i="3"/>
  <c r="M54" i="3"/>
  <c r="L54" i="3"/>
  <c r="I54" i="3"/>
  <c r="K54" i="3"/>
  <c r="J54" i="3"/>
  <c r="H50" i="3"/>
  <c r="M50" i="3"/>
  <c r="L50" i="3"/>
  <c r="I50" i="3"/>
  <c r="K50" i="3"/>
  <c r="J50" i="3"/>
  <c r="H46" i="3"/>
  <c r="M46" i="3"/>
  <c r="L46" i="3"/>
  <c r="I46" i="3"/>
  <c r="K46" i="3"/>
  <c r="J46" i="3"/>
  <c r="H42" i="3"/>
  <c r="M42" i="3"/>
  <c r="L42" i="3"/>
  <c r="K42" i="3"/>
  <c r="J42" i="3"/>
  <c r="I42" i="3"/>
  <c r="H38" i="3"/>
  <c r="I38" i="3"/>
  <c r="M38" i="3"/>
  <c r="L38" i="3"/>
  <c r="K38" i="3"/>
  <c r="J38" i="3"/>
  <c r="H34" i="3"/>
  <c r="I34" i="3"/>
  <c r="M34" i="3"/>
  <c r="L34" i="3"/>
  <c r="K34" i="3"/>
  <c r="J34" i="3"/>
  <c r="H30" i="3"/>
  <c r="I30" i="3"/>
  <c r="M30" i="3"/>
  <c r="L30" i="3"/>
  <c r="K30" i="3"/>
  <c r="J30" i="3"/>
  <c r="H26" i="3"/>
  <c r="I26" i="3"/>
  <c r="M26" i="3"/>
  <c r="L26" i="3"/>
  <c r="K26" i="3"/>
  <c r="J26" i="3"/>
  <c r="H22" i="3"/>
  <c r="I22" i="3"/>
  <c r="M22" i="3"/>
  <c r="L22" i="3"/>
  <c r="K22" i="3"/>
  <c r="J22" i="3"/>
  <c r="H18" i="3"/>
  <c r="I18" i="3"/>
  <c r="M18" i="3"/>
  <c r="L18" i="3"/>
  <c r="K18" i="3"/>
  <c r="J18" i="3"/>
  <c r="H14" i="3"/>
  <c r="M14" i="3"/>
  <c r="L14" i="3"/>
  <c r="K14" i="3"/>
  <c r="I14" i="3"/>
  <c r="J14" i="3"/>
  <c r="M77" i="3"/>
  <c r="L77" i="3"/>
  <c r="K77" i="3"/>
  <c r="J77" i="3"/>
  <c r="I77" i="3"/>
  <c r="H77" i="3"/>
  <c r="M33" i="3"/>
  <c r="L33" i="3"/>
  <c r="K33" i="3"/>
  <c r="J33" i="3"/>
  <c r="I33" i="3"/>
  <c r="H33" i="3"/>
  <c r="M25" i="3"/>
  <c r="L25" i="3"/>
  <c r="K25" i="3"/>
  <c r="J25" i="3"/>
  <c r="I25" i="3"/>
  <c r="H25" i="3"/>
  <c r="M17" i="3"/>
  <c r="L17" i="3"/>
  <c r="K17" i="3"/>
  <c r="J17" i="3"/>
  <c r="I17" i="3"/>
  <c r="H17" i="3"/>
  <c r="M374" i="9"/>
  <c r="L374" i="9"/>
  <c r="M233" i="9"/>
  <c r="L233" i="9"/>
  <c r="L191" i="9"/>
  <c r="M191" i="9"/>
  <c r="H131" i="9"/>
  <c r="L119" i="9"/>
  <c r="M119" i="9"/>
  <c r="F87" i="7"/>
  <c r="F57" i="5"/>
  <c r="M57" i="5" s="1"/>
  <c r="T112" i="4"/>
  <c r="S112" i="4"/>
  <c r="X112" i="4"/>
  <c r="W112" i="4"/>
  <c r="V112" i="4"/>
  <c r="U112" i="4"/>
  <c r="T108" i="4"/>
  <c r="S108" i="4"/>
  <c r="U108" i="4"/>
  <c r="X108" i="4"/>
  <c r="W108" i="4"/>
  <c r="V108" i="4"/>
  <c r="T104" i="4"/>
  <c r="S104" i="4"/>
  <c r="U104" i="4"/>
  <c r="X104" i="4"/>
  <c r="W104" i="4"/>
  <c r="V104" i="4"/>
  <c r="I99" i="4"/>
  <c r="J99" i="4"/>
  <c r="H99" i="4"/>
  <c r="M99" i="4"/>
  <c r="L99" i="4"/>
  <c r="K99" i="4"/>
  <c r="I95" i="4"/>
  <c r="J95" i="4"/>
  <c r="H95" i="4"/>
  <c r="M95" i="4"/>
  <c r="L95" i="4"/>
  <c r="K95" i="4"/>
  <c r="I91" i="4"/>
  <c r="H91" i="4"/>
  <c r="M91" i="4"/>
  <c r="L91" i="4"/>
  <c r="J91" i="4"/>
  <c r="K91" i="4"/>
  <c r="T85" i="4"/>
  <c r="U85" i="4"/>
  <c r="S85" i="4"/>
  <c r="X85" i="4"/>
  <c r="W85" i="4"/>
  <c r="V85" i="4"/>
  <c r="T81" i="4"/>
  <c r="U81" i="4"/>
  <c r="S81" i="4"/>
  <c r="X81" i="4"/>
  <c r="W81" i="4"/>
  <c r="V81" i="4"/>
  <c r="T77" i="4"/>
  <c r="U77" i="4"/>
  <c r="S77" i="4"/>
  <c r="X77" i="4"/>
  <c r="W77" i="4"/>
  <c r="V77" i="4"/>
  <c r="T73" i="4"/>
  <c r="S73" i="4"/>
  <c r="U73" i="4"/>
  <c r="X73" i="4"/>
  <c r="W73" i="4"/>
  <c r="V73" i="4"/>
  <c r="T69" i="4"/>
  <c r="S69" i="4"/>
  <c r="U69" i="4"/>
  <c r="X69" i="4"/>
  <c r="W69" i="4"/>
  <c r="V69" i="4"/>
  <c r="T65" i="4"/>
  <c r="S65" i="4"/>
  <c r="X65" i="4"/>
  <c r="U65" i="4"/>
  <c r="W65" i="4"/>
  <c r="V65" i="4"/>
  <c r="T61" i="4"/>
  <c r="U61" i="4"/>
  <c r="S61" i="4"/>
  <c r="X61" i="4"/>
  <c r="W61" i="4"/>
  <c r="V61" i="4"/>
  <c r="T57" i="4"/>
  <c r="U57" i="4"/>
  <c r="S57" i="4"/>
  <c r="X57" i="4"/>
  <c r="W57" i="4"/>
  <c r="V57" i="4"/>
  <c r="T53" i="4"/>
  <c r="S53" i="4"/>
  <c r="U53" i="4"/>
  <c r="X53" i="4"/>
  <c r="W53" i="4"/>
  <c r="V53" i="4"/>
  <c r="T49" i="4"/>
  <c r="S49" i="4"/>
  <c r="U49" i="4"/>
  <c r="X49" i="4"/>
  <c r="W49" i="4"/>
  <c r="V49" i="4"/>
  <c r="T45" i="4"/>
  <c r="S45" i="4"/>
  <c r="X45" i="4"/>
  <c r="W45" i="4"/>
  <c r="V45" i="4"/>
  <c r="U45" i="4"/>
  <c r="T41" i="4"/>
  <c r="S41" i="4"/>
  <c r="X41" i="4"/>
  <c r="W41" i="4"/>
  <c r="V41" i="4"/>
  <c r="U41" i="4"/>
  <c r="T37" i="4"/>
  <c r="S37" i="4"/>
  <c r="X37" i="4"/>
  <c r="U37" i="4"/>
  <c r="W37" i="4"/>
  <c r="V37" i="4"/>
  <c r="T33" i="4"/>
  <c r="U33" i="4"/>
  <c r="S33" i="4"/>
  <c r="X33" i="4"/>
  <c r="W33" i="4"/>
  <c r="V33" i="4"/>
  <c r="T29" i="4"/>
  <c r="S29" i="4"/>
  <c r="X29" i="4"/>
  <c r="U29" i="4"/>
  <c r="W29" i="4"/>
  <c r="V29" i="4"/>
  <c r="T25" i="4"/>
  <c r="U25" i="4"/>
  <c r="S25" i="4"/>
  <c r="X25" i="4"/>
  <c r="W25" i="4"/>
  <c r="V25" i="4"/>
  <c r="T21" i="4"/>
  <c r="S21" i="4"/>
  <c r="U21" i="4"/>
  <c r="X21" i="4"/>
  <c r="W21" i="4"/>
  <c r="V21" i="4"/>
  <c r="T17" i="4"/>
  <c r="S17" i="4"/>
  <c r="X17" i="4"/>
  <c r="W17" i="4"/>
  <c r="V17" i="4"/>
  <c r="U17" i="4"/>
  <c r="T13" i="4"/>
  <c r="U13" i="4"/>
  <c r="S13" i="4"/>
  <c r="X13" i="4"/>
  <c r="W13" i="4"/>
  <c r="V13" i="4"/>
  <c r="T9" i="4"/>
  <c r="S9" i="4"/>
  <c r="U9" i="4"/>
  <c r="X9" i="4"/>
  <c r="W9" i="4"/>
  <c r="V9" i="4"/>
  <c r="T111" i="3"/>
  <c r="S111" i="3"/>
  <c r="X111" i="3"/>
  <c r="W111" i="3"/>
  <c r="V111" i="3"/>
  <c r="U111" i="3"/>
  <c r="T107" i="3"/>
  <c r="U107" i="3"/>
  <c r="S107" i="3"/>
  <c r="X107" i="3"/>
  <c r="W107" i="3"/>
  <c r="V107" i="3"/>
  <c r="T103" i="3"/>
  <c r="S103" i="3"/>
  <c r="X103" i="3"/>
  <c r="W103" i="3"/>
  <c r="V103" i="3"/>
  <c r="U103" i="3"/>
  <c r="I98" i="3"/>
  <c r="J98" i="3"/>
  <c r="H98" i="3"/>
  <c r="M98" i="3"/>
  <c r="L98" i="3"/>
  <c r="K98" i="3"/>
  <c r="I94" i="3"/>
  <c r="H94" i="3"/>
  <c r="J94" i="3"/>
  <c r="M94" i="3"/>
  <c r="L94" i="3"/>
  <c r="K94" i="3"/>
  <c r="I90" i="3"/>
  <c r="H90" i="3"/>
  <c r="J90" i="3"/>
  <c r="M90" i="3"/>
  <c r="L90" i="3"/>
  <c r="K90" i="3"/>
  <c r="T84" i="3"/>
  <c r="S84" i="3"/>
  <c r="X84" i="3"/>
  <c r="U84" i="3"/>
  <c r="W84" i="3"/>
  <c r="V84" i="3"/>
  <c r="T80" i="3"/>
  <c r="S80" i="3"/>
  <c r="U80" i="3"/>
  <c r="X80" i="3"/>
  <c r="W80" i="3"/>
  <c r="V80" i="3"/>
  <c r="T76" i="3"/>
  <c r="S76" i="3"/>
  <c r="X76" i="3"/>
  <c r="U76" i="3"/>
  <c r="W76" i="3"/>
  <c r="V76" i="3"/>
  <c r="T72" i="3"/>
  <c r="S72" i="3"/>
  <c r="X72" i="3"/>
  <c r="W72" i="3"/>
  <c r="U72" i="3"/>
  <c r="V72" i="3"/>
  <c r="T68" i="3"/>
  <c r="S68" i="3"/>
  <c r="U68" i="3"/>
  <c r="X68" i="3"/>
  <c r="W68" i="3"/>
  <c r="V68" i="3"/>
  <c r="T64" i="3"/>
  <c r="S64" i="3"/>
  <c r="U64" i="3"/>
  <c r="X64" i="3"/>
  <c r="W64" i="3"/>
  <c r="V64" i="3"/>
  <c r="T60" i="3"/>
  <c r="S60" i="3"/>
  <c r="U60" i="3"/>
  <c r="X60" i="3"/>
  <c r="W60" i="3"/>
  <c r="V60" i="3"/>
  <c r="T56" i="3"/>
  <c r="S56" i="3"/>
  <c r="X56" i="3"/>
  <c r="U56" i="3"/>
  <c r="W56" i="3"/>
  <c r="V56" i="3"/>
  <c r="T52" i="3"/>
  <c r="S52" i="3"/>
  <c r="X52" i="3"/>
  <c r="U52" i="3"/>
  <c r="W52" i="3"/>
  <c r="V52" i="3"/>
  <c r="T48" i="3"/>
  <c r="S48" i="3"/>
  <c r="U48" i="3"/>
  <c r="X48" i="3"/>
  <c r="W48" i="3"/>
  <c r="V48" i="3"/>
  <c r="T44" i="3"/>
  <c r="S44" i="3"/>
  <c r="X44" i="3"/>
  <c r="U44" i="3"/>
  <c r="W44" i="3"/>
  <c r="V44" i="3"/>
  <c r="T40" i="3"/>
  <c r="S40" i="3"/>
  <c r="U40" i="3"/>
  <c r="X40" i="3"/>
  <c r="W40" i="3"/>
  <c r="V40" i="3"/>
  <c r="T36" i="3"/>
  <c r="S36" i="3"/>
  <c r="X36" i="3"/>
  <c r="W36" i="3"/>
  <c r="V36" i="3"/>
  <c r="U36" i="3"/>
  <c r="T32" i="3"/>
  <c r="S32" i="3"/>
  <c r="U32" i="3"/>
  <c r="X32" i="3"/>
  <c r="W32" i="3"/>
  <c r="V32" i="3"/>
  <c r="T28" i="3"/>
  <c r="S28" i="3"/>
  <c r="U28" i="3"/>
  <c r="X28" i="3"/>
  <c r="W28" i="3"/>
  <c r="V28" i="3"/>
  <c r="T24" i="3"/>
  <c r="U24" i="3"/>
  <c r="S24" i="3"/>
  <c r="X24" i="3"/>
  <c r="W24" i="3"/>
  <c r="V24" i="3"/>
  <c r="T20" i="3"/>
  <c r="S20" i="3"/>
  <c r="X20" i="3"/>
  <c r="W20" i="3"/>
  <c r="U20" i="3"/>
  <c r="V20" i="3"/>
  <c r="T16" i="3"/>
  <c r="U16" i="3"/>
  <c r="S16" i="3"/>
  <c r="X16" i="3"/>
  <c r="W16" i="3"/>
  <c r="V16" i="3"/>
  <c r="T12" i="3"/>
  <c r="S12" i="3"/>
  <c r="X12" i="3"/>
  <c r="W12" i="3"/>
  <c r="U12" i="3"/>
  <c r="V12" i="3"/>
  <c r="T8" i="3"/>
  <c r="S8" i="3"/>
  <c r="U8" i="3"/>
  <c r="X8" i="3"/>
  <c r="W8" i="3"/>
  <c r="V8" i="3"/>
  <c r="O29" i="2"/>
  <c r="N29" i="2"/>
  <c r="P29" i="2"/>
  <c r="R29" i="2"/>
  <c r="Q29" i="2"/>
  <c r="G29" i="2"/>
  <c r="H29" i="2"/>
  <c r="I29" i="2"/>
  <c r="O21" i="2"/>
  <c r="N21" i="2"/>
  <c r="R21" i="2"/>
  <c r="Q21" i="2"/>
  <c r="P21" i="2"/>
  <c r="G21" i="2"/>
  <c r="H21" i="2"/>
  <c r="I21" i="2"/>
  <c r="O13" i="2"/>
  <c r="P13" i="2"/>
  <c r="N13" i="2"/>
  <c r="R13" i="2"/>
  <c r="Q13" i="2"/>
  <c r="G13" i="2"/>
  <c r="I13" i="2"/>
  <c r="H13" i="2"/>
  <c r="G88" i="7"/>
  <c r="M45" i="3"/>
  <c r="L45" i="3"/>
  <c r="K45" i="3"/>
  <c r="J45" i="3"/>
  <c r="I45" i="3"/>
  <c r="H45" i="3"/>
  <c r="M13" i="3"/>
  <c r="L13" i="3"/>
  <c r="K13" i="3"/>
  <c r="J13" i="3"/>
  <c r="I13" i="3"/>
  <c r="H13" i="3"/>
  <c r="H197" i="9"/>
  <c r="L185" i="9"/>
  <c r="M185" i="9"/>
  <c r="M126" i="9"/>
  <c r="L126" i="9"/>
  <c r="M78" i="9"/>
  <c r="L78" i="9"/>
  <c r="L76" i="9"/>
  <c r="M76" i="9"/>
  <c r="M79" i="9"/>
  <c r="L79" i="9"/>
  <c r="M77" i="9"/>
  <c r="L77" i="9"/>
  <c r="M75" i="9"/>
  <c r="L75" i="9"/>
  <c r="L60" i="9"/>
  <c r="M60" i="9"/>
  <c r="M55" i="9"/>
  <c r="L55" i="9"/>
  <c r="M53" i="9"/>
  <c r="L53" i="9"/>
  <c r="M59" i="9"/>
  <c r="L59" i="9"/>
  <c r="G90" i="7"/>
  <c r="L84" i="7"/>
  <c r="K84" i="7"/>
  <c r="J84" i="7"/>
  <c r="M84" i="7"/>
  <c r="I89" i="7"/>
  <c r="O84" i="7"/>
  <c r="E87" i="7"/>
  <c r="L87" i="7" s="1"/>
  <c r="G86" i="7"/>
  <c r="L80" i="7"/>
  <c r="M80" i="7"/>
  <c r="K80" i="7"/>
  <c r="J80" i="7"/>
  <c r="O80" i="7"/>
  <c r="L76" i="7"/>
  <c r="K76" i="7"/>
  <c r="J76" i="7"/>
  <c r="M76" i="7"/>
  <c r="O76" i="7"/>
  <c r="L63" i="5"/>
  <c r="K63" i="5"/>
  <c r="J63" i="5"/>
  <c r="M63" i="5"/>
  <c r="O63" i="5"/>
  <c r="L56" i="5"/>
  <c r="K56" i="5"/>
  <c r="I59" i="5"/>
  <c r="J56" i="5"/>
  <c r="M56" i="5"/>
  <c r="O56" i="5"/>
  <c r="L52" i="5"/>
  <c r="K52" i="5"/>
  <c r="J52" i="5"/>
  <c r="M52" i="5"/>
  <c r="O52" i="5"/>
  <c r="J111" i="4"/>
  <c r="I111" i="4"/>
  <c r="H111" i="4"/>
  <c r="K111" i="4"/>
  <c r="M111" i="4"/>
  <c r="L111" i="4"/>
  <c r="J107" i="4"/>
  <c r="I107" i="4"/>
  <c r="H107" i="4"/>
  <c r="M107" i="4"/>
  <c r="L107" i="4"/>
  <c r="K107" i="4"/>
  <c r="J103" i="4"/>
  <c r="I103" i="4"/>
  <c r="H103" i="4"/>
  <c r="K103" i="4"/>
  <c r="M103" i="4"/>
  <c r="L103" i="4"/>
  <c r="U97" i="4"/>
  <c r="T97" i="4"/>
  <c r="S97" i="4"/>
  <c r="V97" i="4"/>
  <c r="X97" i="4"/>
  <c r="W97" i="4"/>
  <c r="U93" i="4"/>
  <c r="V93" i="4"/>
  <c r="T93" i="4"/>
  <c r="S93" i="4"/>
  <c r="X93" i="4"/>
  <c r="W93" i="4"/>
  <c r="U89" i="4"/>
  <c r="T89" i="4"/>
  <c r="S89" i="4"/>
  <c r="V89" i="4"/>
  <c r="X89" i="4"/>
  <c r="W89" i="4"/>
  <c r="J84" i="4"/>
  <c r="I84" i="4"/>
  <c r="K84" i="4"/>
  <c r="H84" i="4"/>
  <c r="M84" i="4"/>
  <c r="L84" i="4"/>
  <c r="J80" i="4"/>
  <c r="I80" i="4"/>
  <c r="K80" i="4"/>
  <c r="H80" i="4"/>
  <c r="M80" i="4"/>
  <c r="L80" i="4"/>
  <c r="J76" i="4"/>
  <c r="K76" i="4"/>
  <c r="I76" i="4"/>
  <c r="H76" i="4"/>
  <c r="M76" i="4"/>
  <c r="L76" i="4"/>
  <c r="J72" i="4"/>
  <c r="K72" i="4"/>
  <c r="I72" i="4"/>
  <c r="H72" i="4"/>
  <c r="M72" i="4"/>
  <c r="L72" i="4"/>
  <c r="J68" i="4"/>
  <c r="I68" i="4"/>
  <c r="H68" i="4"/>
  <c r="K68" i="4"/>
  <c r="M68" i="4"/>
  <c r="L68" i="4"/>
  <c r="J64" i="4"/>
  <c r="I64" i="4"/>
  <c r="H64" i="4"/>
  <c r="M64" i="4"/>
  <c r="K64" i="4"/>
  <c r="L64" i="4"/>
  <c r="J60" i="4"/>
  <c r="I60" i="4"/>
  <c r="K60" i="4"/>
  <c r="H60" i="4"/>
  <c r="M60" i="4"/>
  <c r="L60" i="4"/>
  <c r="J56" i="4"/>
  <c r="I56" i="4"/>
  <c r="H56" i="4"/>
  <c r="M56" i="4"/>
  <c r="L56" i="4"/>
  <c r="K56" i="4"/>
  <c r="J52" i="4"/>
  <c r="I52" i="4"/>
  <c r="H52" i="4"/>
  <c r="K52" i="4"/>
  <c r="M52" i="4"/>
  <c r="L52" i="4"/>
  <c r="J48" i="4"/>
  <c r="I48" i="4"/>
  <c r="H48" i="4"/>
  <c r="M48" i="4"/>
  <c r="K48" i="4"/>
  <c r="L48" i="4"/>
  <c r="J44" i="4"/>
  <c r="I44" i="4"/>
  <c r="H44" i="4"/>
  <c r="K44" i="4"/>
  <c r="M44" i="4"/>
  <c r="L44" i="4"/>
  <c r="J40" i="4"/>
  <c r="I40" i="4"/>
  <c r="H40" i="4"/>
  <c r="M40" i="4"/>
  <c r="L40" i="4"/>
  <c r="K40" i="4"/>
  <c r="J36" i="4"/>
  <c r="I36" i="4"/>
  <c r="H36" i="4"/>
  <c r="K36" i="4"/>
  <c r="M36" i="4"/>
  <c r="L36" i="4"/>
  <c r="J32" i="4"/>
  <c r="I32" i="4"/>
  <c r="H32" i="4"/>
  <c r="M32" i="4"/>
  <c r="L32" i="4"/>
  <c r="K32" i="4"/>
  <c r="J28" i="4"/>
  <c r="I28" i="4"/>
  <c r="H28" i="4"/>
  <c r="K28" i="4"/>
  <c r="M28" i="4"/>
  <c r="L28" i="4"/>
  <c r="J24" i="4"/>
  <c r="I24" i="4"/>
  <c r="H24" i="4"/>
  <c r="K24" i="4"/>
  <c r="M24" i="4"/>
  <c r="L24" i="4"/>
  <c r="J20" i="4"/>
  <c r="I20" i="4"/>
  <c r="H20" i="4"/>
  <c r="K20" i="4"/>
  <c r="M20" i="4"/>
  <c r="L20" i="4"/>
  <c r="J16" i="4"/>
  <c r="K16" i="4"/>
  <c r="I16" i="4"/>
  <c r="H16" i="4"/>
  <c r="M16" i="4"/>
  <c r="L16" i="4"/>
  <c r="J12" i="4"/>
  <c r="I12" i="4"/>
  <c r="H12" i="4"/>
  <c r="M12" i="4"/>
  <c r="L12" i="4"/>
  <c r="K12" i="4"/>
  <c r="J8" i="4"/>
  <c r="I8" i="4"/>
  <c r="H8" i="4"/>
  <c r="K8" i="4"/>
  <c r="M8" i="4"/>
  <c r="L8" i="4"/>
  <c r="J114" i="3"/>
  <c r="I114" i="3"/>
  <c r="H114" i="3"/>
  <c r="M114" i="3"/>
  <c r="L114" i="3"/>
  <c r="K114" i="3"/>
  <c r="J110" i="3"/>
  <c r="I110" i="3"/>
  <c r="H110" i="3"/>
  <c r="K110" i="3"/>
  <c r="M110" i="3"/>
  <c r="L110" i="3"/>
  <c r="J106" i="3"/>
  <c r="K106" i="3"/>
  <c r="I106" i="3"/>
  <c r="H106" i="3"/>
  <c r="M106" i="3"/>
  <c r="L106" i="3"/>
  <c r="J102" i="3"/>
  <c r="I102" i="3"/>
  <c r="H102" i="3"/>
  <c r="M102" i="3"/>
  <c r="K102" i="3"/>
  <c r="L102" i="3"/>
  <c r="U100" i="3"/>
  <c r="T100" i="3"/>
  <c r="S100" i="3"/>
  <c r="X100" i="3"/>
  <c r="V100" i="3"/>
  <c r="W100" i="3"/>
  <c r="U96" i="3"/>
  <c r="T96" i="3"/>
  <c r="S96" i="3"/>
  <c r="V96" i="3"/>
  <c r="X96" i="3"/>
  <c r="W96" i="3"/>
  <c r="U92" i="3"/>
  <c r="V92" i="3"/>
  <c r="T92" i="3"/>
  <c r="S92" i="3"/>
  <c r="X92" i="3"/>
  <c r="W92" i="3"/>
  <c r="U88" i="3"/>
  <c r="T88" i="3"/>
  <c r="S88" i="3"/>
  <c r="V88" i="3"/>
  <c r="X88" i="3"/>
  <c r="W88" i="3"/>
  <c r="J87" i="3"/>
  <c r="I87" i="3"/>
  <c r="H87" i="3"/>
  <c r="K87" i="3"/>
  <c r="L87" i="3"/>
  <c r="J83" i="3"/>
  <c r="I83" i="3"/>
  <c r="H83" i="3"/>
  <c r="M83" i="3"/>
  <c r="L83" i="3"/>
  <c r="K83" i="3"/>
  <c r="J79" i="3"/>
  <c r="I79" i="3"/>
  <c r="H79" i="3"/>
  <c r="K79" i="3"/>
  <c r="M79" i="3"/>
  <c r="L79" i="3"/>
  <c r="J75" i="3"/>
  <c r="I75" i="3"/>
  <c r="H75" i="3"/>
  <c r="K75" i="3"/>
  <c r="M75" i="3"/>
  <c r="L75" i="3"/>
  <c r="J71" i="3"/>
  <c r="K71" i="3"/>
  <c r="I71" i="3"/>
  <c r="H71" i="3"/>
  <c r="M71" i="3"/>
  <c r="L71" i="3"/>
  <c r="J67" i="3"/>
  <c r="I67" i="3"/>
  <c r="H67" i="3"/>
  <c r="M67" i="3"/>
  <c r="L67" i="3"/>
  <c r="K67" i="3"/>
  <c r="J63" i="3"/>
  <c r="I63" i="3"/>
  <c r="H63" i="3"/>
  <c r="M63" i="3"/>
  <c r="K63" i="3"/>
  <c r="L63" i="3"/>
  <c r="J59" i="3"/>
  <c r="I59" i="3"/>
  <c r="H59" i="3"/>
  <c r="K59" i="3"/>
  <c r="M59" i="3"/>
  <c r="L59" i="3"/>
  <c r="J55" i="3"/>
  <c r="I55" i="3"/>
  <c r="H55" i="3"/>
  <c r="K55" i="3"/>
  <c r="M55" i="3"/>
  <c r="L55" i="3"/>
  <c r="J51" i="3"/>
  <c r="K51" i="3"/>
  <c r="I51" i="3"/>
  <c r="H51" i="3"/>
  <c r="M51" i="3"/>
  <c r="L51" i="3"/>
  <c r="J47" i="3"/>
  <c r="I47" i="3"/>
  <c r="H47" i="3"/>
  <c r="K47" i="3"/>
  <c r="M47" i="3"/>
  <c r="L47" i="3"/>
  <c r="J43" i="3"/>
  <c r="I43" i="3"/>
  <c r="H43" i="3"/>
  <c r="K43" i="3"/>
  <c r="M43" i="3"/>
  <c r="L43" i="3"/>
  <c r="J39" i="3"/>
  <c r="I39" i="3"/>
  <c r="H39" i="3"/>
  <c r="K39" i="3"/>
  <c r="M39" i="3"/>
  <c r="L39" i="3"/>
  <c r="J35" i="3"/>
  <c r="I35" i="3"/>
  <c r="H35" i="3"/>
  <c r="K35" i="3"/>
  <c r="M35" i="3"/>
  <c r="L35" i="3"/>
  <c r="J31" i="3"/>
  <c r="I31" i="3"/>
  <c r="H31" i="3"/>
  <c r="M31" i="3"/>
  <c r="K31" i="3"/>
  <c r="L31" i="3"/>
  <c r="J27" i="3"/>
  <c r="I27" i="3"/>
  <c r="H27" i="3"/>
  <c r="M27" i="3"/>
  <c r="L27" i="3"/>
  <c r="K27" i="3"/>
  <c r="J23" i="3"/>
  <c r="I23" i="3"/>
  <c r="H23" i="3"/>
  <c r="M23" i="3"/>
  <c r="L23" i="3"/>
  <c r="K23" i="3"/>
  <c r="J19" i="3"/>
  <c r="I19" i="3"/>
  <c r="H19" i="3"/>
  <c r="M19" i="3"/>
  <c r="K19" i="3"/>
  <c r="L19" i="3"/>
  <c r="J15" i="3"/>
  <c r="K15" i="3"/>
  <c r="I15" i="3"/>
  <c r="H15" i="3"/>
  <c r="M15" i="3"/>
  <c r="L15" i="3"/>
  <c r="J11" i="3"/>
  <c r="I11" i="3"/>
  <c r="H11" i="3"/>
  <c r="M11" i="3"/>
  <c r="K11" i="3"/>
  <c r="L11" i="3"/>
  <c r="J7" i="3"/>
  <c r="I7" i="3"/>
  <c r="K7" i="3"/>
  <c r="H7" i="3"/>
  <c r="M7" i="3"/>
  <c r="L7" i="3"/>
  <c r="P28" i="2"/>
  <c r="O28" i="2"/>
  <c r="N28" i="2"/>
  <c r="Q28" i="2"/>
  <c r="R28" i="2"/>
  <c r="H28" i="2"/>
  <c r="G28" i="2"/>
  <c r="I28" i="2"/>
  <c r="P20" i="2"/>
  <c r="Q20" i="2"/>
  <c r="O20" i="2"/>
  <c r="N20" i="2"/>
  <c r="R20" i="2"/>
  <c r="H20" i="2"/>
  <c r="G20" i="2"/>
  <c r="I20" i="2"/>
  <c r="P12" i="2"/>
  <c r="O12" i="2"/>
  <c r="N12" i="2"/>
  <c r="Q12" i="2"/>
  <c r="R12" i="2"/>
  <c r="H12" i="2"/>
  <c r="G12" i="2"/>
  <c r="I12" i="2"/>
  <c r="M104" i="3"/>
  <c r="L104" i="3"/>
  <c r="K104" i="3"/>
  <c r="J104" i="3"/>
  <c r="I104" i="3"/>
  <c r="H104" i="3"/>
  <c r="M57" i="3"/>
  <c r="L57" i="3"/>
  <c r="K57" i="3"/>
  <c r="J57" i="3"/>
  <c r="I57" i="3"/>
  <c r="H57" i="3"/>
  <c r="M53" i="3"/>
  <c r="L53" i="3"/>
  <c r="K53" i="3"/>
  <c r="J53" i="3"/>
  <c r="I53" i="3"/>
  <c r="H53" i="3"/>
  <c r="M192" i="9"/>
  <c r="L192" i="9"/>
  <c r="J141" i="9"/>
  <c r="L143" i="9"/>
  <c r="M143" i="9"/>
  <c r="M146" i="9"/>
  <c r="L146" i="9"/>
  <c r="M144" i="9"/>
  <c r="L144" i="9"/>
  <c r="M142" i="9"/>
  <c r="L142" i="9"/>
  <c r="M123" i="9"/>
  <c r="L123" i="9"/>
  <c r="F90" i="7"/>
  <c r="H89" i="7"/>
  <c r="F86" i="7"/>
  <c r="H59" i="5"/>
  <c r="V113" i="4"/>
  <c r="U113" i="4"/>
  <c r="T113" i="4"/>
  <c r="W113" i="4"/>
  <c r="S113" i="4"/>
  <c r="X113" i="4"/>
  <c r="V109" i="4"/>
  <c r="U109" i="4"/>
  <c r="T109" i="4"/>
  <c r="S109" i="4"/>
  <c r="W109" i="4"/>
  <c r="X109" i="4"/>
  <c r="V105" i="4"/>
  <c r="U105" i="4"/>
  <c r="T105" i="4"/>
  <c r="S105" i="4"/>
  <c r="X105" i="4"/>
  <c r="W105" i="4"/>
  <c r="V101" i="4"/>
  <c r="W101" i="4"/>
  <c r="U101" i="4"/>
  <c r="T101" i="4"/>
  <c r="S101" i="4"/>
  <c r="X101" i="4"/>
  <c r="K100" i="4"/>
  <c r="L100" i="4"/>
  <c r="J100" i="4"/>
  <c r="I100" i="4"/>
  <c r="H100" i="4"/>
  <c r="M100" i="4"/>
  <c r="K96" i="4"/>
  <c r="J96" i="4"/>
  <c r="I96" i="4"/>
  <c r="H96" i="4"/>
  <c r="L96" i="4"/>
  <c r="M96" i="4"/>
  <c r="K92" i="4"/>
  <c r="J92" i="4"/>
  <c r="L92" i="4"/>
  <c r="I92" i="4"/>
  <c r="H92" i="4"/>
  <c r="M92" i="4"/>
  <c r="K88" i="4"/>
  <c r="J88" i="4"/>
  <c r="I88" i="4"/>
  <c r="H88" i="4"/>
  <c r="L88" i="4"/>
  <c r="M88" i="4"/>
  <c r="V86" i="4"/>
  <c r="W86" i="4"/>
  <c r="U86" i="4"/>
  <c r="T86" i="4"/>
  <c r="S86" i="4"/>
  <c r="X86" i="4"/>
  <c r="V82" i="4"/>
  <c r="U82" i="4"/>
  <c r="T82" i="4"/>
  <c r="S82" i="4"/>
  <c r="W82" i="4"/>
  <c r="X82" i="4"/>
  <c r="V78" i="4"/>
  <c r="U78" i="4"/>
  <c r="T78" i="4"/>
  <c r="S78" i="4"/>
  <c r="W78" i="4"/>
  <c r="X78" i="4"/>
  <c r="V74" i="4"/>
  <c r="U74" i="4"/>
  <c r="T74" i="4"/>
  <c r="W74" i="4"/>
  <c r="S74" i="4"/>
  <c r="X74" i="4"/>
  <c r="V70" i="4"/>
  <c r="W70" i="4"/>
  <c r="U70" i="4"/>
  <c r="T70" i="4"/>
  <c r="S70" i="4"/>
  <c r="X70" i="4"/>
  <c r="V66" i="4"/>
  <c r="U66" i="4"/>
  <c r="T66" i="4"/>
  <c r="W66" i="4"/>
  <c r="S66" i="4"/>
  <c r="X66" i="4"/>
  <c r="V62" i="4"/>
  <c r="U62" i="4"/>
  <c r="T62" i="4"/>
  <c r="S62" i="4"/>
  <c r="W62" i="4"/>
  <c r="X62" i="4"/>
  <c r="V58" i="4"/>
  <c r="U58" i="4"/>
  <c r="T58" i="4"/>
  <c r="S58" i="4"/>
  <c r="W58" i="4"/>
  <c r="X58" i="4"/>
  <c r="V54" i="4"/>
  <c r="U54" i="4"/>
  <c r="T54" i="4"/>
  <c r="S54" i="4"/>
  <c r="W54" i="4"/>
  <c r="X54" i="4"/>
  <c r="V50" i="4"/>
  <c r="U50" i="4"/>
  <c r="T50" i="4"/>
  <c r="S50" i="4"/>
  <c r="W50" i="4"/>
  <c r="X50" i="4"/>
  <c r="V46" i="4"/>
  <c r="U46" i="4"/>
  <c r="T46" i="4"/>
  <c r="W46" i="4"/>
  <c r="S46" i="4"/>
  <c r="X46" i="4"/>
  <c r="V42" i="4"/>
  <c r="U42" i="4"/>
  <c r="T42" i="4"/>
  <c r="W42" i="4"/>
  <c r="S42" i="4"/>
  <c r="X42" i="4"/>
  <c r="V38" i="4"/>
  <c r="W38" i="4"/>
  <c r="U38" i="4"/>
  <c r="T38" i="4"/>
  <c r="S38" i="4"/>
  <c r="X38" i="4"/>
  <c r="V34" i="4"/>
  <c r="U34" i="4"/>
  <c r="T34" i="4"/>
  <c r="W34" i="4"/>
  <c r="S34" i="4"/>
  <c r="X34" i="4"/>
  <c r="V30" i="4"/>
  <c r="U30" i="4"/>
  <c r="T30" i="4"/>
  <c r="W30" i="4"/>
  <c r="S30" i="4"/>
  <c r="X30" i="4"/>
  <c r="V26" i="4"/>
  <c r="U26" i="4"/>
  <c r="W26" i="4"/>
  <c r="T26" i="4"/>
  <c r="S26" i="4"/>
  <c r="X26" i="4"/>
  <c r="V22" i="4"/>
  <c r="W22" i="4"/>
  <c r="U22" i="4"/>
  <c r="T22" i="4"/>
  <c r="S22" i="4"/>
  <c r="X22" i="4"/>
  <c r="V18" i="4"/>
  <c r="U18" i="4"/>
  <c r="T18" i="4"/>
  <c r="S18" i="4"/>
  <c r="W18" i="4"/>
  <c r="X18" i="4"/>
  <c r="V14" i="4"/>
  <c r="U14" i="4"/>
  <c r="W14" i="4"/>
  <c r="T14" i="4"/>
  <c r="S14" i="4"/>
  <c r="X14" i="4"/>
  <c r="V10" i="4"/>
  <c r="U10" i="4"/>
  <c r="T10" i="4"/>
  <c r="S10" i="4"/>
  <c r="X10" i="4"/>
  <c r="W10" i="4"/>
  <c r="V112" i="3"/>
  <c r="U112" i="3"/>
  <c r="T112" i="3"/>
  <c r="S112" i="3"/>
  <c r="W112" i="3"/>
  <c r="X112" i="3"/>
  <c r="V108" i="3"/>
  <c r="U108" i="3"/>
  <c r="T108" i="3"/>
  <c r="S108" i="3"/>
  <c r="W108" i="3"/>
  <c r="X108" i="3"/>
  <c r="V104" i="3"/>
  <c r="U104" i="3"/>
  <c r="T104" i="3"/>
  <c r="S104" i="3"/>
  <c r="W104" i="3"/>
  <c r="X104" i="3"/>
  <c r="K99" i="3"/>
  <c r="J99" i="3"/>
  <c r="I99" i="3"/>
  <c r="H99" i="3"/>
  <c r="L99" i="3"/>
  <c r="M99" i="3"/>
  <c r="K95" i="3"/>
  <c r="J95" i="3"/>
  <c r="L95" i="3"/>
  <c r="I95" i="3"/>
  <c r="H95" i="3"/>
  <c r="M95" i="3"/>
  <c r="K91" i="3"/>
  <c r="J91" i="3"/>
  <c r="I91" i="3"/>
  <c r="H91" i="3"/>
  <c r="M91" i="3"/>
  <c r="L91" i="3"/>
  <c r="V85" i="3"/>
  <c r="U85" i="3"/>
  <c r="T85" i="3"/>
  <c r="S85" i="3"/>
  <c r="W85" i="3"/>
  <c r="X85" i="3"/>
  <c r="V81" i="3"/>
  <c r="U81" i="3"/>
  <c r="T81" i="3"/>
  <c r="W81" i="3"/>
  <c r="S81" i="3"/>
  <c r="X81" i="3"/>
  <c r="V77" i="3"/>
  <c r="U77" i="3"/>
  <c r="T77" i="3"/>
  <c r="W77" i="3"/>
  <c r="S77" i="3"/>
  <c r="X77" i="3"/>
  <c r="V73" i="3"/>
  <c r="U73" i="3"/>
  <c r="T73" i="3"/>
  <c r="S73" i="3"/>
  <c r="W73" i="3"/>
  <c r="X73" i="3"/>
  <c r="V69" i="3"/>
  <c r="U69" i="3"/>
  <c r="T69" i="3"/>
  <c r="S69" i="3"/>
  <c r="W69" i="3"/>
  <c r="X69" i="3"/>
  <c r="V65" i="3"/>
  <c r="W65" i="3"/>
  <c r="U65" i="3"/>
  <c r="T65" i="3"/>
  <c r="S65" i="3"/>
  <c r="X65" i="3"/>
  <c r="V61" i="3"/>
  <c r="U61" i="3"/>
  <c r="T61" i="3"/>
  <c r="S61" i="3"/>
  <c r="W61" i="3"/>
  <c r="X61" i="3"/>
  <c r="V57" i="3"/>
  <c r="U57" i="3"/>
  <c r="T57" i="3"/>
  <c r="W57" i="3"/>
  <c r="S57" i="3"/>
  <c r="X57" i="3"/>
  <c r="V53" i="3"/>
  <c r="U53" i="3"/>
  <c r="T53" i="3"/>
  <c r="S53" i="3"/>
  <c r="W53" i="3"/>
  <c r="X53" i="3"/>
  <c r="V49" i="3"/>
  <c r="U49" i="3"/>
  <c r="T49" i="3"/>
  <c r="S49" i="3"/>
  <c r="W49" i="3"/>
  <c r="X49" i="3"/>
  <c r="V45" i="3"/>
  <c r="U45" i="3"/>
  <c r="T45" i="3"/>
  <c r="S45" i="3"/>
  <c r="X45" i="3"/>
  <c r="W45" i="3"/>
  <c r="V41" i="3"/>
  <c r="U41" i="3"/>
  <c r="T41" i="3"/>
  <c r="S41" i="3"/>
  <c r="W41" i="3"/>
  <c r="X41" i="3"/>
  <c r="V37" i="3"/>
  <c r="U37" i="3"/>
  <c r="T37" i="3"/>
  <c r="S37" i="3"/>
  <c r="W37" i="3"/>
  <c r="X37" i="3"/>
  <c r="V33" i="3"/>
  <c r="W33" i="3"/>
  <c r="U33" i="3"/>
  <c r="T33" i="3"/>
  <c r="S33" i="3"/>
  <c r="X33" i="3"/>
  <c r="V29" i="3"/>
  <c r="U29" i="3"/>
  <c r="T29" i="3"/>
  <c r="S29" i="3"/>
  <c r="W29" i="3"/>
  <c r="X29" i="3"/>
  <c r="V25" i="3"/>
  <c r="U25" i="3"/>
  <c r="T25" i="3"/>
  <c r="S25" i="3"/>
  <c r="W25" i="3"/>
  <c r="X25" i="3"/>
  <c r="V21" i="3"/>
  <c r="U21" i="3"/>
  <c r="T21" i="3"/>
  <c r="S21" i="3"/>
  <c r="W21" i="3"/>
  <c r="X21" i="3"/>
  <c r="V17" i="3"/>
  <c r="U17" i="3"/>
  <c r="T17" i="3"/>
  <c r="S17" i="3"/>
  <c r="W17" i="3"/>
  <c r="X17" i="3"/>
  <c r="V13" i="3"/>
  <c r="U13" i="3"/>
  <c r="W13" i="3"/>
  <c r="T13" i="3"/>
  <c r="S13" i="3"/>
  <c r="X13" i="3"/>
  <c r="V9" i="3"/>
  <c r="U9" i="3"/>
  <c r="T9" i="3"/>
  <c r="S9" i="3"/>
  <c r="W9" i="3"/>
  <c r="X9" i="3"/>
  <c r="Q27" i="2"/>
  <c r="P27" i="2"/>
  <c r="R27" i="2"/>
  <c r="O27" i="2"/>
  <c r="N27" i="2"/>
  <c r="I27" i="2"/>
  <c r="H27" i="2"/>
  <c r="G27" i="2"/>
  <c r="Q19" i="2"/>
  <c r="P19" i="2"/>
  <c r="O19" i="2"/>
  <c r="N19" i="2"/>
  <c r="R19" i="2"/>
  <c r="I19" i="2"/>
  <c r="H19" i="2"/>
  <c r="G19" i="2"/>
  <c r="Q11" i="2"/>
  <c r="P11" i="2"/>
  <c r="O11" i="2"/>
  <c r="R11" i="2"/>
  <c r="N11" i="2"/>
  <c r="I11" i="2"/>
  <c r="H11" i="2"/>
  <c r="G11" i="2"/>
  <c r="L377" i="9"/>
  <c r="M377" i="9"/>
  <c r="M372" i="9"/>
  <c r="L372" i="9"/>
  <c r="M370" i="9"/>
  <c r="L370" i="9"/>
  <c r="L376" i="9"/>
  <c r="M376" i="9"/>
  <c r="M371" i="9"/>
  <c r="L371" i="9"/>
  <c r="L236" i="9"/>
  <c r="M236" i="9"/>
  <c r="J229" i="9"/>
  <c r="M231" i="9"/>
  <c r="L231" i="9"/>
  <c r="M229" i="9"/>
  <c r="L229" i="9"/>
  <c r="L235" i="9"/>
  <c r="M235" i="9"/>
  <c r="M230" i="9"/>
  <c r="L230" i="9"/>
  <c r="M108" i="3"/>
  <c r="L108" i="3"/>
  <c r="K108" i="3"/>
  <c r="J108" i="3"/>
  <c r="I108" i="3"/>
  <c r="H108" i="3"/>
  <c r="M81" i="3"/>
  <c r="L81" i="3"/>
  <c r="K81" i="3"/>
  <c r="J81" i="3"/>
  <c r="I81" i="3"/>
  <c r="H81" i="3"/>
  <c r="M37" i="3"/>
  <c r="L37" i="3"/>
  <c r="K37" i="3"/>
  <c r="J37" i="3"/>
  <c r="I37" i="3"/>
  <c r="H37" i="3"/>
  <c r="M349" i="9"/>
  <c r="L349" i="9"/>
  <c r="M189" i="9"/>
  <c r="L189" i="9"/>
  <c r="M54" i="9"/>
  <c r="L54" i="9"/>
  <c r="O100" i="7"/>
  <c r="M100" i="7"/>
  <c r="L100" i="7"/>
  <c r="K100" i="7"/>
  <c r="J100" i="7"/>
  <c r="O96" i="7"/>
  <c r="M96" i="7"/>
  <c r="L96" i="7"/>
  <c r="K96" i="7"/>
  <c r="J96" i="7"/>
  <c r="E90" i="7"/>
  <c r="G89" i="7"/>
  <c r="O83" i="7"/>
  <c r="M83" i="7"/>
  <c r="L83" i="7"/>
  <c r="K83" i="7"/>
  <c r="J83" i="7"/>
  <c r="I88" i="7"/>
  <c r="E86" i="7"/>
  <c r="L86" i="7" s="1"/>
  <c r="O79" i="7"/>
  <c r="M79" i="7"/>
  <c r="L79" i="7"/>
  <c r="K79" i="7"/>
  <c r="J79" i="7"/>
  <c r="G59" i="5"/>
  <c r="I58" i="5"/>
  <c r="O55" i="5"/>
  <c r="M55" i="5"/>
  <c r="L55" i="5"/>
  <c r="K55" i="5"/>
  <c r="J55" i="5"/>
  <c r="O51" i="5"/>
  <c r="M51" i="5"/>
  <c r="L51" i="5"/>
  <c r="K51" i="5"/>
  <c r="J51" i="5"/>
  <c r="L112" i="4"/>
  <c r="K112" i="4"/>
  <c r="J112" i="4"/>
  <c r="I112" i="4"/>
  <c r="H112" i="4"/>
  <c r="M112" i="4"/>
  <c r="L108" i="4"/>
  <c r="K108" i="4"/>
  <c r="J108" i="4"/>
  <c r="I108" i="4"/>
  <c r="H108" i="4"/>
  <c r="M108" i="4"/>
  <c r="L104" i="4"/>
  <c r="K104" i="4"/>
  <c r="J104" i="4"/>
  <c r="M104" i="4"/>
  <c r="I104" i="4"/>
  <c r="H104" i="4"/>
  <c r="W98" i="4"/>
  <c r="X98" i="4"/>
  <c r="V98" i="4"/>
  <c r="U98" i="4"/>
  <c r="T98" i="4"/>
  <c r="S98" i="4"/>
  <c r="W94" i="4"/>
  <c r="V94" i="4"/>
  <c r="U94" i="4"/>
  <c r="T94" i="4"/>
  <c r="S94" i="4"/>
  <c r="X94" i="4"/>
  <c r="W90" i="4"/>
  <c r="V90" i="4"/>
  <c r="U90" i="4"/>
  <c r="T90" i="4"/>
  <c r="X90" i="4"/>
  <c r="S90" i="4"/>
  <c r="L85" i="4"/>
  <c r="K85" i="4"/>
  <c r="J85" i="4"/>
  <c r="I85" i="4"/>
  <c r="H85" i="4"/>
  <c r="M85" i="4"/>
  <c r="L81" i="4"/>
  <c r="K81" i="4"/>
  <c r="J81" i="4"/>
  <c r="I81" i="4"/>
  <c r="H81" i="4"/>
  <c r="M81" i="4"/>
  <c r="L77" i="4"/>
  <c r="K77" i="4"/>
  <c r="J77" i="4"/>
  <c r="I77" i="4"/>
  <c r="H77" i="4"/>
  <c r="M77" i="4"/>
  <c r="L73" i="4"/>
  <c r="M73" i="4"/>
  <c r="K73" i="4"/>
  <c r="J73" i="4"/>
  <c r="I73" i="4"/>
  <c r="H73" i="4"/>
  <c r="L69" i="4"/>
  <c r="K69" i="4"/>
  <c r="M69" i="4"/>
  <c r="J69" i="4"/>
  <c r="I69" i="4"/>
  <c r="H69" i="4"/>
  <c r="L65" i="4"/>
  <c r="M65" i="4"/>
  <c r="K65" i="4"/>
  <c r="J65" i="4"/>
  <c r="I65" i="4"/>
  <c r="H65" i="4"/>
  <c r="L61" i="4"/>
  <c r="K61" i="4"/>
  <c r="J61" i="4"/>
  <c r="I61" i="4"/>
  <c r="H61" i="4"/>
  <c r="M61" i="4"/>
  <c r="L57" i="4"/>
  <c r="K57" i="4"/>
  <c r="J57" i="4"/>
  <c r="I57" i="4"/>
  <c r="M57" i="4"/>
  <c r="H57" i="4"/>
  <c r="L53" i="4"/>
  <c r="K53" i="4"/>
  <c r="J53" i="4"/>
  <c r="M53" i="4"/>
  <c r="I53" i="4"/>
  <c r="H53" i="4"/>
  <c r="L49" i="4"/>
  <c r="M49" i="4"/>
  <c r="K49" i="4"/>
  <c r="J49" i="4"/>
  <c r="I49" i="4"/>
  <c r="H49" i="4"/>
  <c r="L45" i="4"/>
  <c r="K45" i="4"/>
  <c r="J45" i="4"/>
  <c r="I45" i="4"/>
  <c r="M45" i="4"/>
  <c r="H45" i="4"/>
  <c r="L41" i="4"/>
  <c r="K41" i="4"/>
  <c r="J41" i="4"/>
  <c r="M41" i="4"/>
  <c r="I41" i="4"/>
  <c r="H41" i="4"/>
  <c r="L37" i="4"/>
  <c r="M37" i="4"/>
  <c r="K37" i="4"/>
  <c r="J37" i="4"/>
  <c r="I37" i="4"/>
  <c r="H37" i="4"/>
  <c r="L33" i="4"/>
  <c r="K33" i="4"/>
  <c r="M33" i="4"/>
  <c r="J33" i="4"/>
  <c r="I33" i="4"/>
  <c r="H33" i="4"/>
  <c r="L29" i="4"/>
  <c r="M29" i="4"/>
  <c r="K29" i="4"/>
  <c r="J29" i="4"/>
  <c r="I29" i="4"/>
  <c r="H29" i="4"/>
  <c r="L25" i="4"/>
  <c r="K25" i="4"/>
  <c r="J25" i="4"/>
  <c r="I25" i="4"/>
  <c r="H25" i="4"/>
  <c r="M25" i="4"/>
  <c r="L21" i="4"/>
  <c r="M21" i="4"/>
  <c r="K21" i="4"/>
  <c r="J21" i="4"/>
  <c r="I21" i="4"/>
  <c r="H21" i="4"/>
  <c r="L17" i="4"/>
  <c r="K17" i="4"/>
  <c r="M17" i="4"/>
  <c r="J17" i="4"/>
  <c r="I17" i="4"/>
  <c r="H17" i="4"/>
  <c r="L13" i="4"/>
  <c r="K13" i="4"/>
  <c r="J13" i="4"/>
  <c r="I13" i="4"/>
  <c r="H13" i="4"/>
  <c r="M13" i="4"/>
  <c r="L9" i="4"/>
  <c r="K9" i="4"/>
  <c r="J9" i="4"/>
  <c r="I9" i="4"/>
  <c r="H9" i="4"/>
  <c r="M9" i="4"/>
  <c r="L111" i="3"/>
  <c r="K111" i="3"/>
  <c r="J111" i="3"/>
  <c r="M111" i="3"/>
  <c r="I111" i="3"/>
  <c r="H111" i="3"/>
  <c r="L107" i="3"/>
  <c r="K107" i="3"/>
  <c r="J107" i="3"/>
  <c r="M107" i="3"/>
  <c r="I107" i="3"/>
  <c r="H107" i="3"/>
  <c r="L103" i="3"/>
  <c r="K103" i="3"/>
  <c r="M103" i="3"/>
  <c r="J103" i="3"/>
  <c r="I103" i="3"/>
  <c r="H103" i="3"/>
  <c r="W97" i="3"/>
  <c r="V97" i="3"/>
  <c r="U97" i="3"/>
  <c r="T97" i="3"/>
  <c r="S97" i="3"/>
  <c r="X97" i="3"/>
  <c r="W93" i="3"/>
  <c r="X93" i="3"/>
  <c r="V93" i="3"/>
  <c r="U93" i="3"/>
  <c r="T93" i="3"/>
  <c r="S93" i="3"/>
  <c r="W89" i="3"/>
  <c r="V89" i="3"/>
  <c r="U89" i="3"/>
  <c r="X89" i="3"/>
  <c r="T89" i="3"/>
  <c r="S89" i="3"/>
  <c r="L84" i="3"/>
  <c r="K84" i="3"/>
  <c r="J84" i="3"/>
  <c r="M84" i="3"/>
  <c r="I84" i="3"/>
  <c r="H84" i="3"/>
  <c r="L80" i="3"/>
  <c r="K80" i="3"/>
  <c r="J80" i="3"/>
  <c r="I80" i="3"/>
  <c r="H80" i="3"/>
  <c r="M80" i="3"/>
  <c r="L76" i="3"/>
  <c r="K76" i="3"/>
  <c r="J76" i="3"/>
  <c r="M76" i="3"/>
  <c r="I76" i="3"/>
  <c r="H76" i="3"/>
  <c r="L72" i="3"/>
  <c r="K72" i="3"/>
  <c r="J72" i="3"/>
  <c r="I72" i="3"/>
  <c r="M72" i="3"/>
  <c r="H72" i="3"/>
  <c r="L68" i="3"/>
  <c r="M68" i="3"/>
  <c r="K68" i="3"/>
  <c r="J68" i="3"/>
  <c r="I68" i="3"/>
  <c r="H68" i="3"/>
  <c r="L64" i="3"/>
  <c r="M64" i="3"/>
  <c r="K64" i="3"/>
  <c r="J64" i="3"/>
  <c r="I64" i="3"/>
  <c r="H64" i="3"/>
  <c r="L60" i="3"/>
  <c r="K60" i="3"/>
  <c r="J60" i="3"/>
  <c r="I60" i="3"/>
  <c r="M60" i="3"/>
  <c r="H60" i="3"/>
  <c r="L56" i="3"/>
  <c r="K56" i="3"/>
  <c r="J56" i="3"/>
  <c r="M56" i="3"/>
  <c r="I56" i="3"/>
  <c r="H56" i="3"/>
  <c r="L52" i="3"/>
  <c r="K52" i="3"/>
  <c r="J52" i="3"/>
  <c r="I52" i="3"/>
  <c r="H52" i="3"/>
  <c r="M52" i="3"/>
  <c r="L48" i="3"/>
  <c r="K48" i="3"/>
  <c r="J48" i="3"/>
  <c r="I48" i="3"/>
  <c r="H48" i="3"/>
  <c r="M48" i="3"/>
  <c r="L44" i="3"/>
  <c r="K44" i="3"/>
  <c r="J44" i="3"/>
  <c r="I44" i="3"/>
  <c r="H44" i="3"/>
  <c r="M44" i="3"/>
  <c r="L40" i="3"/>
  <c r="K40" i="3"/>
  <c r="J40" i="3"/>
  <c r="I40" i="3"/>
  <c r="H40" i="3"/>
  <c r="M40" i="3"/>
  <c r="L36" i="3"/>
  <c r="K36" i="3"/>
  <c r="J36" i="3"/>
  <c r="M36" i="3"/>
  <c r="I36" i="3"/>
  <c r="H36" i="3"/>
  <c r="L32" i="3"/>
  <c r="M32" i="3"/>
  <c r="K32" i="3"/>
  <c r="J32" i="3"/>
  <c r="I32" i="3"/>
  <c r="H32" i="3"/>
  <c r="L28" i="3"/>
  <c r="K28" i="3"/>
  <c r="J28" i="3"/>
  <c r="I28" i="3"/>
  <c r="M28" i="3"/>
  <c r="H28" i="3"/>
  <c r="L24" i="3"/>
  <c r="K24" i="3"/>
  <c r="J24" i="3"/>
  <c r="I24" i="3"/>
  <c r="M24" i="3"/>
  <c r="H24" i="3"/>
  <c r="L20" i="3"/>
  <c r="K20" i="3"/>
  <c r="J20" i="3"/>
  <c r="M20" i="3"/>
  <c r="I20" i="3"/>
  <c r="H20" i="3"/>
  <c r="L16" i="3"/>
  <c r="K16" i="3"/>
  <c r="J16" i="3"/>
  <c r="I16" i="3"/>
  <c r="H16" i="3"/>
  <c r="M16" i="3"/>
  <c r="L12" i="3"/>
  <c r="K12" i="3"/>
  <c r="J12" i="3"/>
  <c r="I12" i="3"/>
  <c r="M12" i="3"/>
  <c r="H12" i="3"/>
  <c r="L8" i="3"/>
  <c r="K8" i="3"/>
  <c r="J8" i="3"/>
  <c r="I8" i="3"/>
  <c r="M8" i="3"/>
  <c r="H8" i="3"/>
  <c r="R26" i="2"/>
  <c r="Q26" i="2"/>
  <c r="P26" i="2"/>
  <c r="O26" i="2"/>
  <c r="N26" i="2"/>
  <c r="I26" i="2"/>
  <c r="H26" i="2"/>
  <c r="G26" i="2"/>
  <c r="R18" i="2"/>
  <c r="Q18" i="2"/>
  <c r="P18" i="2"/>
  <c r="O18" i="2"/>
  <c r="N18" i="2"/>
  <c r="I18" i="2"/>
  <c r="H18" i="2"/>
  <c r="G18" i="2"/>
  <c r="R10" i="2"/>
  <c r="Q10" i="2"/>
  <c r="P10" i="2"/>
  <c r="O10" i="2"/>
  <c r="N10" i="2"/>
  <c r="I10" i="2"/>
  <c r="H10" i="2"/>
  <c r="G10" i="2"/>
  <c r="M112" i="3"/>
  <c r="L112" i="3"/>
  <c r="K112" i="3"/>
  <c r="J112" i="3"/>
  <c r="I112" i="3"/>
  <c r="H112" i="3"/>
  <c r="M69" i="3"/>
  <c r="L69" i="3"/>
  <c r="K69" i="3"/>
  <c r="J69" i="3"/>
  <c r="I69" i="3"/>
  <c r="H69" i="3"/>
  <c r="M61" i="3"/>
  <c r="L61" i="3"/>
  <c r="K61" i="3"/>
  <c r="J61" i="3"/>
  <c r="I61" i="3"/>
  <c r="H61" i="3"/>
  <c r="M41" i="3"/>
  <c r="L41" i="3"/>
  <c r="K41" i="3"/>
  <c r="J41" i="3"/>
  <c r="I41" i="3"/>
  <c r="H41" i="3"/>
  <c r="M9" i="3"/>
  <c r="L9" i="3"/>
  <c r="K9" i="3"/>
  <c r="J9" i="3"/>
  <c r="I9" i="3"/>
  <c r="H9" i="3"/>
  <c r="L375" i="9"/>
  <c r="M375" i="9"/>
  <c r="M373" i="9"/>
  <c r="L373" i="9"/>
  <c r="L344" i="9"/>
  <c r="M344" i="9"/>
  <c r="M347" i="9"/>
  <c r="L347" i="9"/>
  <c r="M345" i="9"/>
  <c r="L345" i="9"/>
  <c r="L351" i="9"/>
  <c r="M351" i="9"/>
  <c r="M346" i="9"/>
  <c r="L346" i="9"/>
  <c r="L234" i="9"/>
  <c r="M234" i="9"/>
  <c r="M232" i="9"/>
  <c r="L232" i="9"/>
  <c r="L147" i="9"/>
  <c r="M147" i="9"/>
  <c r="F89" i="7"/>
  <c r="H88" i="7"/>
  <c r="F59" i="5"/>
  <c r="H58" i="5"/>
  <c r="X114" i="4"/>
  <c r="W114" i="4"/>
  <c r="V114" i="4"/>
  <c r="U114" i="4"/>
  <c r="T114" i="4"/>
  <c r="S114" i="4"/>
  <c r="X110" i="4"/>
  <c r="W110" i="4"/>
  <c r="V110" i="4"/>
  <c r="U110" i="4"/>
  <c r="T110" i="4"/>
  <c r="S110" i="4"/>
  <c r="X106" i="4"/>
  <c r="W106" i="4"/>
  <c r="V106" i="4"/>
  <c r="U106" i="4"/>
  <c r="T106" i="4"/>
  <c r="S106" i="4"/>
  <c r="X102" i="4"/>
  <c r="W102" i="4"/>
  <c r="V102" i="4"/>
  <c r="U102" i="4"/>
  <c r="T102" i="4"/>
  <c r="S102" i="4"/>
  <c r="L101" i="4"/>
  <c r="K101" i="4"/>
  <c r="J101" i="4"/>
  <c r="I101" i="4"/>
  <c r="H101" i="4"/>
  <c r="M97" i="4"/>
  <c r="L97" i="4"/>
  <c r="K97" i="4"/>
  <c r="J97" i="4"/>
  <c r="I97" i="4"/>
  <c r="H97" i="4"/>
  <c r="M93" i="4"/>
  <c r="L93" i="4"/>
  <c r="K93" i="4"/>
  <c r="J93" i="4"/>
  <c r="I93" i="4"/>
  <c r="H93" i="4"/>
  <c r="M89" i="4"/>
  <c r="L89" i="4"/>
  <c r="K89" i="4"/>
  <c r="J89" i="4"/>
  <c r="I89" i="4"/>
  <c r="H89" i="4"/>
  <c r="X83" i="4"/>
  <c r="W83" i="4"/>
  <c r="V83" i="4"/>
  <c r="U83" i="4"/>
  <c r="T83" i="4"/>
  <c r="S83" i="4"/>
  <c r="X79" i="4"/>
  <c r="W79" i="4"/>
  <c r="V79" i="4"/>
  <c r="U79" i="4"/>
  <c r="T79" i="4"/>
  <c r="S79" i="4"/>
  <c r="X75" i="4"/>
  <c r="W75" i="4"/>
  <c r="V75" i="4"/>
  <c r="U75" i="4"/>
  <c r="T75" i="4"/>
  <c r="S75" i="4"/>
  <c r="X71" i="4"/>
  <c r="W71" i="4"/>
  <c r="V71" i="4"/>
  <c r="U71" i="4"/>
  <c r="T71" i="4"/>
  <c r="S71" i="4"/>
  <c r="X67" i="4"/>
  <c r="W67" i="4"/>
  <c r="V67" i="4"/>
  <c r="U67" i="4"/>
  <c r="T67" i="4"/>
  <c r="S67" i="4"/>
  <c r="X63" i="4"/>
  <c r="W63" i="4"/>
  <c r="V63" i="4"/>
  <c r="U63" i="4"/>
  <c r="T63" i="4"/>
  <c r="S63" i="4"/>
  <c r="X59" i="4"/>
  <c r="W59" i="4"/>
  <c r="V59" i="4"/>
  <c r="U59" i="4"/>
  <c r="T59" i="4"/>
  <c r="S59" i="4"/>
  <c r="X55" i="4"/>
  <c r="W55" i="4"/>
  <c r="V55" i="4"/>
  <c r="U55" i="4"/>
  <c r="T55" i="4"/>
  <c r="S55" i="4"/>
  <c r="X51" i="4"/>
  <c r="W51" i="4"/>
  <c r="V51" i="4"/>
  <c r="U51" i="4"/>
  <c r="T51" i="4"/>
  <c r="S51" i="4"/>
  <c r="X47" i="4"/>
  <c r="W47" i="4"/>
  <c r="V47" i="4"/>
  <c r="U47" i="4"/>
  <c r="T47" i="4"/>
  <c r="S47" i="4"/>
  <c r="X43" i="4"/>
  <c r="W43" i="4"/>
  <c r="V43" i="4"/>
  <c r="U43" i="4"/>
  <c r="T43" i="4"/>
  <c r="S43" i="4"/>
  <c r="X39" i="4"/>
  <c r="W39" i="4"/>
  <c r="V39" i="4"/>
  <c r="U39" i="4"/>
  <c r="T39" i="4"/>
  <c r="S39" i="4"/>
  <c r="X35" i="4"/>
  <c r="W35" i="4"/>
  <c r="V35" i="4"/>
  <c r="U35" i="4"/>
  <c r="T35" i="4"/>
  <c r="S35" i="4"/>
  <c r="X31" i="4"/>
  <c r="W31" i="4"/>
  <c r="V31" i="4"/>
  <c r="U31" i="4"/>
  <c r="T31" i="4"/>
  <c r="S31" i="4"/>
  <c r="X27" i="4"/>
  <c r="W27" i="4"/>
  <c r="V27" i="4"/>
  <c r="U27" i="4"/>
  <c r="T27" i="4"/>
  <c r="S27" i="4"/>
  <c r="X23" i="4"/>
  <c r="W23" i="4"/>
  <c r="V23" i="4"/>
  <c r="U23" i="4"/>
  <c r="T23" i="4"/>
  <c r="S23" i="4"/>
  <c r="X19" i="4"/>
  <c r="W19" i="4"/>
  <c r="V19" i="4"/>
  <c r="U19" i="4"/>
  <c r="T19" i="4"/>
  <c r="S19" i="4"/>
  <c r="X15" i="4"/>
  <c r="W15" i="4"/>
  <c r="V15" i="4"/>
  <c r="U15" i="4"/>
  <c r="T15" i="4"/>
  <c r="S15" i="4"/>
  <c r="X11" i="4"/>
  <c r="W11" i="4"/>
  <c r="V11" i="4"/>
  <c r="U11" i="4"/>
  <c r="T11" i="4"/>
  <c r="S11" i="4"/>
  <c r="X7" i="4"/>
  <c r="W7" i="4"/>
  <c r="V7" i="4"/>
  <c r="U7" i="4"/>
  <c r="T7" i="4"/>
  <c r="S7" i="4"/>
  <c r="X113" i="3"/>
  <c r="W113" i="3"/>
  <c r="V113" i="3"/>
  <c r="U113" i="3"/>
  <c r="T113" i="3"/>
  <c r="S113" i="3"/>
  <c r="X109" i="3"/>
  <c r="W109" i="3"/>
  <c r="V109" i="3"/>
  <c r="U109" i="3"/>
  <c r="T109" i="3"/>
  <c r="S109" i="3"/>
  <c r="X105" i="3"/>
  <c r="W105" i="3"/>
  <c r="V105" i="3"/>
  <c r="U105" i="3"/>
  <c r="T105" i="3"/>
  <c r="S105" i="3"/>
  <c r="X101" i="3"/>
  <c r="W101" i="3"/>
  <c r="V101" i="3"/>
  <c r="U101" i="3"/>
  <c r="T101" i="3"/>
  <c r="S101" i="3"/>
  <c r="M100" i="3"/>
  <c r="L100" i="3"/>
  <c r="K100" i="3"/>
  <c r="J100" i="3"/>
  <c r="I100" i="3"/>
  <c r="H100" i="3"/>
  <c r="M96" i="3"/>
  <c r="L96" i="3"/>
  <c r="K96" i="3"/>
  <c r="J96" i="3"/>
  <c r="I96" i="3"/>
  <c r="H96" i="3"/>
  <c r="M92" i="3"/>
  <c r="L92" i="3"/>
  <c r="K92" i="3"/>
  <c r="J92" i="3"/>
  <c r="I92" i="3"/>
  <c r="H92" i="3"/>
  <c r="M88" i="3"/>
  <c r="L88" i="3"/>
  <c r="K88" i="3"/>
  <c r="J88" i="3"/>
  <c r="I88" i="3"/>
  <c r="H88" i="3"/>
  <c r="X86" i="3"/>
  <c r="W86" i="3"/>
  <c r="V86" i="3"/>
  <c r="U86" i="3"/>
  <c r="T86" i="3"/>
  <c r="S86" i="3"/>
  <c r="X82" i="3"/>
  <c r="W82" i="3"/>
  <c r="V82" i="3"/>
  <c r="U82" i="3"/>
  <c r="T82" i="3"/>
  <c r="S82" i="3"/>
  <c r="X78" i="3"/>
  <c r="W78" i="3"/>
  <c r="V78" i="3"/>
  <c r="U78" i="3"/>
  <c r="T78" i="3"/>
  <c r="S78" i="3"/>
  <c r="X74" i="3"/>
  <c r="W74" i="3"/>
  <c r="V74" i="3"/>
  <c r="U74" i="3"/>
  <c r="T74" i="3"/>
  <c r="S74" i="3"/>
  <c r="X70" i="3"/>
  <c r="W70" i="3"/>
  <c r="V70" i="3"/>
  <c r="U70" i="3"/>
  <c r="T70" i="3"/>
  <c r="S70" i="3"/>
  <c r="X66" i="3"/>
  <c r="W66" i="3"/>
  <c r="V66" i="3"/>
  <c r="U66" i="3"/>
  <c r="T66" i="3"/>
  <c r="S66" i="3"/>
  <c r="X62" i="3"/>
  <c r="W62" i="3"/>
  <c r="V62" i="3"/>
  <c r="U62" i="3"/>
  <c r="T62" i="3"/>
  <c r="S62" i="3"/>
  <c r="X58" i="3"/>
  <c r="W58" i="3"/>
  <c r="V58" i="3"/>
  <c r="U58" i="3"/>
  <c r="T58" i="3"/>
  <c r="S58" i="3"/>
  <c r="X54" i="3"/>
  <c r="W54" i="3"/>
  <c r="V54" i="3"/>
  <c r="U54" i="3"/>
  <c r="T54" i="3"/>
  <c r="S54" i="3"/>
  <c r="X50" i="3"/>
  <c r="W50" i="3"/>
  <c r="V50" i="3"/>
  <c r="U50" i="3"/>
  <c r="T50" i="3"/>
  <c r="S50" i="3"/>
  <c r="X46" i="3"/>
  <c r="W46" i="3"/>
  <c r="V46" i="3"/>
  <c r="U46" i="3"/>
  <c r="T46" i="3"/>
  <c r="S46" i="3"/>
  <c r="X42" i="3"/>
  <c r="W42" i="3"/>
  <c r="V42" i="3"/>
  <c r="U42" i="3"/>
  <c r="T42" i="3"/>
  <c r="S42" i="3"/>
  <c r="X38" i="3"/>
  <c r="W38" i="3"/>
  <c r="V38" i="3"/>
  <c r="U38" i="3"/>
  <c r="T38" i="3"/>
  <c r="S38" i="3"/>
  <c r="X34" i="3"/>
  <c r="W34" i="3"/>
  <c r="V34" i="3"/>
  <c r="U34" i="3"/>
  <c r="T34" i="3"/>
  <c r="S34" i="3"/>
  <c r="X30" i="3"/>
  <c r="W30" i="3"/>
  <c r="V30" i="3"/>
  <c r="U30" i="3"/>
  <c r="T30" i="3"/>
  <c r="S30" i="3"/>
  <c r="X26" i="3"/>
  <c r="W26" i="3"/>
  <c r="V26" i="3"/>
  <c r="U26" i="3"/>
  <c r="T26" i="3"/>
  <c r="S26" i="3"/>
  <c r="X22" i="3"/>
  <c r="W22" i="3"/>
  <c r="V22" i="3"/>
  <c r="U22" i="3"/>
  <c r="T22" i="3"/>
  <c r="S22" i="3"/>
  <c r="X18" i="3"/>
  <c r="W18" i="3"/>
  <c r="V18" i="3"/>
  <c r="U18" i="3"/>
  <c r="T18" i="3"/>
  <c r="S18" i="3"/>
  <c r="X14" i="3"/>
  <c r="W14" i="3"/>
  <c r="V14" i="3"/>
  <c r="U14" i="3"/>
  <c r="T14" i="3"/>
  <c r="S14" i="3"/>
  <c r="X10" i="3"/>
  <c r="W10" i="3"/>
  <c r="V10" i="3"/>
  <c r="U10" i="3"/>
  <c r="T10" i="3"/>
  <c r="S10" i="3"/>
  <c r="X6" i="3"/>
  <c r="W6" i="3"/>
  <c r="V6" i="3"/>
  <c r="U6" i="3"/>
  <c r="T6" i="3"/>
  <c r="S6" i="3"/>
  <c r="R25" i="2"/>
  <c r="Q25" i="2"/>
  <c r="P25" i="2"/>
  <c r="O25" i="2"/>
  <c r="N25" i="2"/>
  <c r="I25" i="2"/>
  <c r="H25" i="2"/>
  <c r="G25" i="2"/>
  <c r="R17" i="2"/>
  <c r="Q17" i="2"/>
  <c r="P17" i="2"/>
  <c r="O17" i="2"/>
  <c r="N17" i="2"/>
  <c r="I17" i="2"/>
  <c r="H17" i="2"/>
  <c r="G17" i="2"/>
  <c r="R9" i="2"/>
  <c r="Q9" i="2"/>
  <c r="P9" i="2"/>
  <c r="O9" i="2"/>
  <c r="N9" i="2"/>
  <c r="I9" i="2"/>
  <c r="H9" i="2"/>
  <c r="G9" i="2"/>
  <c r="J119" i="9"/>
  <c r="L121" i="9"/>
  <c r="M121" i="9"/>
  <c r="M124" i="9"/>
  <c r="L124" i="9"/>
  <c r="M122" i="9"/>
  <c r="L122" i="9"/>
  <c r="M120" i="9"/>
  <c r="L120" i="9"/>
  <c r="O54" i="5"/>
  <c r="M54" i="5"/>
  <c r="L54" i="5"/>
  <c r="K54" i="5"/>
  <c r="J54" i="5"/>
  <c r="M73" i="3"/>
  <c r="L73" i="3"/>
  <c r="K73" i="3"/>
  <c r="J73" i="3"/>
  <c r="I73" i="3"/>
  <c r="H73" i="3"/>
  <c r="M65" i="3"/>
  <c r="L65" i="3"/>
  <c r="K65" i="3"/>
  <c r="J65" i="3"/>
  <c r="I65" i="3"/>
  <c r="H65" i="3"/>
  <c r="M21" i="3"/>
  <c r="L21" i="3"/>
  <c r="K21" i="3"/>
  <c r="J21" i="3"/>
  <c r="I21" i="3"/>
  <c r="H21" i="3"/>
  <c r="K36" i="39"/>
  <c r="I36" i="39"/>
  <c r="AD69" i="38"/>
  <c r="AC69" i="38"/>
  <c r="AB69" i="38"/>
  <c r="AA69" i="38"/>
  <c r="AG69" i="38" s="1"/>
  <c r="AF69" i="38"/>
  <c r="AE69" i="38"/>
  <c r="T69" i="38"/>
  <c r="S69" i="38"/>
  <c r="Q69" i="38"/>
  <c r="R69" i="38"/>
  <c r="K69" i="38"/>
  <c r="I69" i="38"/>
  <c r="H69" i="38"/>
  <c r="J69" i="38"/>
  <c r="R36" i="38"/>
  <c r="Q36" i="38"/>
  <c r="T36" i="38"/>
  <c r="S36" i="38"/>
  <c r="J36" i="38"/>
  <c r="I36" i="38"/>
  <c r="H36" i="38"/>
  <c r="K36" i="38"/>
  <c r="AC36" i="39"/>
  <c r="AA36" i="39"/>
  <c r="AE36" i="39"/>
  <c r="AG36" i="38"/>
  <c r="AE36" i="38"/>
  <c r="AD36" i="38"/>
  <c r="AB36" i="38"/>
  <c r="AA36" i="38"/>
  <c r="AC36" i="38"/>
  <c r="H146" i="34"/>
  <c r="K146" i="34" s="1"/>
  <c r="G146" i="34"/>
  <c r="I146" i="34"/>
  <c r="M16" i="34"/>
  <c r="L16" i="34"/>
  <c r="N16" i="34"/>
  <c r="M11" i="33"/>
  <c r="L11" i="33"/>
  <c r="K11" i="33"/>
  <c r="I16" i="34"/>
  <c r="H16" i="34"/>
  <c r="J16" i="34"/>
  <c r="O11" i="33"/>
  <c r="T11" i="33"/>
  <c r="S11" i="33"/>
  <c r="R11" i="33"/>
  <c r="Q11" i="33"/>
  <c r="P11" i="33"/>
  <c r="G11" i="33"/>
  <c r="I11" i="33"/>
  <c r="H11" i="33"/>
  <c r="K37" i="32"/>
  <c r="J37" i="32"/>
  <c r="I37" i="32"/>
  <c r="H37" i="32"/>
  <c r="BA8" i="32"/>
  <c r="BB8" i="32"/>
  <c r="AU8" i="32"/>
  <c r="AT8" i="32"/>
  <c r="AS8" i="32"/>
  <c r="AR8" i="32"/>
  <c r="AC36" i="31"/>
  <c r="AB36" i="31"/>
  <c r="AA36" i="31"/>
  <c r="Z36" i="31"/>
  <c r="BJ37" i="32"/>
  <c r="BM37" i="32"/>
  <c r="BL37" i="32"/>
  <c r="BK37" i="32"/>
  <c r="BD8" i="32"/>
  <c r="BC8" i="32"/>
  <c r="AI8" i="32"/>
  <c r="AK8" i="32"/>
  <c r="AL8" i="32"/>
  <c r="AJ8" i="32"/>
  <c r="T36" i="31"/>
  <c r="S36" i="31"/>
  <c r="R36" i="31"/>
  <c r="Q36" i="31"/>
  <c r="AC7" i="31"/>
  <c r="AB7" i="31"/>
  <c r="AA7" i="31"/>
  <c r="Z7" i="31"/>
  <c r="BB37" i="32"/>
  <c r="BA37" i="32"/>
  <c r="AA8" i="32"/>
  <c r="Z8" i="32"/>
  <c r="AC8" i="32"/>
  <c r="AB8" i="32"/>
  <c r="K36" i="31"/>
  <c r="J36" i="31"/>
  <c r="I36" i="31"/>
  <c r="H36" i="31"/>
  <c r="T7" i="31"/>
  <c r="Q7" i="31"/>
  <c r="S7" i="31"/>
  <c r="R7" i="31"/>
  <c r="T16" i="34"/>
  <c r="Q16" i="34"/>
  <c r="P16" i="34"/>
  <c r="S16" i="34"/>
  <c r="R16" i="34"/>
  <c r="O129" i="33"/>
  <c r="N129" i="33"/>
  <c r="M129" i="33"/>
  <c r="L129" i="33"/>
  <c r="K129" i="33"/>
  <c r="AT37" i="32"/>
  <c r="AS37" i="32"/>
  <c r="AR37" i="32"/>
  <c r="AU37" i="32"/>
  <c r="S8" i="32"/>
  <c r="R8" i="32"/>
  <c r="Q8" i="32"/>
  <c r="T8" i="32"/>
  <c r="Z69" i="31"/>
  <c r="AC69" i="31"/>
  <c r="AB69" i="31"/>
  <c r="AA69" i="31"/>
  <c r="K7" i="31"/>
  <c r="I7" i="31"/>
  <c r="J7" i="31"/>
  <c r="H7" i="31"/>
  <c r="AL37" i="32"/>
  <c r="AK37" i="32"/>
  <c r="AJ37" i="32"/>
  <c r="AI37" i="32"/>
  <c r="T37" i="32"/>
  <c r="S37" i="32"/>
  <c r="R37" i="32"/>
  <c r="Q37" i="32"/>
  <c r="R69" i="31"/>
  <c r="Q69" i="31"/>
  <c r="T69" i="31"/>
  <c r="S69" i="31"/>
  <c r="K8" i="32"/>
  <c r="J8" i="32"/>
  <c r="I8" i="32"/>
  <c r="H8" i="32"/>
  <c r="T40" i="31"/>
  <c r="R40" i="31"/>
  <c r="S40" i="31"/>
  <c r="Q40" i="31"/>
  <c r="BD37" i="32"/>
  <c r="BC37" i="32"/>
  <c r="AC37" i="32"/>
  <c r="AB37" i="32"/>
  <c r="AA37" i="32"/>
  <c r="Z37" i="32"/>
  <c r="AC40" i="31"/>
  <c r="AB40" i="31"/>
  <c r="AA40" i="31"/>
  <c r="Z40" i="31"/>
  <c r="BM8" i="32"/>
  <c r="BL8" i="32"/>
  <c r="BK8" i="32"/>
  <c r="BJ8" i="32"/>
  <c r="H40" i="31"/>
  <c r="K40" i="31"/>
  <c r="J40" i="31"/>
  <c r="I40" i="31"/>
  <c r="AB36" i="30"/>
  <c r="AA36" i="30"/>
  <c r="R37" i="29"/>
  <c r="S37" i="29"/>
  <c r="Q37" i="29"/>
  <c r="T37" i="29"/>
  <c r="BM8" i="29"/>
  <c r="BJ8" i="29"/>
  <c r="BL8" i="29"/>
  <c r="BK8" i="29"/>
  <c r="H37" i="29"/>
  <c r="J37" i="29"/>
  <c r="K37" i="29"/>
  <c r="I37" i="29"/>
  <c r="BB8" i="29"/>
  <c r="BA8" i="29"/>
  <c r="BD8" i="29"/>
  <c r="BC8" i="29"/>
  <c r="AR8" i="29"/>
  <c r="AT8" i="29"/>
  <c r="AU8" i="29"/>
  <c r="AS8" i="29"/>
  <c r="BL37" i="29"/>
  <c r="BK37" i="29"/>
  <c r="BM37" i="29"/>
  <c r="BJ37" i="29"/>
  <c r="AJ8" i="29"/>
  <c r="AI8" i="29"/>
  <c r="AL8" i="29"/>
  <c r="AK8" i="29"/>
  <c r="J69" i="31"/>
  <c r="I69" i="31"/>
  <c r="H69" i="31"/>
  <c r="K69" i="31"/>
  <c r="BD37" i="29"/>
  <c r="BC37" i="29"/>
  <c r="BA37" i="29"/>
  <c r="BB37" i="29"/>
  <c r="AK37" i="29"/>
  <c r="AI37" i="29"/>
  <c r="AL37" i="29"/>
  <c r="AJ37" i="29"/>
  <c r="K8" i="29"/>
  <c r="J8" i="29"/>
  <c r="I8" i="29"/>
  <c r="H8" i="29"/>
  <c r="AC37" i="29"/>
  <c r="Z37" i="29"/>
  <c r="AB37" i="29"/>
  <c r="AA37" i="29"/>
  <c r="K36" i="28"/>
  <c r="J36" i="28"/>
  <c r="I36" i="28"/>
  <c r="H36" i="28"/>
  <c r="S7" i="28"/>
  <c r="R7" i="28"/>
  <c r="Q7" i="28"/>
  <c r="T7" i="28"/>
  <c r="AC69" i="28"/>
  <c r="AB69" i="28"/>
  <c r="AA69" i="28"/>
  <c r="Z69" i="28"/>
  <c r="K7" i="28"/>
  <c r="J7" i="28"/>
  <c r="I7" i="28"/>
  <c r="H7" i="28"/>
  <c r="R69" i="27"/>
  <c r="Q69" i="27"/>
  <c r="T69" i="27"/>
  <c r="S69" i="27"/>
  <c r="AB8" i="29"/>
  <c r="AA8" i="29"/>
  <c r="Z8" i="29"/>
  <c r="AC8" i="29"/>
  <c r="T69" i="28"/>
  <c r="S69" i="28"/>
  <c r="R69" i="28"/>
  <c r="Q69" i="28"/>
  <c r="AC40" i="28"/>
  <c r="AB40" i="28"/>
  <c r="AA40" i="28"/>
  <c r="Z40" i="28"/>
  <c r="J69" i="27"/>
  <c r="I69" i="27"/>
  <c r="H69" i="27"/>
  <c r="K69" i="27"/>
  <c r="AU37" i="29"/>
  <c r="AS37" i="29"/>
  <c r="AT37" i="29"/>
  <c r="AR37" i="29"/>
  <c r="K69" i="28"/>
  <c r="H69" i="28"/>
  <c r="J69" i="28"/>
  <c r="I69" i="28"/>
  <c r="T40" i="28"/>
  <c r="S40" i="28"/>
  <c r="R40" i="28"/>
  <c r="Q40" i="28"/>
  <c r="K40" i="28"/>
  <c r="J40" i="28"/>
  <c r="H40" i="28"/>
  <c r="I40" i="28"/>
  <c r="AC40" i="27"/>
  <c r="AB40" i="27"/>
  <c r="AA40" i="27"/>
  <c r="AG40" i="27" s="1"/>
  <c r="AE40" i="27"/>
  <c r="AD40" i="27"/>
  <c r="AF40" i="27"/>
  <c r="T8" i="29"/>
  <c r="S8" i="29"/>
  <c r="R8" i="29"/>
  <c r="Q8" i="29"/>
  <c r="AB36" i="28"/>
  <c r="AA36" i="28"/>
  <c r="Z36" i="28"/>
  <c r="AC36" i="28"/>
  <c r="T40" i="27"/>
  <c r="S40" i="27"/>
  <c r="R40" i="27"/>
  <c r="Q40" i="27"/>
  <c r="T36" i="28"/>
  <c r="S36" i="28"/>
  <c r="R36" i="28"/>
  <c r="Q36" i="28"/>
  <c r="AF69" i="27"/>
  <c r="AE69" i="27"/>
  <c r="AD69" i="27"/>
  <c r="AB69" i="27"/>
  <c r="AA69" i="27"/>
  <c r="AG69" i="27" s="1"/>
  <c r="AC69" i="27"/>
  <c r="Q69" i="26"/>
  <c r="S69" i="26"/>
  <c r="R69" i="26"/>
  <c r="T69" i="26"/>
  <c r="R7" i="27"/>
  <c r="Q7" i="27"/>
  <c r="T7" i="27"/>
  <c r="S7" i="27"/>
  <c r="I69" i="26"/>
  <c r="H69" i="26"/>
  <c r="K69" i="26"/>
  <c r="J69" i="26"/>
  <c r="R36" i="26"/>
  <c r="Q36" i="26"/>
  <c r="T36" i="26"/>
  <c r="S36" i="26"/>
  <c r="AA7" i="28"/>
  <c r="Z7" i="28"/>
  <c r="AC7" i="28"/>
  <c r="AB7" i="28"/>
  <c r="AA36" i="27"/>
  <c r="AE36" i="27"/>
  <c r="AC36" i="27"/>
  <c r="AG36" i="27"/>
  <c r="AD36" i="27"/>
  <c r="AB36" i="27"/>
  <c r="H7" i="27"/>
  <c r="J7" i="27"/>
  <c r="I7" i="27"/>
  <c r="K7" i="27"/>
  <c r="J36" i="26"/>
  <c r="I36" i="26"/>
  <c r="H36" i="26"/>
  <c r="K36" i="26"/>
  <c r="AB40" i="26"/>
  <c r="AA40" i="26"/>
  <c r="AG40" i="26" s="1"/>
  <c r="AD40" i="26"/>
  <c r="AC40" i="26"/>
  <c r="AF40" i="26"/>
  <c r="AE40" i="26"/>
  <c r="AF69" i="26"/>
  <c r="AE69" i="26"/>
  <c r="AD69" i="26"/>
  <c r="AA69" i="26"/>
  <c r="AG69" i="26" s="1"/>
  <c r="AC69" i="26"/>
  <c r="AB69" i="26"/>
  <c r="K40" i="26"/>
  <c r="J40" i="26"/>
  <c r="I40" i="26"/>
  <c r="H40" i="26"/>
  <c r="T7" i="26"/>
  <c r="S7" i="26"/>
  <c r="R7" i="26"/>
  <c r="Q7" i="26"/>
  <c r="AE7" i="27"/>
  <c r="AD7" i="27"/>
  <c r="AC7" i="27"/>
  <c r="AG7" i="27"/>
  <c r="AA7" i="27"/>
  <c r="AB7" i="27"/>
  <c r="AG36" i="26"/>
  <c r="AE36" i="26"/>
  <c r="AB36" i="26"/>
  <c r="AA36" i="26"/>
  <c r="AD36" i="26"/>
  <c r="AC36" i="26"/>
  <c r="K7" i="26"/>
  <c r="J7" i="26"/>
  <c r="I7" i="26"/>
  <c r="H7" i="26"/>
  <c r="AC7" i="26"/>
  <c r="AB7" i="26"/>
  <c r="AA7" i="26"/>
  <c r="AE7" i="26"/>
  <c r="AD7" i="26"/>
  <c r="AG7" i="26"/>
  <c r="H68" i="24"/>
  <c r="J68" i="24"/>
  <c r="I68" i="24"/>
  <c r="K68" i="24"/>
  <c r="AB62" i="24"/>
  <c r="Z62" i="24"/>
  <c r="AF62" i="24" s="1"/>
  <c r="AD62" i="24"/>
  <c r="AC62" i="24"/>
  <c r="AE62" i="24"/>
  <c r="AA62" i="24"/>
  <c r="R61" i="24"/>
  <c r="T61" i="24"/>
  <c r="S61" i="24"/>
  <c r="Q61" i="24"/>
  <c r="H60" i="24"/>
  <c r="J60" i="24"/>
  <c r="I60" i="24"/>
  <c r="K60" i="24"/>
  <c r="AB54" i="24"/>
  <c r="Z54" i="24"/>
  <c r="AF54" i="24" s="1"/>
  <c r="AD54" i="24"/>
  <c r="AC54" i="24"/>
  <c r="AE54" i="24"/>
  <c r="AA54" i="24"/>
  <c r="T53" i="24"/>
  <c r="S53" i="24"/>
  <c r="Q53" i="24"/>
  <c r="R53" i="24"/>
  <c r="J52" i="24"/>
  <c r="I52" i="24"/>
  <c r="K52" i="24"/>
  <c r="H52" i="24"/>
  <c r="Z46" i="24"/>
  <c r="AF46" i="24" s="1"/>
  <c r="AE46" i="24"/>
  <c r="AD46" i="24"/>
  <c r="AB46" i="24"/>
  <c r="AC46" i="24"/>
  <c r="AA46" i="24"/>
  <c r="T45" i="24"/>
  <c r="R45" i="24"/>
  <c r="S45" i="24"/>
  <c r="Q45" i="24"/>
  <c r="K44" i="24"/>
  <c r="J44" i="24"/>
  <c r="H44" i="24"/>
  <c r="I44" i="24"/>
  <c r="G69" i="24"/>
  <c r="H69" i="23"/>
  <c r="J69" i="23"/>
  <c r="K69" i="23"/>
  <c r="I69" i="23"/>
  <c r="T31" i="24"/>
  <c r="R31" i="24"/>
  <c r="Q31" i="24"/>
  <c r="S31" i="24"/>
  <c r="AB29" i="24"/>
  <c r="AA29" i="24"/>
  <c r="Z29" i="24"/>
  <c r="AF29" i="24"/>
  <c r="AD29" i="24"/>
  <c r="AC29" i="24"/>
  <c r="J28" i="24"/>
  <c r="I28" i="24"/>
  <c r="H28" i="24"/>
  <c r="K28" i="24"/>
  <c r="T23" i="24"/>
  <c r="R23" i="24"/>
  <c r="S23" i="24"/>
  <c r="Q23" i="24"/>
  <c r="AB21" i="24"/>
  <c r="AA21" i="24"/>
  <c r="Z21" i="24"/>
  <c r="AF21" i="24"/>
  <c r="AD21" i="24"/>
  <c r="AC21" i="24"/>
  <c r="J20" i="24"/>
  <c r="I20" i="24"/>
  <c r="H20" i="24"/>
  <c r="K20" i="24"/>
  <c r="T15" i="24"/>
  <c r="R15" i="24"/>
  <c r="Q15" i="24"/>
  <c r="S15" i="24"/>
  <c r="AB13" i="24"/>
  <c r="AA13" i="24"/>
  <c r="Z13" i="24"/>
  <c r="AF13" i="24"/>
  <c r="AD13" i="24"/>
  <c r="AC13" i="24"/>
  <c r="J12" i="24"/>
  <c r="I12" i="24"/>
  <c r="H12" i="24"/>
  <c r="K12" i="24"/>
  <c r="T7" i="24"/>
  <c r="R7" i="24"/>
  <c r="S7" i="24"/>
  <c r="Q7" i="24"/>
  <c r="AD63" i="24"/>
  <c r="AB63" i="24"/>
  <c r="AA63" i="24"/>
  <c r="AE63" i="24"/>
  <c r="AC63" i="24"/>
  <c r="Z63" i="24"/>
  <c r="AF63" i="24" s="1"/>
  <c r="T62" i="24"/>
  <c r="R62" i="24"/>
  <c r="Q62" i="24"/>
  <c r="S62" i="24"/>
  <c r="J61" i="24"/>
  <c r="H61" i="24"/>
  <c r="K61" i="24"/>
  <c r="I61" i="24"/>
  <c r="AD55" i="24"/>
  <c r="AB55" i="24"/>
  <c r="AA55" i="24"/>
  <c r="AE55" i="24"/>
  <c r="AC55" i="24"/>
  <c r="Z55" i="24"/>
  <c r="AF55" i="24" s="1"/>
  <c r="T54" i="24"/>
  <c r="R54" i="24"/>
  <c r="Q54" i="24"/>
  <c r="S54" i="24"/>
  <c r="H53" i="24"/>
  <c r="K53" i="24"/>
  <c r="J53" i="24"/>
  <c r="I53" i="24"/>
  <c r="AB47" i="24"/>
  <c r="AA47" i="24"/>
  <c r="Z47" i="24"/>
  <c r="AF47" i="24" s="1"/>
  <c r="AD47" i="24"/>
  <c r="AE47" i="24"/>
  <c r="AC47" i="24"/>
  <c r="R46" i="24"/>
  <c r="Q46" i="24"/>
  <c r="T46" i="24"/>
  <c r="S46" i="24"/>
  <c r="H45" i="24"/>
  <c r="J45" i="24"/>
  <c r="K45" i="24"/>
  <c r="I45" i="24"/>
  <c r="T34" i="24"/>
  <c r="S34" i="24"/>
  <c r="R34" i="24"/>
  <c r="Q34" i="24"/>
  <c r="Z32" i="24"/>
  <c r="AF32" i="24"/>
  <c r="AD32" i="24"/>
  <c r="AB32" i="24"/>
  <c r="AA32" i="24"/>
  <c r="AC32" i="24"/>
  <c r="H31" i="24"/>
  <c r="J31" i="24"/>
  <c r="K31" i="24"/>
  <c r="I31" i="24"/>
  <c r="T26" i="24"/>
  <c r="S26" i="24"/>
  <c r="R26" i="24"/>
  <c r="Q26" i="24"/>
  <c r="Z24" i="24"/>
  <c r="AF24" i="24"/>
  <c r="AD24" i="24"/>
  <c r="AB24" i="24"/>
  <c r="AC24" i="24"/>
  <c r="AA24" i="24"/>
  <c r="H23" i="24"/>
  <c r="J23" i="24"/>
  <c r="I23" i="24"/>
  <c r="K23" i="24"/>
  <c r="T18" i="24"/>
  <c r="S18" i="24"/>
  <c r="R18" i="24"/>
  <c r="Q18" i="24"/>
  <c r="Z16" i="24"/>
  <c r="AF16" i="24"/>
  <c r="AD16" i="24"/>
  <c r="AB16" i="24"/>
  <c r="AA16" i="24"/>
  <c r="AC16" i="24"/>
  <c r="H15" i="24"/>
  <c r="J15" i="24"/>
  <c r="K15" i="24"/>
  <c r="I15" i="24"/>
  <c r="T10" i="24"/>
  <c r="S10" i="24"/>
  <c r="R10" i="24"/>
  <c r="Q10" i="24"/>
  <c r="Z8" i="24"/>
  <c r="AF8" i="24"/>
  <c r="AD8" i="24"/>
  <c r="AB8" i="24"/>
  <c r="AC8" i="24"/>
  <c r="AA8" i="24"/>
  <c r="H7" i="24"/>
  <c r="J7" i="24"/>
  <c r="I7" i="24"/>
  <c r="K7" i="24"/>
  <c r="AD64" i="24"/>
  <c r="AC64" i="24"/>
  <c r="Z64" i="24"/>
  <c r="AF64" i="24" s="1"/>
  <c r="AB64" i="24"/>
  <c r="AE64" i="24"/>
  <c r="AA64" i="24"/>
  <c r="T63" i="24"/>
  <c r="S63" i="24"/>
  <c r="Q63" i="24"/>
  <c r="R63" i="24"/>
  <c r="J62" i="24"/>
  <c r="I62" i="24"/>
  <c r="K62" i="24"/>
  <c r="H62" i="24"/>
  <c r="AD56" i="24"/>
  <c r="AC56" i="24"/>
  <c r="Z56" i="24"/>
  <c r="AF56" i="24" s="1"/>
  <c r="AB56" i="24"/>
  <c r="AA56" i="24"/>
  <c r="AE56" i="24"/>
  <c r="T55" i="24"/>
  <c r="S55" i="24"/>
  <c r="Q55" i="24"/>
  <c r="R55" i="24"/>
  <c r="J54" i="24"/>
  <c r="I54" i="24"/>
  <c r="H54" i="24"/>
  <c r="K54" i="24"/>
  <c r="AD48" i="24"/>
  <c r="AC48" i="24"/>
  <c r="AB48" i="24"/>
  <c r="AA48" i="24"/>
  <c r="Z48" i="24"/>
  <c r="AF48" i="24" s="1"/>
  <c r="AE48" i="24"/>
  <c r="T47" i="24"/>
  <c r="S47" i="24"/>
  <c r="R47" i="24"/>
  <c r="Q47" i="24"/>
  <c r="J46" i="24"/>
  <c r="I46" i="24"/>
  <c r="H46" i="24"/>
  <c r="K46" i="24"/>
  <c r="AD40" i="24"/>
  <c r="AC40" i="24"/>
  <c r="AB40" i="24"/>
  <c r="AA40" i="24"/>
  <c r="Z40" i="24"/>
  <c r="AF40" i="24" s="1"/>
  <c r="AE40" i="24"/>
  <c r="AF35" i="24"/>
  <c r="AD35" i="24"/>
  <c r="AC35" i="24"/>
  <c r="AB35" i="24"/>
  <c r="Z35" i="24"/>
  <c r="AA35" i="24"/>
  <c r="K34" i="24"/>
  <c r="J34" i="24"/>
  <c r="H34" i="24"/>
  <c r="I34" i="24"/>
  <c r="T29" i="24"/>
  <c r="S29" i="24"/>
  <c r="R29" i="24"/>
  <c r="Q29" i="24"/>
  <c r="AF27" i="24"/>
  <c r="AD27" i="24"/>
  <c r="AC27" i="24"/>
  <c r="AB27" i="24"/>
  <c r="Z27" i="24"/>
  <c r="AA27" i="24"/>
  <c r="K26" i="24"/>
  <c r="J26" i="24"/>
  <c r="H26" i="24"/>
  <c r="I26" i="24"/>
  <c r="T21" i="24"/>
  <c r="S21" i="24"/>
  <c r="R21" i="24"/>
  <c r="Q21" i="24"/>
  <c r="AF19" i="24"/>
  <c r="AD19" i="24"/>
  <c r="AC19" i="24"/>
  <c r="AB19" i="24"/>
  <c r="Z19" i="24"/>
  <c r="AA19" i="24"/>
  <c r="K18" i="24"/>
  <c r="J18" i="24"/>
  <c r="H18" i="24"/>
  <c r="I18" i="24"/>
  <c r="T13" i="24"/>
  <c r="S13" i="24"/>
  <c r="R13" i="24"/>
  <c r="Q13" i="24"/>
  <c r="AM36" i="23"/>
  <c r="AE36" i="23"/>
  <c r="Y36" i="24"/>
  <c r="AL36" i="23"/>
  <c r="AD36" i="23"/>
  <c r="AC36" i="23"/>
  <c r="AB36" i="23"/>
  <c r="AA36" i="23"/>
  <c r="AG36" i="23"/>
  <c r="AF11" i="24"/>
  <c r="AD11" i="24"/>
  <c r="AC11" i="24"/>
  <c r="AB11" i="24"/>
  <c r="Z11" i="24"/>
  <c r="AA11" i="24"/>
  <c r="K10" i="24"/>
  <c r="J10" i="24"/>
  <c r="H10" i="24"/>
  <c r="I10" i="24"/>
  <c r="AD69" i="22"/>
  <c r="AC69" i="22"/>
  <c r="AB69" i="22"/>
  <c r="AA69" i="22"/>
  <c r="AF69" i="22"/>
  <c r="AE69" i="22"/>
  <c r="S36" i="27"/>
  <c r="R36" i="27"/>
  <c r="Q36" i="27"/>
  <c r="T36" i="27"/>
  <c r="Z65" i="24"/>
  <c r="AF65" i="24" s="1"/>
  <c r="AE65" i="24"/>
  <c r="AB65" i="24"/>
  <c r="AA65" i="24"/>
  <c r="AD65" i="24"/>
  <c r="AC65" i="24"/>
  <c r="R64" i="24"/>
  <c r="Q64" i="24"/>
  <c r="T64" i="24"/>
  <c r="S64" i="24"/>
  <c r="K63" i="24"/>
  <c r="H63" i="24"/>
  <c r="J63" i="24"/>
  <c r="I63" i="24"/>
  <c r="Z57" i="24"/>
  <c r="AF57" i="24" s="1"/>
  <c r="AE57" i="24"/>
  <c r="AB57" i="24"/>
  <c r="AA57" i="24"/>
  <c r="AD57" i="24"/>
  <c r="AC57" i="24"/>
  <c r="R56" i="24"/>
  <c r="Q56" i="24"/>
  <c r="T56" i="24"/>
  <c r="S56" i="24"/>
  <c r="K55" i="24"/>
  <c r="H55" i="24"/>
  <c r="J55" i="24"/>
  <c r="I55" i="24"/>
  <c r="AE49" i="24"/>
  <c r="AD49" i="24"/>
  <c r="AC49" i="24"/>
  <c r="AB49" i="24"/>
  <c r="Z49" i="24"/>
  <c r="AF49" i="24" s="1"/>
  <c r="AA49" i="24"/>
  <c r="T48" i="24"/>
  <c r="S48" i="24"/>
  <c r="R48" i="24"/>
  <c r="Q48" i="24"/>
  <c r="K47" i="24"/>
  <c r="J47" i="24"/>
  <c r="I47" i="24"/>
  <c r="H47" i="24"/>
  <c r="AE41" i="24"/>
  <c r="AD41" i="24"/>
  <c r="AC41" i="24"/>
  <c r="AB41" i="24"/>
  <c r="Z41" i="24"/>
  <c r="AF41" i="24" s="1"/>
  <c r="AA41" i="24"/>
  <c r="T40" i="24"/>
  <c r="S40" i="24"/>
  <c r="R40" i="24"/>
  <c r="Q40" i="24"/>
  <c r="R32" i="24"/>
  <c r="Q32" i="24"/>
  <c r="T32" i="24"/>
  <c r="S32" i="24"/>
  <c r="AD30" i="24"/>
  <c r="AC30" i="24"/>
  <c r="AB30" i="24"/>
  <c r="AA30" i="24"/>
  <c r="Z30" i="24"/>
  <c r="AF30" i="24"/>
  <c r="K29" i="24"/>
  <c r="J29" i="24"/>
  <c r="I29" i="24"/>
  <c r="H29" i="24"/>
  <c r="R24" i="24"/>
  <c r="Q24" i="24"/>
  <c r="T24" i="24"/>
  <c r="S24" i="24"/>
  <c r="AD22" i="24"/>
  <c r="AC22" i="24"/>
  <c r="AB22" i="24"/>
  <c r="AA22" i="24"/>
  <c r="Z22" i="24"/>
  <c r="AF22" i="24"/>
  <c r="K21" i="24"/>
  <c r="J21" i="24"/>
  <c r="I21" i="24"/>
  <c r="H21" i="24"/>
  <c r="R16" i="24"/>
  <c r="Q16" i="24"/>
  <c r="T16" i="24"/>
  <c r="S16" i="24"/>
  <c r="AD14" i="24"/>
  <c r="AC14" i="24"/>
  <c r="AB14" i="24"/>
  <c r="AA14" i="24"/>
  <c r="Z14" i="24"/>
  <c r="AF14" i="24"/>
  <c r="K13" i="24"/>
  <c r="J13" i="24"/>
  <c r="I13" i="24"/>
  <c r="H13" i="24"/>
  <c r="X36" i="24"/>
  <c r="AK36" i="23"/>
  <c r="R8" i="24"/>
  <c r="Q8" i="24"/>
  <c r="T8" i="24"/>
  <c r="S8" i="24"/>
  <c r="AB66" i="24"/>
  <c r="Z66" i="24"/>
  <c r="AF66" i="24" s="1"/>
  <c r="AD66" i="24"/>
  <c r="AC66" i="24"/>
  <c r="AA66" i="24"/>
  <c r="AE66" i="24"/>
  <c r="R65" i="24"/>
  <c r="T65" i="24"/>
  <c r="S65" i="24"/>
  <c r="Q65" i="24"/>
  <c r="H64" i="24"/>
  <c r="J64" i="24"/>
  <c r="I64" i="24"/>
  <c r="K64" i="24"/>
  <c r="AB58" i="24"/>
  <c r="Z58" i="24"/>
  <c r="AF58" i="24" s="1"/>
  <c r="AD58" i="24"/>
  <c r="AC58" i="24"/>
  <c r="AE58" i="24"/>
  <c r="AA58" i="24"/>
  <c r="R57" i="24"/>
  <c r="T57" i="24"/>
  <c r="S57" i="24"/>
  <c r="Q57" i="24"/>
  <c r="H56" i="24"/>
  <c r="J56" i="24"/>
  <c r="I56" i="24"/>
  <c r="K56" i="24"/>
  <c r="Z50" i="24"/>
  <c r="AF50" i="24" s="1"/>
  <c r="AD50" i="24"/>
  <c r="AC50" i="24"/>
  <c r="AA50" i="24"/>
  <c r="AE50" i="24"/>
  <c r="AB50" i="24"/>
  <c r="T49" i="24"/>
  <c r="R49" i="24"/>
  <c r="S49" i="24"/>
  <c r="Q49" i="24"/>
  <c r="K48" i="24"/>
  <c r="J48" i="24"/>
  <c r="H48" i="24"/>
  <c r="I48" i="24"/>
  <c r="Z42" i="24"/>
  <c r="AF42" i="24" s="1"/>
  <c r="AE42" i="24"/>
  <c r="AD42" i="24"/>
  <c r="AB42" i="24"/>
  <c r="AC42" i="24"/>
  <c r="AA42" i="24"/>
  <c r="T41" i="24"/>
  <c r="R41" i="24"/>
  <c r="S41" i="24"/>
  <c r="Q41" i="24"/>
  <c r="K40" i="24"/>
  <c r="J40" i="24"/>
  <c r="H40" i="24"/>
  <c r="I40" i="24"/>
  <c r="T35" i="24"/>
  <c r="R35" i="24"/>
  <c r="S35" i="24"/>
  <c r="Q35" i="24"/>
  <c r="AB33" i="24"/>
  <c r="AA33" i="24"/>
  <c r="Z33" i="24"/>
  <c r="AF33" i="24"/>
  <c r="AD33" i="24"/>
  <c r="AC33" i="24"/>
  <c r="J32" i="24"/>
  <c r="I32" i="24"/>
  <c r="H32" i="24"/>
  <c r="K32" i="24"/>
  <c r="T27" i="24"/>
  <c r="R27" i="24"/>
  <c r="Q27" i="24"/>
  <c r="S27" i="24"/>
  <c r="AB25" i="24"/>
  <c r="AA25" i="24"/>
  <c r="Z25" i="24"/>
  <c r="AF25" i="24"/>
  <c r="AD25" i="24"/>
  <c r="AC25" i="24"/>
  <c r="J24" i="24"/>
  <c r="I24" i="24"/>
  <c r="H24" i="24"/>
  <c r="K24" i="24"/>
  <c r="T19" i="24"/>
  <c r="R19" i="24"/>
  <c r="S19" i="24"/>
  <c r="Q19" i="24"/>
  <c r="AB17" i="24"/>
  <c r="AA17" i="24"/>
  <c r="Z17" i="24"/>
  <c r="AF17" i="24"/>
  <c r="AD17" i="24"/>
  <c r="AC17" i="24"/>
  <c r="J16" i="24"/>
  <c r="I16" i="24"/>
  <c r="H16" i="24"/>
  <c r="K16" i="24"/>
  <c r="W36" i="24"/>
  <c r="AJ36" i="23"/>
  <c r="P36" i="24"/>
  <c r="T36" i="23"/>
  <c r="S36" i="23"/>
  <c r="Q36" i="23"/>
  <c r="R36" i="23"/>
  <c r="T11" i="24"/>
  <c r="R11" i="24"/>
  <c r="Q11" i="24"/>
  <c r="S11" i="24"/>
  <c r="AB9" i="24"/>
  <c r="AA9" i="24"/>
  <c r="Z9" i="24"/>
  <c r="AF9" i="24"/>
  <c r="AD9" i="24"/>
  <c r="AC9" i="24"/>
  <c r="J8" i="24"/>
  <c r="I8" i="24"/>
  <c r="H8" i="24"/>
  <c r="K8" i="24"/>
  <c r="T69" i="22"/>
  <c r="S69" i="22"/>
  <c r="R69" i="22"/>
  <c r="Q69" i="22"/>
  <c r="K36" i="27"/>
  <c r="J36" i="27"/>
  <c r="H36" i="27"/>
  <c r="I36" i="27"/>
  <c r="S69" i="25"/>
  <c r="Q69" i="25"/>
  <c r="AD68" i="24"/>
  <c r="AC68" i="24"/>
  <c r="Z68" i="24"/>
  <c r="AF68" i="24" s="1"/>
  <c r="AE68" i="24"/>
  <c r="AB68" i="24"/>
  <c r="AA68" i="24"/>
  <c r="T67" i="24"/>
  <c r="S67" i="24"/>
  <c r="R67" i="24"/>
  <c r="Q67" i="24"/>
  <c r="J66" i="24"/>
  <c r="I66" i="24"/>
  <c r="K66" i="24"/>
  <c r="H66" i="24"/>
  <c r="AD60" i="24"/>
  <c r="AC60" i="24"/>
  <c r="Z60" i="24"/>
  <c r="AF60" i="24" s="1"/>
  <c r="AE60" i="24"/>
  <c r="AB60" i="24"/>
  <c r="AA60" i="24"/>
  <c r="T59" i="24"/>
  <c r="S59" i="24"/>
  <c r="R59" i="24"/>
  <c r="Q59" i="24"/>
  <c r="J58" i="24"/>
  <c r="I58" i="24"/>
  <c r="K58" i="24"/>
  <c r="H58" i="24"/>
  <c r="AD52" i="24"/>
  <c r="AC52" i="24"/>
  <c r="Z52" i="24"/>
  <c r="AF52" i="24" s="1"/>
  <c r="AE52" i="24"/>
  <c r="AB52" i="24"/>
  <c r="AA52" i="24"/>
  <c r="T51" i="24"/>
  <c r="S51" i="24"/>
  <c r="Q51" i="24"/>
  <c r="R51" i="24"/>
  <c r="J50" i="24"/>
  <c r="I50" i="24"/>
  <c r="H50" i="24"/>
  <c r="K50" i="24"/>
  <c r="AD69" i="24"/>
  <c r="AD44" i="24"/>
  <c r="AC44" i="24"/>
  <c r="AB44" i="24"/>
  <c r="AA44" i="24"/>
  <c r="Z44" i="24"/>
  <c r="AF44" i="24" s="1"/>
  <c r="AE44" i="24"/>
  <c r="T43" i="24"/>
  <c r="S43" i="24"/>
  <c r="R43" i="24"/>
  <c r="Q43" i="24"/>
  <c r="J42" i="24"/>
  <c r="I42" i="24"/>
  <c r="H42" i="24"/>
  <c r="K42" i="24"/>
  <c r="T33" i="24"/>
  <c r="S33" i="24"/>
  <c r="R33" i="24"/>
  <c r="Q33" i="24"/>
  <c r="AF31" i="24"/>
  <c r="AD31" i="24"/>
  <c r="AC31" i="24"/>
  <c r="AB31" i="24"/>
  <c r="Z31" i="24"/>
  <c r="AA31" i="24"/>
  <c r="K30" i="24"/>
  <c r="J30" i="24"/>
  <c r="H30" i="24"/>
  <c r="I30" i="24"/>
  <c r="T25" i="24"/>
  <c r="S25" i="24"/>
  <c r="R25" i="24"/>
  <c r="Q25" i="24"/>
  <c r="AF23" i="24"/>
  <c r="AD23" i="24"/>
  <c r="AC23" i="24"/>
  <c r="AB23" i="24"/>
  <c r="Z23" i="24"/>
  <c r="AA23" i="24"/>
  <c r="K22" i="24"/>
  <c r="J22" i="24"/>
  <c r="H22" i="24"/>
  <c r="I22" i="24"/>
  <c r="T17" i="24"/>
  <c r="S17" i="24"/>
  <c r="R17" i="24"/>
  <c r="Q17" i="24"/>
  <c r="AF15" i="24"/>
  <c r="AD15" i="24"/>
  <c r="AC15" i="24"/>
  <c r="AB15" i="24"/>
  <c r="Z15" i="24"/>
  <c r="AA15" i="24"/>
  <c r="K14" i="24"/>
  <c r="J14" i="24"/>
  <c r="H14" i="24"/>
  <c r="I14" i="24"/>
  <c r="AI36" i="23"/>
  <c r="U36" i="24"/>
  <c r="AE36" i="24" s="1"/>
  <c r="AF36" i="23"/>
  <c r="T9" i="24"/>
  <c r="S9" i="24"/>
  <c r="R9" i="24"/>
  <c r="Q9" i="24"/>
  <c r="AF7" i="24"/>
  <c r="AD7" i="24"/>
  <c r="AC7" i="24"/>
  <c r="AB7" i="24"/>
  <c r="Z7" i="24"/>
  <c r="AA7" i="24"/>
  <c r="T66" i="24"/>
  <c r="R66" i="24"/>
  <c r="Q66" i="24"/>
  <c r="S66" i="24"/>
  <c r="J57" i="24"/>
  <c r="H57" i="24"/>
  <c r="K57" i="24"/>
  <c r="I57" i="24"/>
  <c r="AF69" i="23"/>
  <c r="AE69" i="23"/>
  <c r="AD69" i="23"/>
  <c r="AC69" i="23"/>
  <c r="AB69" i="23"/>
  <c r="AA69" i="23"/>
  <c r="AG69" i="23" s="1"/>
  <c r="AB43" i="24"/>
  <c r="AA43" i="24"/>
  <c r="Z43" i="24"/>
  <c r="AF43" i="24" s="1"/>
  <c r="AD43" i="24"/>
  <c r="AE43" i="24"/>
  <c r="AC43" i="24"/>
  <c r="K33" i="24"/>
  <c r="J33" i="24"/>
  <c r="I33" i="24"/>
  <c r="H33" i="24"/>
  <c r="R12" i="24"/>
  <c r="Q12" i="24"/>
  <c r="T12" i="24"/>
  <c r="S12" i="24"/>
  <c r="AD10" i="24"/>
  <c r="AC10" i="24"/>
  <c r="AB10" i="24"/>
  <c r="AA10" i="24"/>
  <c r="Z10" i="24"/>
  <c r="AF10" i="24"/>
  <c r="T69" i="21"/>
  <c r="S69" i="21"/>
  <c r="R69" i="21"/>
  <c r="Q69" i="21"/>
  <c r="AC69" i="20"/>
  <c r="AB69" i="20"/>
  <c r="AA69" i="20"/>
  <c r="Z69" i="20"/>
  <c r="T40" i="26"/>
  <c r="S40" i="26"/>
  <c r="R40" i="26"/>
  <c r="Q40" i="26"/>
  <c r="AE36" i="25"/>
  <c r="AD36" i="25"/>
  <c r="R68" i="24"/>
  <c r="Q68" i="24"/>
  <c r="T68" i="24"/>
  <c r="S68" i="24"/>
  <c r="K59" i="24"/>
  <c r="H59" i="24"/>
  <c r="I59" i="24"/>
  <c r="J59" i="24"/>
  <c r="AE45" i="24"/>
  <c r="AD45" i="24"/>
  <c r="AC45" i="24"/>
  <c r="AB45" i="24"/>
  <c r="Z45" i="24"/>
  <c r="AF45" i="24" s="1"/>
  <c r="AA45" i="24"/>
  <c r="T30" i="24"/>
  <c r="S30" i="24"/>
  <c r="R30" i="24"/>
  <c r="Q30" i="24"/>
  <c r="Z28" i="24"/>
  <c r="AF28" i="24"/>
  <c r="AD28" i="24"/>
  <c r="AB28" i="24"/>
  <c r="AC28" i="24"/>
  <c r="AA28" i="24"/>
  <c r="H19" i="24"/>
  <c r="J19" i="24"/>
  <c r="K19" i="24"/>
  <c r="I19" i="24"/>
  <c r="K69" i="21"/>
  <c r="J69" i="21"/>
  <c r="I69" i="21"/>
  <c r="H69" i="21"/>
  <c r="T69" i="20"/>
  <c r="S69" i="20"/>
  <c r="R69" i="20"/>
  <c r="Q69" i="20"/>
  <c r="J65" i="24"/>
  <c r="H65" i="24"/>
  <c r="K65" i="24"/>
  <c r="I65" i="24"/>
  <c r="AB51" i="24"/>
  <c r="AA51" i="24"/>
  <c r="AE51" i="24"/>
  <c r="AC51" i="24"/>
  <c r="Z51" i="24"/>
  <c r="AF51" i="24" s="1"/>
  <c r="AD51" i="24"/>
  <c r="R42" i="24"/>
  <c r="Q42" i="24"/>
  <c r="T42" i="24"/>
  <c r="S42" i="24"/>
  <c r="AD34" i="24"/>
  <c r="AC34" i="24"/>
  <c r="AB34" i="24"/>
  <c r="AA34" i="24"/>
  <c r="Z34" i="24"/>
  <c r="AF34" i="24"/>
  <c r="K25" i="24"/>
  <c r="J25" i="24"/>
  <c r="I25" i="24"/>
  <c r="H25" i="24"/>
  <c r="K69" i="20"/>
  <c r="J69" i="20"/>
  <c r="H69" i="20"/>
  <c r="I69" i="20"/>
  <c r="K67" i="24"/>
  <c r="H67" i="24"/>
  <c r="J67" i="24"/>
  <c r="I67" i="24"/>
  <c r="AE53" i="24"/>
  <c r="AB53" i="24"/>
  <c r="AA53" i="24"/>
  <c r="AD53" i="24"/>
  <c r="AC53" i="24"/>
  <c r="Z53" i="24"/>
  <c r="AF53" i="24" s="1"/>
  <c r="T44" i="24"/>
  <c r="S44" i="24"/>
  <c r="R44" i="24"/>
  <c r="Q44" i="24"/>
  <c r="P69" i="24"/>
  <c r="T69" i="23"/>
  <c r="R69" i="23"/>
  <c r="S69" i="23"/>
  <c r="Q69" i="23"/>
  <c r="T22" i="24"/>
  <c r="S22" i="24"/>
  <c r="R22" i="24"/>
  <c r="Q22" i="24"/>
  <c r="Z20" i="24"/>
  <c r="AF20" i="24"/>
  <c r="AD20" i="24"/>
  <c r="AB20" i="24"/>
  <c r="AA20" i="24"/>
  <c r="AC20" i="24"/>
  <c r="H11" i="24"/>
  <c r="J11" i="24"/>
  <c r="I11" i="24"/>
  <c r="K11" i="24"/>
  <c r="G36" i="24"/>
  <c r="AE69" i="24" s="1"/>
  <c r="K36" i="23"/>
  <c r="I36" i="23"/>
  <c r="J36" i="23"/>
  <c r="H36" i="23"/>
  <c r="AK36" i="22"/>
  <c r="AC36" i="22"/>
  <c r="AE36" i="22"/>
  <c r="AF36" i="22"/>
  <c r="AB36" i="22"/>
  <c r="AD36" i="22"/>
  <c r="AA36" i="22"/>
  <c r="AD59" i="24"/>
  <c r="AB59" i="24"/>
  <c r="AA59" i="24"/>
  <c r="AE59" i="24"/>
  <c r="AC59" i="24"/>
  <c r="Z59" i="24"/>
  <c r="AF59" i="24" s="1"/>
  <c r="R50" i="24"/>
  <c r="Q50" i="24"/>
  <c r="T50" i="24"/>
  <c r="S50" i="24"/>
  <c r="H41" i="24"/>
  <c r="J41" i="24"/>
  <c r="K41" i="24"/>
  <c r="I41" i="24"/>
  <c r="R28" i="24"/>
  <c r="Q28" i="24"/>
  <c r="T28" i="24"/>
  <c r="S28" i="24"/>
  <c r="AD26" i="24"/>
  <c r="AC26" i="24"/>
  <c r="AB26" i="24"/>
  <c r="AA26" i="24"/>
  <c r="Z26" i="24"/>
  <c r="AF26" i="24"/>
  <c r="K17" i="24"/>
  <c r="J17" i="24"/>
  <c r="I17" i="24"/>
  <c r="H17" i="24"/>
  <c r="Z36" i="21"/>
  <c r="AB36" i="21"/>
  <c r="AA36" i="21"/>
  <c r="AC36" i="21"/>
  <c r="AD67" i="24"/>
  <c r="AB67" i="24"/>
  <c r="AA67" i="24"/>
  <c r="AE67" i="24"/>
  <c r="AC67" i="24"/>
  <c r="Z67" i="24"/>
  <c r="AF67" i="24" s="1"/>
  <c r="T58" i="24"/>
  <c r="R58" i="24"/>
  <c r="Q58" i="24"/>
  <c r="S58" i="24"/>
  <c r="H49" i="24"/>
  <c r="J49" i="24"/>
  <c r="K49" i="24"/>
  <c r="I49" i="24"/>
  <c r="R20" i="24"/>
  <c r="Q20" i="24"/>
  <c r="T20" i="24"/>
  <c r="S20" i="24"/>
  <c r="AD18" i="24"/>
  <c r="AC18" i="24"/>
  <c r="AB18" i="24"/>
  <c r="AA18" i="24"/>
  <c r="Z18" i="24"/>
  <c r="AF18" i="24"/>
  <c r="K9" i="24"/>
  <c r="J9" i="24"/>
  <c r="I9" i="24"/>
  <c r="H9" i="24"/>
  <c r="K69" i="22"/>
  <c r="J69" i="22"/>
  <c r="H69" i="22"/>
  <c r="I69" i="22"/>
  <c r="J36" i="22"/>
  <c r="I36" i="22"/>
  <c r="H36" i="22"/>
  <c r="K36" i="22"/>
  <c r="J36" i="21"/>
  <c r="I36" i="21"/>
  <c r="H36" i="21"/>
  <c r="K36" i="21"/>
  <c r="S36" i="20"/>
  <c r="R36" i="20"/>
  <c r="Q36" i="20"/>
  <c r="T36" i="20"/>
  <c r="Z61" i="24"/>
  <c r="AF61" i="24" s="1"/>
  <c r="AE61" i="24"/>
  <c r="AB61" i="24"/>
  <c r="AA61" i="24"/>
  <c r="AC61" i="24"/>
  <c r="AD61" i="24"/>
  <c r="H27" i="24"/>
  <c r="J27" i="24"/>
  <c r="I27" i="24"/>
  <c r="K27" i="24"/>
  <c r="K40" i="27"/>
  <c r="J40" i="27"/>
  <c r="I40" i="27"/>
  <c r="H40" i="27"/>
  <c r="R52" i="24"/>
  <c r="Q52" i="24"/>
  <c r="S52" i="24"/>
  <c r="T52" i="24"/>
  <c r="Z12" i="24"/>
  <c r="AF12" i="24"/>
  <c r="AD12" i="24"/>
  <c r="AB12" i="24"/>
  <c r="AC12" i="24"/>
  <c r="AA12" i="24"/>
  <c r="AA36" i="20"/>
  <c r="Z36" i="20"/>
  <c r="AC36" i="20"/>
  <c r="AB36" i="20"/>
  <c r="R60" i="24"/>
  <c r="Q60" i="24"/>
  <c r="T60" i="24"/>
  <c r="S60" i="24"/>
  <c r="AC69" i="21"/>
  <c r="AB69" i="21"/>
  <c r="AA69" i="21"/>
  <c r="Z69" i="21"/>
  <c r="R36" i="21"/>
  <c r="Q36" i="21"/>
  <c r="T36" i="21"/>
  <c r="S36" i="21"/>
  <c r="K43" i="24"/>
  <c r="J43" i="24"/>
  <c r="I43" i="24"/>
  <c r="H43" i="24"/>
  <c r="H35" i="24"/>
  <c r="J35" i="24"/>
  <c r="K35" i="24"/>
  <c r="I35" i="24"/>
  <c r="T14" i="24"/>
  <c r="S14" i="24"/>
  <c r="R14" i="24"/>
  <c r="Q14" i="24"/>
  <c r="R36" i="22"/>
  <c r="Q36" i="22"/>
  <c r="T36" i="22"/>
  <c r="S36" i="22"/>
  <c r="K36" i="20"/>
  <c r="J36" i="20"/>
  <c r="I36" i="20"/>
  <c r="H36" i="20"/>
  <c r="K51" i="24"/>
  <c r="H51" i="24"/>
  <c r="J51" i="24"/>
  <c r="I51" i="24"/>
  <c r="K95" i="7"/>
  <c r="J95" i="7"/>
  <c r="K91" i="7"/>
  <c r="J91" i="7"/>
  <c r="M86" i="7"/>
  <c r="K86" i="7"/>
  <c r="L60" i="7"/>
  <c r="K60" i="7"/>
  <c r="J60" i="7"/>
  <c r="M60" i="7"/>
  <c r="J55" i="7"/>
  <c r="M55" i="7"/>
  <c r="L55" i="7"/>
  <c r="K55" i="7"/>
  <c r="J38" i="5"/>
  <c r="M38" i="5"/>
  <c r="L38" i="5"/>
  <c r="K38" i="5"/>
  <c r="M14" i="5"/>
  <c r="L14" i="5"/>
  <c r="K14" i="5"/>
  <c r="J14" i="5"/>
  <c r="M58" i="7"/>
  <c r="L58" i="7"/>
  <c r="K58" i="7"/>
  <c r="J58" i="7"/>
  <c r="J63" i="7"/>
  <c r="M63" i="7"/>
  <c r="L63" i="7"/>
  <c r="K63" i="7"/>
  <c r="M59" i="7"/>
  <c r="L59" i="7"/>
  <c r="K59" i="7"/>
  <c r="J59" i="7"/>
  <c r="J54" i="7"/>
  <c r="M54" i="7"/>
  <c r="L54" i="7"/>
  <c r="K54" i="7"/>
  <c r="M87" i="7"/>
  <c r="K87" i="7"/>
  <c r="J87" i="7"/>
  <c r="J92" i="7"/>
  <c r="K92" i="7"/>
  <c r="K61" i="7"/>
  <c r="L61" i="7"/>
  <c r="J61" i="7"/>
  <c r="M61" i="7"/>
  <c r="M56" i="7"/>
  <c r="L56" i="7"/>
  <c r="K56" i="7"/>
  <c r="J56" i="7"/>
  <c r="M57" i="7"/>
  <c r="L57" i="7"/>
  <c r="K57" i="7"/>
  <c r="J57" i="7"/>
  <c r="J62" i="7"/>
  <c r="M62" i="7"/>
  <c r="K62" i="7"/>
  <c r="L62" i="7"/>
  <c r="M40" i="5"/>
  <c r="L40" i="5"/>
  <c r="K40" i="5"/>
  <c r="J40" i="5"/>
  <c r="J37" i="5"/>
  <c r="K37" i="5"/>
  <c r="M37" i="5"/>
  <c r="L37" i="5"/>
  <c r="L15" i="5"/>
  <c r="K15" i="5"/>
  <c r="J15" i="5"/>
  <c r="M15" i="5"/>
  <c r="M39" i="5"/>
  <c r="L39" i="5"/>
  <c r="K39" i="5"/>
  <c r="J39" i="5"/>
  <c r="K36" i="5"/>
  <c r="L36" i="5"/>
  <c r="J36" i="5"/>
  <c r="M36" i="5"/>
  <c r="J36" i="39" l="1"/>
  <c r="AD36" i="39"/>
  <c r="AG36" i="39"/>
  <c r="AB36" i="39"/>
  <c r="AA36" i="25"/>
  <c r="AB36" i="25"/>
  <c r="AA69" i="25"/>
  <c r="AC69" i="25"/>
  <c r="AC69" i="24"/>
  <c r="AB69" i="24"/>
  <c r="L90" i="7"/>
  <c r="M90" i="7"/>
  <c r="J90" i="7"/>
  <c r="K90" i="7"/>
  <c r="T69" i="25"/>
  <c r="H241" i="41"/>
  <c r="H175" i="41"/>
  <c r="J263" i="41"/>
  <c r="AG69" i="25"/>
  <c r="J87" i="41"/>
  <c r="AG36" i="25"/>
  <c r="M95" i="7"/>
  <c r="L95" i="7"/>
  <c r="L92" i="7"/>
  <c r="M92" i="7"/>
  <c r="M91" i="7"/>
  <c r="L91" i="7"/>
  <c r="H197" i="41"/>
  <c r="J153" i="41"/>
  <c r="H109" i="41"/>
  <c r="J219" i="41"/>
  <c r="AF69" i="24"/>
  <c r="L57" i="5"/>
  <c r="H21" i="41"/>
  <c r="F175" i="41"/>
  <c r="F65" i="41"/>
  <c r="H263" i="41"/>
  <c r="H131" i="41"/>
  <c r="J197" i="41"/>
  <c r="J21" i="41"/>
  <c r="J36" i="24"/>
  <c r="I36" i="24"/>
  <c r="H36" i="24"/>
  <c r="K36" i="24"/>
  <c r="R69" i="24"/>
  <c r="T69" i="24"/>
  <c r="S69" i="24"/>
  <c r="Q69" i="24"/>
  <c r="R36" i="24"/>
  <c r="Q36" i="24"/>
  <c r="T36" i="24"/>
  <c r="S36" i="24"/>
  <c r="Z36" i="24"/>
  <c r="AF36" i="24"/>
  <c r="AD36" i="24"/>
  <c r="AB36" i="24"/>
  <c r="AA36" i="24"/>
  <c r="AC36" i="24"/>
  <c r="J69" i="24"/>
  <c r="H69" i="24"/>
  <c r="K69" i="24"/>
  <c r="I69" i="24"/>
  <c r="M60" i="5"/>
  <c r="L60" i="5"/>
  <c r="K60" i="5"/>
  <c r="J60" i="5"/>
  <c r="M61" i="5"/>
  <c r="L61" i="5"/>
  <c r="K61" i="5"/>
  <c r="J61" i="5"/>
  <c r="J58" i="5"/>
  <c r="M58" i="5"/>
  <c r="L58" i="5"/>
  <c r="K58" i="5"/>
  <c r="M88" i="7"/>
  <c r="L88" i="7"/>
  <c r="K88" i="7"/>
  <c r="J88" i="7"/>
  <c r="M93" i="7"/>
  <c r="L93" i="7"/>
  <c r="K93" i="7"/>
  <c r="J93" i="7"/>
  <c r="M62" i="5"/>
  <c r="L62" i="5"/>
  <c r="K62" i="5"/>
  <c r="J62" i="5"/>
  <c r="M59" i="5"/>
  <c r="L59" i="5"/>
  <c r="K59" i="5"/>
  <c r="J59" i="5"/>
  <c r="M94" i="7"/>
  <c r="L94" i="7"/>
  <c r="K94" i="7"/>
  <c r="J94" i="7"/>
  <c r="M89" i="7"/>
  <c r="L89" i="7"/>
  <c r="K89" i="7"/>
  <c r="J89" i="7"/>
  <c r="K36" i="30"/>
  <c r="J36" i="30"/>
  <c r="I36" i="30"/>
  <c r="H36" i="30"/>
  <c r="H69" i="30"/>
  <c r="J69" i="30"/>
  <c r="K69" i="30"/>
  <c r="I69" i="30"/>
  <c r="T36" i="25"/>
  <c r="Q36" i="25"/>
  <c r="S36" i="25"/>
  <c r="R36" i="25"/>
  <c r="I36" i="25"/>
  <c r="H36" i="25"/>
  <c r="K36" i="25"/>
  <c r="J36" i="25"/>
  <c r="K69" i="25"/>
  <c r="H69" i="25"/>
  <c r="I69" i="25"/>
  <c r="J69" i="25"/>
  <c r="AD69" i="25"/>
  <c r="AF69" i="25"/>
  <c r="AE69" i="25"/>
  <c r="T36" i="30"/>
  <c r="S36" i="30"/>
  <c r="R36" i="30"/>
  <c r="Q36" i="30"/>
  <c r="T69" i="30"/>
  <c r="R69" i="30"/>
  <c r="S69" i="30"/>
  <c r="Q69" i="30"/>
  <c r="AC69" i="30"/>
  <c r="AB69" i="30"/>
  <c r="Z69" i="30"/>
  <c r="AA69" i="30"/>
  <c r="I129" i="33"/>
  <c r="H129" i="33"/>
  <c r="G129" i="33"/>
  <c r="N146" i="34"/>
  <c r="L146" i="34"/>
  <c r="O146" i="34"/>
  <c r="M146" i="34"/>
  <c r="T36" i="39"/>
  <c r="S36" i="39"/>
  <c r="R36" i="39"/>
  <c r="Q36" i="39"/>
  <c r="K69" i="39"/>
  <c r="J69" i="39"/>
  <c r="I69" i="39"/>
  <c r="H69" i="39"/>
  <c r="T69" i="39"/>
  <c r="S69" i="39"/>
  <c r="R69" i="39"/>
  <c r="Q69" i="39"/>
  <c r="AB69" i="39"/>
  <c r="AA69" i="39"/>
  <c r="AG69" i="39"/>
  <c r="AD69" i="39"/>
  <c r="AE69" i="39"/>
  <c r="AC69" i="39"/>
  <c r="J175" i="41"/>
  <c r="J43" i="41"/>
  <c r="J65" i="41"/>
</calcChain>
</file>

<file path=xl/sharedStrings.xml><?xml version="1.0" encoding="utf-8"?>
<sst xmlns="http://schemas.openxmlformats.org/spreadsheetml/2006/main" count="7860" uniqueCount="543">
  <si>
    <t>Total</t>
  </si>
  <si>
    <t>Estadísticas alojados</t>
  </si>
  <si>
    <t>Canarias e islas - ISTAC</t>
  </si>
  <si>
    <t>Comparativa Canarias e islas</t>
  </si>
  <si>
    <t>Plazas alojativas</t>
  </si>
  <si>
    <t>Plazas alojativas Canarias e islas</t>
  </si>
  <si>
    <t>Establecimientos alojativos Canarias e islas</t>
  </si>
  <si>
    <t>Plazas alojativas Canarias e islas por tipología</t>
  </si>
  <si>
    <t>Establecimientos alojativos Canarias e islas por tipología</t>
  </si>
  <si>
    <t>Plazas alojativas Canarias e islas por tipología y categoría</t>
  </si>
  <si>
    <t>Establecimientos alojativas Canarias e islas por tipología y categoría</t>
  </si>
  <si>
    <t>Oferta alojativa Tenerife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</si>
  <si>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</si>
  <si>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</si>
  <si>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</si>
  <si>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</si>
  <si>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</si>
  <si>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</si>
  <si>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</si>
  <si>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</si>
  <si>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</si>
  <si>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</si>
  <si>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Resumen indicadores Tenerife</t>
  </si>
  <si>
    <t>Resumen indicadores comparativa islas</t>
  </si>
  <si>
    <t>Viajeros entrados por tipología Canarias e islas</t>
  </si>
  <si>
    <t>Viajeros entrados por tipología y categoría Canarias e islas</t>
  </si>
  <si>
    <t>Viajeros alojados por tipología Canarias e islas</t>
  </si>
  <si>
    <t>Viajeros alojados por tipología y categoría Canarias e islas</t>
  </si>
  <si>
    <t>Evolución mensual de viajeros entrados en Tenerife según lugar de residencia</t>
  </si>
  <si>
    <t>Evolución mensual de viajeros entrados en Canarias según lugar de residencia</t>
  </si>
  <si>
    <t>Evolución mensual de viajeros entrados en Gran Canaria según lugar de residencia</t>
  </si>
  <si>
    <t>Evolución mensual de viajeros entrados en Fuerteventura según lugar de residencia</t>
  </si>
  <si>
    <t>Evolución mensual de viajeros entrados en Lanzarote según lugar de residencia</t>
  </si>
  <si>
    <t>Viajeros entrados mes según lugar de residencias Canarias e islas</t>
  </si>
  <si>
    <t>Viajeros entrados acumulado mes según lugar de residencias Canarias e islas</t>
  </si>
  <si>
    <t>Viajeros alojados mes según lugar de residencias Canarias e islas</t>
  </si>
  <si>
    <t>Viajeros alojados acumulado mes según lugar de residencias Canarias e islas</t>
  </si>
  <si>
    <t>Pernoctaciones registradas en establecimientos alojativos de Canarias e islas según tipología</t>
  </si>
  <si>
    <t>Pernoctaciones registradas en establecimientos alojativos de Canarias e islas según tipología y categoría</t>
  </si>
  <si>
    <t>Pernoctaciones registradas en el mes en establecimientos alojativos de Canarias e islas según lugar de residencia</t>
  </si>
  <si>
    <t>Pernoctaciones registradas en el periodo acumulado en establecimientos alojativos de Canarias e islas según lugar de residencia</t>
  </si>
  <si>
    <t>Estancia media</t>
  </si>
  <si>
    <t>Tasa de ocupación</t>
  </si>
  <si>
    <t>ADR, RevPAR, ingresos totales</t>
  </si>
  <si>
    <t>Evoluciones históricas</t>
  </si>
  <si>
    <t>Viajeros entrados</t>
  </si>
  <si>
    <t>Viajeros entrados en Canarias e islas según tipología de alojamiento</t>
  </si>
  <si>
    <t>Viajeros entrados en Canarias e islas según tipología y categoría del alojamiento</t>
  </si>
  <si>
    <t>Viajeros entrados en Canarias e islas según lugar de residencia (hotel + apartamento)</t>
  </si>
  <si>
    <t>Viajeros entrados en Canarias según lugar de residencia comparativa islas</t>
  </si>
  <si>
    <t>Cuota mercado viajeros entrados sobre total isla según lugar de residencia (hotel + apartamento)</t>
  </si>
  <si>
    <t>Porcentaje viajeros entrados isla sobre total Canarias según lugar de residencia (hotel + apartamento)</t>
  </si>
  <si>
    <t>Distribución del turismo por isla de alojamiento sobre total Canarias según tipología alojativa y lugar de residencia</t>
  </si>
  <si>
    <t>Distribución del turismo según tipología alojativa por isla de alojamiento y lugar de residencia</t>
  </si>
  <si>
    <t>Viajeros entrados en establecimientos hoteleros por categoria e isla de alojamiento según país de residencia</t>
  </si>
  <si>
    <t>Viajeros entrados en establecimientos hoteleros por categoria de alojamiento según país de residencia comparativa islas</t>
  </si>
  <si>
    <t>Viajeros entrados en apartamentos por categoria e isla de alojamiento según país de residencia</t>
  </si>
  <si>
    <t>Viajeros entrados en apartamentos por categoria de alojamiento según país de residencia comparativa islas</t>
  </si>
  <si>
    <t>Viajeros alojados</t>
  </si>
  <si>
    <t>Viajeros alojados en Canarias e islas según tipología de alojamiento</t>
  </si>
  <si>
    <t>Viajeros alojados en Canarias e islas según tipología y categoría del alojamiento</t>
  </si>
  <si>
    <t>Viajeros alojados en Canarias e islas según lugar de residencia (hotel + apartamento)</t>
  </si>
  <si>
    <t>Viajeros alojados en Canarias según lugar de residencia comparativa islas</t>
  </si>
  <si>
    <t>Viajeros alojados en establecimientos hoteleros por categoria e isla de alojamiento según país de residencia</t>
  </si>
  <si>
    <t>Viajeros alojados en establecimientos hoteleros por categoria de alojamiento según país de residencia comparativa islas</t>
  </si>
  <si>
    <t>Viajeros alojados en apartamentos por categoria e isla de alojamiento según país de residencia</t>
  </si>
  <si>
    <t>Viajeros alojados en apartamentos por categoria de alojamiento según país de residencia comparativa islas</t>
  </si>
  <si>
    <t>Pernoctaciones</t>
  </si>
  <si>
    <t>Pernoctaciones en Canarias e islas según tipología de alojamiento</t>
  </si>
  <si>
    <t>Pernoctaciones en Canarias e islas según tipología y categoría del alojamiento</t>
  </si>
  <si>
    <t>Pernoctaciones en Canarias e islas según lugar de residencia (hotel + apartamento)</t>
  </si>
  <si>
    <t>Pernoctaciones en Canarias según lugar de residencia comparativa islas</t>
  </si>
  <si>
    <t>Distribución de pernoctaciones por isla de alojamiento sobre total Canarias según tipología alojativa y lugar de residencia</t>
  </si>
  <si>
    <t>Distribución de pernoctaciones según tipología alojativa por isla de alojamiento y lugar de residencia</t>
  </si>
  <si>
    <t>Pernoctaciones en establecimientos hoteleros por categoria e isla de alojamiento según país de residencia</t>
  </si>
  <si>
    <t>Pernoctaciones en establecimientos hoteleros por categoria de alojamiento según país de residencia comparativa islas</t>
  </si>
  <si>
    <t>Pernoctaciones en apartamentos por categoria e isla de alojamiento según país de residencia</t>
  </si>
  <si>
    <t>Pernoctaciones en apartamentos por categoria de alojamiento según país de residencia comparativa islas</t>
  </si>
  <si>
    <t>Estancia media en Canarias e islas según tipología de alojamiento</t>
  </si>
  <si>
    <t>Estancia media en Canarias e islas según tipología y categoría del alojamiento</t>
  </si>
  <si>
    <t>Estancia media en Canarias e islas según lugar de residencia (hotel + apartamento)</t>
  </si>
  <si>
    <t>Estancia media en Canarias según lugar de residencia comparativa islas</t>
  </si>
  <si>
    <t>Estancia media en establecimientos hoteleros por categoria e isla de alojamiento según país de residencia</t>
  </si>
  <si>
    <t>Estancia media en establecimientos hoteleros por categoria de alojamiento según país de residencia comparativa islas</t>
  </si>
  <si>
    <t>Estancia media en apartamentos por categoria e isla de alojamiento según país de residencia</t>
  </si>
  <si>
    <t>Estancia media en apartamentos por categoria de alojamiento según país de residencia comparativa islas</t>
  </si>
  <si>
    <t>Tasa de ocupación según tipología de alojamiento</t>
  </si>
  <si>
    <t>Tasa de ocupación según tipología y categoría del alojamiento</t>
  </si>
  <si>
    <t>Indicadores de rentabilidad</t>
  </si>
  <si>
    <t>Ingresos totales según tipología alojativa</t>
  </si>
  <si>
    <t>Ingresos totales según tipología y categoría de alojamiento</t>
  </si>
  <si>
    <t>Tarifa media diaria (ADR) según tipología alojativa</t>
  </si>
  <si>
    <t>Tarifa media diaria (ADR) según tipología y categoría de alojamiento</t>
  </si>
  <si>
    <t> Ingresos por habitación disponible (RevPAR) según tipología alojativa</t>
  </si>
  <si>
    <t>Plazas alojativas abiertas</t>
  </si>
  <si>
    <t>promedios de años</t>
  </si>
  <si>
    <t>% recuperación respecto diciembre 2019</t>
  </si>
  <si>
    <t>cuota 2019</t>
  </si>
  <si>
    <t>Canarias</t>
  </si>
  <si>
    <t>Hotel</t>
  </si>
  <si>
    <t>Apartamento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</si>
  <si>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</si>
  <si>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</si>
  <si>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</si>
  <si>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</si>
  <si>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</si>
  <si>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</si>
  <si>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</si>
  <si>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Encuestas Alojamientos Turísticos (ISTAC). ELABORACIÓN: Turismo de Tenerife.</t>
  </si>
  <si>
    <t>Plazas alojativas abiertas en Canarias</t>
  </si>
  <si>
    <t>5 estrellas</t>
  </si>
  <si>
    <t>4 estrellas</t>
  </si>
  <si>
    <t>3 estrellas</t>
  </si>
  <si>
    <t>2 estrellas</t>
  </si>
  <si>
    <t>1 estrella</t>
  </si>
  <si>
    <t>4, 5 Estrellas</t>
  </si>
  <si>
    <t>1, 2, 3 estrellas</t>
  </si>
  <si>
    <t>3 Estrellas</t>
  </si>
  <si>
    <t>2 Estrellas</t>
  </si>
  <si>
    <t>1 Estrella</t>
  </si>
  <si>
    <t>Resumen de indicadores turísticos de Tenerife</t>
  </si>
  <si>
    <t>cuota diciembre 2020</t>
  </si>
  <si>
    <t>total</t>
  </si>
  <si>
    <t>hoteleros</t>
  </si>
  <si>
    <t>apartamentos</t>
  </si>
  <si>
    <t>Ocupación</t>
  </si>
  <si>
    <t>Plazas estimadas</t>
  </si>
  <si>
    <t>extrahoteleros</t>
  </si>
  <si>
    <t>Resumen de indicadores turísticos Canarias e islas</t>
  </si>
  <si>
    <t>INDICADORES TURÍSTICOS</t>
  </si>
  <si>
    <t>Viajeros  entrados en los establecimientos alojativos de Tenerife
(hotel + apartamento)</t>
  </si>
  <si>
    <t>año 2020: 1.627.003 (-68,0%)</t>
  </si>
  <si>
    <t>Viajeros  alojados en los establecimientos alojativos de Tenerife
(hotel + apartamento)</t>
  </si>
  <si>
    <t>acumulado diciembre 2021: 2.384.391 (46,6%)</t>
  </si>
  <si>
    <t>Total lugares de residencia</t>
  </si>
  <si>
    <t>Total categorías</t>
  </si>
  <si>
    <t>dato</t>
  </si>
  <si>
    <t>var 22/21</t>
  </si>
  <si>
    <t>var 22/19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</si>
  <si>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</si>
  <si>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</si>
  <si>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</si>
  <si>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</si>
  <si>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</si>
  <si>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</si>
  <si>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</si>
  <si>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</si>
  <si>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</si>
  <si>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</si>
  <si>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</si>
  <si>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</si>
  <si>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</si>
  <si>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</si>
  <si>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</si>
  <si>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</si>
  <si>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</si>
  <si>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</si>
  <si>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</si>
  <si>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</si>
  <si>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</si>
  <si>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</si>
  <si>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</si>
  <si>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</si>
  <si>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Viajeros españoles entrados en los establecimientos alojativos de Tenerife
(hotel + apartamento)</t>
  </si>
  <si>
    <t>año 2020: 491.164 (-58,4%)</t>
  </si>
  <si>
    <t>acumulado diciembre 2021: 846.190 (72,3%)</t>
  </si>
  <si>
    <t>España</t>
  </si>
  <si>
    <t>Total residentes en España</t>
  </si>
  <si>
    <t>Viajeros peninsulares entrados en los establecimientos alojativos de Tenerife
(hotel + apartamento)</t>
  </si>
  <si>
    <t>año 2020: 256.364 (-61,2%)</t>
  </si>
  <si>
    <t>acumulado diciembre 2021: 401.165 (56,5%)</t>
  </si>
  <si>
    <t>Península</t>
  </si>
  <si>
    <t>Viajeros canarios entrados en los establecimientos alojativos de Tenerife
(hotel + apartamento)</t>
  </si>
  <si>
    <t>año 2020: 234.800 (-54,8%)</t>
  </si>
  <si>
    <t>acumulado diciembre 2021: 445.025 (89,5%)</t>
  </si>
  <si>
    <t>Viajeros extranjeros entrados en los establecimientos alojativos de Tenerife
(hotel + apartamento)</t>
  </si>
  <si>
    <t>año 2020: 1.135.839 (-70,9%)</t>
  </si>
  <si>
    <t>acumulado diciembre 2021: 1.538.201 (35,4%)</t>
  </si>
  <si>
    <t>Mundo (excluida España)</t>
  </si>
  <si>
    <t>Total residentes en el extranjero</t>
  </si>
  <si>
    <t>Viajeros británicos entrados en los establecimientos alojativos de Tenerife
(hotel + apartamento)</t>
  </si>
  <si>
    <t>año 2020: 443.259 (-75,1%)</t>
  </si>
  <si>
    <t>acumulado diciembre 2021: 443.278 (0,0%)</t>
  </si>
  <si>
    <t>Reino Unido</t>
  </si>
  <si>
    <t>Viajeros alemanes entrados en los establecimientos alojativos de Tenerife
(hotel + apartamento)</t>
  </si>
  <si>
    <t>año 2020: 140.489 (-72,1%)</t>
  </si>
  <si>
    <t>acumulado diciembre 2021: 218.298 (55,4%)</t>
  </si>
  <si>
    <t>Alemania</t>
  </si>
  <si>
    <t>Viajeros franceses entrados en los establecimientos alojativos de Tenerife
(hotel + apartamento)</t>
  </si>
  <si>
    <t>año 2020: 60.127 (-65,0%)</t>
  </si>
  <si>
    <t>acumulado diciembre 2021: 133.006 (121,2%)</t>
  </si>
  <si>
    <t>Francia</t>
  </si>
  <si>
    <t>Viajeros belgas entrados en los establecimientos alojativos de Tenerife
(hotel + apartamento)</t>
  </si>
  <si>
    <t>año 2020: 55.839 (-58,8%)</t>
  </si>
  <si>
    <t>acumulado diciembre 2021: 93.108 (66,7%)</t>
  </si>
  <si>
    <t>Bélgica</t>
  </si>
  <si>
    <t>junio</t>
  </si>
  <si>
    <t>Viajeros holandeses entrados en los establecimientos alojativos de Tenerife
(hotel + apartamento)</t>
  </si>
  <si>
    <t>año 2020: 40.096 (-72,1%)</t>
  </si>
  <si>
    <t>acumulado diciembre 2021: 93.513 (133,2%)</t>
  </si>
  <si>
    <t>Países Bajos</t>
  </si>
  <si>
    <t>Viajeros italianos entrados en los establecimientos alojativos de Tenerife
(hotel + apartamento)</t>
  </si>
  <si>
    <t>año 2020: 36.855 (-72,9%)</t>
  </si>
  <si>
    <t>acumulado diciembre 2021: 74.437 (102,0%)</t>
  </si>
  <si>
    <t>Italia</t>
  </si>
  <si>
    <t>Viajeros irlandeses entrados en los establecimientos alojativos de Tenerife
(hotel + apartamento)</t>
  </si>
  <si>
    <t>año 2020: 27.669 (-76,0%)</t>
  </si>
  <si>
    <t>acumulado diciembre 2021: 42.846 (54,9%)</t>
  </si>
  <si>
    <t>Irlanda</t>
  </si>
  <si>
    <t>Viajeros suizos entrados en los establecimientos alojativos de Tenerife
(hotel + apartamento)</t>
  </si>
  <si>
    <t>año 2020: 12.033 (-72,1%)</t>
  </si>
  <si>
    <t>acumulado diciembre 2021: 30.544 (153,8%)</t>
  </si>
  <si>
    <t>Suiza</t>
  </si>
  <si>
    <t>Viajeros austríacos entrados en los establecimientos alojativos de Tenerife (hotel + apartamento)</t>
  </si>
  <si>
    <t>año 2020: 165.282 (-66,0%)</t>
  </si>
  <si>
    <t>acumulado diciembre 2021: 310.940 (88,1%)</t>
  </si>
  <si>
    <t>Austria</t>
  </si>
  <si>
    <t>Viajeros canadienses entrados en los establecimientos alojativos de Tenerife (hotel + apartamento)</t>
  </si>
  <si>
    <t>Canadá</t>
  </si>
  <si>
    <t>Viajeros daneses entrados en los establecimientos alojativos de Tenerife (hotel + apartamento)</t>
  </si>
  <si>
    <t>Dinamarca</t>
  </si>
  <si>
    <t>Viajeros finlandeses entrados en los establecimientos alojativos de Tenerife (hotel + apartamento)</t>
  </si>
  <si>
    <t>Finlandia</t>
  </si>
  <si>
    <t>Viajeros noruegos entrados en los establecimientos alojativos de Tenerife (hotel + apartamento)</t>
  </si>
  <si>
    <t>Noruega</t>
  </si>
  <si>
    <t>Viajeros suecos entrados en los establecimientos alojativos de Tenerife (hotel + apartamento)</t>
  </si>
  <si>
    <t>Suecia</t>
  </si>
  <si>
    <t>Viajeros portugueses entrados en los establecimientos alojativos de Tenerife (hotel + apartamento)</t>
  </si>
  <si>
    <t>Portugal</t>
  </si>
  <si>
    <t>Viajeros polacos entrados en los establecimientos alojativos de Tenerife (hotel + apartamento)</t>
  </si>
  <si>
    <t>Polonia</t>
  </si>
  <si>
    <t>Viajeros islandeses entrados en los establecimientos alojativos de Tenerife (hotel + apartamento)</t>
  </si>
  <si>
    <t>Islandia</t>
  </si>
  <si>
    <t>Viajeros luxemburgueses entrados en los establecimientos alojativos de Tenerife (hotel + apartamento)</t>
  </si>
  <si>
    <t>Luxemburgo</t>
  </si>
  <si>
    <t>Viajeros lituanos entrados en los establecimientos alojativos de Tenerife (hotel + apartamento)</t>
  </si>
  <si>
    <t>Lituania</t>
  </si>
  <si>
    <t>Viajeros húngaros entrados en los establecimientos alojativos de Tenerife (hotel + apartamento)</t>
  </si>
  <si>
    <t>Hungría</t>
  </si>
  <si>
    <t>Viajeros rusos entrados en los establecimientos alojativos de Tenerife (hotel + apartamento)</t>
  </si>
  <si>
    <t>Rusia</t>
  </si>
  <si>
    <t>Viajeros checos entrados en los establecimientos alojativos de Tenerife (hotel + apartamento)</t>
  </si>
  <si>
    <t>República Checa</t>
  </si>
  <si>
    <t>Viajeros rumanos entrados en los establecimientos alojativos de Tenerife (hotel + apartamento)</t>
  </si>
  <si>
    <t>Rumania</t>
  </si>
  <si>
    <t>Rumanía</t>
  </si>
  <si>
    <t>Viajeros norteamericanos entrados en los establecimientos alojativos de Tenerife (hotel + apartamento)</t>
  </si>
  <si>
    <t>Estados Unidos de América</t>
  </si>
  <si>
    <t>Otros países o territorios del mundo (excluida España)</t>
  </si>
  <si>
    <t>2021</t>
  </si>
  <si>
    <t>2020</t>
  </si>
  <si>
    <t>Viajeros entrados en los hoteles de Tenerife</t>
  </si>
  <si>
    <t>hoteles</t>
  </si>
  <si>
    <t>Viajeros entrados en los hoteles de 5 estrellas de Tenerife</t>
  </si>
  <si>
    <t>Viajeros entrados en los hoteles de 4 estrellas de Tenerife</t>
  </si>
  <si>
    <t>Viajeros entrados en los hoteles de 3 estrellas de Tenerife</t>
  </si>
  <si>
    <t>Viajeros entrados en los hoteles de 2 estrellas de Tenerife</t>
  </si>
  <si>
    <t>Viajeros entrados en los hoteles de 1 estrella de Tenerife</t>
  </si>
  <si>
    <t>Viajeros entrados en los apartamentos de Tenerife</t>
  </si>
  <si>
    <t>Viajeros entrados en los apartamentos de 4, 5 Estrellas de Tenerife</t>
  </si>
  <si>
    <t>Viajeros entrados en los apartamentos de 3 Estrellas de Tenerife</t>
  </si>
  <si>
    <t>Viajeros entrados en los apartamentos de 2 Estrellas de Tenerife</t>
  </si>
  <si>
    <t>Viajeros entrados en los apartamentos de 1 Estrella de Tenerife</t>
  </si>
  <si>
    <t>Evolución de viajeros entrados en los establecimientos alojativos de Tenerife
(hotel + apartamento)</t>
  </si>
  <si>
    <t>viajeros entrados</t>
  </si>
  <si>
    <t>var interanual</t>
  </si>
  <si>
    <t>Evolución de viajeros entrados en los hoteles de Tenerife</t>
  </si>
  <si>
    <t>Evolución de viajeros entrados en los hoteles de 5 estrellas de Tenerife</t>
  </si>
  <si>
    <t>Evolución de viajeros entrados en los hoteles de 4 estrellas de Tenerife</t>
  </si>
  <si>
    <t>Evolución de viajeros entrados en los hoteles de 3 estrellas de Tenerife</t>
  </si>
  <si>
    <t>Evolución de viajeros entrados en los hoteles de 2 estrellas de Tenerife</t>
  </si>
  <si>
    <t>Evolución de viajeros entrados en los hoteles de 1 estrella de Tenerife</t>
  </si>
  <si>
    <t>Evolución de viajeros entrados en los apartamentos de Tenerife</t>
  </si>
  <si>
    <t>Evolución de viajeros entrados en los apartamentos de 4 y 5 estrellas de Tenerife</t>
  </si>
  <si>
    <t>Evolución de viajeros entrados en los apartamentos de 3 estrellas de Tenerife</t>
  </si>
  <si>
    <t>Evolución de viajeros entrados en los apartamentos de 2 estrellas de Tenerife</t>
  </si>
  <si>
    <t>Evolución de viajeros entrados en los apartamentos de 1 estrella de Tenerife</t>
  </si>
  <si>
    <t>Viajeros entrados en los establecimientos alojativos Canarias e islas</t>
  </si>
  <si>
    <t>Viajeros entrados en los establecimientos alojativos de Tenerife por categoría  
(hotel + apartamento)</t>
  </si>
  <si>
    <t>4, 5 estrellas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</si>
  <si>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</si>
  <si>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</si>
  <si>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</si>
  <si>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</si>
  <si>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</si>
  <si>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</si>
  <si>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</si>
  <si>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</si>
  <si>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</si>
  <si>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Viajeros  entrados en los establecimientos alojativos de Gran Canaria
(hotel + apartamento)</t>
  </si>
  <si>
    <t>FUENTE: Encuestas Alojamientos Turísticos (ISTAC). ELABORACIÓN: Turismo de Gran Canaria.</t>
  </si>
  <si>
    <t>Viajeros españoles entrados en los establecimientos alojativos de Gran Canaria
(hotel + apartamento)</t>
  </si>
  <si>
    <t>Viajeros peninsulares entrados en los establecimientos alojativos de Gran Canaria
(hotel + apartamento)</t>
  </si>
  <si>
    <t>Viajeros canarios entrados en los establecimientos alojativos de Gran Canaria
(hotel + apartamento)</t>
  </si>
  <si>
    <t>Viajeros extranjeros entrados en los establecimientos alojativos de Gran Canaria
(hotel + apartamento)</t>
  </si>
  <si>
    <t>Viajeros británicos entrados en los establecimientos alojativos de Gran Canaria
(hotel + apartamento)</t>
  </si>
  <si>
    <t>Viajeros alemanes entrados en los establecimientos alojativos de Gran Canaria
(hotel + apartamento)</t>
  </si>
  <si>
    <t>Viajeros franceses entrados en los establecimientos alojativos de Gran Canaria
(hotel + apartamento)</t>
  </si>
  <si>
    <t>Viajeros belgas entrados en los establecimientos alojativos de Gran Canaria
(hotel + apartamento)</t>
  </si>
  <si>
    <t>Viajeros holandeses entrados en los establecimientos alojativos de Gran Canaria
(hotel + apartamento)</t>
  </si>
  <si>
    <t>Viajeros italianos entrados en los establecimientos alojativos de Gran Canaria
(hotel + apartamento)</t>
  </si>
  <si>
    <t>Viajeros irlandeses entrados en los establecimientos alojativos de Gran Canaria
(hotel + apartamento)</t>
  </si>
  <si>
    <t>Viajeros suizos entrados en los establecimientos alojativos de Gran Canaria
(hotel + apartamento)</t>
  </si>
  <si>
    <t>Viajeros austríacos entrados en los establecimientos alojativos de Gran Canaria (hotel + apartamento)</t>
  </si>
  <si>
    <t>Viajeros canadienses entrados en los establecimientos alojativos de Gran Canaria (hotel + apartamento)</t>
  </si>
  <si>
    <t>Viajeros daneses entrados en los establecimientos alojativos de Gran Canaria (hotel + apartamento)</t>
  </si>
  <si>
    <t>Viajeros finlandeses entrados en los establecimientos alojativos de Gran Canaria (hotel + apartamento)</t>
  </si>
  <si>
    <t>Viajeros noruegos entrados en los establecimientos alojativos de Gran Canaria (hotel + apartamento)</t>
  </si>
  <si>
    <t>Viajeros suecos entrados en los establecimientos alojativos de Gran Canaria (hotel + apartamento)</t>
  </si>
  <si>
    <t>Viajeros portugueses entrados en los establecimientos alojativos de Gran Canaria (hotel + apartamento)</t>
  </si>
  <si>
    <t>Viajeros polacos entrados en los establecimientos alojativos de Gran Canaria (hotel + apartamento)</t>
  </si>
  <si>
    <t>Viajeros islandeses entrados en los establecimientos alojativos de Gran Canaria (hotel + apartamento)</t>
  </si>
  <si>
    <t>Viajeros luxemburgueses entrados en los establecimientos alojativos de Gran Canaria (hotel + apartamento)</t>
  </si>
  <si>
    <t>Viajeros lituanos entrados en los establecimientos alojativos de Gran Canaria (hotel + apartamento)</t>
  </si>
  <si>
    <t>Viajeros húngaros entrados en los establecimientos alojativos de Gran Canaria (hotel + apartamento)</t>
  </si>
  <si>
    <t>Viajeros rusos entrados en los establecimientos alojativos de Gran Canaria (hotel + apartamento)</t>
  </si>
  <si>
    <t>Viajeros checos entrados en los establecimientos alojativos de Gran Canaria (hotel + apartamento)</t>
  </si>
  <si>
    <t>Viajeros rumanos entrados en los establecimientos alojativos de Gran Canaria (hotel + apartamento)</t>
  </si>
  <si>
    <t>Viajeros norteamericanos entrados en los establecimientos alojativos de Gran Canaria (hotel + apartamento)</t>
  </si>
  <si>
    <t>Viajeros procedentes de otros países entrados en los establecimientos alojativos de Gran Canaria (hotel + apartamento)</t>
  </si>
  <si>
    <t>Viajeros  entrados en los establecimientos alojativos de Fuerteventura
(hotel + apartamento)</t>
  </si>
  <si>
    <t>FUENTE: Encuestas Alojamientos Turísticos (ISTAC). ELABORACIÓN: Turismo de Fuerteventura.</t>
  </si>
  <si>
    <t>Viajeros españoles entrados en los establecimientos alojativos de Fuerteventura
(hotel + apartamento)</t>
  </si>
  <si>
    <t>Viajeros peninsulares entrados en los establecimientos alojativos de Fuerteventura
(hotel + apartamento)</t>
  </si>
  <si>
    <t>Viajeros canarios entrados en los establecimientos alojativos de Fuerteventura
(hotel + apartamento)</t>
  </si>
  <si>
    <t>Viajeros extranjeros entrados en los establecimientos alojativos de Fuerteventura
(hotel + apartamento)</t>
  </si>
  <si>
    <t>Viajeros británicos entrados en los establecimientos alojativos de Fuerteventura
(hotel + apartamento)</t>
  </si>
  <si>
    <t>Viajeros alemanes entrados en los establecimientos alojativos de Fuerteventura
(hotel + apartamento)</t>
  </si>
  <si>
    <t>Viajeros franceses entrados en los establecimientos alojativos de Fuerteventura
(hotel + apartamento)</t>
  </si>
  <si>
    <t>Viajeros belgas entrados en los establecimientos alojativos de Fuerteventura
(hotel + apartamento)</t>
  </si>
  <si>
    <t>Viajeros holandeses entrados en los establecimientos alojativos de Fuerteventura
(hotel + apartamento)</t>
  </si>
  <si>
    <t>Viajeros italianos entrados en los establecimientos alojativos de Fuerteventura
(hotel + apartamento)</t>
  </si>
  <si>
    <t>Viajeros irlandeses entrados en los establecimientos alojativos de Fuerteventura
(hotel + apartamento)</t>
  </si>
  <si>
    <t>Viajeros suizos entrados en los establecimientos alojativos de Fuerteventura
(hotel + apartamento)</t>
  </si>
  <si>
    <t>Viajeros austríacos entrados en los establecimientos alojativos de Fuerteventura (hotel + apartamento)</t>
  </si>
  <si>
    <t>Viajeros canadienses entrados en los establecimientos alojativos de Fuerteventura (hotel + apartamento)</t>
  </si>
  <si>
    <t>Viajeros daneses entrados en los establecimientos alojativos de Fuerteventura (hotel + apartamento)</t>
  </si>
  <si>
    <t>Viajeros finlandeses entrados en los establecimientos alojativos de Fuerteventura (hotel + apartamento)</t>
  </si>
  <si>
    <t>Viajeros noruegos entrados en los establecimientos alojativos de Fuerteventura (hotel + apartamento)</t>
  </si>
  <si>
    <t>Viajeros suecos entrados en los establecimientos alojativos de Fuerteventura (hotel + apartamento)</t>
  </si>
  <si>
    <t>Viajeros portugueses entrados en los establecimientos alojativos de Fuerteventura (hotel + apartamento)</t>
  </si>
  <si>
    <t>Viajeros polacos entrados en los establecimientos alojativos de Fuerteventura (hotel + apartamento)</t>
  </si>
  <si>
    <t>Viajeros islandeses entrados en los establecimientos alojativos de Fuerteventura (hotel + apartamento)</t>
  </si>
  <si>
    <t>Viajeros luxemburgueses entrados en los establecimientos alojativos de Fuerteventura (hotel + apartamento)</t>
  </si>
  <si>
    <t>Viajeros lituanos entrados en los establecimientos alojativos de Fuerteventura (hotel + apartamento)</t>
  </si>
  <si>
    <t>Viajeros húngaros entrados en los establecimientos alojativos de Fuerteventura (hotel + apartamento)</t>
  </si>
  <si>
    <t>Viajeros rusos entrados en los establecimientos alojativos de Fuerteventura (hotel + apartamento)</t>
  </si>
  <si>
    <t>Viajeros checos entrados en los establecimientos alojativos de Fuerteventura (hotel + apartamento)</t>
  </si>
  <si>
    <t>Viajeros rumanos entrados en los establecimientos alojativos de Fuerteventura (hotel + apartamento)</t>
  </si>
  <si>
    <t>Viajeros norteamericanos entrados en los establecimientos alojativos de Fuerteventura (hotel + apartamento)</t>
  </si>
  <si>
    <t>Viajeros procedentes de otros países entrados en los establecimientos alojativos de Fuerteventura (hotel + apartamento)</t>
  </si>
  <si>
    <t>Viajeros  entrados en los establecimientos alojativos de Lanzarote
(hotel + apartamento)</t>
  </si>
  <si>
    <t>FUENTE: Encuestas Alojamientos Turísticos (ISTAC). ELABORACIÓN: Turismo de Lanzarote.</t>
  </si>
  <si>
    <t>Viajeros españoles entrados en los establecimientos alojativos de Lanzarote
(hotel + apartamento)</t>
  </si>
  <si>
    <t>Viajeros peninsulares entrados en los establecimientos alojativos de Lanzarote
(hotel + apartamento)</t>
  </si>
  <si>
    <t>Viajeros canarios entrados en los establecimientos alojativos de Lanzarote
(hotel + apartamento)</t>
  </si>
  <si>
    <t>Viajeros extranjeros entrados en los establecimientos alojativos de Lanzarote
(hotel + apartamento)</t>
  </si>
  <si>
    <t>Viajeros británicos entrados en los establecimientos alojativos de Lanzarote
(hotel + apartamento)</t>
  </si>
  <si>
    <t>Viajeros alemanes entrados en los establecimientos alojativos de Lanzarote
(hotel + apartamento)</t>
  </si>
  <si>
    <t>Viajeros franceses entrados en los establecimientos alojativos de Lanzarote
(hotel + apartamento)</t>
  </si>
  <si>
    <t>Viajeros belgas entrados en los establecimientos alojativos de Lanzarote
(hotel + apartamento)</t>
  </si>
  <si>
    <t>Viajeros holandeses entrados en los establecimientos alojativos de Lanzarote
(hotel + apartamento)</t>
  </si>
  <si>
    <t>Viajeros italianos entrados en los establecimientos alojativos de Lanzarote
(hotel + apartamento)</t>
  </si>
  <si>
    <t>Viajeros irlandeses entrados en los establecimientos alojativos de Lanzarote
(hotel + apartamento)</t>
  </si>
  <si>
    <t>Viajeros suizos entrados en los establecimientos alojativos de Lanzarote
(hotel + apartamento)</t>
  </si>
  <si>
    <t>Viajeros austríacos entrados en los establecimientos alojativos de Lanzarote (hotel + apartamento)</t>
  </si>
  <si>
    <t>Viajeros canadienses entrados en los establecimientos alojativos de Lanzarote (hotel + apartamento)</t>
  </si>
  <si>
    <t>Viajeros daneses entrados en los establecimientos alojativos de Lanzarote (hotel + apartamento)</t>
  </si>
  <si>
    <t>Viajeros finlandeses entrados en los establecimientos alojativos de Lanzarote (hotel + apartamento)</t>
  </si>
  <si>
    <t>Viajeros noruegos entrados en los establecimientos alojativos de Lanzarote (hotel + apartamento)</t>
  </si>
  <si>
    <t>Viajeros suecos entrados en los establecimientos alojativos de Lanzarote (hotel + apartamento)</t>
  </si>
  <si>
    <t>Viajeros portugueses entrados en los establecimientos alojativos de Lanzarote (hotel + apartamento)</t>
  </si>
  <si>
    <t>Viajeros polacos entrados en los establecimientos alojativos de Lanzarote (hotel + apartamento)</t>
  </si>
  <si>
    <t>Viajeros islandeses entrados en los establecimientos alojativos de Lanzarote (hotel + apartamento)</t>
  </si>
  <si>
    <t>Viajeros luxemburgueses entrados en los establecimientos alojativos de Lanzarote (hotel + apartamento)</t>
  </si>
  <si>
    <t>Viajeros lituanos entrados en los establecimientos alojativos de Lanzarote (hotel + apartamento)</t>
  </si>
  <si>
    <t>Viajeros húngaros entrados en los establecimientos alojativos de Lanzarote (hotel + apartamento)</t>
  </si>
  <si>
    <t>Viajeros rusos entrados en los establecimientos alojativos de Lanzarote (hotel + apartamento)</t>
  </si>
  <si>
    <t>Viajeros checos entrados en los establecimientos alojativos de Lanzarote (hotel + apartamento)</t>
  </si>
  <si>
    <t>Viajeros rumanos entrados en los establecimientos alojativos de Lanzarote (hotel + apartamento)</t>
  </si>
  <si>
    <t>Viajeros norteamericanos entrados en los establecimientos alojativos de Lanzarote (hotel + apartamento)</t>
  </si>
  <si>
    <t>Viajeros procedentes de otros países entrados en los establecimientos alojativos de Lanzarote (hotel + apartamento)</t>
  </si>
  <si>
    <t>Gran Bretaña</t>
  </si>
  <si>
    <t>Holanda</t>
  </si>
  <si>
    <t>Estados Unidos</t>
  </si>
  <si>
    <t>Canada</t>
  </si>
  <si>
    <t>Otros países</t>
  </si>
  <si>
    <t>Viajeros entrados en los establecimientos alojativos de Canarias según lugar de residencia e isla (hotel + apartamento)</t>
  </si>
  <si>
    <t>Viajeros alojados en los establecimientos alojativos de Canarias según lugar de residencia e isla (hotel + apartamento)</t>
  </si>
  <si>
    <t>Viajeros alojados en los establecimientos alojativos de Tenerife según lugar de residencia e isla (hotel + apartamento)</t>
  </si>
  <si>
    <t>el fichero queda guardado actualizado a año 2022 …</t>
  </si>
  <si>
    <t>cuota 2018</t>
  </si>
  <si>
    <t>cuota 2020</t>
  </si>
  <si>
    <t>cuota 2021</t>
  </si>
  <si>
    <t>cuota 2022</t>
  </si>
  <si>
    <t>tienes los dos graficos, año y acumulado abirl.</t>
  </si>
  <si>
    <t xml:space="preserve">cuota año </t>
  </si>
  <si>
    <t>en valores</t>
  </si>
  <si>
    <t>acumlado abril</t>
  </si>
  <si>
    <t>Viajeros entrados en los establecimientos alojativos de Tenerife según lugar de residencia e isla (hotel + apartamento)</t>
  </si>
  <si>
    <t>=</t>
  </si>
  <si>
    <t xml:space="preserve">Viajeros entrados en los establecimientos hoteleros de Canarias según lugar de residencia e isla </t>
  </si>
  <si>
    <t xml:space="preserve">Viajeros entrados en los apartamentos de Canarias según lugar de residencia e isla </t>
  </si>
  <si>
    <t>Viajeros entrados en los hoteles de 5 estrellas de Canarias según lugar de residencia e isla</t>
  </si>
  <si>
    <t>Viajeros entrados en los hoteles de Tenerife según lugar de residencia y categoría</t>
  </si>
  <si>
    <t>Mundo (Excluida España)</t>
  </si>
  <si>
    <t xml:space="preserve">Viajeros entrados en los hoteles Tenerife según lugar de residencia y categoría </t>
  </si>
  <si>
    <t>Distribución de viajeros españoles entrados en hoteles y apartamentos de Tenerife por lugar de residencia</t>
  </si>
  <si>
    <t>Viajeros españoles entrados en los hoteles y apartamentos de Tenerife por lugar de residencia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</si>
  <si>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</si>
  <si>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</si>
  <si>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</si>
  <si>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</si>
  <si>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</si>
  <si>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</si>
  <si>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</si>
  <si>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</si>
  <si>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</si>
  <si>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</si>
  <si>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</si>
  <si>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</si>
  <si>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</si>
  <si>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</si>
  <si>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</si>
  <si>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</si>
  <si>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</si>
  <si>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</si>
  <si>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</si>
  <si>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Resto de municipios de Tenerife</t>
  </si>
  <si>
    <t>Total Península</t>
  </si>
  <si>
    <t>Distribución de viajeros peninsulares entrados en hoteles y apartamentos de Tenerife por lugar categoría del alojamiento</t>
  </si>
  <si>
    <t>Viajeros peninsulares entrados en los hoteles y apartamentos de Tenerife por tipología y categoría de alojamiento</t>
  </si>
  <si>
    <t>Total viajeros penínsulares</t>
  </si>
  <si>
    <t>Hoteles</t>
  </si>
  <si>
    <t>4 Estrellas</t>
  </si>
  <si>
    <t>5 Estrellas</t>
  </si>
  <si>
    <t>Apartamentos</t>
  </si>
  <si>
    <t xml:space="preserve">Observación: en 2022 no se publica desagregación por categorías
FUENTE: Desarrollo Económico, Cabildo Insular de Tenerife. ELABORACIÓN: Turismo de Tenerife. </t>
  </si>
  <si>
    <t>Pernoctaciones en los establecimientos alojativos de Tenerife
(hotel + apartamento)</t>
  </si>
  <si>
    <t>Pernoctaciones en los hoteles de Tenerife</t>
  </si>
  <si>
    <t>Pernoctaciones en los hoteles de 5 estrellas de Tenerife</t>
  </si>
  <si>
    <t>Pernoctaciones en los hoteles de 4 estrellas de Tenerife</t>
  </si>
  <si>
    <t>Pernoctaciones en los hoteles de 3 estrellas de Tenerife</t>
  </si>
  <si>
    <t>Pernoctaciones en los hoteles de 2 estrellas de Tenerife</t>
  </si>
  <si>
    <t>Pernoctaciones en los hoteles de 1 estrella de Tenerife</t>
  </si>
  <si>
    <t>Pernoctaciones en los apartamentos de Tenerife</t>
  </si>
  <si>
    <t>Pernoctaciones en los apartamentos de 4, 5 Estrellas de Tenerife</t>
  </si>
  <si>
    <t>Pernoctaciones en los apartamentos de 3 Estrellas de Tenerife</t>
  </si>
  <si>
    <t>Pernoctaciones en los apartamentos de 2 Estrellas de Tenerife</t>
  </si>
  <si>
    <t>Pernoctaciones en los apartamentos de 1 Estrella de Tenerife</t>
  </si>
  <si>
    <t>Pernoctaciones en los establecimientos alojativos de Tenerife según lugar de residencia e isla (hotel + apartamento)</t>
  </si>
  <si>
    <t>Estancia Media en los establecimientos alojativos de Tenerife
(hotel + apartamento)</t>
  </si>
  <si>
    <t>Estancia Media en los hoteles de Tenerife</t>
  </si>
  <si>
    <t>Estancia Media en los hoteles de 5 estrellas de Tenerife</t>
  </si>
  <si>
    <t>Estancia Media en los hoteles de 4 estrellas de Tenerife</t>
  </si>
  <si>
    <t>Estancia Media en los hoteles de 3 estrellas de Tenerife</t>
  </si>
  <si>
    <t>Estancia Media en los hoteles de 2 estrellas de Tenerife</t>
  </si>
  <si>
    <t>Estancia Media en los hoteles de 1 estrella de Tenerife</t>
  </si>
  <si>
    <t>Estancia Media en los apartamentos de Tenerife</t>
  </si>
  <si>
    <t>Estancia Media en los apartamentos de 4, 5 Estrellas de Tenerife</t>
  </si>
  <si>
    <t>dif 22-21</t>
  </si>
  <si>
    <t>dif 22-19</t>
  </si>
  <si>
    <t>Estancia Media en los apartamentos de 3 Estrellas de Tenerife</t>
  </si>
  <si>
    <t>Estancia Media en los apartamentos de 2 Estrellas de Tenerife</t>
  </si>
  <si>
    <t>Estancia Media en los apartamentos de 1 Estrella de Tenerife</t>
  </si>
  <si>
    <t>Tasa de ocupación en los establecimientos alojativos de Tenerife
(hotel + apartamento)</t>
  </si>
  <si>
    <t>año 2020: 0 (-39,9%)</t>
  </si>
  <si>
    <t>acumulado diciembre 2021: 1 (57,7%)</t>
  </si>
  <si>
    <t>Total establecimientos alojativos (hotel + apartamento)</t>
  </si>
  <si>
    <t>Tasa de ocupación en los hoteles de Tenerife</t>
  </si>
  <si>
    <t>año 2020: 0 (-39,0%)</t>
  </si>
  <si>
    <t>acumulado diciembre 2021: 1 (13,3%)</t>
  </si>
  <si>
    <t>Tasa de ocupación en los hoteles de 5 estrellas de Tenerife</t>
  </si>
  <si>
    <t>año 2020: 0 (-36,7%)</t>
  </si>
  <si>
    <t>acumulado diciembre 2021: 1 (20,6%)</t>
  </si>
  <si>
    <t>Tasa de ocupación en los hoteles de 4 estrellas de Tenerife</t>
  </si>
  <si>
    <t>año 2020: 0 (-39,4%)</t>
  </si>
  <si>
    <t>acumulado diciembre 2021: 1 (13,1%)</t>
  </si>
  <si>
    <t>Tasa de ocupación en los hoteles de 3 estrellas de Tenerife</t>
  </si>
  <si>
    <t>año 2020: 0 (-40,1%)</t>
  </si>
  <si>
    <t>acumulado diciembre 2021: 0 (4,5%)</t>
  </si>
  <si>
    <t>Tasa de ocupación en los hoteles de 2 estrellas de Tenerife</t>
  </si>
  <si>
    <t>año 2020: 0 (-38,1%)</t>
  </si>
  <si>
    <t>acumulado diciembre 2021: 0 (32,6%)</t>
  </si>
  <si>
    <t>Tasa de ocupación en los hoteles de 1 estrella de Tenerife</t>
  </si>
  <si>
    <t>año 2020: 1 (-16,5%)</t>
  </si>
  <si>
    <t>acumulado diciembre 2021: 1 (-3,4%)</t>
  </si>
  <si>
    <t>Tasa de ocupación en los apartamentos de Tenerife</t>
  </si>
  <si>
    <t>año 2020: 0 (-42,1%)</t>
  </si>
  <si>
    <t>acumulado diciembre 2021: 0 (-6,1%)</t>
  </si>
  <si>
    <t>Tasa de ocupación en los apartamentos de 4 y 5 estrellas de Tenerife</t>
  </si>
  <si>
    <t>año 2020: 0 (-43,7%)</t>
  </si>
  <si>
    <t>acumulado diciembre 2021: 0 (0,2%)</t>
  </si>
  <si>
    <t>Tasa de ocupación en los apartamentos de 3 llaves de Tenerife</t>
  </si>
  <si>
    <t>año 2020: 0 (-42,5%)</t>
  </si>
  <si>
    <t>acumulado diciembre 2021: 0 (-1,5%)</t>
  </si>
  <si>
    <t>Tasa de ocupación en los apartamentos de 2 llaves de Tenerife</t>
  </si>
  <si>
    <t>año 2020: 0 (-43,1%)</t>
  </si>
  <si>
    <t>acumulado diciembre 2021: 0 (-14,9%)</t>
  </si>
  <si>
    <t>Tasa de ocupación en los apartamentos de 1 llave de Tenerife</t>
  </si>
  <si>
    <t>año 2020: 0 (-33,3%)</t>
  </si>
  <si>
    <t>acumulado diciembre 2021: 0 (-24,0%)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</si>
  <si>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</si>
  <si>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</si>
  <si>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</si>
  <si>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</si>
  <si>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</si>
  <si>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</si>
  <si>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</si>
  <si>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</si>
  <si>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>Evolución de viajeros canarios entrados en los establecimientos alojativos de Tenerife
(hotel + apartamento)</t>
  </si>
  <si>
    <t>Canarios</t>
  </si>
  <si>
    <t>Evolución de viajeros canarios alojados en los establecimientos alojativos de Tenerife
(hotel + apartamento)</t>
  </si>
  <si>
    <t>viajeros alojados</t>
  </si>
  <si>
    <t>Acumulado agosto 2023</t>
  </si>
  <si>
    <t>agosto 2019</t>
  </si>
  <si>
    <t>agosto 2021</t>
  </si>
  <si>
    <t>agosto 2022</t>
  </si>
  <si>
    <t>agosto 2023</t>
  </si>
  <si>
    <t>agosto 2020</t>
  </si>
  <si>
    <t>acumulado a agosto 2019</t>
  </si>
  <si>
    <t>acumulado a agosto 2020</t>
  </si>
  <si>
    <t>acumulado a agosto 2021</t>
  </si>
  <si>
    <t>acumulado a agosto 2022</t>
  </si>
  <si>
    <t>acumulado a agosto 2023</t>
  </si>
  <si>
    <t>var 20/19</t>
  </si>
  <si>
    <t>var 21/20</t>
  </si>
  <si>
    <t>-</t>
  </si>
  <si>
    <t>var 23/19</t>
  </si>
  <si>
    <t>acumulado agosto 2019</t>
  </si>
  <si>
    <t>acumulado agosto 2020</t>
  </si>
  <si>
    <t>acumulado agosto 2021</t>
  </si>
  <si>
    <t>acumulado agosto 2022</t>
  </si>
  <si>
    <t>acumulado agosto 2023</t>
  </si>
  <si>
    <t>acumulado agosto 2018</t>
  </si>
  <si>
    <t>var 19/18</t>
  </si>
  <si>
    <t>var 22/20</t>
  </si>
  <si>
    <t>var 23/22</t>
  </si>
  <si>
    <t>dif 19-18</t>
  </si>
  <si>
    <t>dif 20-20</t>
  </si>
  <si>
    <t>dif 21-20</t>
  </si>
  <si>
    <t>Evolución mensual de viajeros entrados en Tenerife según tipología y categoría del alojamiento</t>
  </si>
  <si>
    <t>Indicadores agosto y 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</si>
</sst>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 style="medium">
        <color theme="9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14996795556505021"/>
      </left>
      <right/>
      <top style="medium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9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ashed">
        <color theme="0" tint="-0.14996795556505021"/>
      </top>
      <bottom/>
      <diagonal/>
    </border>
    <border>
      <left style="thin">
        <color theme="0" tint="-0.24994659260841701"/>
      </left>
      <right/>
      <top style="dashed">
        <color theme="0" tint="-0.14996795556505021"/>
      </top>
      <bottom/>
      <diagonal/>
    </border>
    <border>
      <left/>
      <right/>
      <top/>
      <bottom style="dashed">
        <color theme="0" tint="-0.14996795556505021"/>
      </bottom>
      <diagonal/>
    </border>
    <border>
      <left style="thin">
        <color theme="0" tint="-0.24994659260841701"/>
      </left>
      <right/>
      <top/>
      <bottom style="dashed">
        <color theme="0" tint="-0.14996795556505021"/>
      </bottom>
      <diagonal/>
    </border>
    <border>
      <left/>
      <right/>
      <top style="dashed">
        <color theme="0" tint="-0.24994659260841701"/>
      </top>
      <bottom/>
      <diagonal/>
    </border>
    <border>
      <left/>
      <right/>
      <top/>
      <bottom style="dashed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thin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4" fillId="0" borderId="0">
      <alignment vertical="center"/>
    </xf>
    <xf numFmtId="0" fontId="25" fillId="0" borderId="0"/>
  </cellStyleXfs>
  <cellXfs count="36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8" fillId="0" borderId="0" xfId="2" applyFont="1" applyFill="1" applyBorder="1" applyAlignment="1">
      <alignment horizontal="left" indent="1"/>
    </xf>
    <xf numFmtId="0" fontId="11" fillId="0" borderId="2" xfId="2" applyFont="1" applyFill="1" applyBorder="1" applyAlignment="1">
      <alignment horizontal="left" indent="1"/>
    </xf>
    <xf numFmtId="0" fontId="7" fillId="0" borderId="0" xfId="2"/>
    <xf numFmtId="0" fontId="6" fillId="0" borderId="0" xfId="0" applyFont="1" applyAlignment="1">
      <alignment vertical="center" readingOrder="1"/>
    </xf>
    <xf numFmtId="0" fontId="6" fillId="0" borderId="0" xfId="0" applyFont="1" applyAlignment="1">
      <alignment vertical="center" wrapText="1" readingOrder="1"/>
    </xf>
    <xf numFmtId="0" fontId="6" fillId="0" borderId="3" xfId="0" applyFont="1" applyBorder="1" applyAlignment="1">
      <alignment horizontal="left" vertical="center" wrapText="1" readingOrder="1"/>
    </xf>
    <xf numFmtId="0" fontId="12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/>
    </xf>
    <xf numFmtId="17" fontId="5" fillId="2" borderId="8" xfId="0" applyNumberFormat="1" applyFont="1" applyFill="1" applyBorder="1" applyAlignment="1">
      <alignment horizontal="right" vertical="center" wrapText="1"/>
    </xf>
    <xf numFmtId="0" fontId="5" fillId="2" borderId="6" xfId="0" applyFont="1" applyFill="1" applyBorder="1" applyAlignment="1">
      <alignment horizontal="right" vertical="center"/>
    </xf>
    <xf numFmtId="17" fontId="5" fillId="2" borderId="9" xfId="0" applyNumberFormat="1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 wrapText="1"/>
    </xf>
    <xf numFmtId="0" fontId="5" fillId="2" borderId="0" xfId="0" applyFont="1" applyFill="1" applyAlignment="1">
      <alignment horizontal="right" vertical="center" wrapText="1"/>
    </xf>
    <xf numFmtId="0" fontId="13" fillId="3" borderId="0" xfId="0" applyFont="1" applyFill="1"/>
    <xf numFmtId="3" fontId="13" fillId="3" borderId="0" xfId="0" applyNumberFormat="1" applyFont="1" applyFill="1" applyAlignment="1">
      <alignment horizontal="right"/>
    </xf>
    <xf numFmtId="164" fontId="13" fillId="3" borderId="0" xfId="0" applyNumberFormat="1" applyFont="1" applyFill="1" applyAlignment="1">
      <alignment horizontal="right"/>
    </xf>
    <xf numFmtId="164" fontId="13" fillId="3" borderId="10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0" xfId="0" applyNumberFormat="1" applyFont="1" applyFill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left" indent="1"/>
    </xf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3" fontId="14" fillId="0" borderId="12" xfId="0" applyNumberFormat="1" applyFont="1" applyBorder="1" applyAlignment="1">
      <alignment horizontal="right"/>
    </xf>
    <xf numFmtId="0" fontId="15" fillId="3" borderId="0" xfId="0" applyFont="1" applyFill="1"/>
    <xf numFmtId="3" fontId="15" fillId="3" borderId="0" xfId="0" applyNumberFormat="1" applyFont="1" applyFill="1" applyAlignment="1">
      <alignment horizontal="right"/>
    </xf>
    <xf numFmtId="164" fontId="15" fillId="3" borderId="0" xfId="0" applyNumberFormat="1" applyFont="1" applyFill="1" applyAlignment="1">
      <alignment horizontal="right"/>
    </xf>
    <xf numFmtId="3" fontId="15" fillId="3" borderId="12" xfId="0" applyNumberFormat="1" applyFont="1" applyFill="1" applyBorder="1" applyAlignment="1">
      <alignment horizontal="right"/>
    </xf>
    <xf numFmtId="0" fontId="5" fillId="0" borderId="0" xfId="0" applyFont="1" applyAlignment="1">
      <alignment horizontal="left" indent="1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2" xfId="0" applyNumberFormat="1" applyFont="1" applyBorder="1" applyAlignment="1">
      <alignment horizontal="right"/>
    </xf>
    <xf numFmtId="0" fontId="5" fillId="0" borderId="13" xfId="0" applyFont="1" applyBorder="1"/>
    <xf numFmtId="3" fontId="5" fillId="0" borderId="13" xfId="0" applyNumberFormat="1" applyFont="1" applyBorder="1"/>
    <xf numFmtId="3" fontId="5" fillId="0" borderId="14" xfId="0" applyNumberFormat="1" applyFont="1" applyBorder="1"/>
    <xf numFmtId="164" fontId="5" fillId="0" borderId="13" xfId="0" applyNumberFormat="1" applyFont="1" applyBorder="1"/>
    <xf numFmtId="164" fontId="5" fillId="0" borderId="0" xfId="0" applyNumberFormat="1" applyFont="1"/>
    <xf numFmtId="0" fontId="16" fillId="0" borderId="15" xfId="0" applyFont="1" applyBorder="1"/>
    <xf numFmtId="0" fontId="16" fillId="0" borderId="0" xfId="0" applyFont="1"/>
    <xf numFmtId="0" fontId="6" fillId="0" borderId="16" xfId="3" applyFont="1" applyBorder="1" applyAlignment="1">
      <alignment vertical="center" readingOrder="1"/>
    </xf>
    <xf numFmtId="0" fontId="6" fillId="0" borderId="16" xfId="0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12" fillId="2" borderId="1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18" xfId="0" applyFont="1" applyFill="1" applyBorder="1" applyAlignment="1">
      <alignment horizontal="right" vertical="center" wrapText="1"/>
    </xf>
    <xf numFmtId="17" fontId="5" fillId="2" borderId="19" xfId="0" applyNumberFormat="1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 wrapText="1"/>
    </xf>
    <xf numFmtId="0" fontId="13" fillId="3" borderId="20" xfId="0" applyFont="1" applyFill="1" applyBorder="1"/>
    <xf numFmtId="3" fontId="13" fillId="3" borderId="20" xfId="0" applyNumberFormat="1" applyFont="1" applyFill="1" applyBorder="1" applyAlignment="1">
      <alignment horizontal="right"/>
    </xf>
    <xf numFmtId="164" fontId="13" fillId="3" borderId="20" xfId="0" applyNumberFormat="1" applyFont="1" applyFill="1" applyBorder="1" applyAlignment="1">
      <alignment horizontal="right"/>
    </xf>
    <xf numFmtId="0" fontId="14" fillId="0" borderId="21" xfId="0" applyFont="1" applyBorder="1" applyAlignment="1">
      <alignment horizontal="left" indent="1"/>
    </xf>
    <xf numFmtId="3" fontId="14" fillId="0" borderId="21" xfId="0" applyNumberFormat="1" applyFont="1" applyBorder="1" applyAlignment="1">
      <alignment horizontal="right"/>
    </xf>
    <xf numFmtId="164" fontId="14" fillId="0" borderId="21" xfId="0" applyNumberFormat="1" applyFont="1" applyBorder="1" applyAlignment="1">
      <alignment horizontal="right"/>
    </xf>
    <xf numFmtId="0" fontId="14" fillId="0" borderId="0" xfId="0" applyFont="1" applyAlignment="1">
      <alignment horizontal="left" indent="2"/>
    </xf>
    <xf numFmtId="0" fontId="11" fillId="3" borderId="22" xfId="0" applyFont="1" applyFill="1" applyBorder="1"/>
    <xf numFmtId="3" fontId="11" fillId="3" borderId="22" xfId="0" applyNumberFormat="1" applyFont="1" applyFill="1" applyBorder="1" applyAlignment="1">
      <alignment horizontal="right"/>
    </xf>
    <xf numFmtId="164" fontId="11" fillId="3" borderId="22" xfId="0" applyNumberFormat="1" applyFont="1" applyFill="1" applyBorder="1" applyAlignment="1">
      <alignment horizontal="right"/>
    </xf>
    <xf numFmtId="0" fontId="17" fillId="0" borderId="22" xfId="0" applyFont="1" applyBorder="1" applyAlignment="1">
      <alignment horizontal="left" indent="1"/>
    </xf>
    <xf numFmtId="3" fontId="17" fillId="0" borderId="22" xfId="0" applyNumberFormat="1" applyFont="1" applyBorder="1" applyAlignment="1">
      <alignment horizontal="right"/>
    </xf>
    <xf numFmtId="164" fontId="17" fillId="0" borderId="22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0" fontId="15" fillId="3" borderId="22" xfId="0" applyFont="1" applyFill="1" applyBorder="1"/>
    <xf numFmtId="0" fontId="5" fillId="0" borderId="22" xfId="0" applyFont="1" applyBorder="1" applyAlignment="1">
      <alignment horizontal="left" indent="1"/>
    </xf>
    <xf numFmtId="0" fontId="0" fillId="0" borderId="16" xfId="0" applyBorder="1"/>
    <xf numFmtId="0" fontId="5" fillId="4" borderId="24" xfId="0" applyFont="1" applyFill="1" applyBorder="1"/>
    <xf numFmtId="3" fontId="5" fillId="4" borderId="24" xfId="0" applyNumberFormat="1" applyFont="1" applyFill="1" applyBorder="1"/>
    <xf numFmtId="164" fontId="5" fillId="4" borderId="24" xfId="1" applyNumberFormat="1" applyFont="1" applyFill="1" applyBorder="1" applyAlignment="1">
      <alignment horizontal="right"/>
    </xf>
    <xf numFmtId="164" fontId="5" fillId="4" borderId="24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26" xfId="0" applyFont="1" applyFill="1" applyBorder="1"/>
    <xf numFmtId="3" fontId="5" fillId="4" borderId="26" xfId="0" applyNumberFormat="1" applyFont="1" applyFill="1" applyBorder="1"/>
    <xf numFmtId="164" fontId="5" fillId="4" borderId="26" xfId="1" applyNumberFormat="1" applyFont="1" applyFill="1" applyBorder="1" applyAlignment="1">
      <alignment horizontal="right"/>
    </xf>
    <xf numFmtId="164" fontId="5" fillId="4" borderId="26" xfId="1" applyNumberFormat="1" applyFont="1" applyFill="1" applyBorder="1"/>
    <xf numFmtId="0" fontId="5" fillId="0" borderId="24" xfId="0" applyFont="1" applyBorder="1"/>
    <xf numFmtId="2" fontId="5" fillId="0" borderId="24" xfId="0" applyNumberFormat="1" applyFont="1" applyBorder="1"/>
    <xf numFmtId="2" fontId="5" fillId="0" borderId="24" xfId="0" applyNumberFormat="1" applyFont="1" applyBorder="1" applyAlignment="1">
      <alignment horizontal="right"/>
    </xf>
    <xf numFmtId="164" fontId="5" fillId="0" borderId="24" xfId="1" applyNumberFormat="1" applyFont="1" applyFill="1" applyBorder="1" applyAlignment="1">
      <alignment horizontal="right"/>
    </xf>
    <xf numFmtId="4" fontId="5" fillId="0" borderId="24" xfId="0" applyNumberFormat="1" applyFont="1" applyBorder="1"/>
    <xf numFmtId="164" fontId="5" fillId="0" borderId="24" xfId="1" applyNumberFormat="1" applyFont="1" applyFill="1" applyBorder="1"/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0" fontId="5" fillId="0" borderId="26" xfId="0" applyFont="1" applyBorder="1"/>
    <xf numFmtId="2" fontId="5" fillId="0" borderId="26" xfId="0" applyNumberFormat="1" applyFont="1" applyBorder="1"/>
    <xf numFmtId="2" fontId="5" fillId="0" borderId="26" xfId="0" applyNumberFormat="1" applyFont="1" applyBorder="1" applyAlignment="1">
      <alignment horizontal="right"/>
    </xf>
    <xf numFmtId="164" fontId="5" fillId="0" borderId="26" xfId="1" applyNumberFormat="1" applyFont="1" applyFill="1" applyBorder="1" applyAlignment="1">
      <alignment horizontal="right"/>
    </xf>
    <xf numFmtId="4" fontId="5" fillId="0" borderId="26" xfId="0" applyNumberFormat="1" applyFont="1" applyBorder="1"/>
    <xf numFmtId="164" fontId="5" fillId="0" borderId="26" xfId="1" applyNumberFormat="1" applyFont="1" applyFill="1" applyBorder="1"/>
    <xf numFmtId="4" fontId="5" fillId="4" borderId="24" xfId="0" applyNumberFormat="1" applyFont="1" applyFill="1" applyBorder="1"/>
    <xf numFmtId="4" fontId="5" fillId="4" borderId="0" xfId="0" applyNumberFormat="1" applyFont="1" applyFill="1"/>
    <xf numFmtId="4" fontId="5" fillId="4" borderId="26" xfId="0" applyNumberFormat="1" applyFont="1" applyFill="1" applyBorder="1"/>
    <xf numFmtId="3" fontId="5" fillId="0" borderId="24" xfId="0" applyNumberFormat="1" applyFont="1" applyBorder="1"/>
    <xf numFmtId="3" fontId="5" fillId="0" borderId="0" xfId="0" applyNumberFormat="1" applyFont="1"/>
    <xf numFmtId="3" fontId="5" fillId="0" borderId="26" xfId="0" applyNumberFormat="1" applyFont="1" applyBorder="1"/>
    <xf numFmtId="0" fontId="0" fillId="0" borderId="28" xfId="0" applyBorder="1"/>
    <xf numFmtId="0" fontId="16" fillId="0" borderId="0" xfId="0" applyFont="1" applyAlignment="1">
      <alignment horizontal="left"/>
    </xf>
    <xf numFmtId="0" fontId="19" fillId="0" borderId="0" xfId="0" applyFont="1"/>
    <xf numFmtId="164" fontId="20" fillId="4" borderId="24" xfId="1" applyNumberFormat="1" applyFont="1" applyFill="1" applyBorder="1"/>
    <xf numFmtId="164" fontId="20" fillId="4" borderId="24" xfId="1" applyNumberFormat="1" applyFont="1" applyFill="1" applyBorder="1" applyAlignment="1">
      <alignment horizontal="right"/>
    </xf>
    <xf numFmtId="164" fontId="20" fillId="4" borderId="0" xfId="1" applyNumberFormat="1" applyFont="1" applyFill="1"/>
    <xf numFmtId="164" fontId="20" fillId="4" borderId="0" xfId="1" applyNumberFormat="1" applyFont="1" applyFill="1" applyAlignment="1">
      <alignment horizontal="right"/>
    </xf>
    <xf numFmtId="164" fontId="20" fillId="4" borderId="26" xfId="1" applyNumberFormat="1" applyFont="1" applyFill="1" applyBorder="1"/>
    <xf numFmtId="164" fontId="20" fillId="4" borderId="26" xfId="1" applyNumberFormat="1" applyFont="1" applyFill="1" applyBorder="1" applyAlignment="1">
      <alignment horizontal="right"/>
    </xf>
    <xf numFmtId="0" fontId="21" fillId="0" borderId="0" xfId="0" applyFont="1"/>
    <xf numFmtId="164" fontId="0" fillId="0" borderId="0" xfId="1" applyNumberFormat="1" applyFont="1"/>
    <xf numFmtId="1" fontId="5" fillId="2" borderId="19" xfId="0" applyNumberFormat="1" applyFont="1" applyFill="1" applyBorder="1" applyAlignment="1">
      <alignment horizontal="right" vertical="center" wrapText="1"/>
    </xf>
    <xf numFmtId="164" fontId="5" fillId="0" borderId="24" xfId="1" applyNumberFormat="1" applyFont="1" applyBorder="1" applyAlignment="1">
      <alignment horizontal="right"/>
    </xf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164" fontId="5" fillId="0" borderId="26" xfId="1" applyNumberFormat="1" applyFont="1" applyBorder="1" applyAlignment="1">
      <alignment horizontal="right"/>
    </xf>
    <xf numFmtId="164" fontId="5" fillId="0" borderId="26" xfId="1" applyNumberFormat="1" applyFont="1" applyBorder="1"/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5" fillId="0" borderId="24" xfId="1" applyNumberFormat="1" applyFont="1" applyBorder="1"/>
    <xf numFmtId="164" fontId="5" fillId="0" borderId="0" xfId="1" applyNumberFormat="1" applyFont="1" applyBorder="1"/>
    <xf numFmtId="0" fontId="6" fillId="0" borderId="3" xfId="0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22" fillId="0" borderId="0" xfId="0" applyFont="1" applyAlignment="1">
      <alignment vertical="center" readingOrder="1"/>
    </xf>
    <xf numFmtId="3" fontId="15" fillId="2" borderId="34" xfId="0" applyNumberFormat="1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3" fontId="15" fillId="2" borderId="36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5" fillId="0" borderId="0" xfId="0" applyFont="1" applyAlignment="1">
      <alignment horizontal="right"/>
    </xf>
    <xf numFmtId="3" fontId="5" fillId="0" borderId="37" xfId="0" applyNumberFormat="1" applyFont="1" applyBorder="1" applyAlignment="1">
      <alignment horizontal="right"/>
    </xf>
    <xf numFmtId="164" fontId="5" fillId="0" borderId="38" xfId="0" applyNumberFormat="1" applyFont="1" applyBorder="1" applyAlignment="1">
      <alignment horizontal="right"/>
    </xf>
    <xf numFmtId="0" fontId="13" fillId="0" borderId="20" xfId="4" applyNumberFormat="1" applyFont="1" applyBorder="1" applyAlignment="1" applyProtection="1">
      <alignment horizontal="center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4" applyNumberFormat="1" applyFont="1" applyBorder="1" applyAlignment="1" applyProtection="1">
      <alignment horizontal="right" vertical="center" wrapText="1"/>
      <protection hidden="1"/>
    </xf>
    <xf numFmtId="164" fontId="16" fillId="0" borderId="15" xfId="1" applyNumberFormat="1" applyFont="1" applyBorder="1"/>
    <xf numFmtId="3" fontId="16" fillId="0" borderId="15" xfId="0" applyNumberFormat="1" applyFont="1" applyBorder="1"/>
    <xf numFmtId="3" fontId="22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7" xfId="0" applyNumberFormat="1" applyFont="1" applyBorder="1" applyAlignment="1">
      <alignment horizontal="right"/>
    </xf>
    <xf numFmtId="0" fontId="26" fillId="0" borderId="0" xfId="0" applyFont="1"/>
    <xf numFmtId="0" fontId="13" fillId="6" borderId="0" xfId="0" applyFont="1" applyFill="1"/>
    <xf numFmtId="3" fontId="14" fillId="6" borderId="0" xfId="0" applyNumberFormat="1" applyFont="1" applyFill="1" applyAlignment="1">
      <alignment horizontal="right"/>
    </xf>
    <xf numFmtId="164" fontId="14" fillId="6" borderId="0" xfId="0" applyNumberFormat="1" applyFont="1" applyFill="1" applyAlignment="1">
      <alignment horizontal="right"/>
    </xf>
    <xf numFmtId="164" fontId="14" fillId="6" borderId="10" xfId="0" applyNumberFormat="1" applyFont="1" applyFill="1" applyBorder="1" applyAlignment="1">
      <alignment horizontal="right"/>
    </xf>
    <xf numFmtId="3" fontId="14" fillId="6" borderId="41" xfId="0" applyNumberFormat="1" applyFont="1" applyFill="1" applyBorder="1" applyAlignment="1">
      <alignment horizontal="right"/>
    </xf>
    <xf numFmtId="3" fontId="14" fillId="6" borderId="10" xfId="0" applyNumberFormat="1" applyFont="1" applyFill="1" applyBorder="1" applyAlignment="1">
      <alignment horizontal="right"/>
    </xf>
    <xf numFmtId="3" fontId="14" fillId="0" borderId="42" xfId="0" applyNumberFormat="1" applyFont="1" applyBorder="1" applyAlignment="1">
      <alignment horizontal="right"/>
    </xf>
    <xf numFmtId="0" fontId="5" fillId="0" borderId="43" xfId="0" applyFont="1" applyBorder="1"/>
    <xf numFmtId="3" fontId="5" fillId="0" borderId="43" xfId="0" applyNumberFormat="1" applyFont="1" applyBorder="1" applyAlignment="1">
      <alignment horizontal="right"/>
    </xf>
    <xf numFmtId="164" fontId="5" fillId="0" borderId="43" xfId="0" applyNumberFormat="1" applyFont="1" applyBorder="1" applyAlignment="1">
      <alignment horizontal="right"/>
    </xf>
    <xf numFmtId="3" fontId="5" fillId="0" borderId="44" xfId="0" applyNumberFormat="1" applyFont="1" applyBorder="1" applyAlignment="1">
      <alignment horizontal="right"/>
    </xf>
    <xf numFmtId="3" fontId="5" fillId="0" borderId="42" xfId="0" applyNumberFormat="1" applyFont="1" applyBorder="1" applyAlignment="1">
      <alignment horizontal="right"/>
    </xf>
    <xf numFmtId="0" fontId="5" fillId="0" borderId="45" xfId="0" applyFont="1" applyBorder="1" applyAlignment="1">
      <alignment horizontal="left" indent="1"/>
    </xf>
    <xf numFmtId="3" fontId="5" fillId="0" borderId="45" xfId="0" applyNumberFormat="1" applyFont="1" applyBorder="1" applyAlignment="1">
      <alignment horizontal="right"/>
    </xf>
    <xf numFmtId="164" fontId="5" fillId="0" borderId="45" xfId="0" applyNumberFormat="1" applyFont="1" applyBorder="1" applyAlignment="1">
      <alignment horizontal="right"/>
    </xf>
    <xf numFmtId="3" fontId="5" fillId="0" borderId="46" xfId="0" applyNumberFormat="1" applyFont="1" applyBorder="1" applyAlignment="1">
      <alignment horizontal="right"/>
    </xf>
    <xf numFmtId="0" fontId="14" fillId="0" borderId="47" xfId="0" applyFont="1" applyBorder="1" applyAlignment="1">
      <alignment horizontal="left" indent="1"/>
    </xf>
    <xf numFmtId="0" fontId="5" fillId="0" borderId="48" xfId="0" applyFont="1" applyBorder="1" applyAlignment="1">
      <alignment horizontal="left" indent="2"/>
    </xf>
    <xf numFmtId="3" fontId="5" fillId="0" borderId="48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2" fillId="0" borderId="0" xfId="1" applyNumberFormat="1" applyFont="1"/>
    <xf numFmtId="3" fontId="14" fillId="0" borderId="47" xfId="0" applyNumberFormat="1" applyFont="1" applyBorder="1" applyAlignment="1">
      <alignment horizontal="right"/>
    </xf>
    <xf numFmtId="164" fontId="14" fillId="0" borderId="47" xfId="0" applyNumberFormat="1" applyFont="1" applyBorder="1" applyAlignment="1">
      <alignment horizontal="right"/>
    </xf>
    <xf numFmtId="0" fontId="6" fillId="0" borderId="16" xfId="0" applyFont="1" applyBorder="1" applyAlignment="1">
      <alignment horizontal="center" vertical="center" wrapText="1" readingOrder="1"/>
    </xf>
    <xf numFmtId="0" fontId="6" fillId="0" borderId="16" xfId="0" applyFont="1" applyBorder="1" applyAlignment="1">
      <alignment vertical="center" wrapText="1" readingOrder="1"/>
    </xf>
    <xf numFmtId="0" fontId="0" fillId="2" borderId="23" xfId="0" applyFill="1" applyBorder="1"/>
    <xf numFmtId="0" fontId="27" fillId="2" borderId="27" xfId="0" applyFont="1" applyFill="1" applyBorder="1" applyAlignment="1">
      <alignment horizontal="center" vertical="center" wrapText="1"/>
    </xf>
    <xf numFmtId="3" fontId="5" fillId="2" borderId="53" xfId="0" applyNumberFormat="1" applyFont="1" applyFill="1" applyBorder="1" applyAlignment="1">
      <alignment horizontal="right" vertical="center" wrapText="1"/>
    </xf>
    <xf numFmtId="164" fontId="5" fillId="2" borderId="54" xfId="0" applyNumberFormat="1" applyFont="1" applyFill="1" applyBorder="1" applyAlignment="1">
      <alignment horizontal="right" vertical="center" wrapText="1"/>
    </xf>
    <xf numFmtId="0" fontId="5" fillId="2" borderId="55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11" fillId="0" borderId="25" xfId="0" applyFont="1" applyBorder="1"/>
    <xf numFmtId="3" fontId="11" fillId="0" borderId="56" xfId="0" applyNumberFormat="1" applyFont="1" applyBorder="1" applyAlignment="1">
      <alignment horizontal="right"/>
    </xf>
    <xf numFmtId="164" fontId="11" fillId="0" borderId="57" xfId="0" applyNumberFormat="1" applyFont="1" applyBorder="1" applyAlignment="1">
      <alignment horizontal="right"/>
    </xf>
    <xf numFmtId="164" fontId="11" fillId="0" borderId="58" xfId="0" applyNumberFormat="1" applyFont="1" applyBorder="1" applyAlignment="1">
      <alignment horizontal="right"/>
    </xf>
    <xf numFmtId="0" fontId="17" fillId="0" borderId="25" xfId="0" applyFont="1" applyBorder="1"/>
    <xf numFmtId="3" fontId="17" fillId="0" borderId="59" xfId="0" applyNumberFormat="1" applyFont="1" applyBorder="1" applyAlignment="1">
      <alignment horizontal="right"/>
    </xf>
    <xf numFmtId="164" fontId="17" fillId="0" borderId="60" xfId="0" applyNumberFormat="1" applyFont="1" applyBorder="1" applyAlignment="1">
      <alignment horizontal="right"/>
    </xf>
    <xf numFmtId="164" fontId="17" fillId="0" borderId="60" xfId="1" applyNumberFormat="1" applyFont="1" applyBorder="1" applyAlignment="1">
      <alignment horizontal="right"/>
    </xf>
    <xf numFmtId="164" fontId="17" fillId="0" borderId="61" xfId="0" applyNumberFormat="1" applyFont="1" applyBorder="1" applyAlignment="1">
      <alignment horizontal="right"/>
    </xf>
    <xf numFmtId="0" fontId="5" fillId="0" borderId="25" xfId="0" applyFont="1" applyBorder="1"/>
    <xf numFmtId="3" fontId="5" fillId="0" borderId="59" xfId="0" applyNumberFormat="1" applyFont="1" applyBorder="1" applyAlignment="1">
      <alignment horizontal="right"/>
    </xf>
    <xf numFmtId="164" fontId="5" fillId="0" borderId="60" xfId="0" applyNumberFormat="1" applyFont="1" applyBorder="1" applyAlignment="1">
      <alignment horizontal="right"/>
    </xf>
    <xf numFmtId="164" fontId="5" fillId="0" borderId="60" xfId="1" applyNumberFormat="1" applyFont="1" applyBorder="1" applyAlignment="1">
      <alignment horizontal="right"/>
    </xf>
    <xf numFmtId="164" fontId="5" fillId="0" borderId="61" xfId="0" applyNumberFormat="1" applyFont="1" applyBorder="1" applyAlignment="1">
      <alignment horizontal="right"/>
    </xf>
    <xf numFmtId="0" fontId="2" fillId="0" borderId="27" xfId="0" applyFont="1" applyBorder="1"/>
    <xf numFmtId="0" fontId="5" fillId="0" borderId="27" xfId="0" applyFont="1" applyBorder="1"/>
    <xf numFmtId="3" fontId="5" fillId="0" borderId="62" xfId="0" applyNumberFormat="1" applyFont="1" applyBorder="1" applyAlignment="1">
      <alignment horizontal="right"/>
    </xf>
    <xf numFmtId="164" fontId="5" fillId="0" borderId="63" xfId="0" applyNumberFormat="1" applyFont="1" applyBorder="1" applyAlignment="1">
      <alignment horizontal="right"/>
    </xf>
    <xf numFmtId="164" fontId="5" fillId="0" borderId="63" xfId="1" applyNumberFormat="1" applyFont="1" applyBorder="1" applyAlignment="1">
      <alignment horizontal="right"/>
    </xf>
    <xf numFmtId="164" fontId="5" fillId="0" borderId="64" xfId="0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0" fontId="2" fillId="0" borderId="25" xfId="0" applyFont="1" applyBorder="1"/>
    <xf numFmtId="0" fontId="0" fillId="0" borderId="0" xfId="0" applyAlignment="1">
      <alignment horizontal="center" wrapText="1"/>
    </xf>
    <xf numFmtId="0" fontId="28" fillId="0" borderId="0" xfId="0" applyFont="1" applyAlignment="1">
      <alignment wrapText="1"/>
    </xf>
    <xf numFmtId="164" fontId="11" fillId="0" borderId="56" xfId="1" applyNumberFormat="1" applyFont="1" applyBorder="1" applyAlignment="1">
      <alignment horizontal="right"/>
    </xf>
    <xf numFmtId="164" fontId="17" fillId="0" borderId="59" xfId="1" applyNumberFormat="1" applyFont="1" applyBorder="1" applyAlignment="1">
      <alignment horizontal="right"/>
    </xf>
    <xf numFmtId="164" fontId="5" fillId="0" borderId="59" xfId="1" applyNumberFormat="1" applyFont="1" applyBorder="1" applyAlignment="1">
      <alignment horizontal="right"/>
    </xf>
    <xf numFmtId="164" fontId="19" fillId="0" borderId="0" xfId="1" applyNumberFormat="1" applyFont="1"/>
    <xf numFmtId="164" fontId="5" fillId="0" borderId="62" xfId="1" applyNumberFormat="1" applyFont="1" applyBorder="1" applyAlignment="1">
      <alignment horizontal="right"/>
    </xf>
    <xf numFmtId="0" fontId="5" fillId="2" borderId="68" xfId="0" applyFont="1" applyFill="1" applyBorder="1" applyAlignment="1">
      <alignment horizontal="right" vertical="center" wrapText="1"/>
    </xf>
    <xf numFmtId="1" fontId="5" fillId="2" borderId="69" xfId="0" applyNumberFormat="1" applyFont="1" applyFill="1" applyBorder="1" applyAlignment="1">
      <alignment horizontal="right" vertical="center" wrapText="1"/>
    </xf>
    <xf numFmtId="1" fontId="5" fillId="2" borderId="70" xfId="0" applyNumberFormat="1" applyFont="1" applyFill="1" applyBorder="1" applyAlignment="1">
      <alignment horizontal="right" vertical="center" wrapText="1"/>
    </xf>
    <xf numFmtId="164" fontId="5" fillId="2" borderId="71" xfId="0" applyNumberFormat="1" applyFont="1" applyFill="1" applyBorder="1" applyAlignment="1">
      <alignment horizontal="right" vertical="center" wrapText="1"/>
    </xf>
    <xf numFmtId="0" fontId="5" fillId="2" borderId="72" xfId="0" applyFont="1" applyFill="1" applyBorder="1" applyAlignment="1">
      <alignment horizontal="right" vertical="center" wrapText="1"/>
    </xf>
    <xf numFmtId="3" fontId="5" fillId="2" borderId="73" xfId="0" applyNumberFormat="1" applyFont="1" applyFill="1" applyBorder="1" applyAlignment="1">
      <alignment horizontal="right" vertical="center" wrapText="1"/>
    </xf>
    <xf numFmtId="0" fontId="5" fillId="2" borderId="74" xfId="0" applyFont="1" applyFill="1" applyBorder="1" applyAlignment="1">
      <alignment horizontal="right" vertical="center" wrapText="1"/>
    </xf>
    <xf numFmtId="3" fontId="11" fillId="0" borderId="59" xfId="0" applyNumberFormat="1" applyFont="1" applyBorder="1" applyAlignment="1">
      <alignment horizontal="right"/>
    </xf>
    <xf numFmtId="164" fontId="11" fillId="0" borderId="60" xfId="0" applyNumberFormat="1" applyFont="1" applyBorder="1" applyAlignment="1">
      <alignment horizontal="right"/>
    </xf>
    <xf numFmtId="164" fontId="11" fillId="0" borderId="61" xfId="0" applyNumberFormat="1" applyFont="1" applyBorder="1" applyAlignment="1">
      <alignment horizontal="right"/>
    </xf>
    <xf numFmtId="0" fontId="0" fillId="2" borderId="25" xfId="0" applyFill="1" applyBorder="1"/>
    <xf numFmtId="1" fontId="5" fillId="2" borderId="53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8" fillId="4" borderId="28" xfId="0" applyFont="1" applyFill="1" applyBorder="1"/>
    <xf numFmtId="3" fontId="13" fillId="4" borderId="28" xfId="0" applyNumberFormat="1" applyFont="1" applyFill="1" applyBorder="1" applyAlignment="1">
      <alignment horizontal="right" vertical="center" wrapText="1"/>
    </xf>
    <xf numFmtId="164" fontId="13" fillId="4" borderId="28" xfId="1" applyNumberFormat="1" applyFont="1" applyFill="1" applyBorder="1" applyAlignment="1">
      <alignment horizontal="right" vertical="center" wrapText="1"/>
    </xf>
    <xf numFmtId="0" fontId="14" fillId="0" borderId="28" xfId="0" applyFont="1" applyBorder="1"/>
    <xf numFmtId="3" fontId="17" fillId="0" borderId="28" xfId="0" applyNumberFormat="1" applyFont="1" applyBorder="1" applyAlignment="1">
      <alignment horizontal="right" vertical="center" wrapText="1"/>
    </xf>
    <xf numFmtId="164" fontId="17" fillId="0" borderId="28" xfId="1" applyNumberFormat="1" applyFont="1" applyBorder="1" applyAlignment="1">
      <alignment horizontal="right" vertical="center" wrapText="1"/>
    </xf>
    <xf numFmtId="0" fontId="15" fillId="0" borderId="24" xfId="0" applyFont="1" applyBorder="1"/>
    <xf numFmtId="3" fontId="15" fillId="0" borderId="0" xfId="0" applyNumberFormat="1" applyFont="1"/>
    <xf numFmtId="164" fontId="15" fillId="4" borderId="24" xfId="1" applyNumberFormat="1" applyFont="1" applyFill="1" applyBorder="1"/>
    <xf numFmtId="3" fontId="15" fillId="4" borderId="24" xfId="0" applyNumberFormat="1" applyFont="1" applyFill="1" applyBorder="1"/>
    <xf numFmtId="164" fontId="15" fillId="0" borderId="24" xfId="1" applyNumberFormat="1" applyFont="1" applyBorder="1"/>
    <xf numFmtId="0" fontId="5" fillId="0" borderId="75" xfId="0" applyFont="1" applyBorder="1"/>
    <xf numFmtId="3" fontId="13" fillId="4" borderId="0" xfId="0" applyNumberFormat="1" applyFont="1" applyFill="1" applyAlignment="1">
      <alignment horizontal="right" vertical="center" wrapText="1"/>
    </xf>
    <xf numFmtId="3" fontId="17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2" borderId="23" xfId="0" applyNumberFormat="1" applyFont="1" applyFill="1" applyBorder="1" applyAlignment="1">
      <alignment horizontal="right" vertical="center" wrapText="1"/>
    </xf>
    <xf numFmtId="164" fontId="5" fillId="2" borderId="23" xfId="0" applyNumberFormat="1" applyFont="1" applyFill="1" applyBorder="1" applyAlignment="1">
      <alignment horizontal="right" vertical="center" wrapText="1"/>
    </xf>
    <xf numFmtId="3" fontId="13" fillId="4" borderId="76" xfId="0" applyNumberFormat="1" applyFont="1" applyFill="1" applyBorder="1" applyAlignment="1">
      <alignment horizontal="right" vertical="center" wrapText="1"/>
    </xf>
    <xf numFmtId="164" fontId="13" fillId="4" borderId="76" xfId="1" applyNumberFormat="1" applyFont="1" applyFill="1" applyBorder="1" applyAlignment="1">
      <alignment horizontal="right" vertical="center" wrapText="1"/>
    </xf>
    <xf numFmtId="3" fontId="5" fillId="0" borderId="25" xfId="0" applyNumberFormat="1" applyFont="1" applyBorder="1"/>
    <xf numFmtId="164" fontId="5" fillId="0" borderId="25" xfId="1" applyNumberFormat="1" applyFont="1" applyBorder="1"/>
    <xf numFmtId="164" fontId="5" fillId="4" borderId="25" xfId="1" applyNumberFormat="1" applyFont="1" applyFill="1" applyBorder="1"/>
    <xf numFmtId="3" fontId="5" fillId="4" borderId="25" xfId="0" applyNumberFormat="1" applyFont="1" applyFill="1" applyBorder="1"/>
    <xf numFmtId="164" fontId="15" fillId="0" borderId="25" xfId="1" applyNumberFormat="1" applyFont="1" applyBorder="1"/>
    <xf numFmtId="164" fontId="15" fillId="4" borderId="25" xfId="1" applyNumberFormat="1" applyFont="1" applyFill="1" applyBorder="1"/>
    <xf numFmtId="3" fontId="15" fillId="4" borderId="25" xfId="0" applyNumberFormat="1" applyFont="1" applyFill="1" applyBorder="1"/>
    <xf numFmtId="3" fontId="5" fillId="4" borderId="25" xfId="1" applyNumberFormat="1" applyFont="1" applyFill="1" applyBorder="1"/>
    <xf numFmtId="3" fontId="15" fillId="4" borderId="25" xfId="1" applyNumberFormat="1" applyFont="1" applyFill="1" applyBorder="1"/>
    <xf numFmtId="0" fontId="29" fillId="0" borderId="0" xfId="0" applyFont="1" applyAlignment="1">
      <alignment horizontal="left" indent="1"/>
    </xf>
    <xf numFmtId="3" fontId="29" fillId="0" borderId="25" xfId="0" applyNumberFormat="1" applyFont="1" applyBorder="1"/>
    <xf numFmtId="164" fontId="29" fillId="0" borderId="25" xfId="1" applyNumberFormat="1" applyFont="1" applyBorder="1"/>
    <xf numFmtId="164" fontId="29" fillId="4" borderId="25" xfId="1" applyNumberFormat="1" applyFont="1" applyFill="1" applyBorder="1"/>
    <xf numFmtId="3" fontId="29" fillId="4" borderId="25" xfId="0" applyNumberFormat="1" applyFont="1" applyFill="1" applyBorder="1"/>
    <xf numFmtId="164" fontId="29" fillId="4" borderId="25" xfId="1" applyNumberFormat="1" applyFont="1" applyFill="1" applyBorder="1" applyAlignment="1">
      <alignment horizontal="right"/>
    </xf>
    <xf numFmtId="164" fontId="5" fillId="4" borderId="25" xfId="1" applyNumberFormat="1" applyFont="1" applyFill="1" applyBorder="1" applyAlignment="1">
      <alignment horizontal="right"/>
    </xf>
    <xf numFmtId="164" fontId="15" fillId="4" borderId="25" xfId="1" applyNumberFormat="1" applyFont="1" applyFill="1" applyBorder="1" applyAlignment="1">
      <alignment horizontal="right"/>
    </xf>
    <xf numFmtId="2" fontId="6" fillId="0" borderId="3" xfId="0" applyNumberFormat="1" applyFont="1" applyBorder="1" applyAlignment="1">
      <alignment vertical="center" readingOrder="1"/>
    </xf>
    <xf numFmtId="2" fontId="0" fillId="0" borderId="0" xfId="0" applyNumberFormat="1"/>
    <xf numFmtId="2" fontId="5" fillId="0" borderId="37" xfId="0" applyNumberFormat="1" applyFont="1" applyBorder="1" applyAlignment="1">
      <alignment horizontal="right"/>
    </xf>
    <xf numFmtId="2" fontId="5" fillId="0" borderId="38" xfId="0" applyNumberFormat="1" applyFont="1" applyBorder="1" applyAlignment="1">
      <alignment horizontal="right"/>
    </xf>
    <xf numFmtId="2" fontId="13" fillId="0" borderId="39" xfId="1" applyNumberFormat="1" applyFont="1" applyBorder="1" applyAlignment="1" applyProtection="1">
      <alignment vertical="center"/>
      <protection hidden="1"/>
    </xf>
    <xf numFmtId="2" fontId="13" fillId="0" borderId="40" xfId="4" applyNumberFormat="1" applyFont="1" applyBorder="1" applyAlignment="1" applyProtection="1">
      <alignment horizontal="right" vertical="center" wrapText="1"/>
      <protection hidden="1"/>
    </xf>
    <xf numFmtId="2" fontId="16" fillId="0" borderId="15" xfId="0" applyNumberFormat="1" applyFont="1" applyBorder="1"/>
    <xf numFmtId="2" fontId="0" fillId="0" borderId="0" xfId="1" applyNumberFormat="1" applyFont="1"/>
    <xf numFmtId="2" fontId="15" fillId="2" borderId="34" xfId="0" applyNumberFormat="1" applyFont="1" applyFill="1" applyBorder="1" applyAlignment="1">
      <alignment horizontal="center" vertical="center" wrapText="1"/>
    </xf>
    <xf numFmtId="2" fontId="5" fillId="2" borderId="35" xfId="0" applyNumberFormat="1" applyFont="1" applyFill="1" applyBorder="1" applyAlignment="1">
      <alignment horizontal="center" vertical="center" wrapText="1"/>
    </xf>
    <xf numFmtId="2" fontId="15" fillId="2" borderId="36" xfId="0" applyNumberFormat="1" applyFont="1" applyFill="1" applyBorder="1" applyAlignment="1">
      <alignment horizontal="center" vertical="center" wrapText="1"/>
    </xf>
    <xf numFmtId="164" fontId="5" fillId="0" borderId="37" xfId="1" applyNumberFormat="1" applyFont="1" applyBorder="1" applyAlignment="1">
      <alignment horizontal="right"/>
    </xf>
    <xf numFmtId="10" fontId="0" fillId="0" borderId="0" xfId="1" applyNumberFormat="1" applyFont="1"/>
    <xf numFmtId="164" fontId="13" fillId="0" borderId="39" xfId="1" applyNumberFormat="1" applyFont="1" applyBorder="1" applyAlignment="1" applyProtection="1">
      <alignment vertical="center"/>
      <protection hidden="1"/>
    </xf>
    <xf numFmtId="164" fontId="16" fillId="0" borderId="15" xfId="0" applyNumberFormat="1" applyFont="1" applyBorder="1"/>
    <xf numFmtId="164" fontId="0" fillId="0" borderId="0" xfId="0" applyNumberFormat="1"/>
    <xf numFmtId="0" fontId="30" fillId="0" borderId="0" xfId="0" applyFont="1" applyAlignment="1">
      <alignment wrapText="1"/>
    </xf>
    <xf numFmtId="165" fontId="0" fillId="0" borderId="0" xfId="0" applyNumberFormat="1"/>
    <xf numFmtId="17" fontId="5" fillId="2" borderId="78" xfId="0" applyNumberFormat="1" applyFont="1" applyFill="1" applyBorder="1" applyAlignment="1">
      <alignment horizontal="right" vertical="center" wrapText="1"/>
    </xf>
    <xf numFmtId="17" fontId="5" fillId="2" borderId="79" xfId="0" applyNumberFormat="1" applyFont="1" applyFill="1" applyBorder="1" applyAlignment="1">
      <alignment horizontal="right" vertical="center" wrapText="1"/>
    </xf>
    <xf numFmtId="0" fontId="5" fillId="2" borderId="80" xfId="0" applyFont="1" applyFill="1" applyBorder="1" applyAlignment="1">
      <alignment horizontal="right" vertical="center" wrapText="1"/>
    </xf>
    <xf numFmtId="17" fontId="5" fillId="2" borderId="81" xfId="0" applyNumberFormat="1" applyFont="1" applyFill="1" applyBorder="1" applyAlignment="1">
      <alignment horizontal="right" vertical="center" wrapText="1"/>
    </xf>
    <xf numFmtId="164" fontId="5" fillId="2" borderId="0" xfId="0" applyNumberFormat="1" applyFont="1" applyFill="1" applyAlignment="1">
      <alignment horizontal="right" vertical="center"/>
    </xf>
    <xf numFmtId="165" fontId="14" fillId="6" borderId="41" xfId="1" applyNumberFormat="1" applyFont="1" applyFill="1" applyBorder="1" applyAlignment="1">
      <alignment horizontal="right"/>
    </xf>
    <xf numFmtId="165" fontId="14" fillId="6" borderId="10" xfId="1" applyNumberFormat="1" applyFont="1" applyFill="1" applyBorder="1" applyAlignment="1">
      <alignment horizontal="right"/>
    </xf>
    <xf numFmtId="164" fontId="14" fillId="6" borderId="0" xfId="1" applyNumberFormat="1" applyFont="1" applyFill="1" applyBorder="1" applyAlignment="1">
      <alignment horizontal="right"/>
    </xf>
    <xf numFmtId="165" fontId="14" fillId="0" borderId="42" xfId="1" applyNumberFormat="1" applyFont="1" applyBorder="1" applyAlignment="1">
      <alignment horizontal="right"/>
    </xf>
    <xf numFmtId="165" fontId="14" fillId="0" borderId="0" xfId="1" applyNumberFormat="1" applyFont="1" applyBorder="1" applyAlignment="1">
      <alignment horizontal="right"/>
    </xf>
    <xf numFmtId="164" fontId="14" fillId="0" borderId="0" xfId="1" applyNumberFormat="1" applyFont="1" applyFill="1" applyBorder="1" applyAlignment="1">
      <alignment horizontal="right"/>
    </xf>
    <xf numFmtId="166" fontId="14" fillId="0" borderId="42" xfId="1" applyNumberFormat="1" applyFont="1" applyBorder="1" applyAlignment="1">
      <alignment horizontal="right"/>
    </xf>
    <xf numFmtId="166" fontId="14" fillId="0" borderId="0" xfId="1" applyNumberFormat="1" applyFont="1" applyBorder="1" applyAlignment="1">
      <alignment horizontal="right"/>
    </xf>
    <xf numFmtId="165" fontId="5" fillId="0" borderId="4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166" fontId="5" fillId="0" borderId="4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0" fontId="5" fillId="0" borderId="0" xfId="0" applyFont="1" applyAlignment="1">
      <alignment wrapText="1"/>
    </xf>
    <xf numFmtId="0" fontId="14" fillId="3" borderId="0" xfId="0" applyFont="1" applyFill="1"/>
    <xf numFmtId="3" fontId="14" fillId="3" borderId="41" xfId="0" applyNumberFormat="1" applyFont="1" applyFill="1" applyBorder="1" applyAlignment="1">
      <alignment horizontal="right"/>
    </xf>
    <xf numFmtId="3" fontId="14" fillId="3" borderId="0" xfId="0" applyNumberFormat="1" applyFont="1" applyFill="1" applyAlignment="1">
      <alignment horizontal="right"/>
    </xf>
    <xf numFmtId="164" fontId="14" fillId="3" borderId="0" xfId="0" applyNumberFormat="1" applyFont="1" applyFill="1" applyAlignment="1">
      <alignment horizontal="right"/>
    </xf>
    <xf numFmtId="164" fontId="14" fillId="3" borderId="10" xfId="0" applyNumberFormat="1" applyFont="1" applyFill="1" applyBorder="1" applyAlignment="1">
      <alignment horizontal="right"/>
    </xf>
    <xf numFmtId="166" fontId="14" fillId="3" borderId="41" xfId="1" applyNumberFormat="1" applyFont="1" applyFill="1" applyBorder="1" applyAlignment="1">
      <alignment horizontal="right"/>
    </xf>
    <xf numFmtId="166" fontId="14" fillId="3" borderId="10" xfId="1" applyNumberFormat="1" applyFont="1" applyFill="1" applyBorder="1" applyAlignment="1">
      <alignment horizontal="right"/>
    </xf>
    <xf numFmtId="165" fontId="14" fillId="3" borderId="41" xfId="1" applyNumberFormat="1" applyFont="1" applyFill="1" applyBorder="1" applyAlignment="1">
      <alignment horizontal="right"/>
    </xf>
    <xf numFmtId="165" fontId="14" fillId="3" borderId="0" xfId="0" applyNumberFormat="1" applyFont="1" applyFill="1" applyAlignment="1">
      <alignment horizontal="right"/>
    </xf>
    <xf numFmtId="165" fontId="14" fillId="3" borderId="0" xfId="1" applyNumberFormat="1" applyFont="1" applyFill="1" applyBorder="1" applyAlignment="1">
      <alignment horizontal="right"/>
    </xf>
    <xf numFmtId="165" fontId="14" fillId="3" borderId="10" xfId="1" applyNumberFormat="1" applyFont="1" applyFill="1" applyBorder="1" applyAlignment="1">
      <alignment horizontal="right"/>
    </xf>
    <xf numFmtId="0" fontId="14" fillId="5" borderId="0" xfId="0" applyFont="1" applyFill="1"/>
    <xf numFmtId="165" fontId="14" fillId="5" borderId="41" xfId="1" applyNumberFormat="1" applyFont="1" applyFill="1" applyBorder="1" applyAlignment="1">
      <alignment horizontal="right"/>
    </xf>
    <xf numFmtId="165" fontId="14" fillId="5" borderId="0" xfId="0" applyNumberFormat="1" applyFont="1" applyFill="1" applyAlignment="1">
      <alignment horizontal="right"/>
    </xf>
    <xf numFmtId="165" fontId="14" fillId="5" borderId="0" xfId="1" applyNumberFormat="1" applyFont="1" applyFill="1" applyBorder="1" applyAlignment="1">
      <alignment horizontal="right"/>
    </xf>
    <xf numFmtId="164" fontId="14" fillId="5" borderId="0" xfId="0" applyNumberFormat="1" applyFont="1" applyFill="1" applyAlignment="1">
      <alignment horizontal="right"/>
    </xf>
    <xf numFmtId="0" fontId="0" fillId="5" borderId="0" xfId="0" applyFill="1"/>
    <xf numFmtId="3" fontId="14" fillId="5" borderId="41" xfId="0" applyNumberFormat="1" applyFont="1" applyFill="1" applyBorder="1" applyAlignment="1">
      <alignment horizontal="right"/>
    </xf>
    <xf numFmtId="3" fontId="14" fillId="5" borderId="0" xfId="0" applyNumberFormat="1" applyFont="1" applyFill="1" applyAlignment="1">
      <alignment horizontal="right"/>
    </xf>
    <xf numFmtId="0" fontId="6" fillId="2" borderId="4" xfId="0" applyFont="1" applyFill="1" applyBorder="1" applyAlignment="1">
      <alignment horizontal="center" vertical="center" wrapText="1" readingOrder="1"/>
    </xf>
    <xf numFmtId="0" fontId="5" fillId="0" borderId="28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6" fillId="0" borderId="16" xfId="0" applyFont="1" applyBorder="1" applyAlignment="1">
      <alignment horizontal="left" vertical="center" wrapText="1" readingOrder="1"/>
    </xf>
    <xf numFmtId="0" fontId="18" fillId="4" borderId="23" xfId="0" applyFont="1" applyFill="1" applyBorder="1" applyAlignment="1">
      <alignment horizontal="center" vertical="center" textRotation="90"/>
    </xf>
    <xf numFmtId="0" fontId="18" fillId="4" borderId="25" xfId="0" applyFont="1" applyFill="1" applyBorder="1" applyAlignment="1">
      <alignment horizontal="center" vertical="center" textRotation="90"/>
    </xf>
    <xf numFmtId="0" fontId="18" fillId="4" borderId="27" xfId="0" applyFont="1" applyFill="1" applyBorder="1" applyAlignment="1">
      <alignment horizontal="center" vertical="center" textRotation="90"/>
    </xf>
    <xf numFmtId="0" fontId="5" fillId="4" borderId="24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6" xfId="0" applyFont="1" applyFill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3" fontId="23" fillId="2" borderId="29" xfId="0" applyNumberFormat="1" applyFont="1" applyFill="1" applyBorder="1" applyAlignment="1">
      <alignment horizontal="center" vertical="center" readingOrder="1"/>
    </xf>
    <xf numFmtId="3" fontId="23" fillId="2" borderId="30" xfId="0" applyNumberFormat="1" applyFont="1" applyFill="1" applyBorder="1" applyAlignment="1">
      <alignment horizontal="center" vertical="center" readingOrder="1"/>
    </xf>
    <xf numFmtId="3" fontId="23" fillId="2" borderId="31" xfId="0" applyNumberFormat="1" applyFont="1" applyFill="1" applyBorder="1" applyAlignment="1">
      <alignment horizontal="center" vertical="center" readingOrder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52" xfId="0" applyFont="1" applyFill="1" applyBorder="1" applyAlignment="1">
      <alignment horizontal="center"/>
    </xf>
    <xf numFmtId="0" fontId="10" fillId="2" borderId="50" xfId="0" applyFont="1" applyFill="1" applyBorder="1" applyAlignment="1">
      <alignment horizontal="center"/>
    </xf>
    <xf numFmtId="0" fontId="10" fillId="2" borderId="51" xfId="0" applyFont="1" applyFill="1" applyBorder="1" applyAlignment="1">
      <alignment horizontal="center"/>
    </xf>
    <xf numFmtId="0" fontId="6" fillId="0" borderId="16" xfId="0" applyFont="1" applyBorder="1" applyAlignment="1">
      <alignment horizontal="center" vertical="center" wrapText="1" readingOrder="1"/>
    </xf>
    <xf numFmtId="0" fontId="10" fillId="2" borderId="49" xfId="0" applyFont="1" applyFill="1" applyBorder="1" applyAlignment="1">
      <alignment horizontal="center"/>
    </xf>
    <xf numFmtId="0" fontId="10" fillId="2" borderId="65" xfId="0" applyFont="1" applyFill="1" applyBorder="1" applyAlignment="1">
      <alignment horizontal="center"/>
    </xf>
    <xf numFmtId="0" fontId="10" fillId="2" borderId="66" xfId="0" applyFont="1" applyFill="1" applyBorder="1" applyAlignment="1">
      <alignment horizontal="center"/>
    </xf>
    <xf numFmtId="0" fontId="10" fillId="2" borderId="67" xfId="0" applyFont="1" applyFill="1" applyBorder="1" applyAlignment="1">
      <alignment horizontal="center"/>
    </xf>
    <xf numFmtId="0" fontId="16" fillId="0" borderId="77" xfId="0" applyFont="1" applyBorder="1" applyAlignment="1">
      <alignment horizontal="left" wrapText="1"/>
    </xf>
    <xf numFmtId="2" fontId="23" fillId="2" borderId="29" xfId="0" applyNumberFormat="1" applyFont="1" applyFill="1" applyBorder="1" applyAlignment="1">
      <alignment horizontal="center" vertical="center" readingOrder="1"/>
    </xf>
    <xf numFmtId="2" fontId="23" fillId="2" borderId="30" xfId="0" applyNumberFormat="1" applyFont="1" applyFill="1" applyBorder="1" applyAlignment="1">
      <alignment horizontal="center" vertical="center" readingOrder="1"/>
    </xf>
    <xf numFmtId="2" fontId="23" fillId="2" borderId="31" xfId="0" applyNumberFormat="1" applyFont="1" applyFill="1" applyBorder="1" applyAlignment="1">
      <alignment horizontal="center" vertical="center" readingOrder="1"/>
    </xf>
    <xf numFmtId="1" fontId="15" fillId="2" borderId="29" xfId="0" applyNumberFormat="1" applyFont="1" applyFill="1" applyBorder="1" applyAlignment="1">
      <alignment horizontal="center" vertical="center" wrapText="1"/>
    </xf>
    <xf numFmtId="1" fontId="15" fillId="2" borderId="32" xfId="0" applyNumberFormat="1" applyFont="1" applyFill="1" applyBorder="1" applyAlignment="1">
      <alignment horizontal="center" vertical="center" wrapText="1"/>
    </xf>
    <xf numFmtId="1" fontId="15" fillId="2" borderId="33" xfId="0" applyNumberFormat="1" applyFont="1" applyFill="1" applyBorder="1" applyAlignment="1">
      <alignment horizontal="center" vertical="center" wrapText="1"/>
    </xf>
    <xf numFmtId="1" fontId="15" fillId="2" borderId="30" xfId="0" applyNumberFormat="1" applyFont="1" applyFill="1" applyBorder="1" applyAlignment="1">
      <alignment horizontal="center" vertical="center" wrapText="1"/>
    </xf>
    <xf numFmtId="1" fontId="15" fillId="2" borderId="3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6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6" fillId="0" borderId="15" xfId="0" applyFont="1" applyBorder="1" applyAlignment="1">
      <alignment horizontal="left"/>
    </xf>
    <xf numFmtId="0" fontId="16" fillId="0" borderId="0" xfId="0" applyFont="1" applyAlignment="1">
      <alignment horizontal="left" vertical="top" wrapText="1"/>
    </xf>
  </cellXfs>
  <cellStyles count="6">
    <cellStyle name="Hipervínculo" xfId="2" builtinId="8"/>
    <cellStyle name="Normal" xfId="0" builtinId="0"/>
    <cellStyle name="Normal 10" xfId="5" xr:uid="{BBD92058-E75E-4D17-AFEA-E26CDF79B7F5}"/>
    <cellStyle name="Normal 2 2" xfId="4" xr:uid="{D5AFF9EC-780A-4269-8571-5B9CE9B609BB}"/>
    <cellStyle name="Normal 2 6" xfId="3" xr:uid="{6FC13DB9-E322-45CA-876C-EF10F2C662C8}"/>
    <cellStyle name="Porcentaje" xfId="1" builtinId="5"/>
  </cellStyles>
  <dxfs count="0"/>
  <tableStyles count="1" defaultTableStyle="TableStyleMedium2" defaultPivotStyle="PivotStyleLight16">
    <tableStyle name="Invisible" pivot="0" table="0" count="0" xr9:uid="{4A87BA43-11DA-4A55-8F30-25CE7254FB8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8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7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Relationship Id="rId4" Type="http://schemas.openxmlformats.org/officeDocument/2006/relationships/chartUserShapes" Target="../drawings/drawing113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Relationship Id="rId4" Type="http://schemas.openxmlformats.org/officeDocument/2006/relationships/chartUserShapes" Target="../drawings/drawing114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Relationship Id="rId4" Type="http://schemas.openxmlformats.org/officeDocument/2006/relationships/chartUserShapes" Target="../drawings/drawing115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Relationship Id="rId4" Type="http://schemas.openxmlformats.org/officeDocument/2006/relationships/chartUserShapes" Target="../drawings/drawing116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Relationship Id="rId4" Type="http://schemas.openxmlformats.org/officeDocument/2006/relationships/chartUserShapes" Target="../drawings/drawing117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Relationship Id="rId4" Type="http://schemas.openxmlformats.org/officeDocument/2006/relationships/chartUserShapes" Target="../drawings/drawing118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Relationship Id="rId4" Type="http://schemas.openxmlformats.org/officeDocument/2006/relationships/chartUserShapes" Target="../drawings/drawing119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Relationship Id="rId4" Type="http://schemas.openxmlformats.org/officeDocument/2006/relationships/chartUserShapes" Target="../drawings/drawing120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Relationship Id="rId4" Type="http://schemas.openxmlformats.org/officeDocument/2006/relationships/chartUserShapes" Target="../drawings/drawing121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Relationship Id="rId4" Type="http://schemas.openxmlformats.org/officeDocument/2006/relationships/chartUserShapes" Target="../drawings/drawing1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8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Relationship Id="rId4" Type="http://schemas.openxmlformats.org/officeDocument/2006/relationships/chartUserShapes" Target="../drawings/drawing124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Relationship Id="rId4" Type="http://schemas.openxmlformats.org/officeDocument/2006/relationships/chartUserShapes" Target="../drawings/drawing125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Relationship Id="rId4" Type="http://schemas.openxmlformats.org/officeDocument/2006/relationships/chartUserShapes" Target="../drawings/drawing126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Relationship Id="rId4" Type="http://schemas.openxmlformats.org/officeDocument/2006/relationships/chartUserShapes" Target="../drawings/drawing127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Relationship Id="rId4" Type="http://schemas.openxmlformats.org/officeDocument/2006/relationships/chartUserShapes" Target="../drawings/drawing128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Relationship Id="rId4" Type="http://schemas.openxmlformats.org/officeDocument/2006/relationships/chartUserShapes" Target="../drawings/drawing129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Relationship Id="rId4" Type="http://schemas.openxmlformats.org/officeDocument/2006/relationships/chartUserShapes" Target="../drawings/drawing130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Relationship Id="rId4" Type="http://schemas.openxmlformats.org/officeDocument/2006/relationships/chartUserShapes" Target="../drawings/drawing131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Relationship Id="rId4" Type="http://schemas.openxmlformats.org/officeDocument/2006/relationships/chartUserShapes" Target="../drawings/drawing132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Relationship Id="rId4" Type="http://schemas.openxmlformats.org/officeDocument/2006/relationships/chartUserShapes" Target="../drawings/drawing13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19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Relationship Id="rId4" Type="http://schemas.openxmlformats.org/officeDocument/2006/relationships/chartUserShapes" Target="../drawings/drawing134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Relationship Id="rId4" Type="http://schemas.openxmlformats.org/officeDocument/2006/relationships/chartUserShapes" Target="../drawings/drawing135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Relationship Id="rId4" Type="http://schemas.openxmlformats.org/officeDocument/2006/relationships/chartUserShapes" Target="../drawings/drawing136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Relationship Id="rId4" Type="http://schemas.openxmlformats.org/officeDocument/2006/relationships/chartUserShapes" Target="../drawings/drawing137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Relationship Id="rId4" Type="http://schemas.openxmlformats.org/officeDocument/2006/relationships/chartUserShapes" Target="../drawings/drawing138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Relationship Id="rId4" Type="http://schemas.openxmlformats.org/officeDocument/2006/relationships/chartUserShapes" Target="../drawings/drawing139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Relationship Id="rId4" Type="http://schemas.openxmlformats.org/officeDocument/2006/relationships/chartUserShapes" Target="../drawings/drawing140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Relationship Id="rId4" Type="http://schemas.openxmlformats.org/officeDocument/2006/relationships/chartUserShapes" Target="../drawings/drawing141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Relationship Id="rId4" Type="http://schemas.openxmlformats.org/officeDocument/2006/relationships/chartUserShapes" Target="../drawings/drawing142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Relationship Id="rId4" Type="http://schemas.openxmlformats.org/officeDocument/2006/relationships/chartUserShapes" Target="../drawings/drawing143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0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Relationship Id="rId4" Type="http://schemas.openxmlformats.org/officeDocument/2006/relationships/chartUserShapes" Target="../drawings/drawing144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Relationship Id="rId4" Type="http://schemas.openxmlformats.org/officeDocument/2006/relationships/chartUserShapes" Target="../drawings/drawing145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146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147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Relationship Id="rId4" Type="http://schemas.openxmlformats.org/officeDocument/2006/relationships/chartUserShapes" Target="../drawings/drawing148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149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Relationship Id="rId4" Type="http://schemas.openxmlformats.org/officeDocument/2006/relationships/chartUserShapes" Target="../drawings/drawing150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151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Relationship Id="rId4" Type="http://schemas.openxmlformats.org/officeDocument/2006/relationships/chartUserShapes" Target="../drawings/drawing152.xml"/></Relationships>
</file>

<file path=xl/charts/_rels/chart1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37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1.xml"/></Relationships>
</file>

<file path=xl/charts/_rels/chart1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38.xml"/></Relationships>
</file>

<file path=xl/charts/_rels/chart1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39.xml"/></Relationships>
</file>

<file path=xl/charts/_rels/chart1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40.xml"/></Relationships>
</file>

<file path=xl/charts/_rels/chart1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41.xml"/></Relationships>
</file>

<file path=xl/charts/_rels/chart1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42.xml"/></Relationships>
</file>

<file path=xl/charts/_rels/chart1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43.xml"/></Relationships>
</file>

<file path=xl/charts/_rels/chart1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44.xml"/></Relationships>
</file>

<file path=xl/charts/_rels/chart1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45.xml"/></Relationships>
</file>

<file path=xl/charts/_rels/chart1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46.xml"/></Relationships>
</file>

<file path=xl/charts/_rels/chart1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4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2.xml"/></Relationships>
</file>

<file path=xl/charts/_rels/chart1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48.xml"/></Relationships>
</file>

<file path=xl/charts/_rels/chart1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6.xml"/><Relationship Id="rId1" Type="http://schemas.openxmlformats.org/officeDocument/2006/relationships/themeOverride" Target="../theme/themeOverride149.xml"/></Relationships>
</file>

<file path=xl/charts/_rels/chart1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8.xml"/><Relationship Id="rId1" Type="http://schemas.openxmlformats.org/officeDocument/2006/relationships/themeOverride" Target="../theme/themeOverride150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2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3.xml"/><Relationship Id="rId1" Type="http://schemas.openxmlformats.org/officeDocument/2006/relationships/themeOverride" Target="../theme/themeOverride151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5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6.xml"/><Relationship Id="rId1" Type="http://schemas.openxmlformats.org/officeDocument/2006/relationships/themeOverride" Target="../theme/themeOverride152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7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9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3.xml"/></Relationships>
</file>

<file path=xl/charts/_rels/chart1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0.xml"/><Relationship Id="rId1" Type="http://schemas.openxmlformats.org/officeDocument/2006/relationships/themeOverride" Target="../theme/themeOverride153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1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42.xml"/><Relationship Id="rId1" Type="http://schemas.microsoft.com/office/2011/relationships/chartStyle" Target="style142.xml"/><Relationship Id="rId4" Type="http://schemas.openxmlformats.org/officeDocument/2006/relationships/chartUserShapes" Target="../drawings/drawing193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43.xml"/><Relationship Id="rId1" Type="http://schemas.microsoft.com/office/2011/relationships/chartStyle" Target="style143.xml"/><Relationship Id="rId4" Type="http://schemas.openxmlformats.org/officeDocument/2006/relationships/chartUserShapes" Target="../drawings/drawing194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44.xml"/><Relationship Id="rId1" Type="http://schemas.microsoft.com/office/2011/relationships/chartStyle" Target="style144.xml"/><Relationship Id="rId4" Type="http://schemas.openxmlformats.org/officeDocument/2006/relationships/chartUserShapes" Target="../drawings/drawing195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45.xml"/><Relationship Id="rId1" Type="http://schemas.microsoft.com/office/2011/relationships/chartStyle" Target="style145.xml"/><Relationship Id="rId4" Type="http://schemas.openxmlformats.org/officeDocument/2006/relationships/chartUserShapes" Target="../drawings/drawing196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46.xml"/><Relationship Id="rId1" Type="http://schemas.microsoft.com/office/2011/relationships/chartStyle" Target="style146.xml"/><Relationship Id="rId4" Type="http://schemas.openxmlformats.org/officeDocument/2006/relationships/chartUserShapes" Target="../drawings/drawing197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47.xml"/><Relationship Id="rId1" Type="http://schemas.microsoft.com/office/2011/relationships/chartStyle" Target="style147.xml"/><Relationship Id="rId4" Type="http://schemas.openxmlformats.org/officeDocument/2006/relationships/chartUserShapes" Target="../drawings/drawing198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48.xml"/><Relationship Id="rId1" Type="http://schemas.microsoft.com/office/2011/relationships/chartStyle" Target="style148.xml"/><Relationship Id="rId4" Type="http://schemas.openxmlformats.org/officeDocument/2006/relationships/chartUserShapes" Target="../drawings/drawing199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49.xml"/><Relationship Id="rId1" Type="http://schemas.microsoft.com/office/2011/relationships/chartStyle" Target="style149.xml"/><Relationship Id="rId4" Type="http://schemas.openxmlformats.org/officeDocument/2006/relationships/chartUserShapes" Target="../drawings/drawing200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4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50.xml"/><Relationship Id="rId1" Type="http://schemas.microsoft.com/office/2011/relationships/chartStyle" Target="style150.xml"/><Relationship Id="rId4" Type="http://schemas.openxmlformats.org/officeDocument/2006/relationships/chartUserShapes" Target="../drawings/drawing201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51.xml"/><Relationship Id="rId1" Type="http://schemas.microsoft.com/office/2011/relationships/chartStyle" Target="style151.xml"/><Relationship Id="rId4" Type="http://schemas.openxmlformats.org/officeDocument/2006/relationships/chartUserShapes" Target="../drawings/drawing202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52.xml"/><Relationship Id="rId1" Type="http://schemas.microsoft.com/office/2011/relationships/chartStyle" Target="style152.xml"/><Relationship Id="rId4" Type="http://schemas.openxmlformats.org/officeDocument/2006/relationships/chartUserShapes" Target="../drawings/drawing203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53.xml"/><Relationship Id="rId1" Type="http://schemas.microsoft.com/office/2011/relationships/chartStyle" Target="style153.xml"/><Relationship Id="rId4" Type="http://schemas.openxmlformats.org/officeDocument/2006/relationships/chartUserShapes" Target="../drawings/drawing204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54.xml"/><Relationship Id="rId1" Type="http://schemas.microsoft.com/office/2011/relationships/chartStyle" Target="style154.xml"/><Relationship Id="rId4" Type="http://schemas.openxmlformats.org/officeDocument/2006/relationships/chartUserShapes" Target="../drawings/drawing205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55.xml"/><Relationship Id="rId1" Type="http://schemas.microsoft.com/office/2011/relationships/chartStyle" Target="style155.xml"/><Relationship Id="rId4" Type="http://schemas.openxmlformats.org/officeDocument/2006/relationships/chartUserShapes" Target="../drawings/drawing206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56.xml"/><Relationship Id="rId1" Type="http://schemas.microsoft.com/office/2011/relationships/chartStyle" Target="style156.xml"/><Relationship Id="rId4" Type="http://schemas.openxmlformats.org/officeDocument/2006/relationships/chartUserShapes" Target="../drawings/drawing207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208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209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210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5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211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212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213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214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215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216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217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218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219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69.xml"/><Relationship Id="rId1" Type="http://schemas.microsoft.com/office/2011/relationships/chartStyle" Target="style169.xml"/><Relationship Id="rId4" Type="http://schemas.openxmlformats.org/officeDocument/2006/relationships/chartUserShapes" Target="../drawings/drawing220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6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70.xml"/><Relationship Id="rId1" Type="http://schemas.microsoft.com/office/2011/relationships/chartStyle" Target="style170.xml"/><Relationship Id="rId4" Type="http://schemas.openxmlformats.org/officeDocument/2006/relationships/chartUserShapes" Target="../drawings/drawing221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71.xml"/><Relationship Id="rId1" Type="http://schemas.microsoft.com/office/2011/relationships/chartStyle" Target="style171.xml"/><Relationship Id="rId4" Type="http://schemas.openxmlformats.org/officeDocument/2006/relationships/chartUserShapes" Target="../drawings/drawing222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72.xml"/><Relationship Id="rId1" Type="http://schemas.microsoft.com/office/2011/relationships/chartStyle" Target="style172.xml"/><Relationship Id="rId4" Type="http://schemas.openxmlformats.org/officeDocument/2006/relationships/chartUserShapes" Target="../drawings/drawing224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73.xml"/><Relationship Id="rId1" Type="http://schemas.microsoft.com/office/2011/relationships/chartStyle" Target="style173.xml"/><Relationship Id="rId4" Type="http://schemas.openxmlformats.org/officeDocument/2006/relationships/chartUserShapes" Target="../drawings/drawing225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74.xml"/><Relationship Id="rId1" Type="http://schemas.microsoft.com/office/2011/relationships/chartStyle" Target="style174.xml"/><Relationship Id="rId4" Type="http://schemas.openxmlformats.org/officeDocument/2006/relationships/chartUserShapes" Target="../drawings/drawing226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75.xml"/><Relationship Id="rId1" Type="http://schemas.microsoft.com/office/2011/relationships/chartStyle" Target="style175.xml"/><Relationship Id="rId4" Type="http://schemas.openxmlformats.org/officeDocument/2006/relationships/chartUserShapes" Target="../drawings/drawing227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76.xml"/><Relationship Id="rId1" Type="http://schemas.microsoft.com/office/2011/relationships/chartStyle" Target="style176.xml"/><Relationship Id="rId4" Type="http://schemas.openxmlformats.org/officeDocument/2006/relationships/chartUserShapes" Target="../drawings/drawing228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77.xml"/><Relationship Id="rId1" Type="http://schemas.microsoft.com/office/2011/relationships/chartStyle" Target="style177.xml"/><Relationship Id="rId4" Type="http://schemas.openxmlformats.org/officeDocument/2006/relationships/chartUserShapes" Target="../drawings/drawing229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78.xml"/><Relationship Id="rId1" Type="http://schemas.microsoft.com/office/2011/relationships/chartStyle" Target="style178.xml"/><Relationship Id="rId4" Type="http://schemas.openxmlformats.org/officeDocument/2006/relationships/chartUserShapes" Target="../drawings/drawing230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79.xml"/><Relationship Id="rId1" Type="http://schemas.microsoft.com/office/2011/relationships/chartStyle" Target="style179.xml"/><Relationship Id="rId4" Type="http://schemas.openxmlformats.org/officeDocument/2006/relationships/chartUserShapes" Target="../drawings/drawing23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27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80.xml"/><Relationship Id="rId1" Type="http://schemas.microsoft.com/office/2011/relationships/chartStyle" Target="style180.xml"/><Relationship Id="rId4" Type="http://schemas.openxmlformats.org/officeDocument/2006/relationships/chartUserShapes" Target="../drawings/drawing232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81.xml"/><Relationship Id="rId1" Type="http://schemas.microsoft.com/office/2011/relationships/chartStyle" Target="style181.xml"/><Relationship Id="rId4" Type="http://schemas.openxmlformats.org/officeDocument/2006/relationships/chartUserShapes" Target="../drawings/drawing233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4.xml"/><Relationship Id="rId2" Type="http://schemas.microsoft.com/office/2011/relationships/chartColorStyle" Target="colors182.xml"/><Relationship Id="rId1" Type="http://schemas.microsoft.com/office/2011/relationships/chartStyle" Target="style182.xml"/><Relationship Id="rId4" Type="http://schemas.openxmlformats.org/officeDocument/2006/relationships/chartUserShapes" Target="../drawings/drawing234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5.xml"/><Relationship Id="rId2" Type="http://schemas.microsoft.com/office/2011/relationships/chartColorStyle" Target="colors183.xml"/><Relationship Id="rId1" Type="http://schemas.microsoft.com/office/2011/relationships/chartStyle" Target="style183.xml"/><Relationship Id="rId4" Type="http://schemas.openxmlformats.org/officeDocument/2006/relationships/chartUserShapes" Target="../drawings/drawing235.xml"/></Relationships>
</file>

<file path=xl/charts/_rels/chart2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7.xml"/><Relationship Id="rId1" Type="http://schemas.openxmlformats.org/officeDocument/2006/relationships/themeOverride" Target="../theme/themeOverride196.xml"/></Relationships>
</file>

<file path=xl/charts/_rels/chart2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9.xml"/><Relationship Id="rId1" Type="http://schemas.openxmlformats.org/officeDocument/2006/relationships/themeOverride" Target="../theme/themeOverride197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8.xml"/><Relationship Id="rId2" Type="http://schemas.microsoft.com/office/2011/relationships/chartColorStyle" Target="colors184.xml"/><Relationship Id="rId1" Type="http://schemas.microsoft.com/office/2011/relationships/chartStyle" Target="style184.xml"/><Relationship Id="rId4" Type="http://schemas.openxmlformats.org/officeDocument/2006/relationships/chartUserShapes" Target="../drawings/drawing241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9.xml"/><Relationship Id="rId2" Type="http://schemas.microsoft.com/office/2011/relationships/chartColorStyle" Target="colors185.xml"/><Relationship Id="rId1" Type="http://schemas.microsoft.com/office/2011/relationships/chartStyle" Target="style185.xml"/><Relationship Id="rId4" Type="http://schemas.openxmlformats.org/officeDocument/2006/relationships/chartUserShapes" Target="../drawings/drawing242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0.xml"/><Relationship Id="rId2" Type="http://schemas.microsoft.com/office/2011/relationships/chartColorStyle" Target="colors186.xml"/><Relationship Id="rId1" Type="http://schemas.microsoft.com/office/2011/relationships/chartStyle" Target="style186.xml"/><Relationship Id="rId4" Type="http://schemas.openxmlformats.org/officeDocument/2006/relationships/chartUserShapes" Target="../drawings/drawing243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1.xml"/><Relationship Id="rId2" Type="http://schemas.microsoft.com/office/2011/relationships/chartColorStyle" Target="colors187.xml"/><Relationship Id="rId1" Type="http://schemas.microsoft.com/office/2011/relationships/chartStyle" Target="style187.xml"/><Relationship Id="rId4" Type="http://schemas.openxmlformats.org/officeDocument/2006/relationships/chartUserShapes" Target="../drawings/drawing24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28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2.xml"/><Relationship Id="rId2" Type="http://schemas.microsoft.com/office/2011/relationships/chartColorStyle" Target="colors188.xml"/><Relationship Id="rId1" Type="http://schemas.microsoft.com/office/2011/relationships/chartStyle" Target="style188.xml"/><Relationship Id="rId4" Type="http://schemas.openxmlformats.org/officeDocument/2006/relationships/chartUserShapes" Target="../drawings/drawing245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3.xml"/><Relationship Id="rId2" Type="http://schemas.microsoft.com/office/2011/relationships/chartColorStyle" Target="colors189.xml"/><Relationship Id="rId1" Type="http://schemas.microsoft.com/office/2011/relationships/chartStyle" Target="style189.xml"/><Relationship Id="rId4" Type="http://schemas.openxmlformats.org/officeDocument/2006/relationships/chartUserShapes" Target="../drawings/drawing246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4.xml"/><Relationship Id="rId2" Type="http://schemas.microsoft.com/office/2011/relationships/chartColorStyle" Target="colors190.xml"/><Relationship Id="rId1" Type="http://schemas.microsoft.com/office/2011/relationships/chartStyle" Target="style190.xml"/><Relationship Id="rId4" Type="http://schemas.openxmlformats.org/officeDocument/2006/relationships/chartUserShapes" Target="../drawings/drawing247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5.xml"/><Relationship Id="rId2" Type="http://schemas.microsoft.com/office/2011/relationships/chartColorStyle" Target="colors191.xml"/><Relationship Id="rId1" Type="http://schemas.microsoft.com/office/2011/relationships/chartStyle" Target="style191.xml"/><Relationship Id="rId4" Type="http://schemas.openxmlformats.org/officeDocument/2006/relationships/chartUserShapes" Target="../drawings/drawing248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6.xml"/><Relationship Id="rId2" Type="http://schemas.microsoft.com/office/2011/relationships/chartColorStyle" Target="colors192.xml"/><Relationship Id="rId1" Type="http://schemas.microsoft.com/office/2011/relationships/chartStyle" Target="style192.xml"/><Relationship Id="rId4" Type="http://schemas.openxmlformats.org/officeDocument/2006/relationships/chartUserShapes" Target="../drawings/drawing249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7.xml"/><Relationship Id="rId2" Type="http://schemas.microsoft.com/office/2011/relationships/chartColorStyle" Target="colors193.xml"/><Relationship Id="rId1" Type="http://schemas.microsoft.com/office/2011/relationships/chartStyle" Target="style193.xml"/><Relationship Id="rId4" Type="http://schemas.openxmlformats.org/officeDocument/2006/relationships/chartUserShapes" Target="../drawings/drawing250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8.xml"/><Relationship Id="rId2" Type="http://schemas.microsoft.com/office/2011/relationships/chartColorStyle" Target="colors194.xml"/><Relationship Id="rId1" Type="http://schemas.microsoft.com/office/2011/relationships/chartStyle" Target="style194.xml"/><Relationship Id="rId4" Type="http://schemas.openxmlformats.org/officeDocument/2006/relationships/chartUserShapes" Target="../drawings/drawing251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9.xml"/><Relationship Id="rId2" Type="http://schemas.microsoft.com/office/2011/relationships/chartColorStyle" Target="colors195.xml"/><Relationship Id="rId1" Type="http://schemas.microsoft.com/office/2011/relationships/chartStyle" Target="style195.xml"/><Relationship Id="rId4" Type="http://schemas.openxmlformats.org/officeDocument/2006/relationships/chartUserShapes" Target="../drawings/drawing252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0.xml"/><Relationship Id="rId2" Type="http://schemas.microsoft.com/office/2011/relationships/chartColorStyle" Target="colors196.xml"/><Relationship Id="rId1" Type="http://schemas.microsoft.com/office/2011/relationships/chartStyle" Target="style196.xml"/><Relationship Id="rId4" Type="http://schemas.openxmlformats.org/officeDocument/2006/relationships/chartUserShapes" Target="../drawings/drawing254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1.xml"/><Relationship Id="rId2" Type="http://schemas.microsoft.com/office/2011/relationships/chartColorStyle" Target="colors197.xml"/><Relationship Id="rId1" Type="http://schemas.microsoft.com/office/2011/relationships/chartStyle" Target="style197.xml"/><Relationship Id="rId4" Type="http://schemas.openxmlformats.org/officeDocument/2006/relationships/chartUserShapes" Target="../drawings/drawing255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29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2.xml"/><Relationship Id="rId2" Type="http://schemas.microsoft.com/office/2011/relationships/chartColorStyle" Target="colors198.xml"/><Relationship Id="rId1" Type="http://schemas.microsoft.com/office/2011/relationships/chartStyle" Target="style198.xml"/><Relationship Id="rId4" Type="http://schemas.openxmlformats.org/officeDocument/2006/relationships/chartUserShapes" Target="../drawings/drawing256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3.xml"/><Relationship Id="rId2" Type="http://schemas.microsoft.com/office/2011/relationships/chartColorStyle" Target="colors199.xml"/><Relationship Id="rId1" Type="http://schemas.microsoft.com/office/2011/relationships/chartStyle" Target="style199.xml"/><Relationship Id="rId4" Type="http://schemas.openxmlformats.org/officeDocument/2006/relationships/chartUserShapes" Target="../drawings/drawing257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4.xml"/><Relationship Id="rId2" Type="http://schemas.microsoft.com/office/2011/relationships/chartColorStyle" Target="colors200.xml"/><Relationship Id="rId1" Type="http://schemas.microsoft.com/office/2011/relationships/chartStyle" Target="style200.xml"/><Relationship Id="rId4" Type="http://schemas.openxmlformats.org/officeDocument/2006/relationships/chartUserShapes" Target="../drawings/drawing258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5.xml"/><Relationship Id="rId2" Type="http://schemas.microsoft.com/office/2011/relationships/chartColorStyle" Target="colors201.xml"/><Relationship Id="rId1" Type="http://schemas.microsoft.com/office/2011/relationships/chartStyle" Target="style201.xml"/><Relationship Id="rId4" Type="http://schemas.openxmlformats.org/officeDocument/2006/relationships/chartUserShapes" Target="../drawings/drawing259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6.xml"/><Relationship Id="rId2" Type="http://schemas.microsoft.com/office/2011/relationships/chartColorStyle" Target="colors202.xml"/><Relationship Id="rId1" Type="http://schemas.microsoft.com/office/2011/relationships/chartStyle" Target="style202.xml"/><Relationship Id="rId4" Type="http://schemas.openxmlformats.org/officeDocument/2006/relationships/chartUserShapes" Target="../drawings/drawing260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7.xml"/><Relationship Id="rId2" Type="http://schemas.microsoft.com/office/2011/relationships/chartColorStyle" Target="colors203.xml"/><Relationship Id="rId1" Type="http://schemas.microsoft.com/office/2011/relationships/chartStyle" Target="style203.xml"/><Relationship Id="rId4" Type="http://schemas.openxmlformats.org/officeDocument/2006/relationships/chartUserShapes" Target="../drawings/drawing261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8.xml"/><Relationship Id="rId2" Type="http://schemas.microsoft.com/office/2011/relationships/chartColorStyle" Target="colors204.xml"/><Relationship Id="rId1" Type="http://schemas.microsoft.com/office/2011/relationships/chartStyle" Target="style204.xml"/><Relationship Id="rId4" Type="http://schemas.openxmlformats.org/officeDocument/2006/relationships/chartUserShapes" Target="../drawings/drawing262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9.xml"/><Relationship Id="rId2" Type="http://schemas.microsoft.com/office/2011/relationships/chartColorStyle" Target="colors205.xml"/><Relationship Id="rId1" Type="http://schemas.microsoft.com/office/2011/relationships/chartStyle" Target="style205.xml"/><Relationship Id="rId4" Type="http://schemas.openxmlformats.org/officeDocument/2006/relationships/chartUserShapes" Target="../drawings/drawing263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0.xml"/><Relationship Id="rId2" Type="http://schemas.microsoft.com/office/2011/relationships/chartColorStyle" Target="colors206.xml"/><Relationship Id="rId1" Type="http://schemas.microsoft.com/office/2011/relationships/chartStyle" Target="style206.xml"/><Relationship Id="rId4" Type="http://schemas.openxmlformats.org/officeDocument/2006/relationships/chartUserShapes" Target="../drawings/drawing264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1.xml"/><Relationship Id="rId2" Type="http://schemas.microsoft.com/office/2011/relationships/chartColorStyle" Target="colors207.xml"/><Relationship Id="rId1" Type="http://schemas.microsoft.com/office/2011/relationships/chartStyle" Target="style207.xml"/><Relationship Id="rId4" Type="http://schemas.openxmlformats.org/officeDocument/2006/relationships/chartUserShapes" Target="../drawings/drawing265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0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2.xml"/><Relationship Id="rId2" Type="http://schemas.microsoft.com/office/2011/relationships/chartColorStyle" Target="colors208.xml"/><Relationship Id="rId1" Type="http://schemas.microsoft.com/office/2011/relationships/chartStyle" Target="style208.xml"/><Relationship Id="rId4" Type="http://schemas.openxmlformats.org/officeDocument/2006/relationships/chartUserShapes" Target="../drawings/drawing268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3.xml"/><Relationship Id="rId2" Type="http://schemas.microsoft.com/office/2011/relationships/chartColorStyle" Target="colors209.xml"/><Relationship Id="rId1" Type="http://schemas.microsoft.com/office/2011/relationships/chartStyle" Target="style209.xml"/><Relationship Id="rId4" Type="http://schemas.openxmlformats.org/officeDocument/2006/relationships/chartUserShapes" Target="../drawings/drawing270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31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32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3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3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35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38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3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40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41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42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43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44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4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46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47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48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49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51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52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53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54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5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61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2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6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6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6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6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6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6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6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6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7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7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3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7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7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7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7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7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7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7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7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8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8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8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8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8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8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8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8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8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8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90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9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93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94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95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Relationship Id="rId4" Type="http://schemas.openxmlformats.org/officeDocument/2006/relationships/chartUserShapes" Target="../drawings/drawing96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Relationship Id="rId4" Type="http://schemas.openxmlformats.org/officeDocument/2006/relationships/chartUserShapes" Target="../drawings/drawing97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Relationship Id="rId4" Type="http://schemas.openxmlformats.org/officeDocument/2006/relationships/chartUserShapes" Target="../drawings/drawing98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Relationship Id="rId4" Type="http://schemas.openxmlformats.org/officeDocument/2006/relationships/chartUserShapes" Target="../drawings/drawing99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Relationship Id="rId4" Type="http://schemas.openxmlformats.org/officeDocument/2006/relationships/chartUserShapes" Target="../drawings/drawing100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Relationship Id="rId4" Type="http://schemas.openxmlformats.org/officeDocument/2006/relationships/chartUserShapes" Target="../drawings/drawing101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Relationship Id="rId4" Type="http://schemas.openxmlformats.org/officeDocument/2006/relationships/chartUserShapes" Target="../drawings/drawing10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6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Relationship Id="rId4" Type="http://schemas.openxmlformats.org/officeDocument/2006/relationships/chartUserShapes" Target="../drawings/drawing103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Relationship Id="rId4" Type="http://schemas.openxmlformats.org/officeDocument/2006/relationships/chartUserShapes" Target="../drawings/drawing104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Relationship Id="rId4" Type="http://schemas.openxmlformats.org/officeDocument/2006/relationships/chartUserShapes" Target="../drawings/drawing105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Relationship Id="rId4" Type="http://schemas.openxmlformats.org/officeDocument/2006/relationships/chartUserShapes" Target="../drawings/drawing106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Relationship Id="rId4" Type="http://schemas.openxmlformats.org/officeDocument/2006/relationships/chartUserShapes" Target="../drawings/drawing107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Relationship Id="rId4" Type="http://schemas.openxmlformats.org/officeDocument/2006/relationships/chartUserShapes" Target="../drawings/drawing108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Relationship Id="rId4" Type="http://schemas.openxmlformats.org/officeDocument/2006/relationships/chartUserShapes" Target="../drawings/drawing109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110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11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Relationship Id="rId4" Type="http://schemas.openxmlformats.org/officeDocument/2006/relationships/chartUserShapes" Target="../drawings/drawing1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C-4063-B1B0-29CDE3B5B3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C-4063-B1B0-29CDE3B5B39B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C-4063-B1B0-29CDE3B5B39B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C-4063-B1B0-29CDE3B5B39B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C-4063-B1B0-29CDE3B5B3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C-4063-B1B0-29CDE3B5B39B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AC-4063-B1B0-29CDE3B5B3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AC-4063-B1B0-29CDE3B5B3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4">
                  <c:v>391272</c:v>
                </c:pt>
                <c:pt idx="5">
                  <c:v>433518</c:v>
                </c:pt>
                <c:pt idx="6">
                  <c:v>453884</c:v>
                </c:pt>
                <c:pt idx="7">
                  <c:v>447853</c:v>
                </c:pt>
                <c:pt idx="12">
                  <c:v>3427350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AC-4063-B1B0-29CDE3B5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C-4063-B1B0-29CDE3B5B3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C-4063-B1B0-29CDE3B5B3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C-4063-B1B0-29CDE3B5B3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C-4063-B1B0-29CDE3B5B3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C-4063-B1B0-29CDE3B5B3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C-4063-B1B0-29CDE3B5B3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C-4063-B1B0-29CDE3B5B3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C-4063-B1B0-29CDE3B5B3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C-4063-B1B0-29CDE3B5B3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C-4063-B1B0-29CDE3B5B3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AC-4063-B1B0-29CDE3B5B3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AC-4063-B1B0-29CDE3B5B3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AC-4063-B1B0-29CDE3B5B39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4">
                  <c:v>3.1345880120196012E-2</c:v>
                </c:pt>
                <c:pt idx="5">
                  <c:v>0.13524724317897929</c:v>
                </c:pt>
                <c:pt idx="6">
                  <c:v>-3.366145752134897E-3</c:v>
                </c:pt>
                <c:pt idx="7">
                  <c:v>1.255711633985146E-2</c:v>
                </c:pt>
                <c:pt idx="12">
                  <c:v>0.1051985462012559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AC-4063-B1B0-29CDE3B5B39B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4">
                  <c:v>9.8254035848399646E-3</c:v>
                </c:pt>
                <c:pt idx="5">
                  <c:v>6.6687991338902464E-2</c:v>
                </c:pt>
                <c:pt idx="6">
                  <c:v>6.3585386257495546E-2</c:v>
                </c:pt>
                <c:pt idx="7">
                  <c:v>1.9732823829734514E-3</c:v>
                </c:pt>
                <c:pt idx="12">
                  <c:v>5.8219926713326098E-2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AC-4063-B1B0-29CDE3B5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9-4E62-A929-63C8264DBD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TF'!$C$660:$C$672</c:f>
              <c:numCache>
                <c:formatCode>#,##0</c:formatCode>
                <c:ptCount val="13"/>
                <c:pt idx="0">
                  <c:v>1336</c:v>
                </c:pt>
                <c:pt idx="1">
                  <c:v>1340</c:v>
                </c:pt>
                <c:pt idx="2">
                  <c:v>1776</c:v>
                </c:pt>
                <c:pt idx="3">
                  <c:v>1691</c:v>
                </c:pt>
                <c:pt idx="4">
                  <c:v>1250</c:v>
                </c:pt>
                <c:pt idx="5">
                  <c:v>1566</c:v>
                </c:pt>
                <c:pt idx="6">
                  <c:v>1527</c:v>
                </c:pt>
                <c:pt idx="7">
                  <c:v>1264</c:v>
                </c:pt>
                <c:pt idx="8">
                  <c:v>1110</c:v>
                </c:pt>
                <c:pt idx="9">
                  <c:v>1231</c:v>
                </c:pt>
                <c:pt idx="10">
                  <c:v>1324</c:v>
                </c:pt>
                <c:pt idx="11">
                  <c:v>1622</c:v>
                </c:pt>
                <c:pt idx="12">
                  <c:v>17037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9-4E62-A929-63C8264DBD2A}"/>
            </c:ext>
          </c:extLst>
        </c:ser>
        <c:ser>
          <c:idx val="5"/>
          <c:order val="1"/>
          <c:tx>
            <c:strRef>
              <c:f>'Viajeros entr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39-4E62-A929-63C8264DBD2A}"/>
              </c:ext>
            </c:extLst>
          </c:dPt>
          <c:val>
            <c:numRef>
              <c:f>'Viajeros entr evol mensu TF'!$G$660:$G$672</c:f>
              <c:numCache>
                <c:formatCode>#,##0</c:formatCode>
                <c:ptCount val="13"/>
                <c:pt idx="0">
                  <c:v>181</c:v>
                </c:pt>
                <c:pt idx="1">
                  <c:v>180</c:v>
                </c:pt>
                <c:pt idx="2">
                  <c:v>185</c:v>
                </c:pt>
                <c:pt idx="3">
                  <c:v>266</c:v>
                </c:pt>
                <c:pt idx="4">
                  <c:v>405</c:v>
                </c:pt>
                <c:pt idx="5">
                  <c:v>364</c:v>
                </c:pt>
                <c:pt idx="6">
                  <c:v>942</c:v>
                </c:pt>
                <c:pt idx="7">
                  <c:v>830</c:v>
                </c:pt>
                <c:pt idx="8">
                  <c:v>817</c:v>
                </c:pt>
                <c:pt idx="9">
                  <c:v>873</c:v>
                </c:pt>
                <c:pt idx="10">
                  <c:v>1038</c:v>
                </c:pt>
                <c:pt idx="11">
                  <c:v>1479</c:v>
                </c:pt>
                <c:pt idx="12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9-4E62-A929-63C8264DBD2A}"/>
            </c:ext>
          </c:extLst>
        </c:ser>
        <c:ser>
          <c:idx val="0"/>
          <c:order val="2"/>
          <c:tx>
            <c:strRef>
              <c:f>'Viajeros entr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39-4E62-A929-63C8264DBD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TF'!$I$660:$I$672</c:f>
              <c:numCache>
                <c:formatCode>#,##0</c:formatCode>
                <c:ptCount val="13"/>
                <c:pt idx="0">
                  <c:v>1057</c:v>
                </c:pt>
                <c:pt idx="1">
                  <c:v>1321</c:v>
                </c:pt>
                <c:pt idx="2">
                  <c:v>2502</c:v>
                </c:pt>
                <c:pt idx="3">
                  <c:v>2880</c:v>
                </c:pt>
                <c:pt idx="4">
                  <c:v>1563</c:v>
                </c:pt>
                <c:pt idx="5">
                  <c:v>3423</c:v>
                </c:pt>
                <c:pt idx="6">
                  <c:v>2471</c:v>
                </c:pt>
                <c:pt idx="7">
                  <c:v>1900</c:v>
                </c:pt>
                <c:pt idx="8">
                  <c:v>2189</c:v>
                </c:pt>
                <c:pt idx="9">
                  <c:v>2144</c:v>
                </c:pt>
                <c:pt idx="10">
                  <c:v>2283</c:v>
                </c:pt>
                <c:pt idx="11">
                  <c:v>2774</c:v>
                </c:pt>
                <c:pt idx="12">
                  <c:v>26507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39-4E62-A929-63C8264DBD2A}"/>
            </c:ext>
          </c:extLst>
        </c:ser>
        <c:ser>
          <c:idx val="1"/>
          <c:order val="3"/>
          <c:tx>
            <c:strRef>
              <c:f>'Viajeros entr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39-4E62-A929-63C8264DBD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39-4E62-A929-63C8264DBD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TF'!$K$660:$K$672</c:f>
              <c:numCache>
                <c:formatCode>#,##0</c:formatCode>
                <c:ptCount val="13"/>
                <c:pt idx="0">
                  <c:v>2324</c:v>
                </c:pt>
                <c:pt idx="1">
                  <c:v>2360</c:v>
                </c:pt>
                <c:pt idx="2">
                  <c:v>2872</c:v>
                </c:pt>
                <c:pt idx="3">
                  <c:v>3582</c:v>
                </c:pt>
                <c:pt idx="4">
                  <c:v>2767</c:v>
                </c:pt>
                <c:pt idx="5">
                  <c:v>2266</c:v>
                </c:pt>
                <c:pt idx="6">
                  <c:v>2371</c:v>
                </c:pt>
                <c:pt idx="7">
                  <c:v>3632</c:v>
                </c:pt>
                <c:pt idx="12">
                  <c:v>22174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39-4E62-A929-63C8264D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39-4E62-A929-63C8264DBD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39-4E62-A929-63C8264DBD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39-4E62-A929-63C8264DBD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39-4E62-A929-63C8264DBD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39-4E62-A929-63C8264DBD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39-4E62-A929-63C8264DBD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39-4E62-A929-63C8264DBD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39-4E62-A929-63C8264DBD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39-4E62-A929-63C8264DBD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9-4E62-A929-63C8264DBD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39-4E62-A929-63C8264DBD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39-4E62-A929-63C8264DBD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39-4E62-A929-63C8264DBD2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TF'!$L$660:$L$672</c:f>
              <c:numCache>
                <c:formatCode>0.0%</c:formatCode>
                <c:ptCount val="13"/>
                <c:pt idx="0">
                  <c:v>1.1986754966887418</c:v>
                </c:pt>
                <c:pt idx="1">
                  <c:v>0.78652535957607883</c:v>
                </c:pt>
                <c:pt idx="2">
                  <c:v>0.14788169464428447</c:v>
                </c:pt>
                <c:pt idx="3">
                  <c:v>0.24374999999999991</c:v>
                </c:pt>
                <c:pt idx="4">
                  <c:v>0.77031349968010243</c:v>
                </c:pt>
                <c:pt idx="5">
                  <c:v>-0.33800759567630734</c:v>
                </c:pt>
                <c:pt idx="6">
                  <c:v>-4.0469445568595663E-2</c:v>
                </c:pt>
                <c:pt idx="7">
                  <c:v>0.91157894736842104</c:v>
                </c:pt>
                <c:pt idx="12">
                  <c:v>0.29543728457089435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39-4E62-A929-63C8264DBD2A}"/>
            </c:ext>
          </c:extLst>
        </c:ser>
        <c:ser>
          <c:idx val="4"/>
          <c:order val="5"/>
          <c:tx>
            <c:strRef>
              <c:f>'Viajeros entr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TF'!$M$660:$M$672</c:f>
              <c:numCache>
                <c:formatCode>0.0%</c:formatCode>
                <c:ptCount val="13"/>
                <c:pt idx="0">
                  <c:v>0.73952095808383222</c:v>
                </c:pt>
                <c:pt idx="1">
                  <c:v>0.76119402985074625</c:v>
                </c:pt>
                <c:pt idx="2">
                  <c:v>0.61711711711711703</c:v>
                </c:pt>
                <c:pt idx="3">
                  <c:v>1.1182732111176819</c:v>
                </c:pt>
                <c:pt idx="4">
                  <c:v>1.2136</c:v>
                </c:pt>
                <c:pt idx="5">
                  <c:v>0.4469987228607919</c:v>
                </c:pt>
                <c:pt idx="6">
                  <c:v>0.55271774721676481</c:v>
                </c:pt>
                <c:pt idx="7">
                  <c:v>1.8734177215189876</c:v>
                </c:pt>
                <c:pt idx="12">
                  <c:v>0.88714893617021273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39-4E62-A929-63C8264D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13-4282-BB0F-30F41387625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FV'!$C$251:$C$263</c:f>
              <c:numCache>
                <c:formatCode>#,##0</c:formatCode>
                <c:ptCount val="13"/>
                <c:pt idx="0">
                  <c:v>1730</c:v>
                </c:pt>
                <c:pt idx="1">
                  <c:v>1683</c:v>
                </c:pt>
                <c:pt idx="2">
                  <c:v>1794</c:v>
                </c:pt>
                <c:pt idx="3">
                  <c:v>1873</c:v>
                </c:pt>
                <c:pt idx="4">
                  <c:v>1733</c:v>
                </c:pt>
                <c:pt idx="5">
                  <c:v>2290</c:v>
                </c:pt>
                <c:pt idx="6">
                  <c:v>2097</c:v>
                </c:pt>
                <c:pt idx="7">
                  <c:v>1766</c:v>
                </c:pt>
                <c:pt idx="8">
                  <c:v>1512</c:v>
                </c:pt>
                <c:pt idx="9">
                  <c:v>2031</c:v>
                </c:pt>
                <c:pt idx="10">
                  <c:v>1459</c:v>
                </c:pt>
                <c:pt idx="11">
                  <c:v>1819</c:v>
                </c:pt>
                <c:pt idx="12">
                  <c:v>21787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3-4282-BB0F-30F413876257}"/>
            </c:ext>
          </c:extLst>
        </c:ser>
        <c:ser>
          <c:idx val="5"/>
          <c:order val="1"/>
          <c:tx>
            <c:strRef>
              <c:f>'Viajeros entr evol mensu FV'!$G$249:$H$249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13-4282-BB0F-30F413876257}"/>
              </c:ext>
            </c:extLst>
          </c:dPt>
          <c:val>
            <c:numRef>
              <c:f>'Viajeros entr evol mensu FV'!$G$251:$G$263</c:f>
              <c:numCache>
                <c:formatCode>#,##0</c:formatCode>
                <c:ptCount val="13"/>
                <c:pt idx="0">
                  <c:v>273</c:v>
                </c:pt>
                <c:pt idx="1">
                  <c:v>254</c:v>
                </c:pt>
                <c:pt idx="2">
                  <c:v>75</c:v>
                </c:pt>
                <c:pt idx="3">
                  <c:v>69</c:v>
                </c:pt>
                <c:pt idx="4">
                  <c:v>65</c:v>
                </c:pt>
                <c:pt idx="5">
                  <c:v>69</c:v>
                </c:pt>
                <c:pt idx="6">
                  <c:v>494</c:v>
                </c:pt>
                <c:pt idx="7">
                  <c:v>1077</c:v>
                </c:pt>
                <c:pt idx="8">
                  <c:v>1139</c:v>
                </c:pt>
                <c:pt idx="9">
                  <c:v>1812</c:v>
                </c:pt>
                <c:pt idx="10">
                  <c:v>1546</c:v>
                </c:pt>
                <c:pt idx="11">
                  <c:v>1460</c:v>
                </c:pt>
                <c:pt idx="12">
                  <c:v>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13-4282-BB0F-30F413876257}"/>
            </c:ext>
          </c:extLst>
        </c:ser>
        <c:ser>
          <c:idx val="0"/>
          <c:order val="2"/>
          <c:tx>
            <c:strRef>
              <c:f>'Viajeros entr evol mensu FV'!$I$249:$J$249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13-4282-BB0F-30F41387625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FV'!$I$251:$I$263</c:f>
              <c:numCache>
                <c:formatCode>#,##0</c:formatCode>
                <c:ptCount val="13"/>
                <c:pt idx="0">
                  <c:v>1533</c:v>
                </c:pt>
                <c:pt idx="1">
                  <c:v>2285</c:v>
                </c:pt>
                <c:pt idx="2">
                  <c:v>2044</c:v>
                </c:pt>
                <c:pt idx="3">
                  <c:v>1954</c:v>
                </c:pt>
                <c:pt idx="4">
                  <c:v>1844</c:v>
                </c:pt>
                <c:pt idx="5">
                  <c:v>1929</c:v>
                </c:pt>
                <c:pt idx="6">
                  <c:v>1684</c:v>
                </c:pt>
                <c:pt idx="7">
                  <c:v>1905</c:v>
                </c:pt>
                <c:pt idx="8">
                  <c:v>1725</c:v>
                </c:pt>
                <c:pt idx="9">
                  <c:v>2154</c:v>
                </c:pt>
                <c:pt idx="10">
                  <c:v>2755</c:v>
                </c:pt>
                <c:pt idx="11">
                  <c:v>2578</c:v>
                </c:pt>
                <c:pt idx="12">
                  <c:v>24390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13-4282-BB0F-30F413876257}"/>
            </c:ext>
          </c:extLst>
        </c:ser>
        <c:ser>
          <c:idx val="1"/>
          <c:order val="3"/>
          <c:tx>
            <c:strRef>
              <c:f>'Viajeros entr evol mensu FV'!$K$249:$L$249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13-4282-BB0F-30F4138762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13-4282-BB0F-30F41387625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FV'!$K$251:$K$263</c:f>
              <c:numCache>
                <c:formatCode>#,##0</c:formatCode>
                <c:ptCount val="13"/>
                <c:pt idx="0">
                  <c:v>2869</c:v>
                </c:pt>
                <c:pt idx="1">
                  <c:v>2755</c:v>
                </c:pt>
                <c:pt idx="2">
                  <c:v>2909</c:v>
                </c:pt>
                <c:pt idx="3">
                  <c:v>2962</c:v>
                </c:pt>
                <c:pt idx="4">
                  <c:v>2661</c:v>
                </c:pt>
                <c:pt idx="5">
                  <c:v>3374</c:v>
                </c:pt>
                <c:pt idx="6">
                  <c:v>3338</c:v>
                </c:pt>
                <c:pt idx="7">
                  <c:v>3381</c:v>
                </c:pt>
                <c:pt idx="12">
                  <c:v>24249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13-4282-BB0F-30F41387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13-4282-BB0F-30F4138762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13-4282-BB0F-30F4138762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13-4282-BB0F-30F4138762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13-4282-BB0F-30F4138762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13-4282-BB0F-30F4138762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13-4282-BB0F-30F4138762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13-4282-BB0F-30F4138762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13-4282-BB0F-30F4138762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13-4282-BB0F-30F4138762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13-4282-BB0F-30F4138762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13-4282-BB0F-30F4138762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13-4282-BB0F-30F4138762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13-4282-BB0F-30F413876257}"/>
              </c:ext>
            </c:extLst>
          </c:dPt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FV'!$L$251:$L$263</c:f>
              <c:numCache>
                <c:formatCode>0.0%</c:formatCode>
                <c:ptCount val="13"/>
                <c:pt idx="0">
                  <c:v>0.87149380300065227</c:v>
                </c:pt>
                <c:pt idx="1">
                  <c:v>0.20568927789934355</c:v>
                </c:pt>
                <c:pt idx="2">
                  <c:v>0.42318982387475534</c:v>
                </c:pt>
                <c:pt idx="3">
                  <c:v>0.51586489252814749</c:v>
                </c:pt>
                <c:pt idx="4">
                  <c:v>0.44305856832971791</c:v>
                </c:pt>
                <c:pt idx="5">
                  <c:v>0.74909279419388275</c:v>
                </c:pt>
                <c:pt idx="6">
                  <c:v>0.98218527315914494</c:v>
                </c:pt>
                <c:pt idx="7">
                  <c:v>0.77480314960629926</c:v>
                </c:pt>
                <c:pt idx="12">
                  <c:v>0.59764132296745287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13-4282-BB0F-30F413876257}"/>
            </c:ext>
          </c:extLst>
        </c:ser>
        <c:ser>
          <c:idx val="4"/>
          <c:order val="5"/>
          <c:tx>
            <c:strRef>
              <c:f>'Viajeros entr evol mensu FV'!$M$250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FV'!$M$251:$M$263</c:f>
              <c:numCache>
                <c:formatCode>0.0%</c:formatCode>
                <c:ptCount val="13"/>
                <c:pt idx="0">
                  <c:v>0.65838150289017339</c:v>
                </c:pt>
                <c:pt idx="1">
                  <c:v>0.63695781342840174</c:v>
                </c:pt>
                <c:pt idx="2">
                  <c:v>0.62151616499442586</c:v>
                </c:pt>
                <c:pt idx="3">
                  <c:v>0.58142018152696218</c:v>
                </c:pt>
                <c:pt idx="4">
                  <c:v>0.53548759376803234</c:v>
                </c:pt>
                <c:pt idx="5">
                  <c:v>0.47336244541484707</c:v>
                </c:pt>
                <c:pt idx="6">
                  <c:v>0.59179780639008106</c:v>
                </c:pt>
                <c:pt idx="7">
                  <c:v>0.91449603624009068</c:v>
                </c:pt>
                <c:pt idx="12">
                  <c:v>0.62027261793398369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13-4282-BB0F-30F41387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9E-44E9-9AAF-CA337E0764E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FV'!$C$273:$C$285</c:f>
              <c:numCache>
                <c:formatCode>#,##0</c:formatCode>
                <c:ptCount val="13"/>
                <c:pt idx="0">
                  <c:v>1522</c:v>
                </c:pt>
                <c:pt idx="1">
                  <c:v>1677</c:v>
                </c:pt>
                <c:pt idx="2">
                  <c:v>1755</c:v>
                </c:pt>
                <c:pt idx="3">
                  <c:v>2406</c:v>
                </c:pt>
                <c:pt idx="4">
                  <c:v>1695</c:v>
                </c:pt>
                <c:pt idx="5">
                  <c:v>1720</c:v>
                </c:pt>
                <c:pt idx="6">
                  <c:v>2989</c:v>
                </c:pt>
                <c:pt idx="7">
                  <c:v>1254</c:v>
                </c:pt>
                <c:pt idx="8">
                  <c:v>2412</c:v>
                </c:pt>
                <c:pt idx="9">
                  <c:v>3773</c:v>
                </c:pt>
                <c:pt idx="10">
                  <c:v>1991</c:v>
                </c:pt>
                <c:pt idx="11">
                  <c:v>1781</c:v>
                </c:pt>
                <c:pt idx="12">
                  <c:v>24975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E-44E9-9AAF-CA337E0764E6}"/>
            </c:ext>
          </c:extLst>
        </c:ser>
        <c:ser>
          <c:idx val="5"/>
          <c:order val="1"/>
          <c:tx>
            <c:strRef>
              <c:f>'Viajeros entr evol mensu FV'!$G$271:$H$271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9E-44E9-9AAF-CA337E0764E6}"/>
              </c:ext>
            </c:extLst>
          </c:dPt>
          <c:val>
            <c:numRef>
              <c:f>'Viajeros entr evol mensu FV'!$G$273:$G$285</c:f>
              <c:numCache>
                <c:formatCode>#,##0</c:formatCode>
                <c:ptCount val="13"/>
                <c:pt idx="0">
                  <c:v>245</c:v>
                </c:pt>
                <c:pt idx="1">
                  <c:v>75</c:v>
                </c:pt>
                <c:pt idx="2">
                  <c:v>151</c:v>
                </c:pt>
                <c:pt idx="3">
                  <c:v>639</c:v>
                </c:pt>
                <c:pt idx="4">
                  <c:v>1303</c:v>
                </c:pt>
                <c:pt idx="5">
                  <c:v>728</c:v>
                </c:pt>
                <c:pt idx="6">
                  <c:v>2047</c:v>
                </c:pt>
                <c:pt idx="7">
                  <c:v>1418</c:v>
                </c:pt>
                <c:pt idx="8">
                  <c:v>1410</c:v>
                </c:pt>
                <c:pt idx="9">
                  <c:v>3641</c:v>
                </c:pt>
                <c:pt idx="10">
                  <c:v>1887</c:v>
                </c:pt>
                <c:pt idx="11">
                  <c:v>1451</c:v>
                </c:pt>
                <c:pt idx="12">
                  <c:v>14995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9E-44E9-9AAF-CA337E0764E6}"/>
            </c:ext>
          </c:extLst>
        </c:ser>
        <c:ser>
          <c:idx val="0"/>
          <c:order val="2"/>
          <c:tx>
            <c:strRef>
              <c:f>'Viajeros entr evol mensu FV'!$I$271:$J$271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9E-44E9-9AAF-CA337E0764E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FV'!$I$273:$I$285</c:f>
              <c:numCache>
                <c:formatCode>#,##0</c:formatCode>
                <c:ptCount val="13"/>
                <c:pt idx="0">
                  <c:v>868</c:v>
                </c:pt>
                <c:pt idx="1">
                  <c:v>1755</c:v>
                </c:pt>
                <c:pt idx="2">
                  <c:v>1451</c:v>
                </c:pt>
                <c:pt idx="3">
                  <c:v>1848</c:v>
                </c:pt>
                <c:pt idx="4">
                  <c:v>1286</c:v>
                </c:pt>
                <c:pt idx="5">
                  <c:v>1266</c:v>
                </c:pt>
                <c:pt idx="6">
                  <c:v>2967</c:v>
                </c:pt>
                <c:pt idx="7">
                  <c:v>1367</c:v>
                </c:pt>
                <c:pt idx="8">
                  <c:v>1782</c:v>
                </c:pt>
                <c:pt idx="9">
                  <c:v>3608</c:v>
                </c:pt>
                <c:pt idx="10">
                  <c:v>1800</c:v>
                </c:pt>
                <c:pt idx="11">
                  <c:v>1698</c:v>
                </c:pt>
                <c:pt idx="12">
                  <c:v>21696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9E-44E9-9AAF-CA337E0764E6}"/>
            </c:ext>
          </c:extLst>
        </c:ser>
        <c:ser>
          <c:idx val="1"/>
          <c:order val="3"/>
          <c:tx>
            <c:strRef>
              <c:f>'Viajeros entr evol mensu FV'!$K$271:$L$271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9E-44E9-9AAF-CA337E0764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9E-44E9-9AAF-CA337E0764E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FV'!$K$273:$K$285</c:f>
              <c:numCache>
                <c:formatCode>#,##0</c:formatCode>
                <c:ptCount val="13"/>
                <c:pt idx="0">
                  <c:v>1426</c:v>
                </c:pt>
                <c:pt idx="1">
                  <c:v>1668</c:v>
                </c:pt>
                <c:pt idx="2">
                  <c:v>1687</c:v>
                </c:pt>
                <c:pt idx="3">
                  <c:v>2702</c:v>
                </c:pt>
                <c:pt idx="4">
                  <c:v>1532</c:v>
                </c:pt>
                <c:pt idx="5">
                  <c:v>1437</c:v>
                </c:pt>
                <c:pt idx="6">
                  <c:v>3538</c:v>
                </c:pt>
                <c:pt idx="7">
                  <c:v>1827</c:v>
                </c:pt>
                <c:pt idx="12">
                  <c:v>15817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9E-44E9-9AAF-CA337E076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9E-44E9-9AAF-CA337E0764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9E-44E9-9AAF-CA337E0764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9E-44E9-9AAF-CA337E0764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9E-44E9-9AAF-CA337E0764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9E-44E9-9AAF-CA337E0764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9E-44E9-9AAF-CA337E0764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9E-44E9-9AAF-CA337E0764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9E-44E9-9AAF-CA337E0764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9E-44E9-9AAF-CA337E0764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9E-44E9-9AAF-CA337E0764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9E-44E9-9AAF-CA337E0764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9E-44E9-9AAF-CA337E0764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9E-44E9-9AAF-CA337E0764E6}"/>
              </c:ext>
            </c:extLst>
          </c:dPt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FV'!$L$273:$L$285</c:f>
              <c:numCache>
                <c:formatCode>0.0%</c:formatCode>
                <c:ptCount val="13"/>
                <c:pt idx="0">
                  <c:v>0.64285714285714279</c:v>
                </c:pt>
                <c:pt idx="1">
                  <c:v>-4.9572649572649619E-2</c:v>
                </c:pt>
                <c:pt idx="2">
                  <c:v>0.16264645072363892</c:v>
                </c:pt>
                <c:pt idx="3">
                  <c:v>0.46212121212121215</c:v>
                </c:pt>
                <c:pt idx="4">
                  <c:v>0.19129082426127519</c:v>
                </c:pt>
                <c:pt idx="5">
                  <c:v>0.13507109004739326</c:v>
                </c:pt>
                <c:pt idx="6">
                  <c:v>0.19245028648466467</c:v>
                </c:pt>
                <c:pt idx="7">
                  <c:v>0.33650329188002925</c:v>
                </c:pt>
                <c:pt idx="12">
                  <c:v>0.2349312929419114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9E-44E9-9AAF-CA337E0764E6}"/>
            </c:ext>
          </c:extLst>
        </c:ser>
        <c:ser>
          <c:idx val="4"/>
          <c:order val="5"/>
          <c:tx>
            <c:strRef>
              <c:f>'Viajeros entr evol mensu FV'!$M$272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FV'!$M$273:$M$285</c:f>
              <c:numCache>
                <c:formatCode>0.0%</c:formatCode>
                <c:ptCount val="13"/>
                <c:pt idx="0">
                  <c:v>-6.3074901445466458E-2</c:v>
                </c:pt>
                <c:pt idx="1">
                  <c:v>-5.3667262969588903E-3</c:v>
                </c:pt>
                <c:pt idx="2">
                  <c:v>-3.8746438746438794E-2</c:v>
                </c:pt>
                <c:pt idx="3">
                  <c:v>0.12302576891105566</c:v>
                </c:pt>
                <c:pt idx="4">
                  <c:v>-9.6165191740412936E-2</c:v>
                </c:pt>
                <c:pt idx="5">
                  <c:v>-0.16453488372093028</c:v>
                </c:pt>
                <c:pt idx="6">
                  <c:v>0.18367346938775508</c:v>
                </c:pt>
                <c:pt idx="7">
                  <c:v>0.45693779904306231</c:v>
                </c:pt>
                <c:pt idx="12">
                  <c:v>5.320282327873227E-2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9E-44E9-9AAF-CA337E076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04-4C3C-A10B-F1370E7512A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FV'!$C$295:$C$307</c:f>
              <c:numCache>
                <c:formatCode>#,##0</c:formatCode>
                <c:ptCount val="13"/>
                <c:pt idx="0">
                  <c:v>817</c:v>
                </c:pt>
                <c:pt idx="1">
                  <c:v>1426</c:v>
                </c:pt>
                <c:pt idx="2">
                  <c:v>1217</c:v>
                </c:pt>
                <c:pt idx="3">
                  <c:v>865</c:v>
                </c:pt>
                <c:pt idx="4">
                  <c:v>596</c:v>
                </c:pt>
                <c:pt idx="5">
                  <c:v>766</c:v>
                </c:pt>
                <c:pt idx="6">
                  <c:v>1312</c:v>
                </c:pt>
                <c:pt idx="7">
                  <c:v>832</c:v>
                </c:pt>
                <c:pt idx="8">
                  <c:v>723</c:v>
                </c:pt>
                <c:pt idx="9">
                  <c:v>741</c:v>
                </c:pt>
                <c:pt idx="10">
                  <c:v>1213</c:v>
                </c:pt>
                <c:pt idx="11">
                  <c:v>776</c:v>
                </c:pt>
                <c:pt idx="12">
                  <c:v>11284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4-4C3C-A10B-F1370E7512AB}"/>
            </c:ext>
          </c:extLst>
        </c:ser>
        <c:ser>
          <c:idx val="5"/>
          <c:order val="1"/>
          <c:tx>
            <c:strRef>
              <c:f>'Viajeros entr evol mensu FV'!$G$293:$H$293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04-4C3C-A10B-F1370E7512AB}"/>
              </c:ext>
            </c:extLst>
          </c:dPt>
          <c:val>
            <c:numRef>
              <c:f>'Viajeros entr evol mensu FV'!$G$295:$G$307</c:f>
              <c:numCache>
                <c:formatCode>#,##0</c:formatCode>
                <c:ptCount val="13"/>
                <c:pt idx="0">
                  <c:v>246</c:v>
                </c:pt>
                <c:pt idx="1">
                  <c:v>98</c:v>
                </c:pt>
                <c:pt idx="2">
                  <c:v>89</c:v>
                </c:pt>
                <c:pt idx="3">
                  <c:v>170</c:v>
                </c:pt>
                <c:pt idx="4">
                  <c:v>146</c:v>
                </c:pt>
                <c:pt idx="5">
                  <c:v>205</c:v>
                </c:pt>
                <c:pt idx="6">
                  <c:v>565</c:v>
                </c:pt>
                <c:pt idx="7">
                  <c:v>633</c:v>
                </c:pt>
                <c:pt idx="8">
                  <c:v>415</c:v>
                </c:pt>
                <c:pt idx="9">
                  <c:v>765</c:v>
                </c:pt>
                <c:pt idx="10">
                  <c:v>867</c:v>
                </c:pt>
                <c:pt idx="11">
                  <c:v>763</c:v>
                </c:pt>
                <c:pt idx="12">
                  <c:v>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04-4C3C-A10B-F1370E7512AB}"/>
            </c:ext>
          </c:extLst>
        </c:ser>
        <c:ser>
          <c:idx val="0"/>
          <c:order val="2"/>
          <c:tx>
            <c:strRef>
              <c:f>'Viajeros entr evol mensu FV'!$I$293:$J$293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04-4C3C-A10B-F1370E7512A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FV'!$I$295:$I$307</c:f>
              <c:numCache>
                <c:formatCode>#,##0</c:formatCode>
                <c:ptCount val="13"/>
                <c:pt idx="0">
                  <c:v>628</c:v>
                </c:pt>
                <c:pt idx="1">
                  <c:v>1040</c:v>
                </c:pt>
                <c:pt idx="2">
                  <c:v>683</c:v>
                </c:pt>
                <c:pt idx="3">
                  <c:v>1153</c:v>
                </c:pt>
                <c:pt idx="4">
                  <c:v>645</c:v>
                </c:pt>
                <c:pt idx="5">
                  <c:v>572</c:v>
                </c:pt>
                <c:pt idx="6">
                  <c:v>1170</c:v>
                </c:pt>
                <c:pt idx="7">
                  <c:v>868</c:v>
                </c:pt>
                <c:pt idx="8">
                  <c:v>641</c:v>
                </c:pt>
                <c:pt idx="9">
                  <c:v>834</c:v>
                </c:pt>
                <c:pt idx="10">
                  <c:v>919</c:v>
                </c:pt>
                <c:pt idx="11">
                  <c:v>877</c:v>
                </c:pt>
                <c:pt idx="12">
                  <c:v>10030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04-4C3C-A10B-F1370E7512AB}"/>
            </c:ext>
          </c:extLst>
        </c:ser>
        <c:ser>
          <c:idx val="1"/>
          <c:order val="3"/>
          <c:tx>
            <c:strRef>
              <c:f>'Viajeros entr evol mensu FV'!$K$293:$L$293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04-4C3C-A10B-F1370E7512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04-4C3C-A10B-F1370E7512A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FV'!$K$295:$K$307</c:f>
              <c:numCache>
                <c:formatCode>#,##0</c:formatCode>
                <c:ptCount val="13"/>
                <c:pt idx="0">
                  <c:v>909</c:v>
                </c:pt>
                <c:pt idx="1">
                  <c:v>1131</c:v>
                </c:pt>
                <c:pt idx="2">
                  <c:v>957</c:v>
                </c:pt>
                <c:pt idx="3">
                  <c:v>944</c:v>
                </c:pt>
                <c:pt idx="4">
                  <c:v>598</c:v>
                </c:pt>
                <c:pt idx="5">
                  <c:v>565</c:v>
                </c:pt>
                <c:pt idx="6">
                  <c:v>1107</c:v>
                </c:pt>
                <c:pt idx="7">
                  <c:v>806</c:v>
                </c:pt>
                <c:pt idx="12">
                  <c:v>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04-4C3C-A10B-F1370E7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04-4C3C-A10B-F1370E7512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04-4C3C-A10B-F1370E7512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04-4C3C-A10B-F1370E7512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04-4C3C-A10B-F1370E7512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04-4C3C-A10B-F1370E7512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04-4C3C-A10B-F1370E7512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04-4C3C-A10B-F1370E7512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04-4C3C-A10B-F1370E7512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04-4C3C-A10B-F1370E7512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04-4C3C-A10B-F1370E7512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04-4C3C-A10B-F1370E7512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04-4C3C-A10B-F1370E7512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04-4C3C-A10B-F1370E7512AB}"/>
              </c:ext>
            </c:extLst>
          </c:dPt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FV'!$L$295:$L$307</c:f>
              <c:numCache>
                <c:formatCode>0.0%</c:formatCode>
                <c:ptCount val="13"/>
                <c:pt idx="0">
                  <c:v>0.44745222929936301</c:v>
                </c:pt>
                <c:pt idx="1">
                  <c:v>8.7499999999999911E-2</c:v>
                </c:pt>
                <c:pt idx="2">
                  <c:v>0.40117130307467064</c:v>
                </c:pt>
                <c:pt idx="3">
                  <c:v>-0.18126626192541195</c:v>
                </c:pt>
                <c:pt idx="4">
                  <c:v>-7.2868217054263607E-2</c:v>
                </c:pt>
                <c:pt idx="5">
                  <c:v>-1.2237762237762184E-2</c:v>
                </c:pt>
                <c:pt idx="6">
                  <c:v>-5.3846153846153877E-2</c:v>
                </c:pt>
                <c:pt idx="7">
                  <c:v>-7.1428571428571397E-2</c:v>
                </c:pt>
                <c:pt idx="12">
                  <c:v>3.8171327119396414E-2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04-4C3C-A10B-F1370E7512AB}"/>
            </c:ext>
          </c:extLst>
        </c:ser>
        <c:ser>
          <c:idx val="4"/>
          <c:order val="5"/>
          <c:tx>
            <c:strRef>
              <c:f>'Viajeros entr evol mensu FV'!$M$294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FV'!$M$295:$M$307</c:f>
              <c:numCache>
                <c:formatCode>0.0%</c:formatCode>
                <c:ptCount val="13"/>
                <c:pt idx="0">
                  <c:v>0.11260709914320688</c:v>
                </c:pt>
                <c:pt idx="1">
                  <c:v>-0.20687237026647964</c:v>
                </c:pt>
                <c:pt idx="2">
                  <c:v>-0.21364009860312239</c:v>
                </c:pt>
                <c:pt idx="3">
                  <c:v>9.1329479768786026E-2</c:v>
                </c:pt>
                <c:pt idx="4">
                  <c:v>3.3557046979866278E-3</c:v>
                </c:pt>
                <c:pt idx="5">
                  <c:v>-0.26240208877284599</c:v>
                </c:pt>
                <c:pt idx="6">
                  <c:v>-0.15625</c:v>
                </c:pt>
                <c:pt idx="7">
                  <c:v>-3.125E-2</c:v>
                </c:pt>
                <c:pt idx="12">
                  <c:v>-0.10394585621248886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04-4C3C-A10B-F1370E7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D9-45BE-A5A4-FF4626090BD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FV'!$C$318:$C$330</c:f>
              <c:numCache>
                <c:formatCode>#,##0</c:formatCode>
                <c:ptCount val="13"/>
                <c:pt idx="0">
                  <c:v>43</c:v>
                </c:pt>
                <c:pt idx="1">
                  <c:v>35</c:v>
                </c:pt>
                <c:pt idx="2">
                  <c:v>36</c:v>
                </c:pt>
                <c:pt idx="3">
                  <c:v>25</c:v>
                </c:pt>
                <c:pt idx="4">
                  <c:v>6</c:v>
                </c:pt>
                <c:pt idx="5">
                  <c:v>9</c:v>
                </c:pt>
                <c:pt idx="6">
                  <c:v>13</c:v>
                </c:pt>
                <c:pt idx="7">
                  <c:v>23</c:v>
                </c:pt>
                <c:pt idx="8">
                  <c:v>23</c:v>
                </c:pt>
                <c:pt idx="9">
                  <c:v>57</c:v>
                </c:pt>
                <c:pt idx="10">
                  <c:v>49</c:v>
                </c:pt>
                <c:pt idx="11">
                  <c:v>32</c:v>
                </c:pt>
                <c:pt idx="12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9-45BE-A5A4-FF4626090BDA}"/>
            </c:ext>
          </c:extLst>
        </c:ser>
        <c:ser>
          <c:idx val="5"/>
          <c:order val="1"/>
          <c:tx>
            <c:strRef>
              <c:f>'Viajeros entr evol mensu FV'!$G$316:$H$316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D9-45BE-A5A4-FF4626090BDA}"/>
              </c:ext>
            </c:extLst>
          </c:dPt>
          <c:val>
            <c:numRef>
              <c:f>'Viajeros entr evol mensu FV'!$G$318:$G$330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17</c:v>
                </c:pt>
                <c:pt idx="4">
                  <c:v>11</c:v>
                </c:pt>
                <c:pt idx="5">
                  <c:v>11</c:v>
                </c:pt>
                <c:pt idx="6">
                  <c:v>25</c:v>
                </c:pt>
                <c:pt idx="7">
                  <c:v>47</c:v>
                </c:pt>
                <c:pt idx="8">
                  <c:v>29</c:v>
                </c:pt>
                <c:pt idx="9">
                  <c:v>106</c:v>
                </c:pt>
                <c:pt idx="10">
                  <c:v>42</c:v>
                </c:pt>
                <c:pt idx="11">
                  <c:v>59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D9-45BE-A5A4-FF4626090BDA}"/>
            </c:ext>
          </c:extLst>
        </c:ser>
        <c:ser>
          <c:idx val="0"/>
          <c:order val="2"/>
          <c:tx>
            <c:strRef>
              <c:f>'Viajeros entr evol mensu FV'!$I$316:$J$316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D9-45BE-A5A4-FF4626090BD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FV'!$I$318:$I$330</c:f>
              <c:numCache>
                <c:formatCode>#,##0</c:formatCode>
                <c:ptCount val="13"/>
                <c:pt idx="0">
                  <c:v>27</c:v>
                </c:pt>
                <c:pt idx="1">
                  <c:v>58</c:v>
                </c:pt>
                <c:pt idx="2">
                  <c:v>40</c:v>
                </c:pt>
                <c:pt idx="3">
                  <c:v>91</c:v>
                </c:pt>
                <c:pt idx="4">
                  <c:v>42</c:v>
                </c:pt>
                <c:pt idx="5">
                  <c:v>23</c:v>
                </c:pt>
                <c:pt idx="6">
                  <c:v>69</c:v>
                </c:pt>
                <c:pt idx="7">
                  <c:v>57</c:v>
                </c:pt>
                <c:pt idx="8">
                  <c:v>61</c:v>
                </c:pt>
                <c:pt idx="9">
                  <c:v>67</c:v>
                </c:pt>
                <c:pt idx="10">
                  <c:v>86</c:v>
                </c:pt>
                <c:pt idx="11">
                  <c:v>70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D9-45BE-A5A4-FF4626090BDA}"/>
            </c:ext>
          </c:extLst>
        </c:ser>
        <c:ser>
          <c:idx val="1"/>
          <c:order val="3"/>
          <c:tx>
            <c:strRef>
              <c:f>'Viajeros entr evol mensu FV'!$K$316:$L$316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D9-45BE-A5A4-FF4626090B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D9-45BE-A5A4-FF4626090BD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FV'!$K$318:$K$330</c:f>
              <c:numCache>
                <c:formatCode>#,##0</c:formatCode>
                <c:ptCount val="13"/>
                <c:pt idx="0">
                  <c:v>80</c:v>
                </c:pt>
                <c:pt idx="1">
                  <c:v>65</c:v>
                </c:pt>
                <c:pt idx="2">
                  <c:v>64</c:v>
                </c:pt>
                <c:pt idx="3">
                  <c:v>62</c:v>
                </c:pt>
                <c:pt idx="4">
                  <c:v>46</c:v>
                </c:pt>
                <c:pt idx="5">
                  <c:v>45</c:v>
                </c:pt>
                <c:pt idx="6">
                  <c:v>49</c:v>
                </c:pt>
                <c:pt idx="7">
                  <c:v>38</c:v>
                </c:pt>
                <c:pt idx="12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D9-45BE-A5A4-FF4626090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D9-45BE-A5A4-FF4626090B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D9-45BE-A5A4-FF4626090B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D9-45BE-A5A4-FF4626090B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D9-45BE-A5A4-FF4626090B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D9-45BE-A5A4-FF4626090B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D9-45BE-A5A4-FF4626090B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D9-45BE-A5A4-FF4626090B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D9-45BE-A5A4-FF4626090B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D9-45BE-A5A4-FF4626090B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D9-45BE-A5A4-FF4626090B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D9-45BE-A5A4-FF4626090B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D9-45BE-A5A4-FF4626090B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D9-45BE-A5A4-FF4626090BDA}"/>
              </c:ext>
            </c:extLst>
          </c:dPt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FV'!$L$318:$L$330</c:f>
              <c:numCache>
                <c:formatCode>0.0%</c:formatCode>
                <c:ptCount val="13"/>
                <c:pt idx="0">
                  <c:v>1.9629629629629628</c:v>
                </c:pt>
                <c:pt idx="1">
                  <c:v>0.1206896551724137</c:v>
                </c:pt>
                <c:pt idx="2">
                  <c:v>0.60000000000000009</c:v>
                </c:pt>
                <c:pt idx="3">
                  <c:v>-0.31868131868131866</c:v>
                </c:pt>
                <c:pt idx="4">
                  <c:v>9.5238095238095344E-2</c:v>
                </c:pt>
                <c:pt idx="5">
                  <c:v>0.95652173913043481</c:v>
                </c:pt>
                <c:pt idx="6">
                  <c:v>-0.28985507246376807</c:v>
                </c:pt>
                <c:pt idx="7">
                  <c:v>-0.33333333333333337</c:v>
                </c:pt>
                <c:pt idx="12">
                  <c:v>0.10319410319410327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D9-45BE-A5A4-FF4626090BDA}"/>
            </c:ext>
          </c:extLst>
        </c:ser>
        <c:ser>
          <c:idx val="4"/>
          <c:order val="5"/>
          <c:tx>
            <c:strRef>
              <c:f>'Viajeros entr evol mensu FV'!$M$317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FV'!$M$318:$M$330</c:f>
              <c:numCache>
                <c:formatCode>0.0%</c:formatCode>
                <c:ptCount val="13"/>
                <c:pt idx="0">
                  <c:v>0.86046511627906974</c:v>
                </c:pt>
                <c:pt idx="1">
                  <c:v>0.85714285714285721</c:v>
                </c:pt>
                <c:pt idx="2">
                  <c:v>0.77777777777777768</c:v>
                </c:pt>
                <c:pt idx="3">
                  <c:v>1.48</c:v>
                </c:pt>
                <c:pt idx="4">
                  <c:v>6.666666666666667</c:v>
                </c:pt>
                <c:pt idx="5">
                  <c:v>4</c:v>
                </c:pt>
                <c:pt idx="6">
                  <c:v>2.7692307692307692</c:v>
                </c:pt>
                <c:pt idx="7">
                  <c:v>0.65217391304347827</c:v>
                </c:pt>
                <c:pt idx="12">
                  <c:v>1.3631578947368421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D9-45BE-A5A4-FF4626090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3F-47BB-85BD-54B690C84EF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FV'!$C$344:$C$356</c:f>
              <c:numCache>
                <c:formatCode>#,##0</c:formatCode>
                <c:ptCount val="13"/>
                <c:pt idx="0">
                  <c:v>2746</c:v>
                </c:pt>
                <c:pt idx="1">
                  <c:v>3268</c:v>
                </c:pt>
                <c:pt idx="2">
                  <c:v>2876</c:v>
                </c:pt>
                <c:pt idx="3">
                  <c:v>2069</c:v>
                </c:pt>
                <c:pt idx="4">
                  <c:v>846</c:v>
                </c:pt>
                <c:pt idx="5">
                  <c:v>1255</c:v>
                </c:pt>
                <c:pt idx="6">
                  <c:v>1913</c:v>
                </c:pt>
                <c:pt idx="7">
                  <c:v>944</c:v>
                </c:pt>
                <c:pt idx="8">
                  <c:v>1072</c:v>
                </c:pt>
                <c:pt idx="9">
                  <c:v>2581</c:v>
                </c:pt>
                <c:pt idx="10">
                  <c:v>2163</c:v>
                </c:pt>
                <c:pt idx="11">
                  <c:v>2474</c:v>
                </c:pt>
                <c:pt idx="12">
                  <c:v>24207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3F-47BB-85BD-54B690C84EFF}"/>
            </c:ext>
          </c:extLst>
        </c:ser>
        <c:ser>
          <c:idx val="5"/>
          <c:order val="1"/>
          <c:tx>
            <c:strRef>
              <c:f>'Viajeros entr evol mensu FV'!$G$342:$H$342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3F-47BB-85BD-54B690C84EFF}"/>
              </c:ext>
            </c:extLst>
          </c:dPt>
          <c:val>
            <c:numRef>
              <c:f>'Viajeros entr evol mensu FV'!$G$344:$G$356</c:f>
              <c:numCache>
                <c:formatCode>#,##0</c:formatCode>
                <c:ptCount val="13"/>
                <c:pt idx="0">
                  <c:v>8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232</c:v>
                </c:pt>
                <c:pt idx="5">
                  <c:v>781</c:v>
                </c:pt>
                <c:pt idx="6">
                  <c:v>3922</c:v>
                </c:pt>
                <c:pt idx="7">
                  <c:v>1975</c:v>
                </c:pt>
                <c:pt idx="8">
                  <c:v>798</c:v>
                </c:pt>
                <c:pt idx="9">
                  <c:v>3934</c:v>
                </c:pt>
                <c:pt idx="10">
                  <c:v>3603</c:v>
                </c:pt>
                <c:pt idx="11">
                  <c:v>2305</c:v>
                </c:pt>
                <c:pt idx="12">
                  <c:v>17567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3F-47BB-85BD-54B690C84EFF}"/>
            </c:ext>
          </c:extLst>
        </c:ser>
        <c:ser>
          <c:idx val="0"/>
          <c:order val="2"/>
          <c:tx>
            <c:strRef>
              <c:f>'Viajeros entr evol mensu FV'!$I$342:$J$342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3F-47BB-85BD-54B690C84EF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FV'!$I$344:$I$356</c:f>
              <c:numCache>
                <c:formatCode>#,##0</c:formatCode>
                <c:ptCount val="13"/>
                <c:pt idx="0">
                  <c:v>2115</c:v>
                </c:pt>
                <c:pt idx="1">
                  <c:v>3263</c:v>
                </c:pt>
                <c:pt idx="2">
                  <c:v>3032</c:v>
                </c:pt>
                <c:pt idx="3">
                  <c:v>2766</c:v>
                </c:pt>
                <c:pt idx="4">
                  <c:v>1038</c:v>
                </c:pt>
                <c:pt idx="5">
                  <c:v>1382</c:v>
                </c:pt>
                <c:pt idx="6">
                  <c:v>1318</c:v>
                </c:pt>
                <c:pt idx="7">
                  <c:v>1286</c:v>
                </c:pt>
                <c:pt idx="8">
                  <c:v>1641</c:v>
                </c:pt>
                <c:pt idx="9">
                  <c:v>2610</c:v>
                </c:pt>
                <c:pt idx="10">
                  <c:v>2306</c:v>
                </c:pt>
                <c:pt idx="11">
                  <c:v>2374</c:v>
                </c:pt>
                <c:pt idx="12">
                  <c:v>25131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3F-47BB-85BD-54B690C84EFF}"/>
            </c:ext>
          </c:extLst>
        </c:ser>
        <c:ser>
          <c:idx val="1"/>
          <c:order val="3"/>
          <c:tx>
            <c:strRef>
              <c:f>'Viajeros entr evol mensu FV'!$K$342:$L$342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3F-47BB-85BD-54B690C84E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3F-47BB-85BD-54B690C84EF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FV'!$K$344:$K$356</c:f>
              <c:numCache>
                <c:formatCode>#,##0</c:formatCode>
                <c:ptCount val="13"/>
                <c:pt idx="0">
                  <c:v>3194</c:v>
                </c:pt>
                <c:pt idx="1">
                  <c:v>3419</c:v>
                </c:pt>
                <c:pt idx="2">
                  <c:v>3027</c:v>
                </c:pt>
                <c:pt idx="3">
                  <c:v>1683</c:v>
                </c:pt>
                <c:pt idx="4">
                  <c:v>1321</c:v>
                </c:pt>
                <c:pt idx="5">
                  <c:v>800</c:v>
                </c:pt>
                <c:pt idx="6">
                  <c:v>1432</c:v>
                </c:pt>
                <c:pt idx="7">
                  <c:v>1295</c:v>
                </c:pt>
                <c:pt idx="12">
                  <c:v>16171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3F-47BB-85BD-54B690C8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3F-47BB-85BD-54B690C84E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3F-47BB-85BD-54B690C84E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F-47BB-85BD-54B690C84E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F-47BB-85BD-54B690C84E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F-47BB-85BD-54B690C84E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F-47BB-85BD-54B690C84E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F-47BB-85BD-54B690C84E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F-47BB-85BD-54B690C84E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F-47BB-85BD-54B690C84E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F-47BB-85BD-54B690C84E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3F-47BB-85BD-54B690C84E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3F-47BB-85BD-54B690C84E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3F-47BB-85BD-54B690C84EFF}"/>
              </c:ext>
            </c:extLst>
          </c:dPt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FV'!$L$344:$L$356</c:f>
              <c:numCache>
                <c:formatCode>0.0%</c:formatCode>
                <c:ptCount val="13"/>
                <c:pt idx="0">
                  <c:v>0.5101654846335697</c:v>
                </c:pt>
                <c:pt idx="1">
                  <c:v>4.7808764940239001E-2</c:v>
                </c:pt>
                <c:pt idx="2">
                  <c:v>-1.6490765171504052E-3</c:v>
                </c:pt>
                <c:pt idx="3">
                  <c:v>-0.39154013015184386</c:v>
                </c:pt>
                <c:pt idx="4">
                  <c:v>0.27263969171483615</c:v>
                </c:pt>
                <c:pt idx="5">
                  <c:v>-0.42112879884225762</c:v>
                </c:pt>
                <c:pt idx="6">
                  <c:v>8.6494688922609919E-2</c:v>
                </c:pt>
                <c:pt idx="7">
                  <c:v>6.9984447900466318E-3</c:v>
                </c:pt>
                <c:pt idx="12">
                  <c:v>-1.7901234567900826E-3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3F-47BB-85BD-54B690C84EFF}"/>
            </c:ext>
          </c:extLst>
        </c:ser>
        <c:ser>
          <c:idx val="4"/>
          <c:order val="5"/>
          <c:tx>
            <c:strRef>
              <c:f>'Viajeros entr evol mensu FV'!$M$343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FV'!$M$344:$M$356</c:f>
              <c:numCache>
                <c:formatCode>0.0%</c:formatCode>
                <c:ptCount val="13"/>
                <c:pt idx="0">
                  <c:v>0.16314639475600878</c:v>
                </c:pt>
                <c:pt idx="1">
                  <c:v>4.6205630354957172E-2</c:v>
                </c:pt>
                <c:pt idx="2">
                  <c:v>5.2503477051460301E-2</c:v>
                </c:pt>
                <c:pt idx="3">
                  <c:v>-0.18656355727404539</c:v>
                </c:pt>
                <c:pt idx="4">
                  <c:v>0.56146572104018921</c:v>
                </c:pt>
                <c:pt idx="5">
                  <c:v>-0.36254980079681276</c:v>
                </c:pt>
                <c:pt idx="6">
                  <c:v>-0.25143753267119706</c:v>
                </c:pt>
                <c:pt idx="7">
                  <c:v>0.37182203389830515</c:v>
                </c:pt>
                <c:pt idx="12">
                  <c:v>1.5957780988879788E-2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3F-47BB-85BD-54B690C8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7E-45E0-90E1-C8A162A4D22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FV'!$C$370:$C$382</c:f>
              <c:numCache>
                <c:formatCode>#,##0</c:formatCode>
                <c:ptCount val="13"/>
                <c:pt idx="0">
                  <c:v>1505</c:v>
                </c:pt>
                <c:pt idx="1">
                  <c:v>1688</c:v>
                </c:pt>
                <c:pt idx="2">
                  <c:v>1648</c:v>
                </c:pt>
                <c:pt idx="3">
                  <c:v>443</c:v>
                </c:pt>
                <c:pt idx="4">
                  <c:v>31</c:v>
                </c:pt>
                <c:pt idx="5">
                  <c:v>12</c:v>
                </c:pt>
                <c:pt idx="6">
                  <c:v>9</c:v>
                </c:pt>
                <c:pt idx="7">
                  <c:v>4</c:v>
                </c:pt>
                <c:pt idx="8">
                  <c:v>11</c:v>
                </c:pt>
                <c:pt idx="9">
                  <c:v>1175</c:v>
                </c:pt>
                <c:pt idx="10">
                  <c:v>1543</c:v>
                </c:pt>
                <c:pt idx="11">
                  <c:v>2031</c:v>
                </c:pt>
                <c:pt idx="12">
                  <c:v>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E-45E0-90E1-C8A162A4D226}"/>
            </c:ext>
          </c:extLst>
        </c:ser>
        <c:ser>
          <c:idx val="5"/>
          <c:order val="1"/>
          <c:tx>
            <c:strRef>
              <c:f>'Viajeros entr evol mensu FV'!$G$368:$H$368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7E-45E0-90E1-C8A162A4D226}"/>
              </c:ext>
            </c:extLst>
          </c:dPt>
          <c:val>
            <c:numRef>
              <c:f>'Viajeros entr evol mensu FV'!$G$370:$G$382</c:f>
              <c:numCache>
                <c:formatCode>#,##0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12</c:v>
                </c:pt>
                <c:pt idx="3">
                  <c:v>5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381</c:v>
                </c:pt>
                <c:pt idx="10">
                  <c:v>565</c:v>
                </c:pt>
                <c:pt idx="11">
                  <c:v>657</c:v>
                </c:pt>
                <c:pt idx="12">
                  <c:v>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7E-45E0-90E1-C8A162A4D226}"/>
            </c:ext>
          </c:extLst>
        </c:ser>
        <c:ser>
          <c:idx val="0"/>
          <c:order val="2"/>
          <c:tx>
            <c:strRef>
              <c:f>'Viajeros entr evol mensu FV'!$I$368:$J$368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7E-45E0-90E1-C8A162A4D22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FV'!$I$370:$I$382</c:f>
              <c:numCache>
                <c:formatCode>#,##0</c:formatCode>
                <c:ptCount val="13"/>
                <c:pt idx="0">
                  <c:v>902</c:v>
                </c:pt>
                <c:pt idx="1">
                  <c:v>840</c:v>
                </c:pt>
                <c:pt idx="2">
                  <c:v>522</c:v>
                </c:pt>
                <c:pt idx="3">
                  <c:v>59</c:v>
                </c:pt>
                <c:pt idx="4">
                  <c:v>48</c:v>
                </c:pt>
                <c:pt idx="5">
                  <c:v>24</c:v>
                </c:pt>
                <c:pt idx="6">
                  <c:v>8</c:v>
                </c:pt>
                <c:pt idx="7">
                  <c:v>26</c:v>
                </c:pt>
                <c:pt idx="8">
                  <c:v>21</c:v>
                </c:pt>
                <c:pt idx="9">
                  <c:v>601</c:v>
                </c:pt>
                <c:pt idx="10">
                  <c:v>685</c:v>
                </c:pt>
                <c:pt idx="11">
                  <c:v>647</c:v>
                </c:pt>
                <c:pt idx="12">
                  <c:v>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7E-45E0-90E1-C8A162A4D226}"/>
            </c:ext>
          </c:extLst>
        </c:ser>
        <c:ser>
          <c:idx val="1"/>
          <c:order val="3"/>
          <c:tx>
            <c:strRef>
              <c:f>'Viajeros entr evol mensu FV'!$K$368:$L$368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7E-45E0-90E1-C8A162A4D2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7E-45E0-90E1-C8A162A4D22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FV'!$K$370:$K$382</c:f>
              <c:numCache>
                <c:formatCode>#,##0</c:formatCode>
                <c:ptCount val="13"/>
                <c:pt idx="0">
                  <c:v>886</c:v>
                </c:pt>
                <c:pt idx="1">
                  <c:v>729</c:v>
                </c:pt>
                <c:pt idx="2">
                  <c:v>766</c:v>
                </c:pt>
                <c:pt idx="3">
                  <c:v>234</c:v>
                </c:pt>
                <c:pt idx="4">
                  <c:v>81</c:v>
                </c:pt>
                <c:pt idx="5">
                  <c:v>11</c:v>
                </c:pt>
                <c:pt idx="6">
                  <c:v>47</c:v>
                </c:pt>
                <c:pt idx="7">
                  <c:v>36</c:v>
                </c:pt>
                <c:pt idx="12">
                  <c:v>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7E-45E0-90E1-C8A162A4D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7E-45E0-90E1-C8A162A4D2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7E-45E0-90E1-C8A162A4D2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7E-45E0-90E1-C8A162A4D2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7E-45E0-90E1-C8A162A4D2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7E-45E0-90E1-C8A162A4D2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7E-45E0-90E1-C8A162A4D2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7E-45E0-90E1-C8A162A4D2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7E-45E0-90E1-C8A162A4D2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7E-45E0-90E1-C8A162A4D2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7E-45E0-90E1-C8A162A4D2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7E-45E0-90E1-C8A162A4D2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7E-45E0-90E1-C8A162A4D2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7E-45E0-90E1-C8A162A4D226}"/>
              </c:ext>
            </c:extLst>
          </c:dPt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FV'!$L$370:$L$382</c:f>
              <c:numCache>
                <c:formatCode>0.0%</c:formatCode>
                <c:ptCount val="13"/>
                <c:pt idx="0">
                  <c:v>-1.7738359201773801E-2</c:v>
                </c:pt>
                <c:pt idx="1">
                  <c:v>-0.13214285714285712</c:v>
                </c:pt>
                <c:pt idx="2">
                  <c:v>0.46743295019157083</c:v>
                </c:pt>
                <c:pt idx="3">
                  <c:v>2.9661016949152543</c:v>
                </c:pt>
                <c:pt idx="4">
                  <c:v>0.6875</c:v>
                </c:pt>
                <c:pt idx="5">
                  <c:v>-0.54166666666666674</c:v>
                </c:pt>
                <c:pt idx="6">
                  <c:v>4.875</c:v>
                </c:pt>
                <c:pt idx="7">
                  <c:v>0.38461538461538458</c:v>
                </c:pt>
                <c:pt idx="12">
                  <c:v>0.14862083161794981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7E-45E0-90E1-C8A162A4D226}"/>
            </c:ext>
          </c:extLst>
        </c:ser>
        <c:ser>
          <c:idx val="4"/>
          <c:order val="5"/>
          <c:tx>
            <c:strRef>
              <c:f>'Viajeros entr evol mensu FV'!$M$369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FV'!$M$370:$M$382</c:f>
              <c:numCache>
                <c:formatCode>0.0%</c:formatCode>
                <c:ptCount val="13"/>
                <c:pt idx="0">
                  <c:v>-0.41129568106312298</c:v>
                </c:pt>
                <c:pt idx="1">
                  <c:v>-0.56812796208530814</c:v>
                </c:pt>
                <c:pt idx="2">
                  <c:v>-0.53519417475728148</c:v>
                </c:pt>
                <c:pt idx="3">
                  <c:v>-0.47178329571106092</c:v>
                </c:pt>
                <c:pt idx="4">
                  <c:v>1.6129032258064515</c:v>
                </c:pt>
                <c:pt idx="5">
                  <c:v>-8.333333333333337E-2</c:v>
                </c:pt>
                <c:pt idx="6">
                  <c:v>4.2222222222222223</c:v>
                </c:pt>
                <c:pt idx="7">
                  <c:v>8</c:v>
                </c:pt>
                <c:pt idx="12">
                  <c:v>-0.47752808988764039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7E-45E0-90E1-C8A162A4D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B2-4EC7-9C14-FDBBF5432BD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FV'!$C$396:$C$408</c:f>
              <c:numCache>
                <c:formatCode>#,##0</c:formatCode>
                <c:ptCount val="13"/>
                <c:pt idx="0">
                  <c:v>544</c:v>
                </c:pt>
                <c:pt idx="1">
                  <c:v>475</c:v>
                </c:pt>
                <c:pt idx="2">
                  <c:v>560</c:v>
                </c:pt>
                <c:pt idx="3">
                  <c:v>148</c:v>
                </c:pt>
                <c:pt idx="4">
                  <c:v>17</c:v>
                </c:pt>
                <c:pt idx="5">
                  <c:v>16</c:v>
                </c:pt>
                <c:pt idx="6">
                  <c:v>43</c:v>
                </c:pt>
                <c:pt idx="7">
                  <c:v>11</c:v>
                </c:pt>
                <c:pt idx="8">
                  <c:v>9</c:v>
                </c:pt>
                <c:pt idx="9">
                  <c:v>223</c:v>
                </c:pt>
                <c:pt idx="10">
                  <c:v>346</c:v>
                </c:pt>
                <c:pt idx="11">
                  <c:v>1046</c:v>
                </c:pt>
                <c:pt idx="12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2-4EC7-9C14-FDBBF5432BDE}"/>
            </c:ext>
          </c:extLst>
        </c:ser>
        <c:ser>
          <c:idx val="5"/>
          <c:order val="1"/>
          <c:tx>
            <c:strRef>
              <c:f>'Viajeros entr evol mensu FV'!$G$394:$H$394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B2-4EC7-9C14-FDBBF5432BDE}"/>
              </c:ext>
            </c:extLst>
          </c:dPt>
          <c:val>
            <c:numRef>
              <c:f>'Viajeros entr evol mensu FV'!$G$396:$G$408</c:f>
              <c:numCache>
                <c:formatCode>#,##0</c:formatCode>
                <c:ptCount val="13"/>
                <c:pt idx="0">
                  <c:v>9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14</c:v>
                </c:pt>
                <c:pt idx="5">
                  <c:v>132</c:v>
                </c:pt>
                <c:pt idx="6">
                  <c:v>80</c:v>
                </c:pt>
                <c:pt idx="7">
                  <c:v>14</c:v>
                </c:pt>
                <c:pt idx="8">
                  <c:v>15</c:v>
                </c:pt>
                <c:pt idx="9">
                  <c:v>28</c:v>
                </c:pt>
                <c:pt idx="10">
                  <c:v>81</c:v>
                </c:pt>
                <c:pt idx="11">
                  <c:v>130</c:v>
                </c:pt>
                <c:pt idx="12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B2-4EC7-9C14-FDBBF5432BDE}"/>
            </c:ext>
          </c:extLst>
        </c:ser>
        <c:ser>
          <c:idx val="0"/>
          <c:order val="2"/>
          <c:tx>
            <c:strRef>
              <c:f>'Viajeros entr evol mensu FV'!$I$394:$J$394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B2-4EC7-9C14-FDBBF5432BD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FV'!$I$396:$I$408</c:f>
              <c:numCache>
                <c:formatCode>#,##0</c:formatCode>
                <c:ptCount val="13"/>
                <c:pt idx="0">
                  <c:v>85</c:v>
                </c:pt>
                <c:pt idx="1">
                  <c:v>109</c:v>
                </c:pt>
                <c:pt idx="2">
                  <c:v>68</c:v>
                </c:pt>
                <c:pt idx="3">
                  <c:v>48</c:v>
                </c:pt>
                <c:pt idx="4">
                  <c:v>46</c:v>
                </c:pt>
                <c:pt idx="5">
                  <c:v>20</c:v>
                </c:pt>
                <c:pt idx="6">
                  <c:v>52</c:v>
                </c:pt>
                <c:pt idx="7">
                  <c:v>55</c:v>
                </c:pt>
                <c:pt idx="8">
                  <c:v>148</c:v>
                </c:pt>
                <c:pt idx="9">
                  <c:v>592</c:v>
                </c:pt>
                <c:pt idx="10">
                  <c:v>375</c:v>
                </c:pt>
                <c:pt idx="11">
                  <c:v>391</c:v>
                </c:pt>
                <c:pt idx="12">
                  <c:v>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B2-4EC7-9C14-FDBBF5432BDE}"/>
            </c:ext>
          </c:extLst>
        </c:ser>
        <c:ser>
          <c:idx val="1"/>
          <c:order val="3"/>
          <c:tx>
            <c:strRef>
              <c:f>'Viajeros entr evol mensu FV'!$K$394:$L$394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B2-4EC7-9C14-FDBBF5432B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B2-4EC7-9C14-FDBBF5432BD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FV'!$K$396:$K$408</c:f>
              <c:numCache>
                <c:formatCode>#,##0</c:formatCode>
                <c:ptCount val="13"/>
                <c:pt idx="0">
                  <c:v>391</c:v>
                </c:pt>
                <c:pt idx="1">
                  <c:v>456</c:v>
                </c:pt>
                <c:pt idx="2">
                  <c:v>489</c:v>
                </c:pt>
                <c:pt idx="3">
                  <c:v>67</c:v>
                </c:pt>
                <c:pt idx="4">
                  <c:v>34</c:v>
                </c:pt>
                <c:pt idx="5">
                  <c:v>30</c:v>
                </c:pt>
                <c:pt idx="6">
                  <c:v>36</c:v>
                </c:pt>
                <c:pt idx="7">
                  <c:v>52</c:v>
                </c:pt>
                <c:pt idx="12">
                  <c:v>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B2-4EC7-9C14-FDBBF5432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B2-4EC7-9C14-FDBBF5432B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B2-4EC7-9C14-FDBBF5432B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B2-4EC7-9C14-FDBBF5432B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B2-4EC7-9C14-FDBBF5432B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B2-4EC7-9C14-FDBBF5432B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B2-4EC7-9C14-FDBBF5432B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B2-4EC7-9C14-FDBBF5432B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B2-4EC7-9C14-FDBBF5432B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B2-4EC7-9C14-FDBBF5432B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B2-4EC7-9C14-FDBBF5432B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B2-4EC7-9C14-FDBBF5432B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B2-4EC7-9C14-FDBBF5432B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B2-4EC7-9C14-FDBBF5432BDE}"/>
              </c:ext>
            </c:extLst>
          </c:dPt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FV'!$L$396:$L$408</c:f>
              <c:numCache>
                <c:formatCode>0.0%</c:formatCode>
                <c:ptCount val="13"/>
                <c:pt idx="0">
                  <c:v>3.5999999999999996</c:v>
                </c:pt>
                <c:pt idx="1">
                  <c:v>3.1834862385321099</c:v>
                </c:pt>
                <c:pt idx="2">
                  <c:v>6.1911764705882355</c:v>
                </c:pt>
                <c:pt idx="3">
                  <c:v>0.39583333333333326</c:v>
                </c:pt>
                <c:pt idx="4">
                  <c:v>-0.26086956521739135</c:v>
                </c:pt>
                <c:pt idx="5">
                  <c:v>0.5</c:v>
                </c:pt>
                <c:pt idx="6">
                  <c:v>-0.30769230769230771</c:v>
                </c:pt>
                <c:pt idx="7">
                  <c:v>-5.4545454545454564E-2</c:v>
                </c:pt>
                <c:pt idx="12">
                  <c:v>2.2194616977225672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B2-4EC7-9C14-FDBBF5432BDE}"/>
            </c:ext>
          </c:extLst>
        </c:ser>
        <c:ser>
          <c:idx val="4"/>
          <c:order val="5"/>
          <c:tx>
            <c:strRef>
              <c:f>'Viajeros entr evol mensu FV'!$M$395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FV'!$M$396:$M$408</c:f>
              <c:numCache>
                <c:formatCode>0.0%</c:formatCode>
                <c:ptCount val="13"/>
                <c:pt idx="0">
                  <c:v>-0.28125</c:v>
                </c:pt>
                <c:pt idx="1">
                  <c:v>-4.0000000000000036E-2</c:v>
                </c:pt>
                <c:pt idx="2">
                  <c:v>-0.12678571428571428</c:v>
                </c:pt>
                <c:pt idx="3">
                  <c:v>-0.54729729729729737</c:v>
                </c:pt>
                <c:pt idx="4">
                  <c:v>1</c:v>
                </c:pt>
                <c:pt idx="5">
                  <c:v>0.875</c:v>
                </c:pt>
                <c:pt idx="6">
                  <c:v>-0.16279069767441856</c:v>
                </c:pt>
                <c:pt idx="7">
                  <c:v>3.7272727272727275</c:v>
                </c:pt>
                <c:pt idx="12">
                  <c:v>-0.14277839029768469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B2-4EC7-9C14-FDBBF5432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2F-464E-99C1-CCB57ED56C5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FV'!$C$422:$C$434</c:f>
              <c:numCache>
                <c:formatCode>#,##0</c:formatCode>
                <c:ptCount val="13"/>
                <c:pt idx="0">
                  <c:v>6064</c:v>
                </c:pt>
                <c:pt idx="1">
                  <c:v>6047</c:v>
                </c:pt>
                <c:pt idx="2">
                  <c:v>5844</c:v>
                </c:pt>
                <c:pt idx="3">
                  <c:v>3047</c:v>
                </c:pt>
                <c:pt idx="4">
                  <c:v>824</c:v>
                </c:pt>
                <c:pt idx="5">
                  <c:v>1070</c:v>
                </c:pt>
                <c:pt idx="6">
                  <c:v>1319</c:v>
                </c:pt>
                <c:pt idx="7">
                  <c:v>749</c:v>
                </c:pt>
                <c:pt idx="8">
                  <c:v>835</c:v>
                </c:pt>
                <c:pt idx="9">
                  <c:v>4420</c:v>
                </c:pt>
                <c:pt idx="10">
                  <c:v>5054</c:v>
                </c:pt>
                <c:pt idx="11">
                  <c:v>6060</c:v>
                </c:pt>
                <c:pt idx="12">
                  <c:v>41333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F-464E-99C1-CCB57ED56C52}"/>
            </c:ext>
          </c:extLst>
        </c:ser>
        <c:ser>
          <c:idx val="5"/>
          <c:order val="1"/>
          <c:tx>
            <c:strRef>
              <c:f>'Viajeros entr evol mensu FV'!$G$420:$H$420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2F-464E-99C1-CCB57ED56C52}"/>
              </c:ext>
            </c:extLst>
          </c:dPt>
          <c:val>
            <c:numRef>
              <c:f>'Viajeros entr evol mensu FV'!$G$422:$G$434</c:f>
              <c:numCache>
                <c:formatCode>#,##0</c:formatCode>
                <c:ptCount val="13"/>
                <c:pt idx="0">
                  <c:v>816</c:v>
                </c:pt>
                <c:pt idx="1">
                  <c:v>604</c:v>
                </c:pt>
                <c:pt idx="2">
                  <c:v>889</c:v>
                </c:pt>
                <c:pt idx="3">
                  <c:v>586</c:v>
                </c:pt>
                <c:pt idx="4">
                  <c:v>582</c:v>
                </c:pt>
                <c:pt idx="5">
                  <c:v>635</c:v>
                </c:pt>
                <c:pt idx="6">
                  <c:v>1233</c:v>
                </c:pt>
                <c:pt idx="7">
                  <c:v>865</c:v>
                </c:pt>
                <c:pt idx="8">
                  <c:v>331</c:v>
                </c:pt>
                <c:pt idx="9">
                  <c:v>1456</c:v>
                </c:pt>
                <c:pt idx="10">
                  <c:v>2366</c:v>
                </c:pt>
                <c:pt idx="11">
                  <c:v>2432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F-464E-99C1-CCB57ED56C52}"/>
            </c:ext>
          </c:extLst>
        </c:ser>
        <c:ser>
          <c:idx val="0"/>
          <c:order val="2"/>
          <c:tx>
            <c:strRef>
              <c:f>'Viajeros entr evol mensu FV'!$I$420:$J$420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2F-464E-99C1-CCB57ED56C5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FV'!$I$422:$I$434</c:f>
              <c:numCache>
                <c:formatCode>#,##0</c:formatCode>
                <c:ptCount val="13"/>
                <c:pt idx="0">
                  <c:v>2442</c:v>
                </c:pt>
                <c:pt idx="1">
                  <c:v>2607</c:v>
                </c:pt>
                <c:pt idx="2">
                  <c:v>1454</c:v>
                </c:pt>
                <c:pt idx="3">
                  <c:v>2167</c:v>
                </c:pt>
                <c:pt idx="4">
                  <c:v>625</c:v>
                </c:pt>
                <c:pt idx="5">
                  <c:v>950</c:v>
                </c:pt>
                <c:pt idx="6">
                  <c:v>629</c:v>
                </c:pt>
                <c:pt idx="7">
                  <c:v>983</c:v>
                </c:pt>
                <c:pt idx="8">
                  <c:v>1297</c:v>
                </c:pt>
                <c:pt idx="9">
                  <c:v>1770</c:v>
                </c:pt>
                <c:pt idx="10">
                  <c:v>3052</c:v>
                </c:pt>
                <c:pt idx="11">
                  <c:v>3295</c:v>
                </c:pt>
                <c:pt idx="12">
                  <c:v>21271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2F-464E-99C1-CCB57ED56C52}"/>
            </c:ext>
          </c:extLst>
        </c:ser>
        <c:ser>
          <c:idx val="1"/>
          <c:order val="3"/>
          <c:tx>
            <c:strRef>
              <c:f>'Viajeros entr evol mensu FV'!$K$420:$L$420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2F-464E-99C1-CCB57ED56C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2F-464E-99C1-CCB57ED56C5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FV'!$K$422:$K$434</c:f>
              <c:numCache>
                <c:formatCode>#,##0</c:formatCode>
                <c:ptCount val="13"/>
                <c:pt idx="0">
                  <c:v>3415</c:v>
                </c:pt>
                <c:pt idx="1">
                  <c:v>2512</c:v>
                </c:pt>
                <c:pt idx="2">
                  <c:v>3063</c:v>
                </c:pt>
                <c:pt idx="3">
                  <c:v>1244</c:v>
                </c:pt>
                <c:pt idx="4">
                  <c:v>1192</c:v>
                </c:pt>
                <c:pt idx="5">
                  <c:v>1039</c:v>
                </c:pt>
                <c:pt idx="6">
                  <c:v>933</c:v>
                </c:pt>
                <c:pt idx="7">
                  <c:v>795</c:v>
                </c:pt>
                <c:pt idx="12">
                  <c:v>14193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2F-464E-99C1-CCB57ED5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2F-464E-99C1-CCB57ED56C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2F-464E-99C1-CCB57ED56C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2F-464E-99C1-CCB57ED56C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2F-464E-99C1-CCB57ED56C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2F-464E-99C1-CCB57ED56C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2F-464E-99C1-CCB57ED56C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2F-464E-99C1-CCB57ED56C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2F-464E-99C1-CCB57ED56C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2F-464E-99C1-CCB57ED56C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2F-464E-99C1-CCB57ED56C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2F-464E-99C1-CCB57ED56C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2F-464E-99C1-CCB57ED56C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2F-464E-99C1-CCB57ED56C52}"/>
              </c:ext>
            </c:extLst>
          </c:dPt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FV'!$L$422:$L$434</c:f>
              <c:numCache>
                <c:formatCode>0.0%</c:formatCode>
                <c:ptCount val="13"/>
                <c:pt idx="0">
                  <c:v>0.39844389844389849</c:v>
                </c:pt>
                <c:pt idx="1">
                  <c:v>-3.6440352896049077E-2</c:v>
                </c:pt>
                <c:pt idx="2">
                  <c:v>1.1066024759284732</c:v>
                </c:pt>
                <c:pt idx="3">
                  <c:v>-0.42593447161975084</c:v>
                </c:pt>
                <c:pt idx="4">
                  <c:v>0.90720000000000001</c:v>
                </c:pt>
                <c:pt idx="5">
                  <c:v>9.3684210526315814E-2</c:v>
                </c:pt>
                <c:pt idx="6">
                  <c:v>0.48330683624801263</c:v>
                </c:pt>
                <c:pt idx="7">
                  <c:v>-0.19125127161749744</c:v>
                </c:pt>
                <c:pt idx="12">
                  <c:v>0.19701442186050433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2F-464E-99C1-CCB57ED56C52}"/>
            </c:ext>
          </c:extLst>
        </c:ser>
        <c:ser>
          <c:idx val="4"/>
          <c:order val="5"/>
          <c:tx>
            <c:strRef>
              <c:f>'Viajeros entr evol mensu FV'!$M$421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FV'!$M$422:$M$434</c:f>
              <c:numCache>
                <c:formatCode>0.0%</c:formatCode>
                <c:ptCount val="13"/>
                <c:pt idx="0">
                  <c:v>-0.43684036939313986</c:v>
                </c:pt>
                <c:pt idx="1">
                  <c:v>-0.58458739871010423</c:v>
                </c:pt>
                <c:pt idx="2">
                  <c:v>-0.47587268993839837</c:v>
                </c:pt>
                <c:pt idx="3">
                  <c:v>-0.59172957006892024</c:v>
                </c:pt>
                <c:pt idx="4">
                  <c:v>0.44660194174757284</c:v>
                </c:pt>
                <c:pt idx="5">
                  <c:v>-2.8971962616822444E-2</c:v>
                </c:pt>
                <c:pt idx="6">
                  <c:v>-0.29264594389689158</c:v>
                </c:pt>
                <c:pt idx="7">
                  <c:v>6.1415220293725037E-2</c:v>
                </c:pt>
                <c:pt idx="12">
                  <c:v>-0.43146130427816054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2F-464E-99C1-CCB57ED5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A-48BD-839B-AAC9F2E2905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FV'!$C$448:$C$460</c:f>
              <c:numCache>
                <c:formatCode>#,##0</c:formatCode>
                <c:ptCount val="13"/>
                <c:pt idx="0">
                  <c:v>92</c:v>
                </c:pt>
                <c:pt idx="1">
                  <c:v>108</c:v>
                </c:pt>
                <c:pt idx="2">
                  <c:v>188</c:v>
                </c:pt>
                <c:pt idx="3">
                  <c:v>209</c:v>
                </c:pt>
                <c:pt idx="4">
                  <c:v>131</c:v>
                </c:pt>
                <c:pt idx="5">
                  <c:v>724</c:v>
                </c:pt>
                <c:pt idx="6">
                  <c:v>2097</c:v>
                </c:pt>
                <c:pt idx="7">
                  <c:v>2198</c:v>
                </c:pt>
                <c:pt idx="8">
                  <c:v>702</c:v>
                </c:pt>
                <c:pt idx="9">
                  <c:v>189</c:v>
                </c:pt>
                <c:pt idx="10">
                  <c:v>90</c:v>
                </c:pt>
                <c:pt idx="11">
                  <c:v>114</c:v>
                </c:pt>
                <c:pt idx="12">
                  <c:v>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A-48BD-839B-AAC9F2E29056}"/>
            </c:ext>
          </c:extLst>
        </c:ser>
        <c:ser>
          <c:idx val="5"/>
          <c:order val="1"/>
          <c:tx>
            <c:strRef>
              <c:f>'Viajeros entr evol mensu FV'!$G$446:$H$446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8A-48BD-839B-AAC9F2E29056}"/>
              </c:ext>
            </c:extLst>
          </c:dPt>
          <c:val>
            <c:numRef>
              <c:f>'Viajeros entr evol mensu FV'!$G$448:$G$460</c:f>
              <c:numCache>
                <c:formatCode>#,##0</c:formatCode>
                <c:ptCount val="13"/>
                <c:pt idx="0">
                  <c:v>21</c:v>
                </c:pt>
                <c:pt idx="1">
                  <c:v>29</c:v>
                </c:pt>
                <c:pt idx="2">
                  <c:v>40</c:v>
                </c:pt>
                <c:pt idx="3">
                  <c:v>89</c:v>
                </c:pt>
                <c:pt idx="4">
                  <c:v>178</c:v>
                </c:pt>
                <c:pt idx="5">
                  <c:v>159</c:v>
                </c:pt>
                <c:pt idx="6">
                  <c:v>290</c:v>
                </c:pt>
                <c:pt idx="7">
                  <c:v>574</c:v>
                </c:pt>
                <c:pt idx="8">
                  <c:v>470</c:v>
                </c:pt>
                <c:pt idx="9">
                  <c:v>402</c:v>
                </c:pt>
                <c:pt idx="10">
                  <c:v>199</c:v>
                </c:pt>
                <c:pt idx="11">
                  <c:v>149</c:v>
                </c:pt>
                <c:pt idx="12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8A-48BD-839B-AAC9F2E29056}"/>
            </c:ext>
          </c:extLst>
        </c:ser>
        <c:ser>
          <c:idx val="0"/>
          <c:order val="2"/>
          <c:tx>
            <c:strRef>
              <c:f>'Viajeros entr evol mensu FV'!$I$446:$J$446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8A-48BD-839B-AAC9F2E2905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FV'!$I$448:$I$460</c:f>
              <c:numCache>
                <c:formatCode>#,##0</c:formatCode>
                <c:ptCount val="13"/>
                <c:pt idx="0">
                  <c:v>137</c:v>
                </c:pt>
                <c:pt idx="1">
                  <c:v>218</c:v>
                </c:pt>
                <c:pt idx="2">
                  <c:v>292</c:v>
                </c:pt>
                <c:pt idx="3">
                  <c:v>340</c:v>
                </c:pt>
                <c:pt idx="4">
                  <c:v>443</c:v>
                </c:pt>
                <c:pt idx="5">
                  <c:v>944</c:v>
                </c:pt>
                <c:pt idx="6">
                  <c:v>1318</c:v>
                </c:pt>
                <c:pt idx="7">
                  <c:v>1445</c:v>
                </c:pt>
                <c:pt idx="8">
                  <c:v>1168</c:v>
                </c:pt>
                <c:pt idx="9">
                  <c:v>475</c:v>
                </c:pt>
                <c:pt idx="10">
                  <c:v>314</c:v>
                </c:pt>
                <c:pt idx="11">
                  <c:v>432</c:v>
                </c:pt>
                <c:pt idx="12">
                  <c:v>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8A-48BD-839B-AAC9F2E29056}"/>
            </c:ext>
          </c:extLst>
        </c:ser>
        <c:ser>
          <c:idx val="1"/>
          <c:order val="3"/>
          <c:tx>
            <c:strRef>
              <c:f>'Viajeros entr evol mensu FV'!$K$446:$L$446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8A-48BD-839B-AAC9F2E290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8A-48BD-839B-AAC9F2E29056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FV'!$K$448:$K$460</c:f>
              <c:numCache>
                <c:formatCode>#,##0</c:formatCode>
                <c:ptCount val="13"/>
                <c:pt idx="0">
                  <c:v>242</c:v>
                </c:pt>
                <c:pt idx="1">
                  <c:v>414</c:v>
                </c:pt>
                <c:pt idx="2">
                  <c:v>449</c:v>
                </c:pt>
                <c:pt idx="3">
                  <c:v>509</c:v>
                </c:pt>
                <c:pt idx="4">
                  <c:v>286</c:v>
                </c:pt>
                <c:pt idx="5">
                  <c:v>458</c:v>
                </c:pt>
                <c:pt idx="6">
                  <c:v>1644</c:v>
                </c:pt>
                <c:pt idx="7">
                  <c:v>1681</c:v>
                </c:pt>
                <c:pt idx="12">
                  <c:v>5683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8A-48BD-839B-AAC9F2E29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8A-48BD-839B-AAC9F2E290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8A-48BD-839B-AAC9F2E290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8A-48BD-839B-AAC9F2E290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8A-48BD-839B-AAC9F2E290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8A-48BD-839B-AAC9F2E290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8A-48BD-839B-AAC9F2E290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8A-48BD-839B-AAC9F2E290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8A-48BD-839B-AAC9F2E290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8A-48BD-839B-AAC9F2E290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8A-48BD-839B-AAC9F2E290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8A-48BD-839B-AAC9F2E290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8A-48BD-839B-AAC9F2E290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8A-48BD-839B-AAC9F2E29056}"/>
              </c:ext>
            </c:extLst>
          </c:dPt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FV'!$L$448:$L$460</c:f>
              <c:numCache>
                <c:formatCode>0.0%</c:formatCode>
                <c:ptCount val="13"/>
                <c:pt idx="0">
                  <c:v>0.76642335766423364</c:v>
                </c:pt>
                <c:pt idx="1">
                  <c:v>0.89908256880733939</c:v>
                </c:pt>
                <c:pt idx="2">
                  <c:v>0.53767123287671237</c:v>
                </c:pt>
                <c:pt idx="3">
                  <c:v>0.49705882352941178</c:v>
                </c:pt>
                <c:pt idx="4">
                  <c:v>-0.35440180586907444</c:v>
                </c:pt>
                <c:pt idx="5">
                  <c:v>-0.51483050847457634</c:v>
                </c:pt>
                <c:pt idx="6">
                  <c:v>0.24734446130500753</c:v>
                </c:pt>
                <c:pt idx="7">
                  <c:v>0.16332179930795854</c:v>
                </c:pt>
                <c:pt idx="12">
                  <c:v>0.10628771656608915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8A-48BD-839B-AAC9F2E29056}"/>
            </c:ext>
          </c:extLst>
        </c:ser>
        <c:ser>
          <c:idx val="4"/>
          <c:order val="5"/>
          <c:tx>
            <c:strRef>
              <c:f>'Viajeros entr evol mensu FV'!$M$447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FV'!$M$448:$M$460</c:f>
              <c:numCache>
                <c:formatCode>0.0%</c:formatCode>
                <c:ptCount val="13"/>
                <c:pt idx="0">
                  <c:v>1.6304347826086958</c:v>
                </c:pt>
                <c:pt idx="1">
                  <c:v>2.8333333333333335</c:v>
                </c:pt>
                <c:pt idx="2">
                  <c:v>1.3882978723404253</c:v>
                </c:pt>
                <c:pt idx="3">
                  <c:v>1.4354066985645932</c:v>
                </c:pt>
                <c:pt idx="4">
                  <c:v>1.1832061068702289</c:v>
                </c:pt>
                <c:pt idx="5">
                  <c:v>-0.36740331491712708</c:v>
                </c:pt>
                <c:pt idx="6">
                  <c:v>-0.21602288984263229</c:v>
                </c:pt>
                <c:pt idx="7">
                  <c:v>-0.23521383075523206</c:v>
                </c:pt>
                <c:pt idx="12">
                  <c:v>-1.1136244997389966E-2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8A-48BD-839B-AAC9F2E29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6-4AD9-90CA-8638A7E1376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LZ'!$C$9:$C$21</c:f>
              <c:numCache>
                <c:formatCode>#,##0</c:formatCode>
                <c:ptCount val="13"/>
                <c:pt idx="0">
                  <c:v>180023</c:v>
                </c:pt>
                <c:pt idx="1">
                  <c:v>185299</c:v>
                </c:pt>
                <c:pt idx="2">
                  <c:v>210524</c:v>
                </c:pt>
                <c:pt idx="3">
                  <c:v>203372</c:v>
                </c:pt>
                <c:pt idx="4">
                  <c:v>190911</c:v>
                </c:pt>
                <c:pt idx="5">
                  <c:v>188754</c:v>
                </c:pt>
                <c:pt idx="6">
                  <c:v>212514</c:v>
                </c:pt>
                <c:pt idx="7">
                  <c:v>213417</c:v>
                </c:pt>
                <c:pt idx="8">
                  <c:v>193981</c:v>
                </c:pt>
                <c:pt idx="9">
                  <c:v>206049</c:v>
                </c:pt>
                <c:pt idx="10">
                  <c:v>177246</c:v>
                </c:pt>
                <c:pt idx="11">
                  <c:v>186090</c:v>
                </c:pt>
                <c:pt idx="12">
                  <c:v>2348180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6-4AD9-90CA-8638A7E13764}"/>
            </c:ext>
          </c:extLst>
        </c:ser>
        <c:ser>
          <c:idx val="5"/>
          <c:order val="1"/>
          <c:tx>
            <c:strRef>
              <c:f>'Viajeros entr evol mensu LZ'!$G$7:$H$7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86-4AD9-90CA-8638A7E13764}"/>
              </c:ext>
            </c:extLst>
          </c:dPt>
          <c:val>
            <c:numRef>
              <c:f>'Viajeros entr evol mensu LZ'!$G$9:$G$21</c:f>
              <c:numCache>
                <c:formatCode>#,##0</c:formatCode>
                <c:ptCount val="13"/>
                <c:pt idx="0">
                  <c:v>13747</c:v>
                </c:pt>
                <c:pt idx="1">
                  <c:v>7118</c:v>
                </c:pt>
                <c:pt idx="2">
                  <c:v>11595</c:v>
                </c:pt>
                <c:pt idx="3">
                  <c:v>16456</c:v>
                </c:pt>
                <c:pt idx="4">
                  <c:v>27825</c:v>
                </c:pt>
                <c:pt idx="5">
                  <c:v>43635</c:v>
                </c:pt>
                <c:pt idx="6">
                  <c:v>98811</c:v>
                </c:pt>
                <c:pt idx="7">
                  <c:v>144612</c:v>
                </c:pt>
                <c:pt idx="8">
                  <c:v>124861</c:v>
                </c:pt>
                <c:pt idx="9">
                  <c:v>171979</c:v>
                </c:pt>
                <c:pt idx="10">
                  <c:v>160920</c:v>
                </c:pt>
                <c:pt idx="11">
                  <c:v>135964</c:v>
                </c:pt>
                <c:pt idx="12">
                  <c:v>957523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6-4AD9-90CA-8638A7E13764}"/>
            </c:ext>
          </c:extLst>
        </c:ser>
        <c:ser>
          <c:idx val="0"/>
          <c:order val="2"/>
          <c:tx>
            <c:strRef>
              <c:f>'Viajeros entr evol mensu LZ'!$I$7:$J$7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6-4AD9-90CA-8638A7E1376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LZ'!$I$9:$I$21</c:f>
              <c:numCache>
                <c:formatCode>#,##0</c:formatCode>
                <c:ptCount val="13"/>
                <c:pt idx="0">
                  <c:v>117917</c:v>
                </c:pt>
                <c:pt idx="1">
                  <c:v>166830</c:v>
                </c:pt>
                <c:pt idx="2">
                  <c:v>186552</c:v>
                </c:pt>
                <c:pt idx="3">
                  <c:v>198697</c:v>
                </c:pt>
                <c:pt idx="4">
                  <c:v>177987</c:v>
                </c:pt>
                <c:pt idx="5">
                  <c:v>189047</c:v>
                </c:pt>
                <c:pt idx="6">
                  <c:v>212958</c:v>
                </c:pt>
                <c:pt idx="7">
                  <c:v>215129</c:v>
                </c:pt>
                <c:pt idx="8">
                  <c:v>186150</c:v>
                </c:pt>
                <c:pt idx="9">
                  <c:v>213668</c:v>
                </c:pt>
                <c:pt idx="10">
                  <c:v>186027</c:v>
                </c:pt>
                <c:pt idx="11">
                  <c:v>200622</c:v>
                </c:pt>
                <c:pt idx="12">
                  <c:v>2251584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86-4AD9-90CA-8638A7E13764}"/>
            </c:ext>
          </c:extLst>
        </c:ser>
        <c:ser>
          <c:idx val="1"/>
          <c:order val="3"/>
          <c:tx>
            <c:strRef>
              <c:f>'Viajeros entr evol mensu LZ'!$K$7:$L$7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86-4AD9-90CA-8638A7E137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86-4AD9-90CA-8638A7E13764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LZ'!$K$9:$K$21</c:f>
              <c:numCache>
                <c:formatCode>#,##0</c:formatCode>
                <c:ptCount val="13"/>
                <c:pt idx="0">
                  <c:v>184861</c:v>
                </c:pt>
                <c:pt idx="1">
                  <c:v>190451</c:v>
                </c:pt>
                <c:pt idx="2">
                  <c:v>203934</c:v>
                </c:pt>
                <c:pt idx="3">
                  <c:v>210697</c:v>
                </c:pt>
                <c:pt idx="4">
                  <c:v>193259</c:v>
                </c:pt>
                <c:pt idx="5">
                  <c:v>200568</c:v>
                </c:pt>
                <c:pt idx="6">
                  <c:v>217886</c:v>
                </c:pt>
                <c:pt idx="7">
                  <c:v>223604</c:v>
                </c:pt>
                <c:pt idx="12">
                  <c:v>1625260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86-4AD9-90CA-8638A7E13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86-4AD9-90CA-8638A7E137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86-4AD9-90CA-8638A7E137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86-4AD9-90CA-8638A7E137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86-4AD9-90CA-8638A7E137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86-4AD9-90CA-8638A7E137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86-4AD9-90CA-8638A7E137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86-4AD9-90CA-8638A7E137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86-4AD9-90CA-8638A7E137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86-4AD9-90CA-8638A7E137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86-4AD9-90CA-8638A7E137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86-4AD9-90CA-8638A7E137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86-4AD9-90CA-8638A7E137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86-4AD9-90CA-8638A7E13764}"/>
              </c:ext>
            </c:extLst>
          </c:dPt>
          <c:cat>
            <c:strRef>
              <c:f>'Viajeros entr evol mensu LZ'!$B$9:$B$20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LZ'!$L$9:$L$21</c:f>
              <c:numCache>
                <c:formatCode>0.0%</c:formatCode>
                <c:ptCount val="13"/>
                <c:pt idx="0">
                  <c:v>0.5677213633318352</c:v>
                </c:pt>
                <c:pt idx="1">
                  <c:v>0.14158724450038962</c:v>
                </c:pt>
                <c:pt idx="2">
                  <c:v>9.3175093271581133E-2</c:v>
                </c:pt>
                <c:pt idx="3">
                  <c:v>6.03934634141432E-2</c:v>
                </c:pt>
                <c:pt idx="4">
                  <c:v>8.5804019394674969E-2</c:v>
                </c:pt>
                <c:pt idx="5">
                  <c:v>6.0942516940231783E-2</c:v>
                </c:pt>
                <c:pt idx="6">
                  <c:v>2.3140713192272733E-2</c:v>
                </c:pt>
                <c:pt idx="7">
                  <c:v>3.9394967670560499E-2</c:v>
                </c:pt>
                <c:pt idx="12">
                  <c:v>0.10930389859649425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86-4AD9-90CA-8638A7E13764}"/>
            </c:ext>
          </c:extLst>
        </c:ser>
        <c:ser>
          <c:idx val="4"/>
          <c:order val="5"/>
          <c:tx>
            <c:strRef>
              <c:f>'Viajeros entr evol mensu LZ'!$M$8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LZ'!$M$9:$M$21</c:f>
              <c:numCache>
                <c:formatCode>0.0%</c:formatCode>
                <c:ptCount val="13"/>
                <c:pt idx="0">
                  <c:v>2.6874343833843461E-2</c:v>
                </c:pt>
                <c:pt idx="1">
                  <c:v>-0.99999923589849649</c:v>
                </c:pt>
                <c:pt idx="2">
                  <c:v>-0.99999955741343849</c:v>
                </c:pt>
                <c:pt idx="3">
                  <c:v>-0.99999970303943797</c:v>
                </c:pt>
                <c:pt idx="4">
                  <c:v>-0.999999550554869</c:v>
                </c:pt>
                <c:pt idx="5">
                  <c:v>-0.99999967713258031</c:v>
                </c:pt>
                <c:pt idx="6">
                  <c:v>-0.99999989110970011</c:v>
                </c:pt>
                <c:pt idx="7">
                  <c:v>-0.99999981540848348</c:v>
                </c:pt>
                <c:pt idx="12">
                  <c:v>2.5520975963109871E-2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86-4AD9-90CA-8638A7E13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A4-4B4D-A2F3-EE9B17FE07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48072</c:v>
                </c:pt>
                <c:pt idx="1">
                  <c:v>50062</c:v>
                </c:pt>
                <c:pt idx="2">
                  <c:v>68079</c:v>
                </c:pt>
                <c:pt idx="3">
                  <c:v>90935</c:v>
                </c:pt>
                <c:pt idx="4">
                  <c:v>97560</c:v>
                </c:pt>
                <c:pt idx="5">
                  <c:v>111970</c:v>
                </c:pt>
                <c:pt idx="6">
                  <c:v>121911</c:v>
                </c:pt>
                <c:pt idx="7">
                  <c:v>140178</c:v>
                </c:pt>
                <c:pt idx="8">
                  <c:v>95274</c:v>
                </c:pt>
                <c:pt idx="9">
                  <c:v>86172</c:v>
                </c:pt>
                <c:pt idx="10">
                  <c:v>67229</c:v>
                </c:pt>
                <c:pt idx="11">
                  <c:v>70115</c:v>
                </c:pt>
                <c:pt idx="12">
                  <c:v>1047557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4-4B4D-A2F3-EE9B17FE0768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A4-4B4D-A2F3-EE9B17FE0768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19622</c:v>
                </c:pt>
                <c:pt idx="1">
                  <c:v>26605</c:v>
                </c:pt>
                <c:pt idx="2">
                  <c:v>37583</c:v>
                </c:pt>
                <c:pt idx="3">
                  <c:v>46938</c:v>
                </c:pt>
                <c:pt idx="4">
                  <c:v>63699</c:v>
                </c:pt>
                <c:pt idx="5">
                  <c:v>78711</c:v>
                </c:pt>
                <c:pt idx="6">
                  <c:v>111387</c:v>
                </c:pt>
                <c:pt idx="7">
                  <c:v>124590</c:v>
                </c:pt>
                <c:pt idx="8">
                  <c:v>97380</c:v>
                </c:pt>
                <c:pt idx="9">
                  <c:v>80120</c:v>
                </c:pt>
                <c:pt idx="10">
                  <c:v>52993</c:v>
                </c:pt>
                <c:pt idx="11">
                  <c:v>60673</c:v>
                </c:pt>
                <c:pt idx="12">
                  <c:v>800301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A4-4B4D-A2F3-EE9B17FE0768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A4-4B4D-A2F3-EE9B17FE07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41772</c:v>
                </c:pt>
                <c:pt idx="1">
                  <c:v>57069</c:v>
                </c:pt>
                <c:pt idx="2">
                  <c:v>61733</c:v>
                </c:pt>
                <c:pt idx="3">
                  <c:v>90297</c:v>
                </c:pt>
                <c:pt idx="4">
                  <c:v>94965</c:v>
                </c:pt>
                <c:pt idx="5">
                  <c:v>101392</c:v>
                </c:pt>
                <c:pt idx="6">
                  <c:v>135433</c:v>
                </c:pt>
                <c:pt idx="7">
                  <c:v>123326</c:v>
                </c:pt>
                <c:pt idx="8">
                  <c:v>96096</c:v>
                </c:pt>
                <c:pt idx="9">
                  <c:v>81068</c:v>
                </c:pt>
                <c:pt idx="10">
                  <c:v>64837</c:v>
                </c:pt>
                <c:pt idx="11">
                  <c:v>68793</c:v>
                </c:pt>
                <c:pt idx="12">
                  <c:v>1016781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A4-4B4D-A2F3-EE9B17FE0768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A4-4B4D-A2F3-EE9B17FE07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A4-4B4D-A2F3-EE9B17FE07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60988</c:v>
                </c:pt>
                <c:pt idx="1">
                  <c:v>55517</c:v>
                </c:pt>
                <c:pt idx="2">
                  <c:v>71069</c:v>
                </c:pt>
                <c:pt idx="3">
                  <c:v>94971</c:v>
                </c:pt>
                <c:pt idx="4">
                  <c:v>86334</c:v>
                </c:pt>
                <c:pt idx="5">
                  <c:v>122586</c:v>
                </c:pt>
                <c:pt idx="6">
                  <c:v>123126</c:v>
                </c:pt>
                <c:pt idx="7">
                  <c:v>117887</c:v>
                </c:pt>
                <c:pt idx="12">
                  <c:v>732478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A4-4B4D-A2F3-EE9B17FE0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A4-4B4D-A2F3-EE9B17FE07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A4-4B4D-A2F3-EE9B17FE07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A4-4B4D-A2F3-EE9B17FE07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A4-4B4D-A2F3-EE9B17FE07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A4-4B4D-A2F3-EE9B17FE07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A4-4B4D-A2F3-EE9B17FE07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A4-4B4D-A2F3-EE9B17FE07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A4-4B4D-A2F3-EE9B17FE07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A4-4B4D-A2F3-EE9B17FE07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A4-4B4D-A2F3-EE9B17FE07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A4-4B4D-A2F3-EE9B17FE07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A4-4B4D-A2F3-EE9B17FE07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A4-4B4D-A2F3-EE9B17FE076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0.46002106674327292</c:v>
                </c:pt>
                <c:pt idx="1">
                  <c:v>-2.7195149731027324E-2</c:v>
                </c:pt>
                <c:pt idx="2">
                  <c:v>0.1512319180989099</c:v>
                </c:pt>
                <c:pt idx="3">
                  <c:v>5.1762517027143851E-2</c:v>
                </c:pt>
                <c:pt idx="4">
                  <c:v>-9.0886115937450662E-2</c:v>
                </c:pt>
                <c:pt idx="5">
                  <c:v>0.20903029824838248</c:v>
                </c:pt>
                <c:pt idx="6">
                  <c:v>-9.0871501037413371E-2</c:v>
                </c:pt>
                <c:pt idx="7">
                  <c:v>-4.4102622318083817E-2</c:v>
                </c:pt>
                <c:pt idx="12">
                  <c:v>3.7523353829461481E-2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A4-4B4D-A2F3-EE9B17FE0768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0.26868031286403737</c:v>
                </c:pt>
                <c:pt idx="1">
                  <c:v>0.10896488354440503</c:v>
                </c:pt>
                <c:pt idx="2">
                  <c:v>4.3919564035899361E-2</c:v>
                </c:pt>
                <c:pt idx="3">
                  <c:v>4.4383350745037742E-2</c:v>
                </c:pt>
                <c:pt idx="4">
                  <c:v>-0.11506765067650682</c:v>
                </c:pt>
                <c:pt idx="5">
                  <c:v>9.4811110118781849E-2</c:v>
                </c:pt>
                <c:pt idx="6">
                  <c:v>9.9662868814134331E-3</c:v>
                </c:pt>
                <c:pt idx="7">
                  <c:v>-0.15901924695743985</c:v>
                </c:pt>
                <c:pt idx="12">
                  <c:v>5.0921625155913031E-3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A4-4B4D-A2F3-EE9B17FE0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68-4267-8E61-F84600E8F8A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LZ'!$C$471:$C$483</c:f>
              <c:numCache>
                <c:formatCode>#,##0</c:formatCode>
                <c:ptCount val="13"/>
                <c:pt idx="0">
                  <c:v>3490</c:v>
                </c:pt>
                <c:pt idx="1">
                  <c:v>3192</c:v>
                </c:pt>
                <c:pt idx="2">
                  <c:v>2942</c:v>
                </c:pt>
                <c:pt idx="3">
                  <c:v>2807</c:v>
                </c:pt>
                <c:pt idx="4">
                  <c:v>3448</c:v>
                </c:pt>
                <c:pt idx="5">
                  <c:v>3427</c:v>
                </c:pt>
                <c:pt idx="6">
                  <c:v>2920</c:v>
                </c:pt>
                <c:pt idx="7">
                  <c:v>3216</c:v>
                </c:pt>
                <c:pt idx="8">
                  <c:v>2303</c:v>
                </c:pt>
                <c:pt idx="9">
                  <c:v>2389</c:v>
                </c:pt>
                <c:pt idx="10">
                  <c:v>2575</c:v>
                </c:pt>
                <c:pt idx="11">
                  <c:v>2740</c:v>
                </c:pt>
                <c:pt idx="12">
                  <c:v>35449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8-4267-8E61-F84600E8F8A2}"/>
            </c:ext>
          </c:extLst>
        </c:ser>
        <c:ser>
          <c:idx val="5"/>
          <c:order val="1"/>
          <c:tx>
            <c:strRef>
              <c:f>'Viajeros entr evol mensu LZ'!$G$469:$H$469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68-4267-8E61-F84600E8F8A2}"/>
              </c:ext>
            </c:extLst>
          </c:dPt>
          <c:val>
            <c:numRef>
              <c:f>'Viajeros entr evol mensu LZ'!$G$471:$G$483</c:f>
              <c:numCache>
                <c:formatCode>#,##0</c:formatCode>
                <c:ptCount val="13"/>
                <c:pt idx="0">
                  <c:v>472</c:v>
                </c:pt>
                <c:pt idx="1">
                  <c:v>51</c:v>
                </c:pt>
                <c:pt idx="2">
                  <c:v>83</c:v>
                </c:pt>
                <c:pt idx="3">
                  <c:v>59</c:v>
                </c:pt>
                <c:pt idx="4">
                  <c:v>123</c:v>
                </c:pt>
                <c:pt idx="5">
                  <c:v>478</c:v>
                </c:pt>
                <c:pt idx="6">
                  <c:v>1432</c:v>
                </c:pt>
                <c:pt idx="7">
                  <c:v>1433</c:v>
                </c:pt>
                <c:pt idx="8">
                  <c:v>1223</c:v>
                </c:pt>
                <c:pt idx="9">
                  <c:v>1827</c:v>
                </c:pt>
                <c:pt idx="10">
                  <c:v>1926</c:v>
                </c:pt>
                <c:pt idx="11">
                  <c:v>2127</c:v>
                </c:pt>
                <c:pt idx="12">
                  <c:v>11234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68-4267-8E61-F84600E8F8A2}"/>
            </c:ext>
          </c:extLst>
        </c:ser>
        <c:ser>
          <c:idx val="0"/>
          <c:order val="2"/>
          <c:tx>
            <c:strRef>
              <c:f>'Viajeros entr evol mensu LZ'!$I$469:$J$469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68-4267-8E61-F84600E8F8A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LZ'!$I$471:$I$483</c:f>
              <c:numCache>
                <c:formatCode>#,##0</c:formatCode>
                <c:ptCount val="13"/>
                <c:pt idx="0">
                  <c:v>2596</c:v>
                </c:pt>
                <c:pt idx="1">
                  <c:v>2707</c:v>
                </c:pt>
                <c:pt idx="2">
                  <c:v>2162</c:v>
                </c:pt>
                <c:pt idx="3">
                  <c:v>2438</c:v>
                </c:pt>
                <c:pt idx="4">
                  <c:v>2156</c:v>
                </c:pt>
                <c:pt idx="5">
                  <c:v>2462</c:v>
                </c:pt>
                <c:pt idx="6">
                  <c:v>2969</c:v>
                </c:pt>
                <c:pt idx="7">
                  <c:v>2570</c:v>
                </c:pt>
                <c:pt idx="8">
                  <c:v>2132</c:v>
                </c:pt>
                <c:pt idx="9">
                  <c:v>2351</c:v>
                </c:pt>
                <c:pt idx="10">
                  <c:v>2025</c:v>
                </c:pt>
                <c:pt idx="11">
                  <c:v>3042</c:v>
                </c:pt>
                <c:pt idx="12">
                  <c:v>29610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68-4267-8E61-F84600E8F8A2}"/>
            </c:ext>
          </c:extLst>
        </c:ser>
        <c:ser>
          <c:idx val="1"/>
          <c:order val="3"/>
          <c:tx>
            <c:strRef>
              <c:f>'Viajeros entr evol mensu LZ'!$K$469:$L$469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68-4267-8E61-F84600E8F8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68-4267-8E61-F84600E8F8A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LZ'!$K$471:$K$483</c:f>
              <c:numCache>
                <c:formatCode>#,##0</c:formatCode>
                <c:ptCount val="13"/>
                <c:pt idx="0">
                  <c:v>2628</c:v>
                </c:pt>
                <c:pt idx="1">
                  <c:v>3110</c:v>
                </c:pt>
                <c:pt idx="2">
                  <c:v>2360</c:v>
                </c:pt>
                <c:pt idx="3">
                  <c:v>2880</c:v>
                </c:pt>
                <c:pt idx="4">
                  <c:v>2705</c:v>
                </c:pt>
                <c:pt idx="5">
                  <c:v>2415</c:v>
                </c:pt>
                <c:pt idx="6">
                  <c:v>3089</c:v>
                </c:pt>
                <c:pt idx="7">
                  <c:v>2772</c:v>
                </c:pt>
                <c:pt idx="12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68-4267-8E61-F84600E8F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68-4267-8E61-F84600E8F8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68-4267-8E61-F84600E8F8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68-4267-8E61-F84600E8F8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68-4267-8E61-F84600E8F8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68-4267-8E61-F84600E8F8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68-4267-8E61-F84600E8F8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68-4267-8E61-F84600E8F8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68-4267-8E61-F84600E8F8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68-4267-8E61-F84600E8F8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68-4267-8E61-F84600E8F8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68-4267-8E61-F84600E8F8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68-4267-8E61-F84600E8F8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68-4267-8E61-F84600E8F8A2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LZ'!$L$471:$L$483</c:f>
              <c:numCache>
                <c:formatCode>0.0%</c:formatCode>
                <c:ptCount val="13"/>
                <c:pt idx="0">
                  <c:v>1.2326656394453073E-2</c:v>
                </c:pt>
                <c:pt idx="1">
                  <c:v>0.14887329146656825</c:v>
                </c:pt>
                <c:pt idx="2">
                  <c:v>9.1581868640147945E-2</c:v>
                </c:pt>
                <c:pt idx="3">
                  <c:v>0.18129614438063979</c:v>
                </c:pt>
                <c:pt idx="4">
                  <c:v>0.25463821892393312</c:v>
                </c:pt>
                <c:pt idx="5">
                  <c:v>-1.9090170593013767E-2</c:v>
                </c:pt>
                <c:pt idx="6">
                  <c:v>4.0417649040080939E-2</c:v>
                </c:pt>
                <c:pt idx="7">
                  <c:v>7.8599221789883211E-2</c:v>
                </c:pt>
                <c:pt idx="12">
                  <c:v>9.4666001994017979E-2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68-4267-8E61-F84600E8F8A2}"/>
            </c:ext>
          </c:extLst>
        </c:ser>
        <c:ser>
          <c:idx val="4"/>
          <c:order val="5"/>
          <c:tx>
            <c:strRef>
              <c:f>'Viajeros entr evol mensu LZ'!$M$470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LZ'!$M$471:$M$483</c:f>
              <c:numCache>
                <c:formatCode>0.0%</c:formatCode>
                <c:ptCount val="13"/>
                <c:pt idx="0">
                  <c:v>-0.24699140401146136</c:v>
                </c:pt>
                <c:pt idx="1">
                  <c:v>-0.99995336049766081</c:v>
                </c:pt>
                <c:pt idx="2">
                  <c:v>-0.99996887088081576</c:v>
                </c:pt>
                <c:pt idx="3">
                  <c:v>-0.99993541284489473</c:v>
                </c:pt>
                <c:pt idx="4">
                  <c:v>-0.99992614900843269</c:v>
                </c:pt>
                <c:pt idx="5">
                  <c:v>-1.0000055705195778</c:v>
                </c:pt>
                <c:pt idx="6">
                  <c:v>-0.99998615833936988</c:v>
                </c:pt>
                <c:pt idx="7">
                  <c:v>-0.99997555994347331</c:v>
                </c:pt>
                <c:pt idx="12">
                  <c:v>-0.13689961481015644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68-4267-8E61-F84600E8F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7C-48BD-8A49-DBEDAFEE1D3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LZ'!$C$498:$C$510</c:f>
              <c:numCache>
                <c:formatCode>#,##0</c:formatCode>
                <c:ptCount val="13"/>
                <c:pt idx="0">
                  <c:v>17</c:v>
                </c:pt>
                <c:pt idx="1">
                  <c:v>9</c:v>
                </c:pt>
                <c:pt idx="2">
                  <c:v>17</c:v>
                </c:pt>
                <c:pt idx="3">
                  <c:v>20</c:v>
                </c:pt>
                <c:pt idx="4">
                  <c:v>8</c:v>
                </c:pt>
                <c:pt idx="5">
                  <c:v>30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7</c:v>
                </c:pt>
                <c:pt idx="11">
                  <c:v>17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C-48BD-8A49-DBEDAFEE1D30}"/>
            </c:ext>
          </c:extLst>
        </c:ser>
        <c:ser>
          <c:idx val="5"/>
          <c:order val="1"/>
          <c:tx>
            <c:strRef>
              <c:f>'Viajeros entr evol mensu LZ'!$G$496:$H$496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7C-48BD-8A49-DBEDAFEE1D30}"/>
              </c:ext>
            </c:extLst>
          </c:dPt>
          <c:val>
            <c:numRef>
              <c:f>'Viajeros entr evol mensu LZ'!$G$498:$G$510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12</c:v>
                </c:pt>
                <c:pt idx="10">
                  <c:v>5</c:v>
                </c:pt>
                <c:pt idx="11">
                  <c:v>15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7C-48BD-8A49-DBEDAFEE1D30}"/>
            </c:ext>
          </c:extLst>
        </c:ser>
        <c:ser>
          <c:idx val="0"/>
          <c:order val="2"/>
          <c:tx>
            <c:strRef>
              <c:f>'Viajeros entr evol mensu LZ'!$I$496:$J$496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7C-48BD-8A49-DBEDAFEE1D3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LZ'!$I$498:$I$510</c:f>
              <c:numCache>
                <c:formatCode>#,##0</c:formatCode>
                <c:ptCount val="13"/>
                <c:pt idx="0">
                  <c:v>15</c:v>
                </c:pt>
                <c:pt idx="1">
                  <c:v>27</c:v>
                </c:pt>
                <c:pt idx="2">
                  <c:v>14</c:v>
                </c:pt>
                <c:pt idx="3">
                  <c:v>10</c:v>
                </c:pt>
                <c:pt idx="4">
                  <c:v>2</c:v>
                </c:pt>
                <c:pt idx="5">
                  <c:v>26</c:v>
                </c:pt>
                <c:pt idx="6">
                  <c:v>10</c:v>
                </c:pt>
                <c:pt idx="7">
                  <c:v>5</c:v>
                </c:pt>
                <c:pt idx="8">
                  <c:v>5</c:v>
                </c:pt>
                <c:pt idx="9">
                  <c:v>14</c:v>
                </c:pt>
                <c:pt idx="10">
                  <c:v>19</c:v>
                </c:pt>
                <c:pt idx="11">
                  <c:v>42</c:v>
                </c:pt>
                <c:pt idx="12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7C-48BD-8A49-DBEDAFEE1D30}"/>
            </c:ext>
          </c:extLst>
        </c:ser>
        <c:ser>
          <c:idx val="1"/>
          <c:order val="3"/>
          <c:tx>
            <c:strRef>
              <c:f>'Viajeros entr evol mensu LZ'!$K$496:$L$496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7C-48BD-8A49-DBEDAFEE1D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7C-48BD-8A49-DBEDAFEE1D3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LZ'!$K$498:$K$510</c:f>
              <c:numCache>
                <c:formatCode>#,##0</c:formatCode>
                <c:ptCount val="13"/>
                <c:pt idx="0">
                  <c:v>10</c:v>
                </c:pt>
                <c:pt idx="1">
                  <c:v>26</c:v>
                </c:pt>
                <c:pt idx="2">
                  <c:v>15</c:v>
                </c:pt>
                <c:pt idx="3">
                  <c:v>7</c:v>
                </c:pt>
                <c:pt idx="4">
                  <c:v>1</c:v>
                </c:pt>
                <c:pt idx="5">
                  <c:v>97</c:v>
                </c:pt>
                <c:pt idx="6">
                  <c:v>21</c:v>
                </c:pt>
                <c:pt idx="7">
                  <c:v>1</c:v>
                </c:pt>
                <c:pt idx="12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7C-48BD-8A49-DBEDAFEE1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7C-48BD-8A49-DBEDAFEE1D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7C-48BD-8A49-DBEDAFEE1D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7C-48BD-8A49-DBEDAFEE1D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7C-48BD-8A49-DBEDAFEE1D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7C-48BD-8A49-DBEDAFEE1D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7C-48BD-8A49-DBEDAFEE1D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7C-48BD-8A49-DBEDAFEE1D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7C-48BD-8A49-DBEDAFEE1D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7C-48BD-8A49-DBEDAFEE1D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7C-48BD-8A49-DBEDAFEE1D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7C-48BD-8A49-DBEDAFEE1D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7C-48BD-8A49-DBEDAFEE1D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7C-48BD-8A49-DBEDAFEE1D30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LZ'!$L$498:$L$510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-3.703703703703709E-2</c:v>
                </c:pt>
                <c:pt idx="2">
                  <c:v>7.1428571428571397E-2</c:v>
                </c:pt>
                <c:pt idx="3">
                  <c:v>-0.30000000000000004</c:v>
                </c:pt>
                <c:pt idx="4">
                  <c:v>-0.5</c:v>
                </c:pt>
                <c:pt idx="5">
                  <c:v>2.7307692307692308</c:v>
                </c:pt>
                <c:pt idx="6">
                  <c:v>1.1000000000000001</c:v>
                </c:pt>
                <c:pt idx="7">
                  <c:v>-0.8</c:v>
                </c:pt>
                <c:pt idx="12">
                  <c:v>0.6330275229357798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7C-48BD-8A49-DBEDAFEE1D30}"/>
            </c:ext>
          </c:extLst>
        </c:ser>
        <c:ser>
          <c:idx val="4"/>
          <c:order val="5"/>
          <c:tx>
            <c:strRef>
              <c:f>'Viajeros entr evol mensu LZ'!$M$497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LZ'!$M$498:$M$510</c:f>
              <c:numCache>
                <c:formatCode>0.0%</c:formatCode>
                <c:ptCount val="13"/>
                <c:pt idx="0">
                  <c:v>-0.41176470588235292</c:v>
                </c:pt>
                <c:pt idx="1">
                  <c:v>-1.0041152263374487</c:v>
                </c:pt>
                <c:pt idx="2">
                  <c:v>-0.99579831932773111</c:v>
                </c:pt>
                <c:pt idx="3">
                  <c:v>-1.0149999999999999</c:v>
                </c:pt>
                <c:pt idx="4">
                  <c:v>-1.0625</c:v>
                </c:pt>
                <c:pt idx="5">
                  <c:v>-0.90897435897435896</c:v>
                </c:pt>
                <c:pt idx="6">
                  <c:v>-0.87777777777777777</c:v>
                </c:pt>
                <c:pt idx="7">
                  <c:v>-1.2</c:v>
                </c:pt>
                <c:pt idx="12">
                  <c:v>0.56140350877192979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7C-48BD-8A49-DBEDAFEE1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2A-4066-8B66-368B9E89043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LZ'!$C$521:$C$533</c:f>
              <c:numCache>
                <c:formatCode>#,##0</c:formatCode>
                <c:ptCount val="13"/>
                <c:pt idx="0">
                  <c:v>115</c:v>
                </c:pt>
                <c:pt idx="1">
                  <c:v>228</c:v>
                </c:pt>
                <c:pt idx="2">
                  <c:v>186</c:v>
                </c:pt>
                <c:pt idx="3">
                  <c:v>211</c:v>
                </c:pt>
                <c:pt idx="4">
                  <c:v>156</c:v>
                </c:pt>
                <c:pt idx="5">
                  <c:v>104</c:v>
                </c:pt>
                <c:pt idx="6">
                  <c:v>240</c:v>
                </c:pt>
                <c:pt idx="7">
                  <c:v>261</c:v>
                </c:pt>
                <c:pt idx="8">
                  <c:v>214</c:v>
                </c:pt>
                <c:pt idx="9">
                  <c:v>207</c:v>
                </c:pt>
                <c:pt idx="10">
                  <c:v>142</c:v>
                </c:pt>
                <c:pt idx="11">
                  <c:v>226</c:v>
                </c:pt>
                <c:pt idx="12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A-4066-8B66-368B9E89043F}"/>
            </c:ext>
          </c:extLst>
        </c:ser>
        <c:ser>
          <c:idx val="5"/>
          <c:order val="1"/>
          <c:tx>
            <c:strRef>
              <c:f>'Viajeros entr evol mensu LZ'!$G$519:$H$519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2A-4066-8B66-368B9E89043F}"/>
              </c:ext>
            </c:extLst>
          </c:dPt>
          <c:val>
            <c:numRef>
              <c:f>'Viajeros entr evol mensu LZ'!$G$521:$G$533</c:f>
              <c:numCache>
                <c:formatCode>#,##0</c:formatCode>
                <c:ptCount val="13"/>
                <c:pt idx="0">
                  <c:v>120</c:v>
                </c:pt>
                <c:pt idx="1">
                  <c:v>121</c:v>
                </c:pt>
                <c:pt idx="2">
                  <c:v>134</c:v>
                </c:pt>
                <c:pt idx="3">
                  <c:v>479</c:v>
                </c:pt>
                <c:pt idx="4">
                  <c:v>329</c:v>
                </c:pt>
                <c:pt idx="5">
                  <c:v>183</c:v>
                </c:pt>
                <c:pt idx="6">
                  <c:v>230</c:v>
                </c:pt>
                <c:pt idx="7">
                  <c:v>320</c:v>
                </c:pt>
                <c:pt idx="8">
                  <c:v>208</c:v>
                </c:pt>
                <c:pt idx="9">
                  <c:v>299</c:v>
                </c:pt>
                <c:pt idx="10">
                  <c:v>240</c:v>
                </c:pt>
                <c:pt idx="11">
                  <c:v>354</c:v>
                </c:pt>
                <c:pt idx="12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2A-4066-8B66-368B9E89043F}"/>
            </c:ext>
          </c:extLst>
        </c:ser>
        <c:ser>
          <c:idx val="0"/>
          <c:order val="2"/>
          <c:tx>
            <c:strRef>
              <c:f>'Viajeros entr evol mensu LZ'!$I$519:$J$519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2A-4066-8B66-368B9E89043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LZ'!$I$521:$I$533</c:f>
              <c:numCache>
                <c:formatCode>#,##0</c:formatCode>
                <c:ptCount val="13"/>
                <c:pt idx="0">
                  <c:v>137</c:v>
                </c:pt>
                <c:pt idx="1">
                  <c:v>405</c:v>
                </c:pt>
                <c:pt idx="2">
                  <c:v>264</c:v>
                </c:pt>
                <c:pt idx="3">
                  <c:v>395</c:v>
                </c:pt>
                <c:pt idx="4">
                  <c:v>245</c:v>
                </c:pt>
                <c:pt idx="5">
                  <c:v>113</c:v>
                </c:pt>
                <c:pt idx="6">
                  <c:v>241</c:v>
                </c:pt>
                <c:pt idx="7">
                  <c:v>373</c:v>
                </c:pt>
                <c:pt idx="8">
                  <c:v>309</c:v>
                </c:pt>
                <c:pt idx="9">
                  <c:v>280</c:v>
                </c:pt>
                <c:pt idx="10">
                  <c:v>239</c:v>
                </c:pt>
                <c:pt idx="11">
                  <c:v>317</c:v>
                </c:pt>
                <c:pt idx="12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2A-4066-8B66-368B9E89043F}"/>
            </c:ext>
          </c:extLst>
        </c:ser>
        <c:ser>
          <c:idx val="1"/>
          <c:order val="3"/>
          <c:tx>
            <c:strRef>
              <c:f>'Viajeros entr evol mensu LZ'!$K$519:$L$519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2A-4066-8B66-368B9E8904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2A-4066-8B66-368B9E89043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LZ'!$K$521:$K$533</c:f>
              <c:numCache>
                <c:formatCode>#,##0</c:formatCode>
                <c:ptCount val="13"/>
                <c:pt idx="0">
                  <c:v>286</c:v>
                </c:pt>
                <c:pt idx="1">
                  <c:v>324</c:v>
                </c:pt>
                <c:pt idx="2">
                  <c:v>258</c:v>
                </c:pt>
                <c:pt idx="3">
                  <c:v>517</c:v>
                </c:pt>
                <c:pt idx="4">
                  <c:v>217</c:v>
                </c:pt>
                <c:pt idx="5">
                  <c:v>141</c:v>
                </c:pt>
                <c:pt idx="6">
                  <c:v>248</c:v>
                </c:pt>
                <c:pt idx="7">
                  <c:v>452</c:v>
                </c:pt>
                <c:pt idx="12">
                  <c:v>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2A-4066-8B66-368B9E890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2A-4066-8B66-368B9E8904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2A-4066-8B66-368B9E8904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2A-4066-8B66-368B9E8904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2A-4066-8B66-368B9E8904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2A-4066-8B66-368B9E8904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2A-4066-8B66-368B9E8904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2A-4066-8B66-368B9E8904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2A-4066-8B66-368B9E8904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2A-4066-8B66-368B9E8904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2A-4066-8B66-368B9E8904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2A-4066-8B66-368B9E8904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2A-4066-8B66-368B9E8904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2A-4066-8B66-368B9E89043F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LZ'!$L$521:$L$533</c:f>
              <c:numCache>
                <c:formatCode>0.0%</c:formatCode>
                <c:ptCount val="13"/>
                <c:pt idx="0">
                  <c:v>1.0875912408759123</c:v>
                </c:pt>
                <c:pt idx="1">
                  <c:v>-0.19999999999999996</c:v>
                </c:pt>
                <c:pt idx="2">
                  <c:v>-2.2727272727272707E-2</c:v>
                </c:pt>
                <c:pt idx="3">
                  <c:v>0.30886075949367098</c:v>
                </c:pt>
                <c:pt idx="4">
                  <c:v>-0.11428571428571432</c:v>
                </c:pt>
                <c:pt idx="5">
                  <c:v>0.24778761061946897</c:v>
                </c:pt>
                <c:pt idx="6">
                  <c:v>2.9045643153526868E-2</c:v>
                </c:pt>
                <c:pt idx="7">
                  <c:v>0.21179624664879348</c:v>
                </c:pt>
                <c:pt idx="12">
                  <c:v>0.12425218591808562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2A-4066-8B66-368B9E89043F}"/>
            </c:ext>
          </c:extLst>
        </c:ser>
        <c:ser>
          <c:idx val="4"/>
          <c:order val="5"/>
          <c:tx>
            <c:strRef>
              <c:f>'Viajeros entr evol mensu LZ'!$M$520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LZ'!$M$521:$M$533</c:f>
              <c:numCache>
                <c:formatCode>0.0%</c:formatCode>
                <c:ptCount val="13"/>
                <c:pt idx="0">
                  <c:v>1.4869565217391303</c:v>
                </c:pt>
                <c:pt idx="1">
                  <c:v>-1.000877192982456</c:v>
                </c:pt>
                <c:pt idx="2">
                  <c:v>-1.0001221896383186</c:v>
                </c:pt>
                <c:pt idx="3">
                  <c:v>-0.99853620493130957</c:v>
                </c:pt>
                <c:pt idx="4">
                  <c:v>-1.0007326007326007</c:v>
                </c:pt>
                <c:pt idx="5">
                  <c:v>-0.99761742682096666</c:v>
                </c:pt>
                <c:pt idx="6">
                  <c:v>-0.9998789764868603</c:v>
                </c:pt>
                <c:pt idx="7">
                  <c:v>-0.99918852012778236</c:v>
                </c:pt>
                <c:pt idx="12">
                  <c:v>0.62758161225849429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2A-4066-8B66-368B9E890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A8-4C2F-9F7B-63E410013E9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LZ'!$C$544:$C$556</c:f>
              <c:numCache>
                <c:formatCode>#,##0</c:formatCode>
                <c:ptCount val="13"/>
                <c:pt idx="0">
                  <c:v>170</c:v>
                </c:pt>
                <c:pt idx="1">
                  <c:v>266</c:v>
                </c:pt>
                <c:pt idx="2">
                  <c:v>316</c:v>
                </c:pt>
                <c:pt idx="3">
                  <c:v>290</c:v>
                </c:pt>
                <c:pt idx="4">
                  <c:v>311</c:v>
                </c:pt>
                <c:pt idx="5">
                  <c:v>193</c:v>
                </c:pt>
                <c:pt idx="6">
                  <c:v>113</c:v>
                </c:pt>
                <c:pt idx="7">
                  <c:v>120</c:v>
                </c:pt>
                <c:pt idx="8">
                  <c:v>137</c:v>
                </c:pt>
                <c:pt idx="9">
                  <c:v>158</c:v>
                </c:pt>
                <c:pt idx="10">
                  <c:v>184</c:v>
                </c:pt>
                <c:pt idx="11">
                  <c:v>269</c:v>
                </c:pt>
                <c:pt idx="12">
                  <c:v>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A8-4C2F-9F7B-63E410013E91}"/>
            </c:ext>
          </c:extLst>
        </c:ser>
        <c:ser>
          <c:idx val="5"/>
          <c:order val="1"/>
          <c:tx>
            <c:strRef>
              <c:f>'Viajeros entr evol mensu LZ'!$G$542:$H$542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A8-4C2F-9F7B-63E410013E91}"/>
              </c:ext>
            </c:extLst>
          </c:dPt>
          <c:val>
            <c:numRef>
              <c:f>'Viajeros entr evol mensu LZ'!$G$544:$G$556</c:f>
              <c:numCache>
                <c:formatCode>#,##0</c:formatCode>
                <c:ptCount val="13"/>
                <c:pt idx="0">
                  <c:v>43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28</c:v>
                </c:pt>
                <c:pt idx="6">
                  <c:v>66</c:v>
                </c:pt>
                <c:pt idx="7">
                  <c:v>80</c:v>
                </c:pt>
                <c:pt idx="8">
                  <c:v>52</c:v>
                </c:pt>
                <c:pt idx="9">
                  <c:v>132</c:v>
                </c:pt>
                <c:pt idx="10">
                  <c:v>154</c:v>
                </c:pt>
                <c:pt idx="11">
                  <c:v>200</c:v>
                </c:pt>
                <c:pt idx="12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A8-4C2F-9F7B-63E410013E91}"/>
            </c:ext>
          </c:extLst>
        </c:ser>
        <c:ser>
          <c:idx val="0"/>
          <c:order val="2"/>
          <c:tx>
            <c:strRef>
              <c:f>'Viajeros entr evol mensu LZ'!$I$542:$J$542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A8-4C2F-9F7B-63E410013E9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LZ'!$I$544:$I$556</c:f>
              <c:numCache>
                <c:formatCode>#,##0</c:formatCode>
                <c:ptCount val="13"/>
                <c:pt idx="0">
                  <c:v>183</c:v>
                </c:pt>
                <c:pt idx="1">
                  <c:v>277</c:v>
                </c:pt>
                <c:pt idx="2">
                  <c:v>241</c:v>
                </c:pt>
                <c:pt idx="3">
                  <c:v>279</c:v>
                </c:pt>
                <c:pt idx="4">
                  <c:v>209</c:v>
                </c:pt>
                <c:pt idx="5">
                  <c:v>156</c:v>
                </c:pt>
                <c:pt idx="6">
                  <c:v>134</c:v>
                </c:pt>
                <c:pt idx="7">
                  <c:v>117</c:v>
                </c:pt>
                <c:pt idx="8">
                  <c:v>179</c:v>
                </c:pt>
                <c:pt idx="9">
                  <c:v>188</c:v>
                </c:pt>
                <c:pt idx="10">
                  <c:v>200</c:v>
                </c:pt>
                <c:pt idx="11">
                  <c:v>418</c:v>
                </c:pt>
                <c:pt idx="12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A8-4C2F-9F7B-63E410013E91}"/>
            </c:ext>
          </c:extLst>
        </c:ser>
        <c:ser>
          <c:idx val="1"/>
          <c:order val="3"/>
          <c:tx>
            <c:strRef>
              <c:f>'Viajeros entr evol mensu LZ'!$K$542:$L$542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A8-4C2F-9F7B-63E410013E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A8-4C2F-9F7B-63E410013E9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LZ'!$K$544:$K$556</c:f>
              <c:numCache>
                <c:formatCode>#,##0</c:formatCode>
                <c:ptCount val="13"/>
                <c:pt idx="0">
                  <c:v>289</c:v>
                </c:pt>
                <c:pt idx="1">
                  <c:v>332</c:v>
                </c:pt>
                <c:pt idx="2">
                  <c:v>359</c:v>
                </c:pt>
                <c:pt idx="3">
                  <c:v>354</c:v>
                </c:pt>
                <c:pt idx="4">
                  <c:v>402</c:v>
                </c:pt>
                <c:pt idx="5">
                  <c:v>245</c:v>
                </c:pt>
                <c:pt idx="6">
                  <c:v>124</c:v>
                </c:pt>
                <c:pt idx="7">
                  <c:v>141</c:v>
                </c:pt>
                <c:pt idx="12">
                  <c:v>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A8-4C2F-9F7B-63E410013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A8-4C2F-9F7B-63E410013E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A8-4C2F-9F7B-63E410013E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A8-4C2F-9F7B-63E410013E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A8-4C2F-9F7B-63E410013E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A8-4C2F-9F7B-63E410013E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A8-4C2F-9F7B-63E410013E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A8-4C2F-9F7B-63E410013E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A8-4C2F-9F7B-63E410013E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A8-4C2F-9F7B-63E410013E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A8-4C2F-9F7B-63E410013E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A8-4C2F-9F7B-63E410013E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A8-4C2F-9F7B-63E410013E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A8-4C2F-9F7B-63E410013E91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LZ'!$L$544:$L$556</c:f>
              <c:numCache>
                <c:formatCode>0.0%</c:formatCode>
                <c:ptCount val="13"/>
                <c:pt idx="0">
                  <c:v>0.57923497267759561</c:v>
                </c:pt>
                <c:pt idx="1">
                  <c:v>0.1985559566787003</c:v>
                </c:pt>
                <c:pt idx="2">
                  <c:v>0.48962655601659755</c:v>
                </c:pt>
                <c:pt idx="3">
                  <c:v>0.26881720430107525</c:v>
                </c:pt>
                <c:pt idx="4">
                  <c:v>0.92344497607655507</c:v>
                </c:pt>
                <c:pt idx="5">
                  <c:v>0.57051282051282048</c:v>
                </c:pt>
                <c:pt idx="6">
                  <c:v>-7.4626865671641784E-2</c:v>
                </c:pt>
                <c:pt idx="7">
                  <c:v>0.20512820512820507</c:v>
                </c:pt>
                <c:pt idx="12">
                  <c:v>0.40726817042606522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A8-4C2F-9F7B-63E410013E91}"/>
            </c:ext>
          </c:extLst>
        </c:ser>
        <c:ser>
          <c:idx val="4"/>
          <c:order val="5"/>
          <c:tx>
            <c:strRef>
              <c:f>'Viajeros entr evol mensu LZ'!$M$543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LZ'!$M$544:$M$556</c:f>
              <c:numCache>
                <c:formatCode>0.0%</c:formatCode>
                <c:ptCount val="13"/>
                <c:pt idx="0">
                  <c:v>0.7</c:v>
                </c:pt>
                <c:pt idx="1">
                  <c:v>-0.99925354903504249</c:v>
                </c:pt>
                <c:pt idx="2">
                  <c:v>-0.99845054887336515</c:v>
                </c:pt>
                <c:pt idx="3">
                  <c:v>-0.99907304412309972</c:v>
                </c:pt>
                <c:pt idx="4">
                  <c:v>-0.9970307235495931</c:v>
                </c:pt>
                <c:pt idx="5">
                  <c:v>-0.9970439750232496</c:v>
                </c:pt>
                <c:pt idx="6">
                  <c:v>-1.000660414740457</c:v>
                </c:pt>
                <c:pt idx="7">
                  <c:v>-0.9982905982905983</c:v>
                </c:pt>
                <c:pt idx="12">
                  <c:v>0.26250702641933676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A8-4C2F-9F7B-63E410013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81-431E-ACD3-9828D265FCD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LZ'!$C$567:$C$579</c:f>
              <c:numCache>
                <c:formatCode>#,##0</c:formatCode>
                <c:ptCount val="13"/>
                <c:pt idx="0">
                  <c:v>223</c:v>
                </c:pt>
                <c:pt idx="1">
                  <c:v>93</c:v>
                </c:pt>
                <c:pt idx="2">
                  <c:v>109</c:v>
                </c:pt>
                <c:pt idx="3">
                  <c:v>153</c:v>
                </c:pt>
                <c:pt idx="4">
                  <c:v>146</c:v>
                </c:pt>
                <c:pt idx="5">
                  <c:v>136</c:v>
                </c:pt>
                <c:pt idx="6">
                  <c:v>85</c:v>
                </c:pt>
                <c:pt idx="7">
                  <c:v>77</c:v>
                </c:pt>
                <c:pt idx="8">
                  <c:v>90</c:v>
                </c:pt>
                <c:pt idx="9">
                  <c:v>80</c:v>
                </c:pt>
                <c:pt idx="10">
                  <c:v>107</c:v>
                </c:pt>
                <c:pt idx="11">
                  <c:v>140</c:v>
                </c:pt>
                <c:pt idx="12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1-431E-ACD3-9828D265FCD5}"/>
            </c:ext>
          </c:extLst>
        </c:ser>
        <c:ser>
          <c:idx val="5"/>
          <c:order val="1"/>
          <c:tx>
            <c:strRef>
              <c:f>'Viajeros entr evol mensu LZ'!$G$565:$H$565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81-431E-ACD3-9828D265FCD5}"/>
              </c:ext>
            </c:extLst>
          </c:dPt>
          <c:val>
            <c:numRef>
              <c:f>'Viajeros entr evol mensu LZ'!$G$567:$G$579</c:f>
              <c:numCache>
                <c:formatCode>#,##0</c:formatCode>
                <c:ptCount val="13"/>
                <c:pt idx="0">
                  <c:v>8</c:v>
                </c:pt>
                <c:pt idx="1">
                  <c:v>6</c:v>
                </c:pt>
                <c:pt idx="2">
                  <c:v>15</c:v>
                </c:pt>
                <c:pt idx="3">
                  <c:v>13</c:v>
                </c:pt>
                <c:pt idx="4">
                  <c:v>24</c:v>
                </c:pt>
                <c:pt idx="5">
                  <c:v>15</c:v>
                </c:pt>
                <c:pt idx="6">
                  <c:v>37</c:v>
                </c:pt>
                <c:pt idx="7">
                  <c:v>20</c:v>
                </c:pt>
                <c:pt idx="8">
                  <c:v>60</c:v>
                </c:pt>
                <c:pt idx="9">
                  <c:v>38</c:v>
                </c:pt>
                <c:pt idx="10">
                  <c:v>104</c:v>
                </c:pt>
                <c:pt idx="11">
                  <c:v>75</c:v>
                </c:pt>
                <c:pt idx="12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1-431E-ACD3-9828D265FCD5}"/>
            </c:ext>
          </c:extLst>
        </c:ser>
        <c:ser>
          <c:idx val="0"/>
          <c:order val="2"/>
          <c:tx>
            <c:strRef>
              <c:f>'Viajeros entr evol mensu LZ'!$I$565:$J$565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81-431E-ACD3-9828D265FCD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LZ'!$I$567:$I$579</c:f>
              <c:numCache>
                <c:formatCode>#,##0</c:formatCode>
                <c:ptCount val="13"/>
                <c:pt idx="0">
                  <c:v>83</c:v>
                </c:pt>
                <c:pt idx="1">
                  <c:v>107</c:v>
                </c:pt>
                <c:pt idx="2">
                  <c:v>149</c:v>
                </c:pt>
                <c:pt idx="3">
                  <c:v>93</c:v>
                </c:pt>
                <c:pt idx="4">
                  <c:v>139</c:v>
                </c:pt>
                <c:pt idx="5">
                  <c:v>115</c:v>
                </c:pt>
                <c:pt idx="6">
                  <c:v>108</c:v>
                </c:pt>
                <c:pt idx="7">
                  <c:v>146</c:v>
                </c:pt>
                <c:pt idx="8">
                  <c:v>97</c:v>
                </c:pt>
                <c:pt idx="9">
                  <c:v>234</c:v>
                </c:pt>
                <c:pt idx="10">
                  <c:v>338</c:v>
                </c:pt>
                <c:pt idx="11">
                  <c:v>428</c:v>
                </c:pt>
                <c:pt idx="12">
                  <c:v>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81-431E-ACD3-9828D265FCD5}"/>
            </c:ext>
          </c:extLst>
        </c:ser>
        <c:ser>
          <c:idx val="1"/>
          <c:order val="3"/>
          <c:tx>
            <c:strRef>
              <c:f>'Viajeros entr evol mensu LZ'!$K$565:$L$565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81-431E-ACD3-9828D265FC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81-431E-ACD3-9828D265FCD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LZ'!$K$567:$K$579</c:f>
              <c:numCache>
                <c:formatCode>#,##0</c:formatCode>
                <c:ptCount val="13"/>
                <c:pt idx="0">
                  <c:v>501</c:v>
                </c:pt>
                <c:pt idx="1">
                  <c:v>383</c:v>
                </c:pt>
                <c:pt idx="2">
                  <c:v>287</c:v>
                </c:pt>
                <c:pt idx="3">
                  <c:v>115</c:v>
                </c:pt>
                <c:pt idx="4">
                  <c:v>131</c:v>
                </c:pt>
                <c:pt idx="5">
                  <c:v>77</c:v>
                </c:pt>
                <c:pt idx="6">
                  <c:v>108</c:v>
                </c:pt>
                <c:pt idx="7">
                  <c:v>109</c:v>
                </c:pt>
                <c:pt idx="12">
                  <c:v>1711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81-431E-ACD3-9828D265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81-431E-ACD3-9828D265FC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81-431E-ACD3-9828D265FC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81-431E-ACD3-9828D265FC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81-431E-ACD3-9828D265FC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81-431E-ACD3-9828D265FC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81-431E-ACD3-9828D265FC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81-431E-ACD3-9828D265FC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1-431E-ACD3-9828D265FC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1-431E-ACD3-9828D265FC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1-431E-ACD3-9828D265FC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1-431E-ACD3-9828D265FC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1-431E-ACD3-9828D265FC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1-431E-ACD3-9828D265FCD5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LZ'!$L$567:$L$579</c:f>
              <c:numCache>
                <c:formatCode>0.0%</c:formatCode>
                <c:ptCount val="13"/>
                <c:pt idx="0">
                  <c:v>5.0361445783132526</c:v>
                </c:pt>
                <c:pt idx="1">
                  <c:v>2.5794392523364484</c:v>
                </c:pt>
                <c:pt idx="2">
                  <c:v>0.9261744966442953</c:v>
                </c:pt>
                <c:pt idx="3">
                  <c:v>0.23655913978494625</c:v>
                </c:pt>
                <c:pt idx="4">
                  <c:v>-5.7553956834532349E-2</c:v>
                </c:pt>
                <c:pt idx="5">
                  <c:v>-0.33043478260869563</c:v>
                </c:pt>
                <c:pt idx="6">
                  <c:v>0</c:v>
                </c:pt>
                <c:pt idx="7">
                  <c:v>-0.25342465753424659</c:v>
                </c:pt>
                <c:pt idx="12">
                  <c:v>0.82021276595744674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81-431E-ACD3-9828D265FCD5}"/>
            </c:ext>
          </c:extLst>
        </c:ser>
        <c:ser>
          <c:idx val="4"/>
          <c:order val="5"/>
          <c:tx>
            <c:strRef>
              <c:f>'Viajeros entr evol mensu LZ'!$M$566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LZ'!$M$567:$M$579</c:f>
              <c:numCache>
                <c:formatCode>0.0%</c:formatCode>
                <c:ptCount val="13"/>
                <c:pt idx="0">
                  <c:v>1.2466367713004485</c:v>
                </c:pt>
                <c:pt idx="1">
                  <c:v>-0.97226409406089842</c:v>
                </c:pt>
                <c:pt idx="2">
                  <c:v>-0.99150298626931843</c:v>
                </c:pt>
                <c:pt idx="3">
                  <c:v>-0.99845386183147089</c:v>
                </c:pt>
                <c:pt idx="4">
                  <c:v>-1.0003942051837982</c:v>
                </c:pt>
                <c:pt idx="5">
                  <c:v>-1.0024296675191815</c:v>
                </c:pt>
                <c:pt idx="6">
                  <c:v>-1</c:v>
                </c:pt>
                <c:pt idx="7">
                  <c:v>-1.0032912293186267</c:v>
                </c:pt>
                <c:pt idx="12">
                  <c:v>0.67416829745596862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81-431E-ACD3-9828D265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07-4866-8F3C-031C3E875B7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LZ'!$C$590:$C$602</c:f>
              <c:numCache>
                <c:formatCode>#,##0</c:formatCode>
                <c:ptCount val="13"/>
                <c:pt idx="0">
                  <c:v>176</c:v>
                </c:pt>
                <c:pt idx="1">
                  <c:v>107</c:v>
                </c:pt>
                <c:pt idx="2">
                  <c:v>130</c:v>
                </c:pt>
                <c:pt idx="3">
                  <c:v>96</c:v>
                </c:pt>
                <c:pt idx="4">
                  <c:v>106</c:v>
                </c:pt>
                <c:pt idx="5">
                  <c:v>79</c:v>
                </c:pt>
                <c:pt idx="6">
                  <c:v>81</c:v>
                </c:pt>
                <c:pt idx="7">
                  <c:v>80</c:v>
                </c:pt>
                <c:pt idx="8">
                  <c:v>113</c:v>
                </c:pt>
                <c:pt idx="9">
                  <c:v>144</c:v>
                </c:pt>
                <c:pt idx="10">
                  <c:v>132</c:v>
                </c:pt>
                <c:pt idx="11">
                  <c:v>227</c:v>
                </c:pt>
                <c:pt idx="12">
                  <c:v>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7-4866-8F3C-031C3E875B7A}"/>
            </c:ext>
          </c:extLst>
        </c:ser>
        <c:ser>
          <c:idx val="5"/>
          <c:order val="1"/>
          <c:tx>
            <c:strRef>
              <c:f>'Viajeros entr evol mensu LZ'!$G$588:$H$588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07-4866-8F3C-031C3E875B7A}"/>
              </c:ext>
            </c:extLst>
          </c:dPt>
          <c:val>
            <c:numRef>
              <c:f>'Viajeros entr evol mensu LZ'!$G$590:$G$602</c:f>
              <c:numCache>
                <c:formatCode>#,##0</c:formatCode>
                <c:ptCount val="13"/>
                <c:pt idx="0">
                  <c:v>53</c:v>
                </c:pt>
                <c:pt idx="1">
                  <c:v>18</c:v>
                </c:pt>
                <c:pt idx="2">
                  <c:v>15</c:v>
                </c:pt>
                <c:pt idx="3">
                  <c:v>8</c:v>
                </c:pt>
                <c:pt idx="4">
                  <c:v>22</c:v>
                </c:pt>
                <c:pt idx="5">
                  <c:v>21</c:v>
                </c:pt>
                <c:pt idx="6">
                  <c:v>45</c:v>
                </c:pt>
                <c:pt idx="7">
                  <c:v>40</c:v>
                </c:pt>
                <c:pt idx="8">
                  <c:v>29</c:v>
                </c:pt>
                <c:pt idx="9">
                  <c:v>65</c:v>
                </c:pt>
                <c:pt idx="10">
                  <c:v>63</c:v>
                </c:pt>
                <c:pt idx="11">
                  <c:v>142</c:v>
                </c:pt>
                <c:pt idx="12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07-4866-8F3C-031C3E875B7A}"/>
            </c:ext>
          </c:extLst>
        </c:ser>
        <c:ser>
          <c:idx val="0"/>
          <c:order val="2"/>
          <c:tx>
            <c:strRef>
              <c:f>'Viajeros entr evol mensu LZ'!$I$588:$J$588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07-4866-8F3C-031C3E875B7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LZ'!$I$590:$I$602</c:f>
              <c:numCache>
                <c:formatCode>#,##0</c:formatCode>
                <c:ptCount val="13"/>
                <c:pt idx="0">
                  <c:v>131</c:v>
                </c:pt>
                <c:pt idx="1">
                  <c:v>105</c:v>
                </c:pt>
                <c:pt idx="2">
                  <c:v>135</c:v>
                </c:pt>
                <c:pt idx="3">
                  <c:v>94</c:v>
                </c:pt>
                <c:pt idx="4">
                  <c:v>87</c:v>
                </c:pt>
                <c:pt idx="5">
                  <c:v>77</c:v>
                </c:pt>
                <c:pt idx="6">
                  <c:v>100</c:v>
                </c:pt>
                <c:pt idx="7">
                  <c:v>74</c:v>
                </c:pt>
                <c:pt idx="8">
                  <c:v>56</c:v>
                </c:pt>
                <c:pt idx="9">
                  <c:v>89</c:v>
                </c:pt>
                <c:pt idx="10">
                  <c:v>76</c:v>
                </c:pt>
                <c:pt idx="11">
                  <c:v>142</c:v>
                </c:pt>
                <c:pt idx="12">
                  <c:v>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07-4866-8F3C-031C3E875B7A}"/>
            </c:ext>
          </c:extLst>
        </c:ser>
        <c:ser>
          <c:idx val="1"/>
          <c:order val="3"/>
          <c:tx>
            <c:strRef>
              <c:f>'Viajeros entr evol mensu LZ'!$K$588:$L$588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07-4866-8F3C-031C3E875B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07-4866-8F3C-031C3E875B7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LZ'!$K$590:$K$602</c:f>
              <c:numCache>
                <c:formatCode>#,##0</c:formatCode>
                <c:ptCount val="13"/>
                <c:pt idx="0">
                  <c:v>122</c:v>
                </c:pt>
                <c:pt idx="1">
                  <c:v>85</c:v>
                </c:pt>
                <c:pt idx="2">
                  <c:v>104</c:v>
                </c:pt>
                <c:pt idx="3">
                  <c:v>93</c:v>
                </c:pt>
                <c:pt idx="4">
                  <c:v>71</c:v>
                </c:pt>
                <c:pt idx="5">
                  <c:v>63</c:v>
                </c:pt>
                <c:pt idx="6">
                  <c:v>48</c:v>
                </c:pt>
                <c:pt idx="7">
                  <c:v>35</c:v>
                </c:pt>
                <c:pt idx="12">
                  <c:v>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07-4866-8F3C-031C3E87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07-4866-8F3C-031C3E875B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07-4866-8F3C-031C3E875B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07-4866-8F3C-031C3E875B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07-4866-8F3C-031C3E875B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07-4866-8F3C-031C3E875B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07-4866-8F3C-031C3E875B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07-4866-8F3C-031C3E875B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07-4866-8F3C-031C3E875B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07-4866-8F3C-031C3E875B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07-4866-8F3C-031C3E875B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07-4866-8F3C-031C3E875B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07-4866-8F3C-031C3E875B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07-4866-8F3C-031C3E875B7A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LZ'!$L$590:$L$602</c:f>
              <c:numCache>
                <c:formatCode>0.0%</c:formatCode>
                <c:ptCount val="13"/>
                <c:pt idx="0">
                  <c:v>-6.8702290076335881E-2</c:v>
                </c:pt>
                <c:pt idx="1">
                  <c:v>-0.19047619047619047</c:v>
                </c:pt>
                <c:pt idx="2">
                  <c:v>-0.22962962962962963</c:v>
                </c:pt>
                <c:pt idx="3">
                  <c:v>-1.0638297872340385E-2</c:v>
                </c:pt>
                <c:pt idx="4">
                  <c:v>-0.18390804597701149</c:v>
                </c:pt>
                <c:pt idx="5">
                  <c:v>-0.18181818181818177</c:v>
                </c:pt>
                <c:pt idx="6">
                  <c:v>-0.52</c:v>
                </c:pt>
                <c:pt idx="7">
                  <c:v>-0.52702702702702697</c:v>
                </c:pt>
                <c:pt idx="12">
                  <c:v>-0.22665006226650064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07-4866-8F3C-031C3E875B7A}"/>
            </c:ext>
          </c:extLst>
        </c:ser>
        <c:ser>
          <c:idx val="4"/>
          <c:order val="5"/>
          <c:tx>
            <c:strRef>
              <c:f>'Viajeros entr evol mensu LZ'!$M$589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LZ'!$M$590:$M$602</c:f>
              <c:numCache>
                <c:formatCode>0.0%</c:formatCode>
                <c:ptCount val="13"/>
                <c:pt idx="0">
                  <c:v>-0.30681818181818177</c:v>
                </c:pt>
                <c:pt idx="1">
                  <c:v>-1.0017801513128617</c:v>
                </c:pt>
                <c:pt idx="2">
                  <c:v>-1.0017663817663818</c:v>
                </c:pt>
                <c:pt idx="3">
                  <c:v>-1.0001108156028369</c:v>
                </c:pt>
                <c:pt idx="4">
                  <c:v>-1.001734981565821</c:v>
                </c:pt>
                <c:pt idx="5">
                  <c:v>-1.0023014959723819</c:v>
                </c:pt>
                <c:pt idx="6">
                  <c:v>-1.0064197530864198</c:v>
                </c:pt>
                <c:pt idx="7">
                  <c:v>-1.0065878378378379</c:v>
                </c:pt>
                <c:pt idx="12">
                  <c:v>-0.27368421052631575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07-4866-8F3C-031C3E87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7D-483F-B165-6C41D2B4AA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LZ'!$C$613:$C$625</c:f>
              <c:numCache>
                <c:formatCode>#,##0</c:formatCode>
                <c:ptCount val="13"/>
                <c:pt idx="0">
                  <c:v>258</c:v>
                </c:pt>
                <c:pt idx="1">
                  <c:v>340</c:v>
                </c:pt>
                <c:pt idx="2">
                  <c:v>341</c:v>
                </c:pt>
                <c:pt idx="3">
                  <c:v>326</c:v>
                </c:pt>
                <c:pt idx="4">
                  <c:v>278</c:v>
                </c:pt>
                <c:pt idx="5">
                  <c:v>304</c:v>
                </c:pt>
                <c:pt idx="6">
                  <c:v>553</c:v>
                </c:pt>
                <c:pt idx="7">
                  <c:v>390</c:v>
                </c:pt>
                <c:pt idx="8">
                  <c:v>331</c:v>
                </c:pt>
                <c:pt idx="9">
                  <c:v>454</c:v>
                </c:pt>
                <c:pt idx="10">
                  <c:v>276</c:v>
                </c:pt>
                <c:pt idx="11">
                  <c:v>392</c:v>
                </c:pt>
                <c:pt idx="12">
                  <c:v>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D-483F-B165-6C41D2B4AA5F}"/>
            </c:ext>
          </c:extLst>
        </c:ser>
        <c:ser>
          <c:idx val="5"/>
          <c:order val="1"/>
          <c:tx>
            <c:strRef>
              <c:f>'Viajeros entr evol mensu LZ'!$G$611:$H$611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7D-483F-B165-6C41D2B4AA5F}"/>
              </c:ext>
            </c:extLst>
          </c:dPt>
          <c:val>
            <c:numRef>
              <c:f>'Viajeros entr evol mensu LZ'!$G$613:$G$625</c:f>
              <c:numCache>
                <c:formatCode>#,##0</c:formatCode>
                <c:ptCount val="13"/>
                <c:pt idx="0">
                  <c:v>53</c:v>
                </c:pt>
                <c:pt idx="1">
                  <c:v>27</c:v>
                </c:pt>
                <c:pt idx="2">
                  <c:v>37</c:v>
                </c:pt>
                <c:pt idx="3">
                  <c:v>46</c:v>
                </c:pt>
                <c:pt idx="4">
                  <c:v>136</c:v>
                </c:pt>
                <c:pt idx="5">
                  <c:v>309</c:v>
                </c:pt>
                <c:pt idx="6">
                  <c:v>404</c:v>
                </c:pt>
                <c:pt idx="7">
                  <c:v>531</c:v>
                </c:pt>
                <c:pt idx="8">
                  <c:v>334</c:v>
                </c:pt>
                <c:pt idx="9">
                  <c:v>431</c:v>
                </c:pt>
                <c:pt idx="10">
                  <c:v>372</c:v>
                </c:pt>
                <c:pt idx="11">
                  <c:v>409</c:v>
                </c:pt>
                <c:pt idx="12">
                  <c:v>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7D-483F-B165-6C41D2B4AA5F}"/>
            </c:ext>
          </c:extLst>
        </c:ser>
        <c:ser>
          <c:idx val="0"/>
          <c:order val="2"/>
          <c:tx>
            <c:strRef>
              <c:f>'Viajeros entr evol mensu LZ'!$I$611:$J$611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7D-483F-B165-6C41D2B4AA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LZ'!$I$613:$I$625</c:f>
              <c:numCache>
                <c:formatCode>#,##0</c:formatCode>
                <c:ptCount val="13"/>
                <c:pt idx="0">
                  <c:v>299</c:v>
                </c:pt>
                <c:pt idx="1">
                  <c:v>395</c:v>
                </c:pt>
                <c:pt idx="2">
                  <c:v>588</c:v>
                </c:pt>
                <c:pt idx="3">
                  <c:v>350</c:v>
                </c:pt>
                <c:pt idx="4">
                  <c:v>536</c:v>
                </c:pt>
                <c:pt idx="5">
                  <c:v>600</c:v>
                </c:pt>
                <c:pt idx="6">
                  <c:v>714</c:v>
                </c:pt>
                <c:pt idx="7">
                  <c:v>525</c:v>
                </c:pt>
                <c:pt idx="8">
                  <c:v>506</c:v>
                </c:pt>
                <c:pt idx="9">
                  <c:v>698</c:v>
                </c:pt>
                <c:pt idx="10">
                  <c:v>457</c:v>
                </c:pt>
                <c:pt idx="11">
                  <c:v>621</c:v>
                </c:pt>
                <c:pt idx="12">
                  <c:v>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7D-483F-B165-6C41D2B4AA5F}"/>
            </c:ext>
          </c:extLst>
        </c:ser>
        <c:ser>
          <c:idx val="1"/>
          <c:order val="3"/>
          <c:tx>
            <c:strRef>
              <c:f>'Viajeros entr evol mensu LZ'!$K$611:$L$611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7D-483F-B165-6C41D2B4AA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7D-483F-B165-6C41D2B4AA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LZ'!$K$613:$K$625</c:f>
              <c:numCache>
                <c:formatCode>#,##0</c:formatCode>
                <c:ptCount val="13"/>
                <c:pt idx="0">
                  <c:v>271</c:v>
                </c:pt>
                <c:pt idx="1">
                  <c:v>459</c:v>
                </c:pt>
                <c:pt idx="2">
                  <c:v>588</c:v>
                </c:pt>
                <c:pt idx="3">
                  <c:v>422</c:v>
                </c:pt>
                <c:pt idx="4">
                  <c:v>485</c:v>
                </c:pt>
                <c:pt idx="5">
                  <c:v>563</c:v>
                </c:pt>
                <c:pt idx="6">
                  <c:v>708</c:v>
                </c:pt>
                <c:pt idx="7">
                  <c:v>580</c:v>
                </c:pt>
                <c:pt idx="12">
                  <c:v>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7D-483F-B165-6C41D2B4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7D-483F-B165-6C41D2B4AA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7D-483F-B165-6C41D2B4AA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7D-483F-B165-6C41D2B4AA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7D-483F-B165-6C41D2B4AA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7D-483F-B165-6C41D2B4AA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7D-483F-B165-6C41D2B4AA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7D-483F-B165-6C41D2B4AA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7D-483F-B165-6C41D2B4AA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7D-483F-B165-6C41D2B4AA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7D-483F-B165-6C41D2B4AA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7D-483F-B165-6C41D2B4AA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7D-483F-B165-6C41D2B4AA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7D-483F-B165-6C41D2B4AA5F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LZ'!$L$613:$L$625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0.16202531645569618</c:v>
                </c:pt>
                <c:pt idx="2">
                  <c:v>0</c:v>
                </c:pt>
                <c:pt idx="3">
                  <c:v>0.20571428571428574</c:v>
                </c:pt>
                <c:pt idx="4">
                  <c:v>-9.5149253731343308E-2</c:v>
                </c:pt>
                <c:pt idx="5">
                  <c:v>-6.1666666666666647E-2</c:v>
                </c:pt>
                <c:pt idx="6">
                  <c:v>-8.4033613445377853E-3</c:v>
                </c:pt>
                <c:pt idx="7">
                  <c:v>0.10476190476190483</c:v>
                </c:pt>
                <c:pt idx="12">
                  <c:v>1.7219865235837295E-2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7D-483F-B165-6C41D2B4AA5F}"/>
            </c:ext>
          </c:extLst>
        </c:ser>
        <c:ser>
          <c:idx val="4"/>
          <c:order val="5"/>
          <c:tx>
            <c:strRef>
              <c:f>'Viajeros entr evol mensu LZ'!$M$612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LZ'!$M$613:$M$625</c:f>
              <c:numCache>
                <c:formatCode>0.0%</c:formatCode>
                <c:ptCount val="13"/>
                <c:pt idx="0">
                  <c:v>5.0387596899224896E-2</c:v>
                </c:pt>
                <c:pt idx="1">
                  <c:v>-0.99952345495160089</c:v>
                </c:pt>
                <c:pt idx="2">
                  <c:v>-1</c:v>
                </c:pt>
                <c:pt idx="3">
                  <c:v>-0.99936897458369855</c:v>
                </c:pt>
                <c:pt idx="4">
                  <c:v>-1.0003422635026307</c:v>
                </c:pt>
                <c:pt idx="5">
                  <c:v>-1.000202850877193</c:v>
                </c:pt>
                <c:pt idx="6">
                  <c:v>-1.0000151959517984</c:v>
                </c:pt>
                <c:pt idx="7">
                  <c:v>-0.99973137973137971</c:v>
                </c:pt>
                <c:pt idx="12">
                  <c:v>0.46093189964157699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7D-483F-B165-6C41D2B4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C7-44EB-ACBF-59DD4928372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LZ'!$C$635:$C$647</c:f>
              <c:numCache>
                <c:formatCode>#,##0</c:formatCode>
                <c:ptCount val="13"/>
                <c:pt idx="0">
                  <c:v>229</c:v>
                </c:pt>
                <c:pt idx="1">
                  <c:v>172</c:v>
                </c:pt>
                <c:pt idx="2">
                  <c:v>232</c:v>
                </c:pt>
                <c:pt idx="3">
                  <c:v>224</c:v>
                </c:pt>
                <c:pt idx="4">
                  <c:v>402</c:v>
                </c:pt>
                <c:pt idx="5">
                  <c:v>379</c:v>
                </c:pt>
                <c:pt idx="6">
                  <c:v>326</c:v>
                </c:pt>
                <c:pt idx="7">
                  <c:v>288</c:v>
                </c:pt>
                <c:pt idx="8">
                  <c:v>366</c:v>
                </c:pt>
                <c:pt idx="9">
                  <c:v>255</c:v>
                </c:pt>
                <c:pt idx="10">
                  <c:v>239</c:v>
                </c:pt>
                <c:pt idx="11">
                  <c:v>232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C7-44EB-ACBF-59DD4928372A}"/>
            </c:ext>
          </c:extLst>
        </c:ser>
        <c:ser>
          <c:idx val="5"/>
          <c:order val="1"/>
          <c:tx>
            <c:strRef>
              <c:f>'Viajeros entr evol mensu LZ'!$G$633:$H$633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C7-44EB-ACBF-59DD4928372A}"/>
              </c:ext>
            </c:extLst>
          </c:dPt>
          <c:val>
            <c:numRef>
              <c:f>'Viajeros entr evol mensu LZ'!$G$635:$G$647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24</c:v>
                </c:pt>
                <c:pt idx="3">
                  <c:v>35</c:v>
                </c:pt>
                <c:pt idx="4">
                  <c:v>64</c:v>
                </c:pt>
                <c:pt idx="5">
                  <c:v>83</c:v>
                </c:pt>
                <c:pt idx="6">
                  <c:v>159</c:v>
                </c:pt>
                <c:pt idx="7">
                  <c:v>167</c:v>
                </c:pt>
                <c:pt idx="8">
                  <c:v>156</c:v>
                </c:pt>
                <c:pt idx="9">
                  <c:v>172</c:v>
                </c:pt>
                <c:pt idx="10">
                  <c:v>227</c:v>
                </c:pt>
                <c:pt idx="11">
                  <c:v>266</c:v>
                </c:pt>
                <c:pt idx="12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C7-44EB-ACBF-59DD4928372A}"/>
            </c:ext>
          </c:extLst>
        </c:ser>
        <c:ser>
          <c:idx val="0"/>
          <c:order val="2"/>
          <c:tx>
            <c:strRef>
              <c:f>'Viajeros entr evol mensu LZ'!$I$633:$J$633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C7-44EB-ACBF-59DD4928372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LZ'!$I$635:$I$647</c:f>
              <c:numCache>
                <c:formatCode>#,##0</c:formatCode>
                <c:ptCount val="13"/>
                <c:pt idx="0">
                  <c:v>193</c:v>
                </c:pt>
                <c:pt idx="1">
                  <c:v>229</c:v>
                </c:pt>
                <c:pt idx="2">
                  <c:v>266</c:v>
                </c:pt>
                <c:pt idx="3">
                  <c:v>334</c:v>
                </c:pt>
                <c:pt idx="4">
                  <c:v>392</c:v>
                </c:pt>
                <c:pt idx="5">
                  <c:v>342</c:v>
                </c:pt>
                <c:pt idx="6">
                  <c:v>434</c:v>
                </c:pt>
                <c:pt idx="7">
                  <c:v>365</c:v>
                </c:pt>
                <c:pt idx="8">
                  <c:v>301</c:v>
                </c:pt>
                <c:pt idx="9">
                  <c:v>385</c:v>
                </c:pt>
                <c:pt idx="10">
                  <c:v>348</c:v>
                </c:pt>
                <c:pt idx="11">
                  <c:v>573</c:v>
                </c:pt>
                <c:pt idx="12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C7-44EB-ACBF-59DD4928372A}"/>
            </c:ext>
          </c:extLst>
        </c:ser>
        <c:ser>
          <c:idx val="1"/>
          <c:order val="3"/>
          <c:tx>
            <c:strRef>
              <c:f>'Viajeros entr evol mensu LZ'!$K$633:$L$633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C7-44EB-ACBF-59DD492837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C7-44EB-ACBF-59DD4928372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LZ'!$K$635:$K$647</c:f>
              <c:numCache>
                <c:formatCode>#,##0</c:formatCode>
                <c:ptCount val="13"/>
                <c:pt idx="0">
                  <c:v>303</c:v>
                </c:pt>
                <c:pt idx="1">
                  <c:v>403</c:v>
                </c:pt>
                <c:pt idx="2">
                  <c:v>292</c:v>
                </c:pt>
                <c:pt idx="3">
                  <c:v>496</c:v>
                </c:pt>
                <c:pt idx="4">
                  <c:v>559</c:v>
                </c:pt>
                <c:pt idx="5">
                  <c:v>576</c:v>
                </c:pt>
                <c:pt idx="6">
                  <c:v>422</c:v>
                </c:pt>
                <c:pt idx="7">
                  <c:v>519</c:v>
                </c:pt>
                <c:pt idx="12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C7-44EB-ACBF-59DD49283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C7-44EB-ACBF-59DD492837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C7-44EB-ACBF-59DD492837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C7-44EB-ACBF-59DD492837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C7-44EB-ACBF-59DD492837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C7-44EB-ACBF-59DD492837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C7-44EB-ACBF-59DD492837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C7-44EB-ACBF-59DD492837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C7-44EB-ACBF-59DD492837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C7-44EB-ACBF-59DD492837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C7-44EB-ACBF-59DD492837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C7-44EB-ACBF-59DD492837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C7-44EB-ACBF-59DD492837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C7-44EB-ACBF-59DD4928372A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LZ'!$L$635:$L$647</c:f>
              <c:numCache>
                <c:formatCode>0.0%</c:formatCode>
                <c:ptCount val="13"/>
                <c:pt idx="0">
                  <c:v>0.56994818652849744</c:v>
                </c:pt>
                <c:pt idx="1">
                  <c:v>0.75982532751091703</c:v>
                </c:pt>
                <c:pt idx="2">
                  <c:v>9.7744360902255689E-2</c:v>
                </c:pt>
                <c:pt idx="3">
                  <c:v>0.48502994011976042</c:v>
                </c:pt>
                <c:pt idx="4">
                  <c:v>0.42602040816326525</c:v>
                </c:pt>
                <c:pt idx="5">
                  <c:v>0.68421052631578938</c:v>
                </c:pt>
                <c:pt idx="6">
                  <c:v>-2.7649769585253448E-2</c:v>
                </c:pt>
                <c:pt idx="7">
                  <c:v>0.42191780821917813</c:v>
                </c:pt>
                <c:pt idx="12">
                  <c:v>0.39726027397260277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C7-44EB-ACBF-59DD4928372A}"/>
            </c:ext>
          </c:extLst>
        </c:ser>
        <c:ser>
          <c:idx val="4"/>
          <c:order val="5"/>
          <c:tx>
            <c:strRef>
              <c:f>'Viajeros entr evol mensu LZ'!$M$634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LZ'!$M$635:$M$647</c:f>
              <c:numCache>
                <c:formatCode>0.0%</c:formatCode>
                <c:ptCount val="13"/>
                <c:pt idx="0">
                  <c:v>0.32314410480349354</c:v>
                </c:pt>
                <c:pt idx="1">
                  <c:v>-0.99558241088656441</c:v>
                </c:pt>
                <c:pt idx="2">
                  <c:v>-0.99957868809955919</c:v>
                </c:pt>
                <c:pt idx="3">
                  <c:v>-0.99783468776732254</c:v>
                </c:pt>
                <c:pt idx="4">
                  <c:v>-0.99894024774088741</c:v>
                </c:pt>
                <c:pt idx="5">
                  <c:v>-0.99819469518122483</c:v>
                </c:pt>
                <c:pt idx="6">
                  <c:v>-1.0000848152441266</c:v>
                </c:pt>
                <c:pt idx="7">
                  <c:v>-0.99853500761035008</c:v>
                </c:pt>
                <c:pt idx="12">
                  <c:v>0.58525754884547077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C7-44EB-ACBF-59DD49283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44-4AB1-BFB5-E3A2F7CCCD3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LZ'!$C$660:$C$672</c:f>
              <c:numCache>
                <c:formatCode>#,##0</c:formatCode>
                <c:ptCount val="13"/>
                <c:pt idx="0">
                  <c:v>299</c:v>
                </c:pt>
                <c:pt idx="1">
                  <c:v>278</c:v>
                </c:pt>
                <c:pt idx="2">
                  <c:v>312</c:v>
                </c:pt>
                <c:pt idx="3">
                  <c:v>346</c:v>
                </c:pt>
                <c:pt idx="4">
                  <c:v>300</c:v>
                </c:pt>
                <c:pt idx="5">
                  <c:v>306</c:v>
                </c:pt>
                <c:pt idx="6">
                  <c:v>322</c:v>
                </c:pt>
                <c:pt idx="7">
                  <c:v>262</c:v>
                </c:pt>
                <c:pt idx="8">
                  <c:v>251</c:v>
                </c:pt>
                <c:pt idx="9">
                  <c:v>357</c:v>
                </c:pt>
                <c:pt idx="10">
                  <c:v>480</c:v>
                </c:pt>
                <c:pt idx="11">
                  <c:v>368</c:v>
                </c:pt>
                <c:pt idx="12">
                  <c:v>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4-4AB1-BFB5-E3A2F7CCCD3A}"/>
            </c:ext>
          </c:extLst>
        </c:ser>
        <c:ser>
          <c:idx val="5"/>
          <c:order val="1"/>
          <c:tx>
            <c:strRef>
              <c:f>'Viajeros entr evol mensu LZ'!$G$658:$H$658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44-4AB1-BFB5-E3A2F7CCCD3A}"/>
              </c:ext>
            </c:extLst>
          </c:dPt>
          <c:val>
            <c:numRef>
              <c:f>'Viajeros entr evol mensu LZ'!$G$660:$G$672</c:f>
              <c:numCache>
                <c:formatCode>#,##0</c:formatCode>
                <c:ptCount val="13"/>
                <c:pt idx="0">
                  <c:v>44</c:v>
                </c:pt>
                <c:pt idx="1">
                  <c:v>14</c:v>
                </c:pt>
                <c:pt idx="2">
                  <c:v>55</c:v>
                </c:pt>
                <c:pt idx="3">
                  <c:v>44</c:v>
                </c:pt>
                <c:pt idx="4">
                  <c:v>42</c:v>
                </c:pt>
                <c:pt idx="5">
                  <c:v>79</c:v>
                </c:pt>
                <c:pt idx="6">
                  <c:v>180</c:v>
                </c:pt>
                <c:pt idx="7">
                  <c:v>315</c:v>
                </c:pt>
                <c:pt idx="8">
                  <c:v>240</c:v>
                </c:pt>
                <c:pt idx="9">
                  <c:v>307</c:v>
                </c:pt>
                <c:pt idx="10">
                  <c:v>329</c:v>
                </c:pt>
                <c:pt idx="11">
                  <c:v>332</c:v>
                </c:pt>
                <c:pt idx="12">
                  <c:v>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4-4AB1-BFB5-E3A2F7CCCD3A}"/>
            </c:ext>
          </c:extLst>
        </c:ser>
        <c:ser>
          <c:idx val="0"/>
          <c:order val="2"/>
          <c:tx>
            <c:strRef>
              <c:f>'Viajeros entr evol mensu LZ'!$I$658:$J$658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44-4AB1-BFB5-E3A2F7CCCD3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LZ'!$I$660:$I$672</c:f>
              <c:numCache>
                <c:formatCode>#,##0</c:formatCode>
                <c:ptCount val="13"/>
                <c:pt idx="0">
                  <c:v>204</c:v>
                </c:pt>
                <c:pt idx="1">
                  <c:v>355</c:v>
                </c:pt>
                <c:pt idx="2">
                  <c:v>401</c:v>
                </c:pt>
                <c:pt idx="3">
                  <c:v>333</c:v>
                </c:pt>
                <c:pt idx="4">
                  <c:v>305</c:v>
                </c:pt>
                <c:pt idx="5">
                  <c:v>582</c:v>
                </c:pt>
                <c:pt idx="6">
                  <c:v>342</c:v>
                </c:pt>
                <c:pt idx="7">
                  <c:v>326</c:v>
                </c:pt>
                <c:pt idx="8">
                  <c:v>291</c:v>
                </c:pt>
                <c:pt idx="9">
                  <c:v>395</c:v>
                </c:pt>
                <c:pt idx="10">
                  <c:v>288</c:v>
                </c:pt>
                <c:pt idx="11">
                  <c:v>435</c:v>
                </c:pt>
                <c:pt idx="12">
                  <c:v>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44-4AB1-BFB5-E3A2F7CCCD3A}"/>
            </c:ext>
          </c:extLst>
        </c:ser>
        <c:ser>
          <c:idx val="1"/>
          <c:order val="3"/>
          <c:tx>
            <c:strRef>
              <c:f>'Viajeros entr evol mensu LZ'!$K$658:$L$658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44-4AB1-BFB5-E3A2F7CCCD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44-4AB1-BFB5-E3A2F7CCCD3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LZ'!$K$660:$K$672</c:f>
              <c:numCache>
                <c:formatCode>#,##0</c:formatCode>
                <c:ptCount val="13"/>
                <c:pt idx="0">
                  <c:v>414</c:v>
                </c:pt>
                <c:pt idx="1">
                  <c:v>388</c:v>
                </c:pt>
                <c:pt idx="2">
                  <c:v>464</c:v>
                </c:pt>
                <c:pt idx="3">
                  <c:v>419</c:v>
                </c:pt>
                <c:pt idx="4">
                  <c:v>442</c:v>
                </c:pt>
                <c:pt idx="5">
                  <c:v>344</c:v>
                </c:pt>
                <c:pt idx="6">
                  <c:v>488</c:v>
                </c:pt>
                <c:pt idx="7">
                  <c:v>285</c:v>
                </c:pt>
                <c:pt idx="12">
                  <c:v>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44-4AB1-BFB5-E3A2F7CCC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44-4AB1-BFB5-E3A2F7CCCD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44-4AB1-BFB5-E3A2F7CCCD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44-4AB1-BFB5-E3A2F7CCCD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44-4AB1-BFB5-E3A2F7CCCD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44-4AB1-BFB5-E3A2F7CCCD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44-4AB1-BFB5-E3A2F7CCCD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44-4AB1-BFB5-E3A2F7CCCD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44-4AB1-BFB5-E3A2F7CCCD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44-4AB1-BFB5-E3A2F7CCCD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44-4AB1-BFB5-E3A2F7CCCD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44-4AB1-BFB5-E3A2F7CCCD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44-4AB1-BFB5-E3A2F7CCCD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44-4AB1-BFB5-E3A2F7CCCD3A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LZ'!$L$660:$L$672</c:f>
              <c:numCache>
                <c:formatCode>0.0%</c:formatCode>
                <c:ptCount val="13"/>
                <c:pt idx="0">
                  <c:v>1.0294117647058822</c:v>
                </c:pt>
                <c:pt idx="1">
                  <c:v>9.2957746478873338E-2</c:v>
                </c:pt>
                <c:pt idx="2">
                  <c:v>0.1571072319201996</c:v>
                </c:pt>
                <c:pt idx="3">
                  <c:v>0.25825825825825821</c:v>
                </c:pt>
                <c:pt idx="4">
                  <c:v>0.44918032786885242</c:v>
                </c:pt>
                <c:pt idx="5">
                  <c:v>-0.40893470790378006</c:v>
                </c:pt>
                <c:pt idx="6">
                  <c:v>0.42690058479532156</c:v>
                </c:pt>
                <c:pt idx="7">
                  <c:v>-0.12576687116564422</c:v>
                </c:pt>
                <c:pt idx="12">
                  <c:v>0.13904494382022481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44-4AB1-BFB5-E3A2F7CCCD3A}"/>
            </c:ext>
          </c:extLst>
        </c:ser>
        <c:ser>
          <c:idx val="4"/>
          <c:order val="5"/>
          <c:tx>
            <c:strRef>
              <c:f>'Viajeros entr evol mensu LZ'!$M$659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LZ'!$M$660:$M$672</c:f>
              <c:numCache>
                <c:formatCode>0.0%</c:formatCode>
                <c:ptCount val="13"/>
                <c:pt idx="0">
                  <c:v>0.38461538461538458</c:v>
                </c:pt>
                <c:pt idx="1">
                  <c:v>-0.99966561961698241</c:v>
                </c:pt>
                <c:pt idx="2">
                  <c:v>-0.99949645117974295</c:v>
                </c:pt>
                <c:pt idx="3">
                  <c:v>-0.99925358884896454</c:v>
                </c:pt>
                <c:pt idx="4">
                  <c:v>-0.99850273224043717</c:v>
                </c:pt>
                <c:pt idx="5">
                  <c:v>-1.001336387934326</c:v>
                </c:pt>
                <c:pt idx="6">
                  <c:v>-0.9986742217863499</c:v>
                </c:pt>
                <c:pt idx="7">
                  <c:v>-1.0004800262258231</c:v>
                </c:pt>
                <c:pt idx="12">
                  <c:v>0.33773195876288664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44-4AB1-BFB5-E3A2F7CCC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9-486A-B365-10579373B2A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LZ'!$C$684:$C$696</c:f>
              <c:numCache>
                <c:formatCode>#,##0</c:formatCode>
                <c:ptCount val="13"/>
                <c:pt idx="0">
                  <c:v>38387</c:v>
                </c:pt>
                <c:pt idx="1">
                  <c:v>36298</c:v>
                </c:pt>
                <c:pt idx="2">
                  <c:v>39077</c:v>
                </c:pt>
                <c:pt idx="3">
                  <c:v>37041</c:v>
                </c:pt>
                <c:pt idx="4">
                  <c:v>38296</c:v>
                </c:pt>
                <c:pt idx="5">
                  <c:v>38541</c:v>
                </c:pt>
                <c:pt idx="6">
                  <c:v>40368</c:v>
                </c:pt>
                <c:pt idx="7">
                  <c:v>43339</c:v>
                </c:pt>
                <c:pt idx="8">
                  <c:v>37131</c:v>
                </c:pt>
                <c:pt idx="9">
                  <c:v>40806</c:v>
                </c:pt>
                <c:pt idx="10">
                  <c:v>33318</c:v>
                </c:pt>
                <c:pt idx="11">
                  <c:v>36019</c:v>
                </c:pt>
                <c:pt idx="12">
                  <c:v>458621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9-486A-B365-10579373B2AB}"/>
            </c:ext>
          </c:extLst>
        </c:ser>
        <c:ser>
          <c:idx val="5"/>
          <c:order val="1"/>
          <c:tx>
            <c:strRef>
              <c:f>'Viajeros entr evol mensu LZ'!$G$682:$H$682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9-486A-B365-10579373B2AB}"/>
              </c:ext>
            </c:extLst>
          </c:dPt>
          <c:val>
            <c:numRef>
              <c:f>'Viajeros entr evol mensu LZ'!$G$684:$G$696</c:f>
              <c:numCache>
                <c:formatCode>#,##0</c:formatCode>
                <c:ptCount val="13"/>
                <c:pt idx="0">
                  <c:v>4051</c:v>
                </c:pt>
                <c:pt idx="1">
                  <c:v>1526</c:v>
                </c:pt>
                <c:pt idx="2">
                  <c:v>2342</c:v>
                </c:pt>
                <c:pt idx="3">
                  <c:v>4057</c:v>
                </c:pt>
                <c:pt idx="4">
                  <c:v>4985</c:v>
                </c:pt>
                <c:pt idx="5">
                  <c:v>6520</c:v>
                </c:pt>
                <c:pt idx="6">
                  <c:v>14908</c:v>
                </c:pt>
                <c:pt idx="7">
                  <c:v>23124</c:v>
                </c:pt>
                <c:pt idx="8">
                  <c:v>22215</c:v>
                </c:pt>
                <c:pt idx="9">
                  <c:v>29589</c:v>
                </c:pt>
                <c:pt idx="10">
                  <c:v>30003</c:v>
                </c:pt>
                <c:pt idx="11">
                  <c:v>28066</c:v>
                </c:pt>
                <c:pt idx="12">
                  <c:v>171386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9-486A-B365-10579373B2AB}"/>
            </c:ext>
          </c:extLst>
        </c:ser>
        <c:ser>
          <c:idx val="0"/>
          <c:order val="2"/>
          <c:tx>
            <c:strRef>
              <c:f>'Viajeros entr evol mensu LZ'!$I$682:$J$682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9-486A-B365-10579373B2A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LZ'!$I$684:$I$696</c:f>
              <c:numCache>
                <c:formatCode>#,##0</c:formatCode>
                <c:ptCount val="13"/>
                <c:pt idx="0">
                  <c:v>28932</c:v>
                </c:pt>
                <c:pt idx="1">
                  <c:v>32018</c:v>
                </c:pt>
                <c:pt idx="2">
                  <c:v>34770</c:v>
                </c:pt>
                <c:pt idx="3">
                  <c:v>38260</c:v>
                </c:pt>
                <c:pt idx="4">
                  <c:v>35822</c:v>
                </c:pt>
                <c:pt idx="5">
                  <c:v>37725</c:v>
                </c:pt>
                <c:pt idx="6">
                  <c:v>40418</c:v>
                </c:pt>
                <c:pt idx="7">
                  <c:v>39534</c:v>
                </c:pt>
                <c:pt idx="8">
                  <c:v>35412</c:v>
                </c:pt>
                <c:pt idx="9">
                  <c:v>40505</c:v>
                </c:pt>
                <c:pt idx="10">
                  <c:v>37298</c:v>
                </c:pt>
                <c:pt idx="11">
                  <c:v>41989</c:v>
                </c:pt>
                <c:pt idx="12">
                  <c:v>442683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29-486A-B365-10579373B2AB}"/>
            </c:ext>
          </c:extLst>
        </c:ser>
        <c:ser>
          <c:idx val="1"/>
          <c:order val="3"/>
          <c:tx>
            <c:strRef>
              <c:f>'Viajeros entr evol mensu LZ'!$K$682:$L$682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29-486A-B365-10579373B2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29-486A-B365-10579373B2A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LZ'!$K$684:$K$696</c:f>
              <c:numCache>
                <c:formatCode>#,##0</c:formatCode>
                <c:ptCount val="13"/>
                <c:pt idx="0">
                  <c:v>42202</c:v>
                </c:pt>
                <c:pt idx="1">
                  <c:v>39904</c:v>
                </c:pt>
                <c:pt idx="2">
                  <c:v>39375</c:v>
                </c:pt>
                <c:pt idx="3">
                  <c:v>40788</c:v>
                </c:pt>
                <c:pt idx="4">
                  <c:v>40256</c:v>
                </c:pt>
                <c:pt idx="5">
                  <c:v>40111</c:v>
                </c:pt>
                <c:pt idx="6">
                  <c:v>42292</c:v>
                </c:pt>
                <c:pt idx="7">
                  <c:v>41451</c:v>
                </c:pt>
                <c:pt idx="12">
                  <c:v>326379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29-486A-B365-10579373B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9-486A-B365-10579373B2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9-486A-B365-10579373B2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29-486A-B365-10579373B2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9-486A-B365-10579373B2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29-486A-B365-10579373B2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29-486A-B365-10579373B2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29-486A-B365-10579373B2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29-486A-B365-10579373B2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29-486A-B365-10579373B2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29-486A-B365-10579373B2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29-486A-B365-10579373B2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29-486A-B365-10579373B2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29-486A-B365-10579373B2AB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LZ'!$L$684:$L$696</c:f>
              <c:numCache>
                <c:formatCode>0.0%</c:formatCode>
                <c:ptCount val="13"/>
                <c:pt idx="0">
                  <c:v>0.45866168947877783</c:v>
                </c:pt>
                <c:pt idx="1">
                  <c:v>0.24629895683677927</c:v>
                </c:pt>
                <c:pt idx="2">
                  <c:v>0.13244176013805009</c:v>
                </c:pt>
                <c:pt idx="3">
                  <c:v>6.6074228959749126E-2</c:v>
                </c:pt>
                <c:pt idx="4">
                  <c:v>0.12377868349059229</c:v>
                </c:pt>
                <c:pt idx="5">
                  <c:v>6.3247183565275034E-2</c:v>
                </c:pt>
                <c:pt idx="6">
                  <c:v>4.6365480726409114E-2</c:v>
                </c:pt>
                <c:pt idx="7">
                  <c:v>4.8489907421459977E-2</c:v>
                </c:pt>
                <c:pt idx="12">
                  <c:v>0.13531423164822476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29-486A-B365-10579373B2AB}"/>
            </c:ext>
          </c:extLst>
        </c:ser>
        <c:ser>
          <c:idx val="4"/>
          <c:order val="5"/>
          <c:tx>
            <c:strRef>
              <c:f>'Viajeros entr evol mensu LZ'!$M$683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LZ'!$M$684:$M$696</c:f>
              <c:numCache>
                <c:formatCode>0.0%</c:formatCode>
                <c:ptCount val="13"/>
                <c:pt idx="0">
                  <c:v>9.9382603485554943E-2</c:v>
                </c:pt>
                <c:pt idx="1">
                  <c:v>-0.99999321453091528</c:v>
                </c:pt>
                <c:pt idx="2">
                  <c:v>-0.99999661074903046</c:v>
                </c:pt>
                <c:pt idx="3">
                  <c:v>-0.99999821618668616</c:v>
                </c:pt>
                <c:pt idx="4">
                  <c:v>-0.9999967678430256</c:v>
                </c:pt>
                <c:pt idx="5">
                  <c:v>-0.99999835896360845</c:v>
                </c:pt>
                <c:pt idx="6">
                  <c:v>-0.99999885142982747</c:v>
                </c:pt>
                <c:pt idx="7">
                  <c:v>-0.99999888114844782</c:v>
                </c:pt>
                <c:pt idx="12">
                  <c:v>4.8280535865127927E-2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29-486A-B365-10579373B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A7-462D-BD57-8DDB21F23F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31420</c:v>
                </c:pt>
                <c:pt idx="1">
                  <c:v>32389</c:v>
                </c:pt>
                <c:pt idx="2">
                  <c:v>43876</c:v>
                </c:pt>
                <c:pt idx="3">
                  <c:v>59555</c:v>
                </c:pt>
                <c:pt idx="4">
                  <c:v>57565</c:v>
                </c:pt>
                <c:pt idx="5">
                  <c:v>66885</c:v>
                </c:pt>
                <c:pt idx="6">
                  <c:v>68071</c:v>
                </c:pt>
                <c:pt idx="7">
                  <c:v>77331</c:v>
                </c:pt>
                <c:pt idx="8">
                  <c:v>58629</c:v>
                </c:pt>
                <c:pt idx="9">
                  <c:v>50619</c:v>
                </c:pt>
                <c:pt idx="10">
                  <c:v>43208</c:v>
                </c:pt>
                <c:pt idx="11">
                  <c:v>42859</c:v>
                </c:pt>
                <c:pt idx="12">
                  <c:v>632407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7-462D-BD57-8DDB21F23F8C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A7-462D-BD57-8DDB21F23F8C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5573</c:v>
                </c:pt>
                <c:pt idx="1">
                  <c:v>6916</c:v>
                </c:pt>
                <c:pt idx="2">
                  <c:v>10449</c:v>
                </c:pt>
                <c:pt idx="3">
                  <c:v>14550</c:v>
                </c:pt>
                <c:pt idx="4">
                  <c:v>21905</c:v>
                </c:pt>
                <c:pt idx="5">
                  <c:v>35438</c:v>
                </c:pt>
                <c:pt idx="6">
                  <c:v>60241</c:v>
                </c:pt>
                <c:pt idx="7">
                  <c:v>72809</c:v>
                </c:pt>
                <c:pt idx="8">
                  <c:v>53396</c:v>
                </c:pt>
                <c:pt idx="9">
                  <c:v>40278</c:v>
                </c:pt>
                <c:pt idx="10">
                  <c:v>29208</c:v>
                </c:pt>
                <c:pt idx="11">
                  <c:v>33490</c:v>
                </c:pt>
                <c:pt idx="12">
                  <c:v>384253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A7-462D-BD57-8DDB21F23F8C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A7-462D-BD57-8DDB21F23F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24740</c:v>
                </c:pt>
                <c:pt idx="1">
                  <c:v>32744</c:v>
                </c:pt>
                <c:pt idx="2">
                  <c:v>36814</c:v>
                </c:pt>
                <c:pt idx="3">
                  <c:v>49180</c:v>
                </c:pt>
                <c:pt idx="4">
                  <c:v>53173</c:v>
                </c:pt>
                <c:pt idx="5">
                  <c:v>61941</c:v>
                </c:pt>
                <c:pt idx="6">
                  <c:v>70935</c:v>
                </c:pt>
                <c:pt idx="7">
                  <c:v>72104</c:v>
                </c:pt>
                <c:pt idx="8">
                  <c:v>58455</c:v>
                </c:pt>
                <c:pt idx="9">
                  <c:v>48701</c:v>
                </c:pt>
                <c:pt idx="10">
                  <c:v>41416</c:v>
                </c:pt>
                <c:pt idx="11">
                  <c:v>43370</c:v>
                </c:pt>
                <c:pt idx="12">
                  <c:v>593573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A7-462D-BD57-8DDB21F23F8C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A7-462D-BD57-8DDB21F23F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A7-462D-BD57-8DDB21F23F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36662</c:v>
                </c:pt>
                <c:pt idx="1">
                  <c:v>34842</c:v>
                </c:pt>
                <c:pt idx="2">
                  <c:v>46790</c:v>
                </c:pt>
                <c:pt idx="3">
                  <c:v>53112</c:v>
                </c:pt>
                <c:pt idx="4">
                  <c:v>50836</c:v>
                </c:pt>
                <c:pt idx="5">
                  <c:v>67852</c:v>
                </c:pt>
                <c:pt idx="6">
                  <c:v>66659</c:v>
                </c:pt>
                <c:pt idx="7">
                  <c:v>69764</c:v>
                </c:pt>
                <c:pt idx="12">
                  <c:v>426517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A7-462D-BD57-8DDB21F23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A7-462D-BD57-8DDB21F23F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A7-462D-BD57-8DDB21F23F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A7-462D-BD57-8DDB21F23F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A7-462D-BD57-8DDB21F23F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A7-462D-BD57-8DDB21F23F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A7-462D-BD57-8DDB21F23F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A7-462D-BD57-8DDB21F23F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A7-462D-BD57-8DDB21F23F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A7-462D-BD57-8DDB21F23F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A7-462D-BD57-8DDB21F23F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A7-462D-BD57-8DDB21F23F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A7-462D-BD57-8DDB21F23F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A7-462D-BD57-8DDB21F23F8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0.48189167340339534</c:v>
                </c:pt>
                <c:pt idx="1">
                  <c:v>6.4072807231859263E-2</c:v>
                </c:pt>
                <c:pt idx="2">
                  <c:v>0.27098386483403059</c:v>
                </c:pt>
                <c:pt idx="3">
                  <c:v>7.9951199674664464E-2</c:v>
                </c:pt>
                <c:pt idx="4">
                  <c:v>-4.3950877324958171E-2</c:v>
                </c:pt>
                <c:pt idx="5">
                  <c:v>9.5429521641562154E-2</c:v>
                </c:pt>
                <c:pt idx="6">
                  <c:v>-6.0280538521181315E-2</c:v>
                </c:pt>
                <c:pt idx="7">
                  <c:v>-3.2453123266392936E-2</c:v>
                </c:pt>
                <c:pt idx="12">
                  <c:v>6.1962348523893818E-2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A7-462D-BD57-8DDB21F23F8C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0.16683640992998083</c:v>
                </c:pt>
                <c:pt idx="1">
                  <c:v>7.5735589243261625E-2</c:v>
                </c:pt>
                <c:pt idx="2">
                  <c:v>6.641444069650837E-2</c:v>
                </c:pt>
                <c:pt idx="3">
                  <c:v>-0.10818571068759975</c:v>
                </c:pt>
                <c:pt idx="4">
                  <c:v>-0.11689394597411618</c:v>
                </c:pt>
                <c:pt idx="5">
                  <c:v>1.44576511923451E-2</c:v>
                </c:pt>
                <c:pt idx="6">
                  <c:v>-2.0743047700195416E-2</c:v>
                </c:pt>
                <c:pt idx="7">
                  <c:v>-9.7852090364795474E-2</c:v>
                </c:pt>
                <c:pt idx="12">
                  <c:v>-2.4193991196361453E-2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A7-462D-BD57-8DDB21F23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6B-43FD-A5C8-2AD2CE70AE8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LZ'!$C$31:$C$43</c:f>
              <c:numCache>
                <c:formatCode>#,##0</c:formatCode>
                <c:ptCount val="13"/>
                <c:pt idx="0">
                  <c:v>15673</c:v>
                </c:pt>
                <c:pt idx="1">
                  <c:v>15417</c:v>
                </c:pt>
                <c:pt idx="2">
                  <c:v>18409</c:v>
                </c:pt>
                <c:pt idx="3">
                  <c:v>26217</c:v>
                </c:pt>
                <c:pt idx="4">
                  <c:v>27296</c:v>
                </c:pt>
                <c:pt idx="5">
                  <c:v>30170</c:v>
                </c:pt>
                <c:pt idx="6">
                  <c:v>38895</c:v>
                </c:pt>
                <c:pt idx="7">
                  <c:v>41287</c:v>
                </c:pt>
                <c:pt idx="8">
                  <c:v>30945</c:v>
                </c:pt>
                <c:pt idx="9">
                  <c:v>24418</c:v>
                </c:pt>
                <c:pt idx="10">
                  <c:v>21111</c:v>
                </c:pt>
                <c:pt idx="11">
                  <c:v>21688</c:v>
                </c:pt>
                <c:pt idx="12">
                  <c:v>311526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B-43FD-A5C8-2AD2CE70AE8F}"/>
            </c:ext>
          </c:extLst>
        </c:ser>
        <c:ser>
          <c:idx val="5"/>
          <c:order val="1"/>
          <c:tx>
            <c:strRef>
              <c:f>'Viajeros entr evol mensu LZ'!$G$29:$H$29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6B-43FD-A5C8-2AD2CE70AE8F}"/>
              </c:ext>
            </c:extLst>
          </c:dPt>
          <c:val>
            <c:numRef>
              <c:f>'Viajeros entr evol mensu LZ'!$G$31:$G$43</c:f>
              <c:numCache>
                <c:formatCode>#,##0</c:formatCode>
                <c:ptCount val="13"/>
                <c:pt idx="0">
                  <c:v>5724</c:v>
                </c:pt>
                <c:pt idx="1">
                  <c:v>3093</c:v>
                </c:pt>
                <c:pt idx="2">
                  <c:v>6344</c:v>
                </c:pt>
                <c:pt idx="3">
                  <c:v>8648</c:v>
                </c:pt>
                <c:pt idx="4">
                  <c:v>14259</c:v>
                </c:pt>
                <c:pt idx="5">
                  <c:v>23225</c:v>
                </c:pt>
                <c:pt idx="6">
                  <c:v>49162</c:v>
                </c:pt>
                <c:pt idx="7">
                  <c:v>59493</c:v>
                </c:pt>
                <c:pt idx="8">
                  <c:v>40622</c:v>
                </c:pt>
                <c:pt idx="9">
                  <c:v>31201</c:v>
                </c:pt>
                <c:pt idx="10">
                  <c:v>21783</c:v>
                </c:pt>
                <c:pt idx="11">
                  <c:v>24577</c:v>
                </c:pt>
                <c:pt idx="12">
                  <c:v>288131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B-43FD-A5C8-2AD2CE70AE8F}"/>
            </c:ext>
          </c:extLst>
        </c:ser>
        <c:ser>
          <c:idx val="0"/>
          <c:order val="2"/>
          <c:tx>
            <c:strRef>
              <c:f>'Viajeros entr evol mensu LZ'!$I$29:$J$29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6B-43FD-A5C8-2AD2CE70AE8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LZ'!$I$31:$I$43</c:f>
              <c:numCache>
                <c:formatCode>#,##0</c:formatCode>
                <c:ptCount val="13"/>
                <c:pt idx="0">
                  <c:v>18429</c:v>
                </c:pt>
                <c:pt idx="1">
                  <c:v>20992</c:v>
                </c:pt>
                <c:pt idx="2">
                  <c:v>21237</c:v>
                </c:pt>
                <c:pt idx="3">
                  <c:v>28812</c:v>
                </c:pt>
                <c:pt idx="4">
                  <c:v>28075</c:v>
                </c:pt>
                <c:pt idx="5">
                  <c:v>36512</c:v>
                </c:pt>
                <c:pt idx="6">
                  <c:v>43607</c:v>
                </c:pt>
                <c:pt idx="7">
                  <c:v>50656</c:v>
                </c:pt>
                <c:pt idx="8">
                  <c:v>37315</c:v>
                </c:pt>
                <c:pt idx="9">
                  <c:v>33713</c:v>
                </c:pt>
                <c:pt idx="10">
                  <c:v>24070</c:v>
                </c:pt>
                <c:pt idx="11">
                  <c:v>27302</c:v>
                </c:pt>
                <c:pt idx="12">
                  <c:v>370720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6B-43FD-A5C8-2AD2CE70AE8F}"/>
            </c:ext>
          </c:extLst>
        </c:ser>
        <c:ser>
          <c:idx val="1"/>
          <c:order val="3"/>
          <c:tx>
            <c:strRef>
              <c:f>'Viajeros entr evol mensu LZ'!$K$29:$L$29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6B-43FD-A5C8-2AD2CE70AE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6B-43FD-A5C8-2AD2CE70AE8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LZ'!$K$31:$K$43</c:f>
              <c:numCache>
                <c:formatCode>#,##0</c:formatCode>
                <c:ptCount val="13"/>
                <c:pt idx="0">
                  <c:v>22055</c:v>
                </c:pt>
                <c:pt idx="1">
                  <c:v>19022</c:v>
                </c:pt>
                <c:pt idx="2">
                  <c:v>24227</c:v>
                </c:pt>
                <c:pt idx="3">
                  <c:v>30945</c:v>
                </c:pt>
                <c:pt idx="4">
                  <c:v>28227</c:v>
                </c:pt>
                <c:pt idx="5">
                  <c:v>35173</c:v>
                </c:pt>
                <c:pt idx="6">
                  <c:v>43355</c:v>
                </c:pt>
                <c:pt idx="7">
                  <c:v>48253</c:v>
                </c:pt>
                <c:pt idx="12">
                  <c:v>251257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6B-43FD-A5C8-2AD2CE70A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B-43FD-A5C8-2AD2CE70AE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6B-43FD-A5C8-2AD2CE70AE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6B-43FD-A5C8-2AD2CE70AE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6B-43FD-A5C8-2AD2CE70AE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B-43FD-A5C8-2AD2CE70AE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B-43FD-A5C8-2AD2CE70AE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B-43FD-A5C8-2AD2CE70AE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6B-43FD-A5C8-2AD2CE70AE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6B-43FD-A5C8-2AD2CE70AE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6B-43FD-A5C8-2AD2CE70AE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6B-43FD-A5C8-2AD2CE70AE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6B-43FD-A5C8-2AD2CE70AE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6B-43FD-A5C8-2AD2CE70AE8F}"/>
              </c:ext>
            </c:extLst>
          </c:dPt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LZ'!$L$31:$L$43</c:f>
              <c:numCache>
                <c:formatCode>0.0%</c:formatCode>
                <c:ptCount val="13"/>
                <c:pt idx="0">
                  <c:v>0.19675511422214997</c:v>
                </c:pt>
                <c:pt idx="1">
                  <c:v>-9.3845274390243927E-2</c:v>
                </c:pt>
                <c:pt idx="2">
                  <c:v>0.14079201393793861</c:v>
                </c:pt>
                <c:pt idx="3">
                  <c:v>7.4031653477717674E-2</c:v>
                </c:pt>
                <c:pt idx="4">
                  <c:v>5.4140694568121095E-3</c:v>
                </c:pt>
                <c:pt idx="5">
                  <c:v>-3.6672874671340949E-2</c:v>
                </c:pt>
                <c:pt idx="6">
                  <c:v>-5.7788887105281184E-3</c:v>
                </c:pt>
                <c:pt idx="7">
                  <c:v>-4.7437618445988594E-2</c:v>
                </c:pt>
                <c:pt idx="12">
                  <c:v>1.1827480670103085E-2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6B-43FD-A5C8-2AD2CE70AE8F}"/>
            </c:ext>
          </c:extLst>
        </c:ser>
        <c:ser>
          <c:idx val="4"/>
          <c:order val="5"/>
          <c:tx>
            <c:strRef>
              <c:f>'Viajeros entr evol mensu LZ'!$M$30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LZ'!$M$31:$M$43</c:f>
              <c:numCache>
                <c:formatCode>0.0%</c:formatCode>
                <c:ptCount val="13"/>
                <c:pt idx="0">
                  <c:v>0.40719709053786768</c:v>
                </c:pt>
                <c:pt idx="1">
                  <c:v>-1.0000060871294278</c:v>
                </c:pt>
                <c:pt idx="2">
                  <c:v>-0.99999235200098113</c:v>
                </c:pt>
                <c:pt idx="3">
                  <c:v>-0.99999717619660988</c:v>
                </c:pt>
                <c:pt idx="4">
                  <c:v>-0.99999980165337565</c:v>
                </c:pt>
                <c:pt idx="5">
                  <c:v>-1.0000012155410896</c:v>
                </c:pt>
                <c:pt idx="6">
                  <c:v>-1.0000001485766477</c:v>
                </c:pt>
                <c:pt idx="7">
                  <c:v>-1.0000011489722782</c:v>
                </c:pt>
                <c:pt idx="12">
                  <c:v>0.17759790780075368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6B-43FD-A5C8-2AD2CE70A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5-4609-8D51-A6A811376F2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LZ'!$C$53:$C$65</c:f>
              <c:numCache>
                <c:formatCode>#,##0</c:formatCode>
                <c:ptCount val="13"/>
                <c:pt idx="0">
                  <c:v>10594</c:v>
                </c:pt>
                <c:pt idx="1">
                  <c:v>9720</c:v>
                </c:pt>
                <c:pt idx="2">
                  <c:v>12476</c:v>
                </c:pt>
                <c:pt idx="3">
                  <c:v>17584</c:v>
                </c:pt>
                <c:pt idx="4">
                  <c:v>18404</c:v>
                </c:pt>
                <c:pt idx="5">
                  <c:v>20836</c:v>
                </c:pt>
                <c:pt idx="6">
                  <c:v>28525</c:v>
                </c:pt>
                <c:pt idx="7">
                  <c:v>29329</c:v>
                </c:pt>
                <c:pt idx="8">
                  <c:v>21387</c:v>
                </c:pt>
                <c:pt idx="9">
                  <c:v>16939</c:v>
                </c:pt>
                <c:pt idx="10">
                  <c:v>15089</c:v>
                </c:pt>
                <c:pt idx="11">
                  <c:v>16232</c:v>
                </c:pt>
                <c:pt idx="12">
                  <c:v>217115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5-4609-8D51-A6A811376F28}"/>
            </c:ext>
          </c:extLst>
        </c:ser>
        <c:ser>
          <c:idx val="5"/>
          <c:order val="1"/>
          <c:tx>
            <c:strRef>
              <c:f>'Viajeros entr evol mensu LZ'!$G$51:$H$51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5-4609-8D51-A6A811376F28}"/>
              </c:ext>
            </c:extLst>
          </c:dPt>
          <c:val>
            <c:numRef>
              <c:f>'Viajeros entr evol mensu LZ'!$G$53:$G$65</c:f>
              <c:numCache>
                <c:formatCode>#,##0</c:formatCode>
                <c:ptCount val="13"/>
                <c:pt idx="0">
                  <c:v>3108</c:v>
                </c:pt>
                <c:pt idx="1">
                  <c:v>1737</c:v>
                </c:pt>
                <c:pt idx="2">
                  <c:v>3910</c:v>
                </c:pt>
                <c:pt idx="3">
                  <c:v>4906</c:v>
                </c:pt>
                <c:pt idx="4">
                  <c:v>10078</c:v>
                </c:pt>
                <c:pt idx="5">
                  <c:v>16654</c:v>
                </c:pt>
                <c:pt idx="6">
                  <c:v>32583</c:v>
                </c:pt>
                <c:pt idx="7">
                  <c:v>41708</c:v>
                </c:pt>
                <c:pt idx="8">
                  <c:v>29102</c:v>
                </c:pt>
                <c:pt idx="9">
                  <c:v>22408</c:v>
                </c:pt>
                <c:pt idx="10">
                  <c:v>15403</c:v>
                </c:pt>
                <c:pt idx="11">
                  <c:v>17441</c:v>
                </c:pt>
                <c:pt idx="12">
                  <c:v>199038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5-4609-8D51-A6A811376F28}"/>
            </c:ext>
          </c:extLst>
        </c:ser>
        <c:ser>
          <c:idx val="0"/>
          <c:order val="2"/>
          <c:tx>
            <c:strRef>
              <c:f>'Viajeros entr evol mensu LZ'!$I$51:$J$51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5-4609-8D51-A6A811376F2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LZ'!$I$53:$I$65</c:f>
              <c:numCache>
                <c:formatCode>#,##0</c:formatCode>
                <c:ptCount val="13"/>
                <c:pt idx="0">
                  <c:v>12886</c:v>
                </c:pt>
                <c:pt idx="1">
                  <c:v>14230</c:v>
                </c:pt>
                <c:pt idx="2">
                  <c:v>14731</c:v>
                </c:pt>
                <c:pt idx="3">
                  <c:v>19022</c:v>
                </c:pt>
                <c:pt idx="4">
                  <c:v>17793</c:v>
                </c:pt>
                <c:pt idx="5">
                  <c:v>24546</c:v>
                </c:pt>
                <c:pt idx="6">
                  <c:v>31621</c:v>
                </c:pt>
                <c:pt idx="7">
                  <c:v>36821</c:v>
                </c:pt>
                <c:pt idx="8">
                  <c:v>25547</c:v>
                </c:pt>
                <c:pt idx="9">
                  <c:v>23946</c:v>
                </c:pt>
                <c:pt idx="10">
                  <c:v>16423</c:v>
                </c:pt>
                <c:pt idx="11">
                  <c:v>19230</c:v>
                </c:pt>
                <c:pt idx="12">
                  <c:v>256796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F5-4609-8D51-A6A811376F28}"/>
            </c:ext>
          </c:extLst>
        </c:ser>
        <c:ser>
          <c:idx val="1"/>
          <c:order val="3"/>
          <c:tx>
            <c:strRef>
              <c:f>'Viajeros entr evol mensu LZ'!$K$51:$L$51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F5-4609-8D51-A6A811376F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F5-4609-8D51-A6A811376F2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LZ'!$K$53:$K$65</c:f>
              <c:numCache>
                <c:formatCode>#,##0</c:formatCode>
                <c:ptCount val="13"/>
                <c:pt idx="0">
                  <c:v>16668</c:v>
                </c:pt>
                <c:pt idx="1">
                  <c:v>13515</c:v>
                </c:pt>
                <c:pt idx="2">
                  <c:v>16603</c:v>
                </c:pt>
                <c:pt idx="3">
                  <c:v>21284</c:v>
                </c:pt>
                <c:pt idx="4">
                  <c:v>19404</c:v>
                </c:pt>
                <c:pt idx="5">
                  <c:v>25474</c:v>
                </c:pt>
                <c:pt idx="6">
                  <c:v>32565</c:v>
                </c:pt>
                <c:pt idx="7">
                  <c:v>35638</c:v>
                </c:pt>
                <c:pt idx="12">
                  <c:v>181151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F5-4609-8D51-A6A81137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F5-4609-8D51-A6A811376F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5-4609-8D51-A6A811376F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5-4609-8D51-A6A811376F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5-4609-8D51-A6A811376F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5-4609-8D51-A6A811376F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5-4609-8D51-A6A811376F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5-4609-8D51-A6A811376F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5-4609-8D51-A6A811376F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5-4609-8D51-A6A811376F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5-4609-8D51-A6A811376F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5-4609-8D51-A6A811376F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5-4609-8D51-A6A811376F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5-4609-8D51-A6A811376F28}"/>
              </c:ext>
            </c:extLst>
          </c:dPt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LZ'!$L$53:$L$65</c:f>
              <c:numCache>
                <c:formatCode>0.0%</c:formatCode>
                <c:ptCount val="13"/>
                <c:pt idx="0">
                  <c:v>0.29349681825236695</c:v>
                </c:pt>
                <c:pt idx="1">
                  <c:v>-5.0245959241040028E-2</c:v>
                </c:pt>
                <c:pt idx="2">
                  <c:v>0.12707894915484363</c:v>
                </c:pt>
                <c:pt idx="3">
                  <c:v>0.11891494059510044</c:v>
                </c:pt>
                <c:pt idx="4">
                  <c:v>9.0541224076884141E-2</c:v>
                </c:pt>
                <c:pt idx="5">
                  <c:v>3.7806567261468249E-2</c:v>
                </c:pt>
                <c:pt idx="6">
                  <c:v>2.9853578318206342E-2</c:v>
                </c:pt>
                <c:pt idx="7">
                  <c:v>-3.2128404986284997E-2</c:v>
                </c:pt>
                <c:pt idx="12">
                  <c:v>5.5351004951937011E-2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F5-4609-8D51-A6A811376F28}"/>
            </c:ext>
          </c:extLst>
        </c:ser>
        <c:ser>
          <c:idx val="4"/>
          <c:order val="5"/>
          <c:tx>
            <c:strRef>
              <c:f>'Viajeros entr evol mensu LZ'!$M$52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LZ'!$M$53:$M$65</c:f>
              <c:numCache>
                <c:formatCode>0.0%</c:formatCode>
                <c:ptCount val="13"/>
                <c:pt idx="0">
                  <c:v>0.57334340192561828</c:v>
                </c:pt>
                <c:pt idx="1">
                  <c:v>0.39043209876543217</c:v>
                </c:pt>
                <c:pt idx="2">
                  <c:v>0.3307951266431548</c:v>
                </c:pt>
                <c:pt idx="3">
                  <c:v>0.21041856232939038</c:v>
                </c:pt>
                <c:pt idx="4">
                  <c:v>5.4336013910019521E-2</c:v>
                </c:pt>
                <c:pt idx="5">
                  <c:v>0.22259550777500481</c:v>
                </c:pt>
                <c:pt idx="6">
                  <c:v>0.14163014899211213</c:v>
                </c:pt>
                <c:pt idx="7">
                  <c:v>0.21511132326366389</c:v>
                </c:pt>
                <c:pt idx="12">
                  <c:v>0.22840887514579444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F5-4609-8D51-A6A81137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18-4D8E-BE40-357D9D57C54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LZ'!$C$75:$C$87</c:f>
              <c:numCache>
                <c:formatCode>#,##0</c:formatCode>
                <c:ptCount val="13"/>
                <c:pt idx="0">
                  <c:v>5079</c:v>
                </c:pt>
                <c:pt idx="1">
                  <c:v>5697</c:v>
                </c:pt>
                <c:pt idx="2">
                  <c:v>5933</c:v>
                </c:pt>
                <c:pt idx="3">
                  <c:v>8633</c:v>
                </c:pt>
                <c:pt idx="4">
                  <c:v>8892</c:v>
                </c:pt>
                <c:pt idx="5">
                  <c:v>9334</c:v>
                </c:pt>
                <c:pt idx="6">
                  <c:v>10370</c:v>
                </c:pt>
                <c:pt idx="7">
                  <c:v>11958</c:v>
                </c:pt>
                <c:pt idx="8">
                  <c:v>9558</c:v>
                </c:pt>
                <c:pt idx="9">
                  <c:v>7479</c:v>
                </c:pt>
                <c:pt idx="10">
                  <c:v>6022</c:v>
                </c:pt>
                <c:pt idx="11">
                  <c:v>5456</c:v>
                </c:pt>
                <c:pt idx="12">
                  <c:v>94411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8-4D8E-BE40-357D9D57C540}"/>
            </c:ext>
          </c:extLst>
        </c:ser>
        <c:ser>
          <c:idx val="5"/>
          <c:order val="1"/>
          <c:tx>
            <c:strRef>
              <c:f>'Viajeros entr evol mensu LZ'!$G$73:$H$73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18-4D8E-BE40-357D9D57C540}"/>
              </c:ext>
            </c:extLst>
          </c:dPt>
          <c:val>
            <c:numRef>
              <c:f>'Viajeros entr evol mensu LZ'!$G$75:$G$87</c:f>
              <c:numCache>
                <c:formatCode>#,##0</c:formatCode>
                <c:ptCount val="13"/>
                <c:pt idx="0">
                  <c:v>2616</c:v>
                </c:pt>
                <c:pt idx="1">
                  <c:v>1356</c:v>
                </c:pt>
                <c:pt idx="2">
                  <c:v>2434</c:v>
                </c:pt>
                <c:pt idx="3">
                  <c:v>3742</c:v>
                </c:pt>
                <c:pt idx="4">
                  <c:v>4181</c:v>
                </c:pt>
                <c:pt idx="5">
                  <c:v>6571</c:v>
                </c:pt>
                <c:pt idx="6">
                  <c:v>16579</c:v>
                </c:pt>
                <c:pt idx="7">
                  <c:v>17785</c:v>
                </c:pt>
                <c:pt idx="8">
                  <c:v>11520</c:v>
                </c:pt>
                <c:pt idx="9">
                  <c:v>8793</c:v>
                </c:pt>
                <c:pt idx="10">
                  <c:v>6380</c:v>
                </c:pt>
                <c:pt idx="11">
                  <c:v>7136</c:v>
                </c:pt>
                <c:pt idx="12">
                  <c:v>89093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18-4D8E-BE40-357D9D57C540}"/>
            </c:ext>
          </c:extLst>
        </c:ser>
        <c:ser>
          <c:idx val="0"/>
          <c:order val="2"/>
          <c:tx>
            <c:strRef>
              <c:f>'Viajeros entr evol mensu LZ'!$I$73:$J$73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18-4D8E-BE40-357D9D57C54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LZ'!$I$75:$I$87</c:f>
              <c:numCache>
                <c:formatCode>#,##0</c:formatCode>
                <c:ptCount val="13"/>
                <c:pt idx="0">
                  <c:v>5543</c:v>
                </c:pt>
                <c:pt idx="1">
                  <c:v>6762</c:v>
                </c:pt>
                <c:pt idx="2">
                  <c:v>6506</c:v>
                </c:pt>
                <c:pt idx="3">
                  <c:v>9790</c:v>
                </c:pt>
                <c:pt idx="4">
                  <c:v>10282</c:v>
                </c:pt>
                <c:pt idx="5">
                  <c:v>11966</c:v>
                </c:pt>
                <c:pt idx="6">
                  <c:v>11986</c:v>
                </c:pt>
                <c:pt idx="7">
                  <c:v>13835</c:v>
                </c:pt>
                <c:pt idx="8">
                  <c:v>11768</c:v>
                </c:pt>
                <c:pt idx="9">
                  <c:v>9767</c:v>
                </c:pt>
                <c:pt idx="10">
                  <c:v>7647</c:v>
                </c:pt>
                <c:pt idx="11">
                  <c:v>8072</c:v>
                </c:pt>
                <c:pt idx="12">
                  <c:v>113924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18-4D8E-BE40-357D9D57C540}"/>
            </c:ext>
          </c:extLst>
        </c:ser>
        <c:ser>
          <c:idx val="1"/>
          <c:order val="3"/>
          <c:tx>
            <c:strRef>
              <c:f>'Viajeros entr evol mensu LZ'!$K$73:$L$73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18-4D8E-BE40-357D9D57C5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18-4D8E-BE40-357D9D57C54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LZ'!$K$75:$K$87</c:f>
              <c:numCache>
                <c:formatCode>#,##0</c:formatCode>
                <c:ptCount val="13"/>
                <c:pt idx="0">
                  <c:v>5387</c:v>
                </c:pt>
                <c:pt idx="1">
                  <c:v>5507</c:v>
                </c:pt>
                <c:pt idx="2">
                  <c:v>7624</c:v>
                </c:pt>
                <c:pt idx="3">
                  <c:v>9661</c:v>
                </c:pt>
                <c:pt idx="4">
                  <c:v>8823</c:v>
                </c:pt>
                <c:pt idx="5">
                  <c:v>9699</c:v>
                </c:pt>
                <c:pt idx="6">
                  <c:v>10790</c:v>
                </c:pt>
                <c:pt idx="7">
                  <c:v>12615</c:v>
                </c:pt>
                <c:pt idx="12">
                  <c:v>70106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18-4D8E-BE40-357D9D57C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8-4D8E-BE40-357D9D57C5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8-4D8E-BE40-357D9D57C5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8-4D8E-BE40-357D9D57C5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8-4D8E-BE40-357D9D57C5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8-4D8E-BE40-357D9D57C5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18-4D8E-BE40-357D9D57C5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18-4D8E-BE40-357D9D57C5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18-4D8E-BE40-357D9D57C5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18-4D8E-BE40-357D9D57C5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18-4D8E-BE40-357D9D57C5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18-4D8E-BE40-357D9D57C5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18-4D8E-BE40-357D9D57C5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18-4D8E-BE40-357D9D57C540}"/>
              </c:ext>
            </c:extLst>
          </c:dPt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LZ'!$L$75:$L$87</c:f>
              <c:numCache>
                <c:formatCode>0.0%</c:formatCode>
                <c:ptCount val="13"/>
                <c:pt idx="0">
                  <c:v>-2.8143604546274625E-2</c:v>
                </c:pt>
                <c:pt idx="1">
                  <c:v>-0.18559597752144341</c:v>
                </c:pt>
                <c:pt idx="2">
                  <c:v>0.1718413771902858</c:v>
                </c:pt>
                <c:pt idx="3">
                  <c:v>-1.3176710929519886E-2</c:v>
                </c:pt>
                <c:pt idx="4">
                  <c:v>-0.14189846333398171</c:v>
                </c:pt>
                <c:pt idx="5">
                  <c:v>-0.18945345144576298</c:v>
                </c:pt>
                <c:pt idx="6">
                  <c:v>-9.9783080260303691E-2</c:v>
                </c:pt>
                <c:pt idx="7">
                  <c:v>-8.8182146729309685E-2</c:v>
                </c:pt>
                <c:pt idx="12">
                  <c:v>-8.561366897091427E-2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18-4D8E-BE40-357D9D57C540}"/>
            </c:ext>
          </c:extLst>
        </c:ser>
        <c:ser>
          <c:idx val="4"/>
          <c:order val="5"/>
          <c:tx>
            <c:strRef>
              <c:f>'Viajeros entr evol mensu LZ'!$M$74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LZ'!$M$75:$M$87</c:f>
              <c:numCache>
                <c:formatCode>0.0%</c:formatCode>
                <c:ptCount val="13"/>
                <c:pt idx="0">
                  <c:v>6.0641858633589285E-2</c:v>
                </c:pt>
                <c:pt idx="1">
                  <c:v>-1.0000325778440444</c:v>
                </c:pt>
                <c:pt idx="2">
                  <c:v>-0.99997103634296469</c:v>
                </c:pt>
                <c:pt idx="3">
                  <c:v>-1.0000015263188844</c:v>
                </c:pt>
                <c:pt idx="4">
                  <c:v>-1.000015957991828</c:v>
                </c:pt>
                <c:pt idx="5">
                  <c:v>-1.0000202971342882</c:v>
                </c:pt>
                <c:pt idx="6">
                  <c:v>-1.0000096222835353</c:v>
                </c:pt>
                <c:pt idx="7">
                  <c:v>-1.0000073743223556</c:v>
                </c:pt>
                <c:pt idx="12">
                  <c:v>6.3888551657156789E-2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18-4D8E-BE40-357D9D57C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39-4ED3-BEDC-E1D7492BA89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LZ'!$C$97:$C$109</c:f>
              <c:numCache>
                <c:formatCode>#,##0</c:formatCode>
                <c:ptCount val="13"/>
                <c:pt idx="0">
                  <c:v>164350</c:v>
                </c:pt>
                <c:pt idx="1">
                  <c:v>169882</c:v>
                </c:pt>
                <c:pt idx="2">
                  <c:v>192115</c:v>
                </c:pt>
                <c:pt idx="3">
                  <c:v>177155</c:v>
                </c:pt>
                <c:pt idx="4">
                  <c:v>163615</c:v>
                </c:pt>
                <c:pt idx="5">
                  <c:v>158584</c:v>
                </c:pt>
                <c:pt idx="6">
                  <c:v>173619</c:v>
                </c:pt>
                <c:pt idx="7">
                  <c:v>172130</c:v>
                </c:pt>
                <c:pt idx="8">
                  <c:v>163036</c:v>
                </c:pt>
                <c:pt idx="9">
                  <c:v>181631</c:v>
                </c:pt>
                <c:pt idx="10">
                  <c:v>156135</c:v>
                </c:pt>
                <c:pt idx="11">
                  <c:v>164402</c:v>
                </c:pt>
                <c:pt idx="12">
                  <c:v>2036654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9-4ED3-BEDC-E1D7492BA890}"/>
            </c:ext>
          </c:extLst>
        </c:ser>
        <c:ser>
          <c:idx val="5"/>
          <c:order val="1"/>
          <c:tx>
            <c:strRef>
              <c:f>'Viajeros entr evol mensu LZ'!$G$95:$H$95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39-4ED3-BEDC-E1D7492BA890}"/>
              </c:ext>
            </c:extLst>
          </c:dPt>
          <c:val>
            <c:numRef>
              <c:f>'Viajeros entr evol mensu LZ'!$G$97:$G$109</c:f>
              <c:numCache>
                <c:formatCode>#,##0</c:formatCode>
                <c:ptCount val="13"/>
                <c:pt idx="0">
                  <c:v>8023</c:v>
                </c:pt>
                <c:pt idx="1">
                  <c:v>4025</c:v>
                </c:pt>
                <c:pt idx="2">
                  <c:v>5251</c:v>
                </c:pt>
                <c:pt idx="3">
                  <c:v>7808</c:v>
                </c:pt>
                <c:pt idx="4">
                  <c:v>13566</c:v>
                </c:pt>
                <c:pt idx="5">
                  <c:v>20410</c:v>
                </c:pt>
                <c:pt idx="6">
                  <c:v>49649</c:v>
                </c:pt>
                <c:pt idx="7">
                  <c:v>85119</c:v>
                </c:pt>
                <c:pt idx="8">
                  <c:v>84239</c:v>
                </c:pt>
                <c:pt idx="9">
                  <c:v>140778</c:v>
                </c:pt>
                <c:pt idx="10">
                  <c:v>139137</c:v>
                </c:pt>
                <c:pt idx="11">
                  <c:v>111387</c:v>
                </c:pt>
                <c:pt idx="12">
                  <c:v>669392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39-4ED3-BEDC-E1D7492BA890}"/>
            </c:ext>
          </c:extLst>
        </c:ser>
        <c:ser>
          <c:idx val="0"/>
          <c:order val="2"/>
          <c:tx>
            <c:strRef>
              <c:f>'Viajeros entr evol mensu LZ'!$I$95:$J$95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39-4ED3-BEDC-E1D7492BA89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LZ'!$I$97:$I$109</c:f>
              <c:numCache>
                <c:formatCode>#,##0</c:formatCode>
                <c:ptCount val="13"/>
                <c:pt idx="0">
                  <c:v>99488</c:v>
                </c:pt>
                <c:pt idx="1">
                  <c:v>145838</c:v>
                </c:pt>
                <c:pt idx="2">
                  <c:v>165315</c:v>
                </c:pt>
                <c:pt idx="3">
                  <c:v>169885</c:v>
                </c:pt>
                <c:pt idx="4">
                  <c:v>149912</c:v>
                </c:pt>
                <c:pt idx="5">
                  <c:v>152535</c:v>
                </c:pt>
                <c:pt idx="6">
                  <c:v>169351</c:v>
                </c:pt>
                <c:pt idx="7">
                  <c:v>164473</c:v>
                </c:pt>
                <c:pt idx="8">
                  <c:v>148835</c:v>
                </c:pt>
                <c:pt idx="9">
                  <c:v>179955</c:v>
                </c:pt>
                <c:pt idx="10">
                  <c:v>161957</c:v>
                </c:pt>
                <c:pt idx="11">
                  <c:v>173320</c:v>
                </c:pt>
                <c:pt idx="12">
                  <c:v>1880864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39-4ED3-BEDC-E1D7492BA890}"/>
            </c:ext>
          </c:extLst>
        </c:ser>
        <c:ser>
          <c:idx val="1"/>
          <c:order val="3"/>
          <c:tx>
            <c:strRef>
              <c:f>'Viajeros entr evol mensu LZ'!$K$95:$L$95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39-4ED3-BEDC-E1D7492BA8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39-4ED3-BEDC-E1D7492BA89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LZ'!$K$97:$K$109</c:f>
              <c:numCache>
                <c:formatCode>#,##0</c:formatCode>
                <c:ptCount val="13"/>
                <c:pt idx="0">
                  <c:v>162806</c:v>
                </c:pt>
                <c:pt idx="1">
                  <c:v>171429</c:v>
                </c:pt>
                <c:pt idx="2">
                  <c:v>179707</c:v>
                </c:pt>
                <c:pt idx="3">
                  <c:v>179752</c:v>
                </c:pt>
                <c:pt idx="4">
                  <c:v>165032</c:v>
                </c:pt>
                <c:pt idx="5">
                  <c:v>165395</c:v>
                </c:pt>
                <c:pt idx="6">
                  <c:v>174531</c:v>
                </c:pt>
                <c:pt idx="7">
                  <c:v>175351</c:v>
                </c:pt>
                <c:pt idx="12">
                  <c:v>1374003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39-4ED3-BEDC-E1D7492B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39-4ED3-BEDC-E1D7492BA8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39-4ED3-BEDC-E1D7492BA8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39-4ED3-BEDC-E1D7492BA8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39-4ED3-BEDC-E1D7492BA8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39-4ED3-BEDC-E1D7492BA8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39-4ED3-BEDC-E1D7492BA8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39-4ED3-BEDC-E1D7492BA8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39-4ED3-BEDC-E1D7492BA8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39-4ED3-BEDC-E1D7492BA8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39-4ED3-BEDC-E1D7492BA8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39-4ED3-BEDC-E1D7492BA8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39-4ED3-BEDC-E1D7492BA8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39-4ED3-BEDC-E1D7492BA890}"/>
              </c:ext>
            </c:extLst>
          </c:dPt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LZ'!$L$97:$L$109</c:f>
              <c:numCache>
                <c:formatCode>0.0%</c:formatCode>
                <c:ptCount val="13"/>
                <c:pt idx="0">
                  <c:v>0.63643856545513033</c:v>
                </c:pt>
                <c:pt idx="1">
                  <c:v>0.17547552764025842</c:v>
                </c:pt>
                <c:pt idx="2">
                  <c:v>8.7058040710159323E-2</c:v>
                </c:pt>
                <c:pt idx="3">
                  <c:v>5.8080466197721892E-2</c:v>
                </c:pt>
                <c:pt idx="4">
                  <c:v>0.10085917071348516</c:v>
                </c:pt>
                <c:pt idx="5">
                  <c:v>8.4308519356213418E-2</c:v>
                </c:pt>
                <c:pt idx="6">
                  <c:v>3.0587359980159601E-2</c:v>
                </c:pt>
                <c:pt idx="7">
                  <c:v>6.6138515136223042E-2</c:v>
                </c:pt>
                <c:pt idx="12">
                  <c:v>0.12919657099746296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39-4ED3-BEDC-E1D7492BA890}"/>
            </c:ext>
          </c:extLst>
        </c:ser>
        <c:ser>
          <c:idx val="4"/>
          <c:order val="5"/>
          <c:tx>
            <c:strRef>
              <c:f>'Viajeros entr evol mensu LZ'!$M$96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LZ'!$M$97:$M$109</c:f>
              <c:numCache>
                <c:formatCode>0.0%</c:formatCode>
                <c:ptCount val="13"/>
                <c:pt idx="0">
                  <c:v>-9.3945847277152605E-3</c:v>
                </c:pt>
                <c:pt idx="1">
                  <c:v>-0.99999896707404179</c:v>
                </c:pt>
                <c:pt idx="2">
                  <c:v>-0.99999954684412617</c:v>
                </c:pt>
                <c:pt idx="3">
                  <c:v>-0.9999996721488742</c:v>
                </c:pt>
                <c:pt idx="4">
                  <c:v>-0.99999938355792128</c:v>
                </c:pt>
                <c:pt idx="5">
                  <c:v>-0.9999994683668002</c:v>
                </c:pt>
                <c:pt idx="6">
                  <c:v>-0.9999998238248119</c:v>
                </c:pt>
                <c:pt idx="7">
                  <c:v>-0.99999961576415997</c:v>
                </c:pt>
                <c:pt idx="12">
                  <c:v>1.8615334135403394E-3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39-4ED3-BEDC-E1D7492B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FB-46C4-9EE8-E889F7E6FF7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LZ'!$C$119:$C$131</c:f>
              <c:numCache>
                <c:formatCode>#,##0</c:formatCode>
                <c:ptCount val="13"/>
                <c:pt idx="0">
                  <c:v>81221</c:v>
                </c:pt>
                <c:pt idx="1">
                  <c:v>84938</c:v>
                </c:pt>
                <c:pt idx="2">
                  <c:v>94257</c:v>
                </c:pt>
                <c:pt idx="3">
                  <c:v>91856</c:v>
                </c:pt>
                <c:pt idx="4">
                  <c:v>90755</c:v>
                </c:pt>
                <c:pt idx="5">
                  <c:v>88403</c:v>
                </c:pt>
                <c:pt idx="6">
                  <c:v>93721</c:v>
                </c:pt>
                <c:pt idx="7">
                  <c:v>89619</c:v>
                </c:pt>
                <c:pt idx="8">
                  <c:v>91630</c:v>
                </c:pt>
                <c:pt idx="9">
                  <c:v>96376</c:v>
                </c:pt>
                <c:pt idx="10">
                  <c:v>75635</c:v>
                </c:pt>
                <c:pt idx="11">
                  <c:v>84012</c:v>
                </c:pt>
                <c:pt idx="12">
                  <c:v>1062423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B-46C4-9EE8-E889F7E6FF7D}"/>
            </c:ext>
          </c:extLst>
        </c:ser>
        <c:ser>
          <c:idx val="5"/>
          <c:order val="1"/>
          <c:tx>
            <c:strRef>
              <c:f>'Viajeros entr evol mensu LZ'!$G$117:$H$117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FB-46C4-9EE8-E889F7E6FF7D}"/>
              </c:ext>
            </c:extLst>
          </c:dPt>
          <c:val>
            <c:numRef>
              <c:f>'Viajeros entr evol mensu LZ'!$G$119:$G$131</c:f>
              <c:numCache>
                <c:formatCode>#,##0</c:formatCode>
                <c:ptCount val="13"/>
                <c:pt idx="0">
                  <c:v>805</c:v>
                </c:pt>
                <c:pt idx="1">
                  <c:v>264</c:v>
                </c:pt>
                <c:pt idx="2">
                  <c:v>382</c:v>
                </c:pt>
                <c:pt idx="3">
                  <c:v>437</c:v>
                </c:pt>
                <c:pt idx="4">
                  <c:v>821</c:v>
                </c:pt>
                <c:pt idx="5">
                  <c:v>1661</c:v>
                </c:pt>
                <c:pt idx="6">
                  <c:v>10778</c:v>
                </c:pt>
                <c:pt idx="7">
                  <c:v>35502</c:v>
                </c:pt>
                <c:pt idx="8">
                  <c:v>38601</c:v>
                </c:pt>
                <c:pt idx="9">
                  <c:v>65870</c:v>
                </c:pt>
                <c:pt idx="10">
                  <c:v>60390</c:v>
                </c:pt>
                <c:pt idx="11">
                  <c:v>42952</c:v>
                </c:pt>
                <c:pt idx="12">
                  <c:v>258463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B-46C4-9EE8-E889F7E6FF7D}"/>
            </c:ext>
          </c:extLst>
        </c:ser>
        <c:ser>
          <c:idx val="0"/>
          <c:order val="2"/>
          <c:tx>
            <c:strRef>
              <c:f>'Viajeros entr evol mensu LZ'!$I$117:$J$117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FB-46C4-9EE8-E889F7E6FF7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LZ'!$I$119:$I$131</c:f>
              <c:numCache>
                <c:formatCode>#,##0</c:formatCode>
                <c:ptCount val="13"/>
                <c:pt idx="0">
                  <c:v>40750</c:v>
                </c:pt>
                <c:pt idx="1">
                  <c:v>71612</c:v>
                </c:pt>
                <c:pt idx="2">
                  <c:v>85205</c:v>
                </c:pt>
                <c:pt idx="3">
                  <c:v>85041</c:v>
                </c:pt>
                <c:pt idx="4">
                  <c:v>84864</c:v>
                </c:pt>
                <c:pt idx="5">
                  <c:v>86866</c:v>
                </c:pt>
                <c:pt idx="6">
                  <c:v>91912</c:v>
                </c:pt>
                <c:pt idx="7">
                  <c:v>91767</c:v>
                </c:pt>
                <c:pt idx="8">
                  <c:v>86383</c:v>
                </c:pt>
                <c:pt idx="9">
                  <c:v>97122</c:v>
                </c:pt>
                <c:pt idx="10">
                  <c:v>81874</c:v>
                </c:pt>
                <c:pt idx="11">
                  <c:v>89085</c:v>
                </c:pt>
                <c:pt idx="12">
                  <c:v>992481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FB-46C4-9EE8-E889F7E6FF7D}"/>
            </c:ext>
          </c:extLst>
        </c:ser>
        <c:ser>
          <c:idx val="1"/>
          <c:order val="3"/>
          <c:tx>
            <c:strRef>
              <c:f>'Viajeros entr evol mensu LZ'!$K$117:$L$117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FB-46C4-9EE8-E889F7E6FF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FB-46C4-9EE8-E889F7E6FF7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LZ'!$K$119:$K$131</c:f>
              <c:numCache>
                <c:formatCode>#,##0</c:formatCode>
                <c:ptCount val="13"/>
                <c:pt idx="0">
                  <c:v>80004</c:v>
                </c:pt>
                <c:pt idx="1">
                  <c:v>86523</c:v>
                </c:pt>
                <c:pt idx="2">
                  <c:v>95977</c:v>
                </c:pt>
                <c:pt idx="3">
                  <c:v>91992</c:v>
                </c:pt>
                <c:pt idx="4">
                  <c:v>92172</c:v>
                </c:pt>
                <c:pt idx="5">
                  <c:v>97209</c:v>
                </c:pt>
                <c:pt idx="6">
                  <c:v>98374</c:v>
                </c:pt>
                <c:pt idx="7">
                  <c:v>98734</c:v>
                </c:pt>
                <c:pt idx="12">
                  <c:v>740985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FB-46C4-9EE8-E889F7E6F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FB-46C4-9EE8-E889F7E6FF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FB-46C4-9EE8-E889F7E6FF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FB-46C4-9EE8-E889F7E6FF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FB-46C4-9EE8-E889F7E6FF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FB-46C4-9EE8-E889F7E6FF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FB-46C4-9EE8-E889F7E6FF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FB-46C4-9EE8-E889F7E6FF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FB-46C4-9EE8-E889F7E6FF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FB-46C4-9EE8-E889F7E6FF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FB-46C4-9EE8-E889F7E6FF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FB-46C4-9EE8-E889F7E6FF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FB-46C4-9EE8-E889F7E6FF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FB-46C4-9EE8-E889F7E6FF7D}"/>
              </c:ext>
            </c:extLst>
          </c:dPt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LZ'!$L$119:$L$131</c:f>
              <c:numCache>
                <c:formatCode>0.0%</c:formatCode>
                <c:ptCount val="13"/>
                <c:pt idx="0">
                  <c:v>0.96328834355828219</c:v>
                </c:pt>
                <c:pt idx="1">
                  <c:v>0.20821929285594587</c:v>
                </c:pt>
                <c:pt idx="2">
                  <c:v>0.12642450560413132</c:v>
                </c:pt>
                <c:pt idx="3">
                  <c:v>8.1737044484425203E-2</c:v>
                </c:pt>
                <c:pt idx="4">
                  <c:v>8.6114253393665185E-2</c:v>
                </c:pt>
                <c:pt idx="5">
                  <c:v>0.1190684502567172</c:v>
                </c:pt>
                <c:pt idx="6">
                  <c:v>7.0306380015667136E-2</c:v>
                </c:pt>
                <c:pt idx="7">
                  <c:v>7.5920537883988892E-2</c:v>
                </c:pt>
                <c:pt idx="12">
                  <c:v>0.16138754923458154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FB-46C4-9EE8-E889F7E6FF7D}"/>
            </c:ext>
          </c:extLst>
        </c:ser>
        <c:ser>
          <c:idx val="4"/>
          <c:order val="5"/>
          <c:tx>
            <c:strRef>
              <c:f>'Viajeros entr evol mensu LZ'!$M$118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LZ'!$M$119:$M$131</c:f>
              <c:numCache>
                <c:formatCode>0.0%</c:formatCode>
                <c:ptCount val="13"/>
                <c:pt idx="0">
                  <c:v>-1.4983809605890075E-2</c:v>
                </c:pt>
                <c:pt idx="1">
                  <c:v>-0.99999754857316092</c:v>
                </c:pt>
                <c:pt idx="2">
                  <c:v>-0.99999865872555238</c:v>
                </c:pt>
                <c:pt idx="3">
                  <c:v>-0.9999991101610729</c:v>
                </c:pt>
                <c:pt idx="4">
                  <c:v>-0.9999990511348863</c:v>
                </c:pt>
                <c:pt idx="5">
                  <c:v>-0.99999865311753833</c:v>
                </c:pt>
                <c:pt idx="6">
                  <c:v>-0.9999992498332283</c:v>
                </c:pt>
                <c:pt idx="7">
                  <c:v>-0.99999915285220897</c:v>
                </c:pt>
                <c:pt idx="12">
                  <c:v>3.6676133581431847E-2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FB-46C4-9EE8-E889F7E6F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20-4613-A34F-A51264C322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LZ'!$C$141:$C$153</c:f>
              <c:numCache>
                <c:formatCode>#,##0</c:formatCode>
                <c:ptCount val="13"/>
                <c:pt idx="0">
                  <c:v>23327</c:v>
                </c:pt>
                <c:pt idx="1">
                  <c:v>24334</c:v>
                </c:pt>
                <c:pt idx="2">
                  <c:v>31911</c:v>
                </c:pt>
                <c:pt idx="3">
                  <c:v>23093</c:v>
                </c:pt>
                <c:pt idx="4">
                  <c:v>19938</c:v>
                </c:pt>
                <c:pt idx="5">
                  <c:v>16378</c:v>
                </c:pt>
                <c:pt idx="6">
                  <c:v>18053</c:v>
                </c:pt>
                <c:pt idx="7">
                  <c:v>19690</c:v>
                </c:pt>
                <c:pt idx="8">
                  <c:v>20087</c:v>
                </c:pt>
                <c:pt idx="9">
                  <c:v>22823</c:v>
                </c:pt>
                <c:pt idx="10">
                  <c:v>26865</c:v>
                </c:pt>
                <c:pt idx="11">
                  <c:v>22999</c:v>
                </c:pt>
                <c:pt idx="12">
                  <c:v>269498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0-4613-A34F-A51264C322F9}"/>
            </c:ext>
          </c:extLst>
        </c:ser>
        <c:ser>
          <c:idx val="5"/>
          <c:order val="1"/>
          <c:tx>
            <c:strRef>
              <c:f>'Viajeros entr evol mensu LZ'!$G$139:$H$139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20-4613-A34F-A51264C322F9}"/>
              </c:ext>
            </c:extLst>
          </c:dPt>
          <c:val>
            <c:numRef>
              <c:f>'Viajeros entr evol mensu LZ'!$G$141:$G$153</c:f>
              <c:numCache>
                <c:formatCode>#,##0</c:formatCode>
                <c:ptCount val="13"/>
                <c:pt idx="0">
                  <c:v>1517</c:v>
                </c:pt>
                <c:pt idx="1">
                  <c:v>438</c:v>
                </c:pt>
                <c:pt idx="2">
                  <c:v>1269</c:v>
                </c:pt>
                <c:pt idx="3">
                  <c:v>1105</c:v>
                </c:pt>
                <c:pt idx="4">
                  <c:v>1757</c:v>
                </c:pt>
                <c:pt idx="5">
                  <c:v>3542</c:v>
                </c:pt>
                <c:pt idx="6">
                  <c:v>8157</c:v>
                </c:pt>
                <c:pt idx="7">
                  <c:v>9090</c:v>
                </c:pt>
                <c:pt idx="8">
                  <c:v>10611</c:v>
                </c:pt>
                <c:pt idx="9">
                  <c:v>19877</c:v>
                </c:pt>
                <c:pt idx="10">
                  <c:v>26898</c:v>
                </c:pt>
                <c:pt idx="11">
                  <c:v>17474</c:v>
                </c:pt>
                <c:pt idx="12">
                  <c:v>101735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0-4613-A34F-A51264C322F9}"/>
            </c:ext>
          </c:extLst>
        </c:ser>
        <c:ser>
          <c:idx val="0"/>
          <c:order val="2"/>
          <c:tx>
            <c:strRef>
              <c:f>'Viajeros entr evol mensu LZ'!$I$139:$J$139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20-4613-A34F-A51264C322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LZ'!$I$141:$I$153</c:f>
              <c:numCache>
                <c:formatCode>#,##0</c:formatCode>
                <c:ptCount val="13"/>
                <c:pt idx="0">
                  <c:v>11533</c:v>
                </c:pt>
                <c:pt idx="1">
                  <c:v>15172</c:v>
                </c:pt>
                <c:pt idx="2">
                  <c:v>20308</c:v>
                </c:pt>
                <c:pt idx="3">
                  <c:v>17954</c:v>
                </c:pt>
                <c:pt idx="4">
                  <c:v>12341</c:v>
                </c:pt>
                <c:pt idx="5">
                  <c:v>13276</c:v>
                </c:pt>
                <c:pt idx="6">
                  <c:v>12965</c:v>
                </c:pt>
                <c:pt idx="7">
                  <c:v>12607</c:v>
                </c:pt>
                <c:pt idx="8">
                  <c:v>11155</c:v>
                </c:pt>
                <c:pt idx="9">
                  <c:v>16588</c:v>
                </c:pt>
                <c:pt idx="10">
                  <c:v>22177</c:v>
                </c:pt>
                <c:pt idx="11">
                  <c:v>19001</c:v>
                </c:pt>
                <c:pt idx="12">
                  <c:v>185077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20-4613-A34F-A51264C322F9}"/>
            </c:ext>
          </c:extLst>
        </c:ser>
        <c:ser>
          <c:idx val="1"/>
          <c:order val="3"/>
          <c:tx>
            <c:strRef>
              <c:f>'Viajeros entr evol mensu LZ'!$K$139:$L$139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20-4613-A34F-A51264C322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20-4613-A34F-A51264C322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LZ'!$K$141:$K$153</c:f>
              <c:numCache>
                <c:formatCode>#,##0</c:formatCode>
                <c:ptCount val="13"/>
                <c:pt idx="0">
                  <c:v>18769</c:v>
                </c:pt>
                <c:pt idx="1">
                  <c:v>18286</c:v>
                </c:pt>
                <c:pt idx="2">
                  <c:v>20731</c:v>
                </c:pt>
                <c:pt idx="3">
                  <c:v>18935</c:v>
                </c:pt>
                <c:pt idx="4">
                  <c:v>13055</c:v>
                </c:pt>
                <c:pt idx="5">
                  <c:v>12199</c:v>
                </c:pt>
                <c:pt idx="6">
                  <c:v>11201</c:v>
                </c:pt>
                <c:pt idx="7">
                  <c:v>11751</c:v>
                </c:pt>
                <c:pt idx="12">
                  <c:v>124927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20-4613-A34F-A51264C32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20-4613-A34F-A51264C322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20-4613-A34F-A51264C322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20-4613-A34F-A51264C322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20-4613-A34F-A51264C322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20-4613-A34F-A51264C322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20-4613-A34F-A51264C322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20-4613-A34F-A51264C322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20-4613-A34F-A51264C322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20-4613-A34F-A51264C322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20-4613-A34F-A51264C322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20-4613-A34F-A51264C322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20-4613-A34F-A51264C322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20-4613-A34F-A51264C322F9}"/>
              </c:ext>
            </c:extLst>
          </c:dPt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LZ'!$L$141:$L$153</c:f>
              <c:numCache>
                <c:formatCode>0.0%</c:formatCode>
                <c:ptCount val="13"/>
                <c:pt idx="0">
                  <c:v>0.62741697736928814</c:v>
                </c:pt>
                <c:pt idx="1">
                  <c:v>0.20524650672291056</c:v>
                </c:pt>
                <c:pt idx="2">
                  <c:v>2.0829229860153564E-2</c:v>
                </c:pt>
                <c:pt idx="3">
                  <c:v>5.4639634621811206E-2</c:v>
                </c:pt>
                <c:pt idx="4">
                  <c:v>5.7855927396483375E-2</c:v>
                </c:pt>
                <c:pt idx="5">
                  <c:v>-8.1123832479662594E-2</c:v>
                </c:pt>
                <c:pt idx="6">
                  <c:v>-0.13605861935981489</c:v>
                </c:pt>
                <c:pt idx="7">
                  <c:v>-6.7898786388514321E-2</c:v>
                </c:pt>
                <c:pt idx="12">
                  <c:v>7.5510520334722164E-2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20-4613-A34F-A51264C322F9}"/>
            </c:ext>
          </c:extLst>
        </c:ser>
        <c:ser>
          <c:idx val="4"/>
          <c:order val="5"/>
          <c:tx>
            <c:strRef>
              <c:f>'Viajeros entr evol mensu LZ'!$M$140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LZ'!$M$141:$M$153</c:f>
              <c:numCache>
                <c:formatCode>0.0%</c:formatCode>
                <c:ptCount val="13"/>
                <c:pt idx="0">
                  <c:v>-0.19539589317100359</c:v>
                </c:pt>
                <c:pt idx="1">
                  <c:v>-0.99999156544313628</c:v>
                </c:pt>
                <c:pt idx="2">
                  <c:v>-0.9999993472711648</c:v>
                </c:pt>
                <c:pt idx="3">
                  <c:v>-0.99999763393086127</c:v>
                </c:pt>
                <c:pt idx="4">
                  <c:v>-0.99999709820807525</c:v>
                </c:pt>
                <c:pt idx="5">
                  <c:v>-1.0000049532197142</c:v>
                </c:pt>
                <c:pt idx="6">
                  <c:v>-1.0000075366210248</c:v>
                </c:pt>
                <c:pt idx="7">
                  <c:v>-1.0000034483893545</c:v>
                </c:pt>
                <c:pt idx="12">
                  <c:v>-0.2930954482696182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20-4613-A34F-A51264C32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C7-422F-AA5D-0031DE2D156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LZ'!$C$163:$C$175</c:f>
              <c:numCache>
                <c:formatCode>#,##0</c:formatCode>
                <c:ptCount val="13"/>
                <c:pt idx="0">
                  <c:v>8203</c:v>
                </c:pt>
                <c:pt idx="1">
                  <c:v>10284</c:v>
                </c:pt>
                <c:pt idx="2">
                  <c:v>10342</c:v>
                </c:pt>
                <c:pt idx="3">
                  <c:v>13343</c:v>
                </c:pt>
                <c:pt idx="4">
                  <c:v>9442</c:v>
                </c:pt>
                <c:pt idx="5">
                  <c:v>8487</c:v>
                </c:pt>
                <c:pt idx="6">
                  <c:v>10533</c:v>
                </c:pt>
                <c:pt idx="7">
                  <c:v>12503</c:v>
                </c:pt>
                <c:pt idx="8">
                  <c:v>7948</c:v>
                </c:pt>
                <c:pt idx="9">
                  <c:v>11085</c:v>
                </c:pt>
                <c:pt idx="10">
                  <c:v>6974</c:v>
                </c:pt>
                <c:pt idx="11">
                  <c:v>8714</c:v>
                </c:pt>
                <c:pt idx="12">
                  <c:v>117858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7-422F-AA5D-0031DE2D1565}"/>
            </c:ext>
          </c:extLst>
        </c:ser>
        <c:ser>
          <c:idx val="5"/>
          <c:order val="1"/>
          <c:tx>
            <c:strRef>
              <c:f>'Viajeros entr evol mensu LZ'!$G$161:$H$161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C7-422F-AA5D-0031DE2D1565}"/>
              </c:ext>
            </c:extLst>
          </c:dPt>
          <c:val>
            <c:numRef>
              <c:f>'Viajeros entr evol mensu LZ'!$G$163:$G$175</c:f>
              <c:numCache>
                <c:formatCode>#,##0</c:formatCode>
                <c:ptCount val="13"/>
                <c:pt idx="0">
                  <c:v>1818</c:v>
                </c:pt>
                <c:pt idx="1">
                  <c:v>2082</c:v>
                </c:pt>
                <c:pt idx="2">
                  <c:v>1578</c:v>
                </c:pt>
                <c:pt idx="3">
                  <c:v>2553</c:v>
                </c:pt>
                <c:pt idx="4">
                  <c:v>5550</c:v>
                </c:pt>
                <c:pt idx="5">
                  <c:v>5319</c:v>
                </c:pt>
                <c:pt idx="6">
                  <c:v>9963</c:v>
                </c:pt>
                <c:pt idx="7">
                  <c:v>10808</c:v>
                </c:pt>
                <c:pt idx="8">
                  <c:v>6217</c:v>
                </c:pt>
                <c:pt idx="9">
                  <c:v>12117</c:v>
                </c:pt>
                <c:pt idx="10">
                  <c:v>9567</c:v>
                </c:pt>
                <c:pt idx="11">
                  <c:v>10843</c:v>
                </c:pt>
                <c:pt idx="12">
                  <c:v>78415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C7-422F-AA5D-0031DE2D1565}"/>
            </c:ext>
          </c:extLst>
        </c:ser>
        <c:ser>
          <c:idx val="0"/>
          <c:order val="2"/>
          <c:tx>
            <c:strRef>
              <c:f>'Viajeros entr evol mensu LZ'!$I$161:$J$161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C7-422F-AA5D-0031DE2D156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LZ'!$I$163:$I$175</c:f>
              <c:numCache>
                <c:formatCode>#,##0</c:formatCode>
                <c:ptCount val="13"/>
                <c:pt idx="0">
                  <c:v>6715</c:v>
                </c:pt>
                <c:pt idx="1">
                  <c:v>12527</c:v>
                </c:pt>
                <c:pt idx="2">
                  <c:v>11829</c:v>
                </c:pt>
                <c:pt idx="3">
                  <c:v>15791</c:v>
                </c:pt>
                <c:pt idx="4">
                  <c:v>9928</c:v>
                </c:pt>
                <c:pt idx="5">
                  <c:v>8852</c:v>
                </c:pt>
                <c:pt idx="6">
                  <c:v>13564</c:v>
                </c:pt>
                <c:pt idx="7">
                  <c:v>12880</c:v>
                </c:pt>
                <c:pt idx="8">
                  <c:v>8800</c:v>
                </c:pt>
                <c:pt idx="9">
                  <c:v>14309</c:v>
                </c:pt>
                <c:pt idx="10">
                  <c:v>8255</c:v>
                </c:pt>
                <c:pt idx="11">
                  <c:v>11678</c:v>
                </c:pt>
                <c:pt idx="12">
                  <c:v>135128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C7-422F-AA5D-0031DE2D1565}"/>
            </c:ext>
          </c:extLst>
        </c:ser>
        <c:ser>
          <c:idx val="1"/>
          <c:order val="3"/>
          <c:tx>
            <c:strRef>
              <c:f>'Viajeros entr evol mensu LZ'!$K$161:$L$161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C7-422F-AA5D-0031DE2D15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C7-422F-AA5D-0031DE2D156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LZ'!$K$163:$K$175</c:f>
              <c:numCache>
                <c:formatCode>#,##0</c:formatCode>
                <c:ptCount val="13"/>
                <c:pt idx="0">
                  <c:v>10027</c:v>
                </c:pt>
                <c:pt idx="1">
                  <c:v>14660</c:v>
                </c:pt>
                <c:pt idx="2">
                  <c:v>11581</c:v>
                </c:pt>
                <c:pt idx="3">
                  <c:v>17963</c:v>
                </c:pt>
                <c:pt idx="4">
                  <c:v>13164</c:v>
                </c:pt>
                <c:pt idx="5">
                  <c:v>11642</c:v>
                </c:pt>
                <c:pt idx="6">
                  <c:v>14664</c:v>
                </c:pt>
                <c:pt idx="7">
                  <c:v>15039</c:v>
                </c:pt>
                <c:pt idx="12">
                  <c:v>108740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C7-422F-AA5D-0031DE2D1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C7-422F-AA5D-0031DE2D15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C7-422F-AA5D-0031DE2D15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C7-422F-AA5D-0031DE2D15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C7-422F-AA5D-0031DE2D15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C7-422F-AA5D-0031DE2D15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C7-422F-AA5D-0031DE2D15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C7-422F-AA5D-0031DE2D15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C7-422F-AA5D-0031DE2D15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C7-422F-AA5D-0031DE2D15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C7-422F-AA5D-0031DE2D15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C7-422F-AA5D-0031DE2D15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C7-422F-AA5D-0031DE2D15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C7-422F-AA5D-0031DE2D1565}"/>
              </c:ext>
            </c:extLst>
          </c:dPt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LZ'!$L$163:$L$175</c:f>
              <c:numCache>
                <c:formatCode>0.0%</c:formatCode>
                <c:ptCount val="13"/>
                <c:pt idx="0">
                  <c:v>0.49322412509307512</c:v>
                </c:pt>
                <c:pt idx="1">
                  <c:v>0.17027221202203235</c:v>
                </c:pt>
                <c:pt idx="2">
                  <c:v>-2.0965423958069107E-2</c:v>
                </c:pt>
                <c:pt idx="3">
                  <c:v>0.13754670381863088</c:v>
                </c:pt>
                <c:pt idx="4">
                  <c:v>0.32594681708299755</c:v>
                </c:pt>
                <c:pt idx="5">
                  <c:v>0.31518300948938083</c:v>
                </c:pt>
                <c:pt idx="6">
                  <c:v>8.1097021527573032E-2</c:v>
                </c:pt>
                <c:pt idx="7">
                  <c:v>0.16762422360248452</c:v>
                </c:pt>
                <c:pt idx="12">
                  <c:v>0.18085268118932296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C7-422F-AA5D-0031DE2D1565}"/>
            </c:ext>
          </c:extLst>
        </c:ser>
        <c:ser>
          <c:idx val="4"/>
          <c:order val="5"/>
          <c:tx>
            <c:strRef>
              <c:f>'Viajeros entr evol mensu LZ'!$M$162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LZ'!$M$163:$M$175</c:f>
              <c:numCache>
                <c:formatCode>0.0%</c:formatCode>
                <c:ptCount val="13"/>
                <c:pt idx="0">
                  <c:v>0.22235767402169948</c:v>
                </c:pt>
                <c:pt idx="1">
                  <c:v>-0.99998344299766417</c:v>
                </c:pt>
                <c:pt idx="2">
                  <c:v>-1.0000020272117538</c:v>
                </c:pt>
                <c:pt idx="3">
                  <c:v>-0.99998969147089722</c:v>
                </c:pt>
                <c:pt idx="4">
                  <c:v>-0.99996547904923927</c:v>
                </c:pt>
                <c:pt idx="5">
                  <c:v>-0.99996286284794511</c:v>
                </c:pt>
                <c:pt idx="6">
                  <c:v>-0.99999230067202816</c:v>
                </c:pt>
                <c:pt idx="7">
                  <c:v>-0.99998659327972472</c:v>
                </c:pt>
                <c:pt idx="12">
                  <c:v>0.30796155742930353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C7-422F-AA5D-0031DE2D1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97-4D8C-92C8-9CA46ABFB70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LZ'!$C$185:$C$197</c:f>
              <c:numCache>
                <c:formatCode>#,##0</c:formatCode>
                <c:ptCount val="13"/>
                <c:pt idx="0">
                  <c:v>2732</c:v>
                </c:pt>
                <c:pt idx="1">
                  <c:v>2406</c:v>
                </c:pt>
                <c:pt idx="2">
                  <c:v>3341</c:v>
                </c:pt>
                <c:pt idx="3">
                  <c:v>3880</c:v>
                </c:pt>
                <c:pt idx="4">
                  <c:v>2293</c:v>
                </c:pt>
                <c:pt idx="5">
                  <c:v>3125</c:v>
                </c:pt>
                <c:pt idx="6">
                  <c:v>4724</c:v>
                </c:pt>
                <c:pt idx="7">
                  <c:v>3618</c:v>
                </c:pt>
                <c:pt idx="8">
                  <c:v>2878</c:v>
                </c:pt>
                <c:pt idx="9">
                  <c:v>2967</c:v>
                </c:pt>
                <c:pt idx="10">
                  <c:v>2776</c:v>
                </c:pt>
                <c:pt idx="11">
                  <c:v>2966</c:v>
                </c:pt>
                <c:pt idx="12">
                  <c:v>37706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7-4D8C-92C8-9CA46ABFB70B}"/>
            </c:ext>
          </c:extLst>
        </c:ser>
        <c:ser>
          <c:idx val="5"/>
          <c:order val="1"/>
          <c:tx>
            <c:strRef>
              <c:f>'Viajeros entr evol mensu LZ'!$G$183:$H$183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97-4D8C-92C8-9CA46ABFB70B}"/>
              </c:ext>
            </c:extLst>
          </c:dPt>
          <c:val>
            <c:numRef>
              <c:f>'Viajeros entr evol mensu LZ'!$G$185:$G$197</c:f>
              <c:numCache>
                <c:formatCode>#,##0</c:formatCode>
                <c:ptCount val="13"/>
                <c:pt idx="0">
                  <c:v>354</c:v>
                </c:pt>
                <c:pt idx="1">
                  <c:v>55</c:v>
                </c:pt>
                <c:pt idx="2">
                  <c:v>51</c:v>
                </c:pt>
                <c:pt idx="3">
                  <c:v>302</c:v>
                </c:pt>
                <c:pt idx="4">
                  <c:v>782</c:v>
                </c:pt>
                <c:pt idx="5">
                  <c:v>1412</c:v>
                </c:pt>
                <c:pt idx="6">
                  <c:v>2551</c:v>
                </c:pt>
                <c:pt idx="7">
                  <c:v>2753</c:v>
                </c:pt>
                <c:pt idx="8">
                  <c:v>2463</c:v>
                </c:pt>
                <c:pt idx="9">
                  <c:v>3363</c:v>
                </c:pt>
                <c:pt idx="10">
                  <c:v>3386</c:v>
                </c:pt>
                <c:pt idx="11">
                  <c:v>3398</c:v>
                </c:pt>
                <c:pt idx="12">
                  <c:v>20870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97-4D8C-92C8-9CA46ABFB70B}"/>
            </c:ext>
          </c:extLst>
        </c:ser>
        <c:ser>
          <c:idx val="0"/>
          <c:order val="2"/>
          <c:tx>
            <c:strRef>
              <c:f>'Viajeros entr evol mensu LZ'!$I$183:$J$183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97-4D8C-92C8-9CA46ABFB70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LZ'!$I$185:$I$197</c:f>
              <c:numCache>
                <c:formatCode>#,##0</c:formatCode>
                <c:ptCount val="13"/>
                <c:pt idx="0">
                  <c:v>3051</c:v>
                </c:pt>
                <c:pt idx="1">
                  <c:v>3087</c:v>
                </c:pt>
                <c:pt idx="2">
                  <c:v>2821</c:v>
                </c:pt>
                <c:pt idx="3">
                  <c:v>3241</c:v>
                </c:pt>
                <c:pt idx="4">
                  <c:v>1852</c:v>
                </c:pt>
                <c:pt idx="5">
                  <c:v>2088</c:v>
                </c:pt>
                <c:pt idx="6">
                  <c:v>3477</c:v>
                </c:pt>
                <c:pt idx="7">
                  <c:v>2616</c:v>
                </c:pt>
                <c:pt idx="8">
                  <c:v>2367</c:v>
                </c:pt>
                <c:pt idx="9">
                  <c:v>3233</c:v>
                </c:pt>
                <c:pt idx="10">
                  <c:v>2842</c:v>
                </c:pt>
                <c:pt idx="11">
                  <c:v>3159</c:v>
                </c:pt>
                <c:pt idx="12">
                  <c:v>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97-4D8C-92C8-9CA46ABFB70B}"/>
            </c:ext>
          </c:extLst>
        </c:ser>
        <c:ser>
          <c:idx val="1"/>
          <c:order val="3"/>
          <c:tx>
            <c:strRef>
              <c:f>'Viajeros entr evol mensu LZ'!$K$183:$L$183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97-4D8C-92C8-9CA46ABFB7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97-4D8C-92C8-9CA46ABFB70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LZ'!$K$185:$K$197</c:f>
              <c:numCache>
                <c:formatCode>#,##0</c:formatCode>
                <c:ptCount val="13"/>
                <c:pt idx="0">
                  <c:v>2788</c:v>
                </c:pt>
                <c:pt idx="1">
                  <c:v>3064</c:v>
                </c:pt>
                <c:pt idx="2">
                  <c:v>2497</c:v>
                </c:pt>
                <c:pt idx="3">
                  <c:v>3182</c:v>
                </c:pt>
                <c:pt idx="4">
                  <c:v>2832</c:v>
                </c:pt>
                <c:pt idx="5">
                  <c:v>2036</c:v>
                </c:pt>
                <c:pt idx="6">
                  <c:v>4664</c:v>
                </c:pt>
                <c:pt idx="7">
                  <c:v>3060</c:v>
                </c:pt>
                <c:pt idx="12">
                  <c:v>24123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97-4D8C-92C8-9CA46ABFB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97-4D8C-92C8-9CA46ABFB7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7-4D8C-92C8-9CA46ABFB7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7-4D8C-92C8-9CA46ABFB7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7-4D8C-92C8-9CA46ABFB7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7-4D8C-92C8-9CA46ABFB7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97-4D8C-92C8-9CA46ABFB7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97-4D8C-92C8-9CA46ABFB7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97-4D8C-92C8-9CA46ABFB7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97-4D8C-92C8-9CA46ABFB7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97-4D8C-92C8-9CA46ABFB7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97-4D8C-92C8-9CA46ABFB7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97-4D8C-92C8-9CA46ABFB7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97-4D8C-92C8-9CA46ABFB70B}"/>
              </c:ext>
            </c:extLst>
          </c:dPt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LZ'!$L$185:$L$197</c:f>
              <c:numCache>
                <c:formatCode>0.0%</c:formatCode>
                <c:ptCount val="13"/>
                <c:pt idx="0">
                  <c:v>-8.6201245493280898E-2</c:v>
                </c:pt>
                <c:pt idx="1">
                  <c:v>-7.4505992873339366E-3</c:v>
                </c:pt>
                <c:pt idx="2">
                  <c:v>-0.11485288904643742</c:v>
                </c:pt>
                <c:pt idx="3">
                  <c:v>-1.8204257945078628E-2</c:v>
                </c:pt>
                <c:pt idx="4">
                  <c:v>0.52915766738660897</c:v>
                </c:pt>
                <c:pt idx="5">
                  <c:v>-2.4904214559386961E-2</c:v>
                </c:pt>
                <c:pt idx="6">
                  <c:v>0.3413862525165372</c:v>
                </c:pt>
                <c:pt idx="7">
                  <c:v>0.16972477064220182</c:v>
                </c:pt>
                <c:pt idx="12">
                  <c:v>8.5008770746188178E-2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97-4D8C-92C8-9CA46ABFB70B}"/>
            </c:ext>
          </c:extLst>
        </c:ser>
        <c:ser>
          <c:idx val="4"/>
          <c:order val="5"/>
          <c:tx>
            <c:strRef>
              <c:f>'Viajeros entr evol mensu LZ'!$M$184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LZ'!$M$185:$M$197</c:f>
              <c:numCache>
                <c:formatCode>0.0%</c:formatCode>
                <c:ptCount val="13"/>
                <c:pt idx="0">
                  <c:v>2.0497803806734938E-2</c:v>
                </c:pt>
                <c:pt idx="1">
                  <c:v>-1.0000030966746831</c:v>
                </c:pt>
                <c:pt idx="2">
                  <c:v>-1.0000343768000737</c:v>
                </c:pt>
                <c:pt idx="3">
                  <c:v>-1.0000046918190579</c:v>
                </c:pt>
                <c:pt idx="4">
                  <c:v>-0.99976922910275334</c:v>
                </c:pt>
                <c:pt idx="5">
                  <c:v>-1.000007969348659</c:v>
                </c:pt>
                <c:pt idx="6">
                  <c:v>-0.9999277336468001</c:v>
                </c:pt>
                <c:pt idx="7">
                  <c:v>-0.99995308878644495</c:v>
                </c:pt>
                <c:pt idx="12">
                  <c:v>-7.6419464757456312E-2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97-4D8C-92C8-9CA46ABFB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B7-407A-B568-B7AFDC35501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LZ'!$C$207:$C$219</c:f>
              <c:numCache>
                <c:formatCode>#,##0</c:formatCode>
                <c:ptCount val="13"/>
                <c:pt idx="0">
                  <c:v>6650</c:v>
                </c:pt>
                <c:pt idx="1">
                  <c:v>7076</c:v>
                </c:pt>
                <c:pt idx="2">
                  <c:v>7254</c:v>
                </c:pt>
                <c:pt idx="3">
                  <c:v>5927</c:v>
                </c:pt>
                <c:pt idx="4">
                  <c:v>4002</c:v>
                </c:pt>
                <c:pt idx="5">
                  <c:v>4593</c:v>
                </c:pt>
                <c:pt idx="6">
                  <c:v>6762</c:v>
                </c:pt>
                <c:pt idx="7">
                  <c:v>5834</c:v>
                </c:pt>
                <c:pt idx="8">
                  <c:v>4825</c:v>
                </c:pt>
                <c:pt idx="9">
                  <c:v>5812</c:v>
                </c:pt>
                <c:pt idx="10">
                  <c:v>5696</c:v>
                </c:pt>
                <c:pt idx="11">
                  <c:v>6320</c:v>
                </c:pt>
                <c:pt idx="12">
                  <c:v>70751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7-407A-B568-B7AFDC355015}"/>
            </c:ext>
          </c:extLst>
        </c:ser>
        <c:ser>
          <c:idx val="5"/>
          <c:order val="1"/>
          <c:tx>
            <c:strRef>
              <c:f>'Viajeros entr evol mensu LZ'!$G$205:$H$205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B7-407A-B568-B7AFDC355015}"/>
              </c:ext>
            </c:extLst>
          </c:dPt>
          <c:val>
            <c:numRef>
              <c:f>'Viajeros entr evol mensu LZ'!$G$207:$G$219</c:f>
              <c:numCache>
                <c:formatCode>#,##0</c:formatCode>
                <c:ptCount val="13"/>
                <c:pt idx="0">
                  <c:v>121</c:v>
                </c:pt>
                <c:pt idx="1">
                  <c:v>36</c:v>
                </c:pt>
                <c:pt idx="2">
                  <c:v>58</c:v>
                </c:pt>
                <c:pt idx="3">
                  <c:v>115</c:v>
                </c:pt>
                <c:pt idx="4">
                  <c:v>234</c:v>
                </c:pt>
                <c:pt idx="5">
                  <c:v>2032</c:v>
                </c:pt>
                <c:pt idx="6">
                  <c:v>2418</c:v>
                </c:pt>
                <c:pt idx="7">
                  <c:v>4449</c:v>
                </c:pt>
                <c:pt idx="8">
                  <c:v>4356</c:v>
                </c:pt>
                <c:pt idx="9">
                  <c:v>7650</c:v>
                </c:pt>
                <c:pt idx="10">
                  <c:v>7270</c:v>
                </c:pt>
                <c:pt idx="11">
                  <c:v>7255</c:v>
                </c:pt>
                <c:pt idx="12">
                  <c:v>35994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B7-407A-B568-B7AFDC355015}"/>
            </c:ext>
          </c:extLst>
        </c:ser>
        <c:ser>
          <c:idx val="0"/>
          <c:order val="2"/>
          <c:tx>
            <c:strRef>
              <c:f>'Viajeros entr evol mensu LZ'!$I$205:$J$205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B7-407A-B568-B7AFDC35501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LZ'!$I$207:$I$219</c:f>
              <c:numCache>
                <c:formatCode>#,##0</c:formatCode>
                <c:ptCount val="13"/>
                <c:pt idx="0">
                  <c:v>6650</c:v>
                </c:pt>
                <c:pt idx="1">
                  <c:v>8821</c:v>
                </c:pt>
                <c:pt idx="2">
                  <c:v>8605</c:v>
                </c:pt>
                <c:pt idx="3">
                  <c:v>9242</c:v>
                </c:pt>
                <c:pt idx="4">
                  <c:v>6640</c:v>
                </c:pt>
                <c:pt idx="5">
                  <c:v>4908</c:v>
                </c:pt>
                <c:pt idx="6">
                  <c:v>6874</c:v>
                </c:pt>
                <c:pt idx="7">
                  <c:v>6689</c:v>
                </c:pt>
                <c:pt idx="8">
                  <c:v>5360</c:v>
                </c:pt>
                <c:pt idx="9">
                  <c:v>6533</c:v>
                </c:pt>
                <c:pt idx="10">
                  <c:v>6666</c:v>
                </c:pt>
                <c:pt idx="11">
                  <c:v>6762</c:v>
                </c:pt>
                <c:pt idx="12">
                  <c:v>83750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B7-407A-B568-B7AFDC355015}"/>
            </c:ext>
          </c:extLst>
        </c:ser>
        <c:ser>
          <c:idx val="1"/>
          <c:order val="3"/>
          <c:tx>
            <c:strRef>
              <c:f>'Viajeros entr evol mensu LZ'!$K$205:$L$205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B7-407A-B568-B7AFDC3550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B7-407A-B568-B7AFDC35501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LZ'!$K$207:$K$219</c:f>
              <c:numCache>
                <c:formatCode>#,##0</c:formatCode>
                <c:ptCount val="13"/>
                <c:pt idx="0">
                  <c:v>6761</c:v>
                </c:pt>
                <c:pt idx="1">
                  <c:v>6623</c:v>
                </c:pt>
                <c:pt idx="2">
                  <c:v>6884</c:v>
                </c:pt>
                <c:pt idx="3">
                  <c:v>7321</c:v>
                </c:pt>
                <c:pt idx="4">
                  <c:v>5053</c:v>
                </c:pt>
                <c:pt idx="5">
                  <c:v>4179</c:v>
                </c:pt>
                <c:pt idx="6">
                  <c:v>5432</c:v>
                </c:pt>
                <c:pt idx="7">
                  <c:v>6157</c:v>
                </c:pt>
                <c:pt idx="12">
                  <c:v>48410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B7-407A-B568-B7AFDC355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B7-407A-B568-B7AFDC3550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B7-407A-B568-B7AFDC3550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B7-407A-B568-B7AFDC3550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B7-407A-B568-B7AFDC3550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B7-407A-B568-B7AFDC3550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B7-407A-B568-B7AFDC3550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B7-407A-B568-B7AFDC3550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B7-407A-B568-B7AFDC3550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B7-407A-B568-B7AFDC3550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B7-407A-B568-B7AFDC3550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B7-407A-B568-B7AFDC3550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B7-407A-B568-B7AFDC3550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B7-407A-B568-B7AFDC355015}"/>
              </c:ext>
            </c:extLst>
          </c:dPt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LZ'!$L$207:$L$219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-0.2491780977213468</c:v>
                </c:pt>
                <c:pt idx="2">
                  <c:v>-0.19999999999999996</c:v>
                </c:pt>
                <c:pt idx="3">
                  <c:v>-0.20785544254490373</c:v>
                </c:pt>
                <c:pt idx="4">
                  <c:v>-0.23900602409638549</c:v>
                </c:pt>
                <c:pt idx="5">
                  <c:v>-0.14853300733496333</c:v>
                </c:pt>
                <c:pt idx="6">
                  <c:v>-0.20977596741344195</c:v>
                </c:pt>
                <c:pt idx="7">
                  <c:v>-7.9533562565405891E-2</c:v>
                </c:pt>
                <c:pt idx="12">
                  <c:v>-0.17147306987968303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B7-407A-B568-B7AFDC355015}"/>
            </c:ext>
          </c:extLst>
        </c:ser>
        <c:ser>
          <c:idx val="4"/>
          <c:order val="5"/>
          <c:tx>
            <c:strRef>
              <c:f>'Viajeros entr evol mensu LZ'!$M$206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LZ'!$M$207:$M$219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-1.0000352145417921</c:v>
                </c:pt>
                <c:pt idx="2">
                  <c:v>-1.000027570995313</c:v>
                </c:pt>
                <c:pt idx="3">
                  <c:v>-1.000035069249628</c:v>
                </c:pt>
                <c:pt idx="4">
                  <c:v>-1.0000597216452014</c:v>
                </c:pt>
                <c:pt idx="5">
                  <c:v>-1.0000323389957184</c:v>
                </c:pt>
                <c:pt idx="6">
                  <c:v>-1.0000310227695079</c:v>
                </c:pt>
                <c:pt idx="7">
                  <c:v>-1.0000136327669806</c:v>
                </c:pt>
                <c:pt idx="12">
                  <c:v>6.4867562060793027E-3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B7-407A-B568-B7AFDC355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61-452A-808C-BB2FAD7F0AC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LZ'!$C$229:$C$241</c:f>
              <c:numCache>
                <c:formatCode>#,##0</c:formatCode>
                <c:ptCount val="13"/>
                <c:pt idx="0">
                  <c:v>4146</c:v>
                </c:pt>
                <c:pt idx="1">
                  <c:v>3401</c:v>
                </c:pt>
                <c:pt idx="2">
                  <c:v>3852</c:v>
                </c:pt>
                <c:pt idx="3">
                  <c:v>3689</c:v>
                </c:pt>
                <c:pt idx="4">
                  <c:v>3842</c:v>
                </c:pt>
                <c:pt idx="5">
                  <c:v>3613</c:v>
                </c:pt>
                <c:pt idx="6">
                  <c:v>3396</c:v>
                </c:pt>
                <c:pt idx="7">
                  <c:v>4966</c:v>
                </c:pt>
                <c:pt idx="8">
                  <c:v>3360</c:v>
                </c:pt>
                <c:pt idx="9">
                  <c:v>3088</c:v>
                </c:pt>
                <c:pt idx="10">
                  <c:v>4010</c:v>
                </c:pt>
                <c:pt idx="11">
                  <c:v>4074</c:v>
                </c:pt>
                <c:pt idx="12">
                  <c:v>45437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61-452A-808C-BB2FAD7F0AC2}"/>
            </c:ext>
          </c:extLst>
        </c:ser>
        <c:ser>
          <c:idx val="5"/>
          <c:order val="1"/>
          <c:tx>
            <c:strRef>
              <c:f>'Viajeros entr evol mensu LZ'!$G$227:$H$227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61-452A-808C-BB2FAD7F0AC2}"/>
              </c:ext>
            </c:extLst>
          </c:dPt>
          <c:val>
            <c:numRef>
              <c:f>'Viajeros entr evol mensu LZ'!$G$229:$G$241</c:f>
              <c:numCache>
                <c:formatCode>#,##0</c:formatCode>
                <c:ptCount val="13"/>
                <c:pt idx="0">
                  <c:v>375</c:v>
                </c:pt>
                <c:pt idx="1">
                  <c:v>209</c:v>
                </c:pt>
                <c:pt idx="2">
                  <c:v>416</c:v>
                </c:pt>
                <c:pt idx="3">
                  <c:v>679</c:v>
                </c:pt>
                <c:pt idx="4">
                  <c:v>1160</c:v>
                </c:pt>
                <c:pt idx="5">
                  <c:v>1549</c:v>
                </c:pt>
                <c:pt idx="6">
                  <c:v>2665</c:v>
                </c:pt>
                <c:pt idx="7">
                  <c:v>3829</c:v>
                </c:pt>
                <c:pt idx="8">
                  <c:v>2658</c:v>
                </c:pt>
                <c:pt idx="9">
                  <c:v>2977</c:v>
                </c:pt>
                <c:pt idx="10">
                  <c:v>4444</c:v>
                </c:pt>
                <c:pt idx="11">
                  <c:v>4299</c:v>
                </c:pt>
                <c:pt idx="12">
                  <c:v>25260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61-452A-808C-BB2FAD7F0AC2}"/>
            </c:ext>
          </c:extLst>
        </c:ser>
        <c:ser>
          <c:idx val="0"/>
          <c:order val="2"/>
          <c:tx>
            <c:strRef>
              <c:f>'Viajeros entr evol mensu LZ'!$I$227:$J$227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61-452A-808C-BB2FAD7F0AC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LZ'!$I$229:$I$241</c:f>
              <c:numCache>
                <c:formatCode>#,##0</c:formatCode>
                <c:ptCount val="13"/>
                <c:pt idx="0">
                  <c:v>3331</c:v>
                </c:pt>
                <c:pt idx="1">
                  <c:v>2944</c:v>
                </c:pt>
                <c:pt idx="2">
                  <c:v>3893</c:v>
                </c:pt>
                <c:pt idx="3">
                  <c:v>4691</c:v>
                </c:pt>
                <c:pt idx="4">
                  <c:v>3897</c:v>
                </c:pt>
                <c:pt idx="5">
                  <c:v>3557</c:v>
                </c:pt>
                <c:pt idx="6">
                  <c:v>3744</c:v>
                </c:pt>
                <c:pt idx="7">
                  <c:v>5478</c:v>
                </c:pt>
                <c:pt idx="8">
                  <c:v>3972</c:v>
                </c:pt>
                <c:pt idx="9">
                  <c:v>4239</c:v>
                </c:pt>
                <c:pt idx="10">
                  <c:v>3920</c:v>
                </c:pt>
                <c:pt idx="11">
                  <c:v>4430</c:v>
                </c:pt>
                <c:pt idx="12">
                  <c:v>48096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61-452A-808C-BB2FAD7F0AC2}"/>
            </c:ext>
          </c:extLst>
        </c:ser>
        <c:ser>
          <c:idx val="1"/>
          <c:order val="3"/>
          <c:tx>
            <c:strRef>
              <c:f>'Viajeros entr evol mensu LZ'!$K$227:$L$227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61-452A-808C-BB2FAD7F0A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61-452A-808C-BB2FAD7F0AC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LZ'!$K$229:$K$241</c:f>
              <c:numCache>
                <c:formatCode>#,##0</c:formatCode>
                <c:ptCount val="13"/>
                <c:pt idx="0">
                  <c:v>4798</c:v>
                </c:pt>
                <c:pt idx="1">
                  <c:v>4128</c:v>
                </c:pt>
                <c:pt idx="2">
                  <c:v>3899</c:v>
                </c:pt>
                <c:pt idx="3">
                  <c:v>4640</c:v>
                </c:pt>
                <c:pt idx="4">
                  <c:v>4134</c:v>
                </c:pt>
                <c:pt idx="5">
                  <c:v>3878</c:v>
                </c:pt>
                <c:pt idx="6">
                  <c:v>3950</c:v>
                </c:pt>
                <c:pt idx="7">
                  <c:v>5024</c:v>
                </c:pt>
                <c:pt idx="12">
                  <c:v>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61-452A-808C-BB2FAD7F0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61-452A-808C-BB2FAD7F0A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61-452A-808C-BB2FAD7F0A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61-452A-808C-BB2FAD7F0A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61-452A-808C-BB2FAD7F0A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61-452A-808C-BB2FAD7F0A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61-452A-808C-BB2FAD7F0A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61-452A-808C-BB2FAD7F0A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61-452A-808C-BB2FAD7F0A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61-452A-808C-BB2FAD7F0A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61-452A-808C-BB2FAD7F0A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61-452A-808C-BB2FAD7F0A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61-452A-808C-BB2FAD7F0A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61-452A-808C-BB2FAD7F0AC2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LZ'!$L$229:$L$241</c:f>
              <c:numCache>
                <c:formatCode>0.0%</c:formatCode>
                <c:ptCount val="13"/>
                <c:pt idx="0">
                  <c:v>0.44040828580005997</c:v>
                </c:pt>
                <c:pt idx="1">
                  <c:v>0.40217391304347827</c:v>
                </c:pt>
                <c:pt idx="2">
                  <c:v>1.5412278448496686E-3</c:v>
                </c:pt>
                <c:pt idx="3">
                  <c:v>-1.0871882327861848E-2</c:v>
                </c:pt>
                <c:pt idx="4">
                  <c:v>6.0816012317167045E-2</c:v>
                </c:pt>
                <c:pt idx="5">
                  <c:v>9.0244588136069614E-2</c:v>
                </c:pt>
                <c:pt idx="6">
                  <c:v>5.5021367521367548E-2</c:v>
                </c:pt>
                <c:pt idx="7">
                  <c:v>-8.2876962395034726E-2</c:v>
                </c:pt>
                <c:pt idx="12">
                  <c:v>9.2468685587442589E-2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61-452A-808C-BB2FAD7F0AC2}"/>
            </c:ext>
          </c:extLst>
        </c:ser>
        <c:ser>
          <c:idx val="4"/>
          <c:order val="5"/>
          <c:tx>
            <c:strRef>
              <c:f>'Viajeros entr evol mensu LZ'!$M$228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LZ'!$M$229:$M$241</c:f>
              <c:numCache>
                <c:formatCode>0.0%</c:formatCode>
                <c:ptCount val="13"/>
                <c:pt idx="0">
                  <c:v>0.15726000964785336</c:v>
                </c:pt>
                <c:pt idx="1">
                  <c:v>-0.99988174833488874</c:v>
                </c:pt>
                <c:pt idx="2">
                  <c:v>-0.99999959988892917</c:v>
                </c:pt>
                <c:pt idx="3">
                  <c:v>-1.0000029471082483</c:v>
                </c:pt>
                <c:pt idx="4">
                  <c:v>-0.99998417074119805</c:v>
                </c:pt>
                <c:pt idx="5">
                  <c:v>-0.99997502225625901</c:v>
                </c:pt>
                <c:pt idx="6">
                  <c:v>-0.9999837981838865</c:v>
                </c:pt>
                <c:pt idx="7">
                  <c:v>-1.0000166888768416</c:v>
                </c:pt>
                <c:pt idx="12">
                  <c:v>0.11473871541821712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61-452A-808C-BB2FAD7F0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1A-49EB-B32C-7F1B9BB6BA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16652</c:v>
                </c:pt>
                <c:pt idx="1">
                  <c:v>17673</c:v>
                </c:pt>
                <c:pt idx="2">
                  <c:v>24203</c:v>
                </c:pt>
                <c:pt idx="3">
                  <c:v>31380</c:v>
                </c:pt>
                <c:pt idx="4">
                  <c:v>39995</c:v>
                </c:pt>
                <c:pt idx="5">
                  <c:v>45085</c:v>
                </c:pt>
                <c:pt idx="6">
                  <c:v>53840</c:v>
                </c:pt>
                <c:pt idx="7">
                  <c:v>62847</c:v>
                </c:pt>
                <c:pt idx="8">
                  <c:v>36645</c:v>
                </c:pt>
                <c:pt idx="9">
                  <c:v>35553</c:v>
                </c:pt>
                <c:pt idx="10">
                  <c:v>24021</c:v>
                </c:pt>
                <c:pt idx="11">
                  <c:v>27256</c:v>
                </c:pt>
                <c:pt idx="12">
                  <c:v>415150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A-49EB-B32C-7F1B9BB6BA8C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1A-49EB-B32C-7F1B9BB6BA8C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14049</c:v>
                </c:pt>
                <c:pt idx="1">
                  <c:v>19689</c:v>
                </c:pt>
                <c:pt idx="2">
                  <c:v>27134</c:v>
                </c:pt>
                <c:pt idx="3">
                  <c:v>32388</c:v>
                </c:pt>
                <c:pt idx="4">
                  <c:v>41794</c:v>
                </c:pt>
                <c:pt idx="5">
                  <c:v>43273</c:v>
                </c:pt>
                <c:pt idx="6">
                  <c:v>51146</c:v>
                </c:pt>
                <c:pt idx="7">
                  <c:v>51781</c:v>
                </c:pt>
                <c:pt idx="8">
                  <c:v>43984</c:v>
                </c:pt>
                <c:pt idx="9">
                  <c:v>39842</c:v>
                </c:pt>
                <c:pt idx="10">
                  <c:v>23785</c:v>
                </c:pt>
                <c:pt idx="11">
                  <c:v>27183</c:v>
                </c:pt>
                <c:pt idx="12">
                  <c:v>416048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1A-49EB-B32C-7F1B9BB6BA8C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1A-49EB-B32C-7F1B9BB6BA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17032</c:v>
                </c:pt>
                <c:pt idx="1">
                  <c:v>24325</c:v>
                </c:pt>
                <c:pt idx="2">
                  <c:v>24919</c:v>
                </c:pt>
                <c:pt idx="3">
                  <c:v>41117</c:v>
                </c:pt>
                <c:pt idx="4">
                  <c:v>41792</c:v>
                </c:pt>
                <c:pt idx="5">
                  <c:v>39451</c:v>
                </c:pt>
                <c:pt idx="6">
                  <c:v>64498</c:v>
                </c:pt>
                <c:pt idx="7">
                  <c:v>51222</c:v>
                </c:pt>
                <c:pt idx="8">
                  <c:v>37641</c:v>
                </c:pt>
                <c:pt idx="9">
                  <c:v>32367</c:v>
                </c:pt>
                <c:pt idx="10">
                  <c:v>23421</c:v>
                </c:pt>
                <c:pt idx="11">
                  <c:v>25423</c:v>
                </c:pt>
                <c:pt idx="12">
                  <c:v>423208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1A-49EB-B32C-7F1B9BB6BA8C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1A-49EB-B32C-7F1B9BB6BA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1A-49EB-B32C-7F1B9BB6BA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24326</c:v>
                </c:pt>
                <c:pt idx="1">
                  <c:v>20675</c:v>
                </c:pt>
                <c:pt idx="2">
                  <c:v>24279</c:v>
                </c:pt>
                <c:pt idx="3">
                  <c:v>41859</c:v>
                </c:pt>
                <c:pt idx="4">
                  <c:v>35498</c:v>
                </c:pt>
                <c:pt idx="5">
                  <c:v>54734</c:v>
                </c:pt>
                <c:pt idx="6">
                  <c:v>56467</c:v>
                </c:pt>
                <c:pt idx="7">
                  <c:v>48123</c:v>
                </c:pt>
                <c:pt idx="12">
                  <c:v>305961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1A-49EB-B32C-7F1B9BB6B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1A-49EB-B32C-7F1B9BB6BA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1A-49EB-B32C-7F1B9BB6BA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1A-49EB-B32C-7F1B9BB6BA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1A-49EB-B32C-7F1B9BB6BA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1A-49EB-B32C-7F1B9BB6BA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1A-49EB-B32C-7F1B9BB6BA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1A-49EB-B32C-7F1B9BB6BA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1A-49EB-B32C-7F1B9BB6BA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1A-49EB-B32C-7F1B9BB6BA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1A-49EB-B32C-7F1B9BB6BA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1A-49EB-B32C-7F1B9BB6BA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1A-49EB-B32C-7F1B9BB6BA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1A-49EB-B32C-7F1B9BB6BA8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0.42825270079849687</c:v>
                </c:pt>
                <c:pt idx="1">
                  <c:v>-0.15005138746145941</c:v>
                </c:pt>
                <c:pt idx="2">
                  <c:v>-2.5683213612103239E-2</c:v>
                </c:pt>
                <c:pt idx="3">
                  <c:v>1.8046063671960599E-2</c:v>
                </c:pt>
                <c:pt idx="4">
                  <c:v>-0.15060298621745793</c:v>
                </c:pt>
                <c:pt idx="5">
                  <c:v>0.38739195457656339</c:v>
                </c:pt>
                <c:pt idx="6">
                  <c:v>-0.12451548885236752</c:v>
                </c:pt>
                <c:pt idx="7">
                  <c:v>-6.0501347077427714E-2</c:v>
                </c:pt>
                <c:pt idx="12">
                  <c:v>5.273429799314E-3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1A-49EB-B32C-7F1B9BB6BA8C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0.4608455440787893</c:v>
                </c:pt>
                <c:pt idx="1">
                  <c:v>0.1698636337916597</c:v>
                </c:pt>
                <c:pt idx="2">
                  <c:v>3.1401065983556187E-3</c:v>
                </c:pt>
                <c:pt idx="3">
                  <c:v>0.33393881453154872</c:v>
                </c:pt>
                <c:pt idx="4">
                  <c:v>-0.11243905488186023</c:v>
                </c:pt>
                <c:pt idx="5">
                  <c:v>0.21401796606410106</c:v>
                </c:pt>
                <c:pt idx="6">
                  <c:v>4.8792719167904952E-2</c:v>
                </c:pt>
                <c:pt idx="7">
                  <c:v>-0.23428325934412142</c:v>
                </c:pt>
                <c:pt idx="12">
                  <c:v>4.8979172023656536E-2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1A-49EB-B32C-7F1B9BB6B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1-4373-910D-ABA75DA95C0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LZ'!$C$251:$C$263</c:f>
              <c:numCache>
                <c:formatCode>#,##0</c:formatCode>
                <c:ptCount val="13"/>
                <c:pt idx="0">
                  <c:v>15280</c:v>
                </c:pt>
                <c:pt idx="1">
                  <c:v>14861</c:v>
                </c:pt>
                <c:pt idx="2">
                  <c:v>17576</c:v>
                </c:pt>
                <c:pt idx="3">
                  <c:v>18836</c:v>
                </c:pt>
                <c:pt idx="4">
                  <c:v>20375</c:v>
                </c:pt>
                <c:pt idx="5">
                  <c:v>21504</c:v>
                </c:pt>
                <c:pt idx="6">
                  <c:v>22412</c:v>
                </c:pt>
                <c:pt idx="7">
                  <c:v>21591</c:v>
                </c:pt>
                <c:pt idx="8">
                  <c:v>20223</c:v>
                </c:pt>
                <c:pt idx="9">
                  <c:v>21309</c:v>
                </c:pt>
                <c:pt idx="10">
                  <c:v>12567</c:v>
                </c:pt>
                <c:pt idx="11">
                  <c:v>14057</c:v>
                </c:pt>
                <c:pt idx="12">
                  <c:v>220591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1-4373-910D-ABA75DA95C01}"/>
            </c:ext>
          </c:extLst>
        </c:ser>
        <c:ser>
          <c:idx val="5"/>
          <c:order val="1"/>
          <c:tx>
            <c:strRef>
              <c:f>'Viajeros entr evol mensu LZ'!$G$249:$H$249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11-4373-910D-ABA75DA95C01}"/>
              </c:ext>
            </c:extLst>
          </c:dPt>
          <c:val>
            <c:numRef>
              <c:f>'Viajeros entr evol mensu LZ'!$G$251:$G$263</c:f>
              <c:numCache>
                <c:formatCode>#,##0</c:formatCode>
                <c:ptCount val="13"/>
                <c:pt idx="0">
                  <c:v>1099</c:v>
                </c:pt>
                <c:pt idx="1">
                  <c:v>184</c:v>
                </c:pt>
                <c:pt idx="2">
                  <c:v>271</c:v>
                </c:pt>
                <c:pt idx="3">
                  <c:v>216</c:v>
                </c:pt>
                <c:pt idx="4">
                  <c:v>330</c:v>
                </c:pt>
                <c:pt idx="5">
                  <c:v>451</c:v>
                </c:pt>
                <c:pt idx="6">
                  <c:v>4201</c:v>
                </c:pt>
                <c:pt idx="7">
                  <c:v>10430</c:v>
                </c:pt>
                <c:pt idx="8">
                  <c:v>11533</c:v>
                </c:pt>
                <c:pt idx="9">
                  <c:v>14414</c:v>
                </c:pt>
                <c:pt idx="10">
                  <c:v>10619</c:v>
                </c:pt>
                <c:pt idx="11">
                  <c:v>9236</c:v>
                </c:pt>
                <c:pt idx="12">
                  <c:v>62984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1-4373-910D-ABA75DA95C01}"/>
            </c:ext>
          </c:extLst>
        </c:ser>
        <c:ser>
          <c:idx val="0"/>
          <c:order val="2"/>
          <c:tx>
            <c:strRef>
              <c:f>'Viajeros entr evol mensu LZ'!$I$249:$J$249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11-4373-910D-ABA75DA95C0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LZ'!$I$251:$I$263</c:f>
              <c:numCache>
                <c:formatCode>#,##0</c:formatCode>
                <c:ptCount val="13"/>
                <c:pt idx="0">
                  <c:v>11614</c:v>
                </c:pt>
                <c:pt idx="1">
                  <c:v>12859</c:v>
                </c:pt>
                <c:pt idx="2">
                  <c:v>15969</c:v>
                </c:pt>
                <c:pt idx="3">
                  <c:v>17307</c:v>
                </c:pt>
                <c:pt idx="4">
                  <c:v>18379</c:v>
                </c:pt>
                <c:pt idx="5">
                  <c:v>20711</c:v>
                </c:pt>
                <c:pt idx="6">
                  <c:v>21023</c:v>
                </c:pt>
                <c:pt idx="7">
                  <c:v>19619</c:v>
                </c:pt>
                <c:pt idx="8">
                  <c:v>18556</c:v>
                </c:pt>
                <c:pt idx="9">
                  <c:v>18377</c:v>
                </c:pt>
                <c:pt idx="10">
                  <c:v>16231</c:v>
                </c:pt>
                <c:pt idx="11">
                  <c:v>16007</c:v>
                </c:pt>
                <c:pt idx="12">
                  <c:v>206652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11-4373-910D-ABA75DA95C01}"/>
            </c:ext>
          </c:extLst>
        </c:ser>
        <c:ser>
          <c:idx val="1"/>
          <c:order val="3"/>
          <c:tx>
            <c:strRef>
              <c:f>'Viajeros entr evol mensu LZ'!$K$249:$L$249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11-4373-910D-ABA75DA95C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11-4373-910D-ABA75DA95C0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LZ'!$K$251:$K$263</c:f>
              <c:numCache>
                <c:formatCode>#,##0</c:formatCode>
                <c:ptCount val="13"/>
                <c:pt idx="0">
                  <c:v>18886</c:v>
                </c:pt>
                <c:pt idx="1">
                  <c:v>16878</c:v>
                </c:pt>
                <c:pt idx="2">
                  <c:v>18985</c:v>
                </c:pt>
                <c:pt idx="3">
                  <c:v>20476</c:v>
                </c:pt>
                <c:pt idx="4">
                  <c:v>22243</c:v>
                </c:pt>
                <c:pt idx="5">
                  <c:v>23941</c:v>
                </c:pt>
                <c:pt idx="6">
                  <c:v>24363</c:v>
                </c:pt>
                <c:pt idx="7">
                  <c:v>22780</c:v>
                </c:pt>
                <c:pt idx="12">
                  <c:v>168552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11-4373-910D-ABA75DA9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11-4373-910D-ABA75DA95C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11-4373-910D-ABA75DA95C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11-4373-910D-ABA75DA95C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11-4373-910D-ABA75DA95C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11-4373-910D-ABA75DA95C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11-4373-910D-ABA75DA95C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11-4373-910D-ABA75DA95C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11-4373-910D-ABA75DA95C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11-4373-910D-ABA75DA95C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11-4373-910D-ABA75DA95C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11-4373-910D-ABA75DA95C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11-4373-910D-ABA75DA95C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11-4373-910D-ABA75DA95C01}"/>
              </c:ext>
            </c:extLst>
          </c:dPt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LZ'!$L$251:$L$263</c:f>
              <c:numCache>
                <c:formatCode>0.0%</c:formatCode>
                <c:ptCount val="13"/>
                <c:pt idx="0">
                  <c:v>0.62614086447391082</c:v>
                </c:pt>
                <c:pt idx="1">
                  <c:v>0.3125437436814682</c:v>
                </c:pt>
                <c:pt idx="2">
                  <c:v>0.18886592773498645</c:v>
                </c:pt>
                <c:pt idx="3">
                  <c:v>0.18310510198185703</c:v>
                </c:pt>
                <c:pt idx="4">
                  <c:v>0.2102399477664727</c:v>
                </c:pt>
                <c:pt idx="5">
                  <c:v>0.15595577229491564</c:v>
                </c:pt>
                <c:pt idx="6">
                  <c:v>0.1588736146125671</c:v>
                </c:pt>
                <c:pt idx="7">
                  <c:v>0.16111932310515309</c:v>
                </c:pt>
                <c:pt idx="12">
                  <c:v>0.22600213847731676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11-4373-910D-ABA75DA95C01}"/>
            </c:ext>
          </c:extLst>
        </c:ser>
        <c:ser>
          <c:idx val="4"/>
          <c:order val="5"/>
          <c:tx>
            <c:strRef>
              <c:f>'Viajeros entr evol mensu LZ'!$M$250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LZ'!$M$251:$M$263</c:f>
              <c:numCache>
                <c:formatCode>0.0%</c:formatCode>
                <c:ptCount val="13"/>
                <c:pt idx="0">
                  <c:v>0.23599476439790568</c:v>
                </c:pt>
                <c:pt idx="1">
                  <c:v>-0.99997896886187465</c:v>
                </c:pt>
                <c:pt idx="2">
                  <c:v>-0.99998925432818986</c:v>
                </c:pt>
                <c:pt idx="3">
                  <c:v>-0.99999027898163184</c:v>
                </c:pt>
                <c:pt idx="4">
                  <c:v>-0.99998968147495626</c:v>
                </c:pt>
                <c:pt idx="5">
                  <c:v>-0.99999274759243417</c:v>
                </c:pt>
                <c:pt idx="6">
                  <c:v>-0.99999291122547684</c:v>
                </c:pt>
                <c:pt idx="7">
                  <c:v>-0.9999925376627713</c:v>
                </c:pt>
                <c:pt idx="12">
                  <c:v>0.1057303112802177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11-4373-910D-ABA75DA9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40-4564-B9C4-3A35556EF7F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LZ'!$C$273:$C$285</c:f>
              <c:numCache>
                <c:formatCode>#,##0</c:formatCode>
                <c:ptCount val="13"/>
                <c:pt idx="0">
                  <c:v>1440</c:v>
                </c:pt>
                <c:pt idx="1">
                  <c:v>1576</c:v>
                </c:pt>
                <c:pt idx="2">
                  <c:v>1677</c:v>
                </c:pt>
                <c:pt idx="3">
                  <c:v>1776</c:v>
                </c:pt>
                <c:pt idx="4">
                  <c:v>1378</c:v>
                </c:pt>
                <c:pt idx="5">
                  <c:v>1340</c:v>
                </c:pt>
                <c:pt idx="6">
                  <c:v>1708</c:v>
                </c:pt>
                <c:pt idx="7">
                  <c:v>1411</c:v>
                </c:pt>
                <c:pt idx="8">
                  <c:v>1955</c:v>
                </c:pt>
                <c:pt idx="9">
                  <c:v>2871</c:v>
                </c:pt>
                <c:pt idx="10">
                  <c:v>2279</c:v>
                </c:pt>
                <c:pt idx="11">
                  <c:v>1601</c:v>
                </c:pt>
                <c:pt idx="12">
                  <c:v>21012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0-4564-B9C4-3A35556EF7F0}"/>
            </c:ext>
          </c:extLst>
        </c:ser>
        <c:ser>
          <c:idx val="5"/>
          <c:order val="1"/>
          <c:tx>
            <c:strRef>
              <c:f>'Viajeros entr evol mensu LZ'!$G$271:$H$271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40-4564-B9C4-3A35556EF7F0}"/>
              </c:ext>
            </c:extLst>
          </c:dPt>
          <c:val>
            <c:numRef>
              <c:f>'Viajeros entr evol mensu LZ'!$G$273:$G$285</c:f>
              <c:numCache>
                <c:formatCode>#,##0</c:formatCode>
                <c:ptCount val="13"/>
                <c:pt idx="0">
                  <c:v>236</c:v>
                </c:pt>
                <c:pt idx="1">
                  <c:v>21</c:v>
                </c:pt>
                <c:pt idx="2">
                  <c:v>174</c:v>
                </c:pt>
                <c:pt idx="3">
                  <c:v>647</c:v>
                </c:pt>
                <c:pt idx="4">
                  <c:v>801</c:v>
                </c:pt>
                <c:pt idx="5">
                  <c:v>464</c:v>
                </c:pt>
                <c:pt idx="6">
                  <c:v>922</c:v>
                </c:pt>
                <c:pt idx="7">
                  <c:v>821</c:v>
                </c:pt>
                <c:pt idx="8">
                  <c:v>1095</c:v>
                </c:pt>
                <c:pt idx="9">
                  <c:v>2071</c:v>
                </c:pt>
                <c:pt idx="10">
                  <c:v>1883</c:v>
                </c:pt>
                <c:pt idx="11">
                  <c:v>1141</c:v>
                </c:pt>
                <c:pt idx="12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0-4564-B9C4-3A35556EF7F0}"/>
            </c:ext>
          </c:extLst>
        </c:ser>
        <c:ser>
          <c:idx val="0"/>
          <c:order val="2"/>
          <c:tx>
            <c:strRef>
              <c:f>'Viajeros entr evol mensu LZ'!$I$271:$J$271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40-4564-B9C4-3A35556EF7F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LZ'!$I$273:$I$285</c:f>
              <c:numCache>
                <c:formatCode>#,##0</c:formatCode>
                <c:ptCount val="13"/>
                <c:pt idx="0">
                  <c:v>788</c:v>
                </c:pt>
                <c:pt idx="1">
                  <c:v>1216</c:v>
                </c:pt>
                <c:pt idx="2">
                  <c:v>1409</c:v>
                </c:pt>
                <c:pt idx="3">
                  <c:v>1829</c:v>
                </c:pt>
                <c:pt idx="4">
                  <c:v>1170</c:v>
                </c:pt>
                <c:pt idx="5">
                  <c:v>945</c:v>
                </c:pt>
                <c:pt idx="6">
                  <c:v>1398</c:v>
                </c:pt>
                <c:pt idx="7">
                  <c:v>804</c:v>
                </c:pt>
                <c:pt idx="8">
                  <c:v>1112</c:v>
                </c:pt>
                <c:pt idx="9">
                  <c:v>2456</c:v>
                </c:pt>
                <c:pt idx="10">
                  <c:v>1809</c:v>
                </c:pt>
                <c:pt idx="11">
                  <c:v>1429</c:v>
                </c:pt>
                <c:pt idx="12">
                  <c:v>16365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40-4564-B9C4-3A35556EF7F0}"/>
            </c:ext>
          </c:extLst>
        </c:ser>
        <c:ser>
          <c:idx val="1"/>
          <c:order val="3"/>
          <c:tx>
            <c:strRef>
              <c:f>'Viajeros entr evol mensu LZ'!$K$271:$L$271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40-4564-B9C4-3A35556EF7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40-4564-B9C4-3A35556EF7F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LZ'!$K$273:$K$285</c:f>
              <c:numCache>
                <c:formatCode>#,##0</c:formatCode>
                <c:ptCount val="13"/>
                <c:pt idx="0">
                  <c:v>1255</c:v>
                </c:pt>
                <c:pt idx="1">
                  <c:v>1783</c:v>
                </c:pt>
                <c:pt idx="2">
                  <c:v>1601</c:v>
                </c:pt>
                <c:pt idx="3">
                  <c:v>1849</c:v>
                </c:pt>
                <c:pt idx="4">
                  <c:v>1316</c:v>
                </c:pt>
                <c:pt idx="5">
                  <c:v>1013</c:v>
                </c:pt>
                <c:pt idx="6">
                  <c:v>1380</c:v>
                </c:pt>
                <c:pt idx="7">
                  <c:v>906</c:v>
                </c:pt>
                <c:pt idx="12">
                  <c:v>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40-4564-B9C4-3A35556E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40-4564-B9C4-3A35556EF7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40-4564-B9C4-3A35556EF7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0-4564-B9C4-3A35556EF7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0-4564-B9C4-3A35556EF7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40-4564-B9C4-3A35556EF7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40-4564-B9C4-3A35556EF7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40-4564-B9C4-3A35556EF7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40-4564-B9C4-3A35556EF7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40-4564-B9C4-3A35556EF7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40-4564-B9C4-3A35556EF7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40-4564-B9C4-3A35556EF7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40-4564-B9C4-3A35556EF7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40-4564-B9C4-3A35556EF7F0}"/>
              </c:ext>
            </c:extLst>
          </c:dPt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LZ'!$L$273:$L$285</c:f>
              <c:numCache>
                <c:formatCode>0.0%</c:formatCode>
                <c:ptCount val="13"/>
                <c:pt idx="0">
                  <c:v>0.59263959390862953</c:v>
                </c:pt>
                <c:pt idx="1">
                  <c:v>0.46628289473684204</c:v>
                </c:pt>
                <c:pt idx="2">
                  <c:v>0.13626685592618881</c:v>
                </c:pt>
                <c:pt idx="3">
                  <c:v>1.0934937124111643E-2</c:v>
                </c:pt>
                <c:pt idx="4">
                  <c:v>0.12478632478632479</c:v>
                </c:pt>
                <c:pt idx="5">
                  <c:v>7.1957671957671998E-2</c:v>
                </c:pt>
                <c:pt idx="6">
                  <c:v>-1.2875536480686733E-2</c:v>
                </c:pt>
                <c:pt idx="7">
                  <c:v>0.12686567164179108</c:v>
                </c:pt>
                <c:pt idx="12">
                  <c:v>0.16152317187990373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40-4564-B9C4-3A35556EF7F0}"/>
            </c:ext>
          </c:extLst>
        </c:ser>
        <c:ser>
          <c:idx val="4"/>
          <c:order val="5"/>
          <c:tx>
            <c:strRef>
              <c:f>'Viajeros entr evol mensu LZ'!$M$272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LZ'!$M$273:$M$285</c:f>
              <c:numCache>
                <c:formatCode>0.0%</c:formatCode>
                <c:ptCount val="13"/>
                <c:pt idx="0">
                  <c:v>-0.12847222222222221</c:v>
                </c:pt>
                <c:pt idx="1">
                  <c:v>-0.99970413521907564</c:v>
                </c:pt>
                <c:pt idx="2">
                  <c:v>-0.99991874367565525</c:v>
                </c:pt>
                <c:pt idx="3">
                  <c:v>-0.99999384294080851</c:v>
                </c:pt>
                <c:pt idx="4">
                  <c:v>-0.99990944388622183</c:v>
                </c:pt>
                <c:pt idx="5">
                  <c:v>-0.99994630024480768</c:v>
                </c:pt>
                <c:pt idx="6">
                  <c:v>-1.0000075383703049</c:v>
                </c:pt>
                <c:pt idx="7">
                  <c:v>-0.99991008811364868</c:v>
                </c:pt>
                <c:pt idx="12">
                  <c:v>-9.7757191613846883E-2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40-4564-B9C4-3A35556E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0-4A45-91BD-5B2BA84F082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LZ'!$C$295:$C$307</c:f>
              <c:numCache>
                <c:formatCode>#,##0</c:formatCode>
                <c:ptCount val="13"/>
                <c:pt idx="0">
                  <c:v>582</c:v>
                </c:pt>
                <c:pt idx="1">
                  <c:v>858</c:v>
                </c:pt>
                <c:pt idx="2">
                  <c:v>456</c:v>
                </c:pt>
                <c:pt idx="3">
                  <c:v>435</c:v>
                </c:pt>
                <c:pt idx="4">
                  <c:v>275</c:v>
                </c:pt>
                <c:pt idx="5">
                  <c:v>295</c:v>
                </c:pt>
                <c:pt idx="6">
                  <c:v>468</c:v>
                </c:pt>
                <c:pt idx="7">
                  <c:v>353</c:v>
                </c:pt>
                <c:pt idx="8">
                  <c:v>325</c:v>
                </c:pt>
                <c:pt idx="9">
                  <c:v>462</c:v>
                </c:pt>
                <c:pt idx="10">
                  <c:v>612</c:v>
                </c:pt>
                <c:pt idx="11">
                  <c:v>396</c:v>
                </c:pt>
                <c:pt idx="12">
                  <c:v>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0-4A45-91BD-5B2BA84F082D}"/>
            </c:ext>
          </c:extLst>
        </c:ser>
        <c:ser>
          <c:idx val="5"/>
          <c:order val="1"/>
          <c:tx>
            <c:strRef>
              <c:f>'Viajeros entr evol mensu LZ'!$G$293:$H$293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20-4A45-91BD-5B2BA84F082D}"/>
              </c:ext>
            </c:extLst>
          </c:dPt>
          <c:val>
            <c:numRef>
              <c:f>'Viajeros entr evol mensu LZ'!$G$295:$G$307</c:f>
              <c:numCache>
                <c:formatCode>#,##0</c:formatCode>
                <c:ptCount val="13"/>
                <c:pt idx="0">
                  <c:v>66</c:v>
                </c:pt>
                <c:pt idx="1">
                  <c:v>14</c:v>
                </c:pt>
                <c:pt idx="2">
                  <c:v>59</c:v>
                </c:pt>
                <c:pt idx="3">
                  <c:v>47</c:v>
                </c:pt>
                <c:pt idx="4">
                  <c:v>41</c:v>
                </c:pt>
                <c:pt idx="5">
                  <c:v>55</c:v>
                </c:pt>
                <c:pt idx="6">
                  <c:v>148</c:v>
                </c:pt>
                <c:pt idx="7">
                  <c:v>201</c:v>
                </c:pt>
                <c:pt idx="8">
                  <c:v>193</c:v>
                </c:pt>
                <c:pt idx="9">
                  <c:v>394</c:v>
                </c:pt>
                <c:pt idx="10">
                  <c:v>514</c:v>
                </c:pt>
                <c:pt idx="11">
                  <c:v>359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20-4A45-91BD-5B2BA84F082D}"/>
            </c:ext>
          </c:extLst>
        </c:ser>
        <c:ser>
          <c:idx val="0"/>
          <c:order val="2"/>
          <c:tx>
            <c:strRef>
              <c:f>'Viajeros entr evol mensu LZ'!$I$293:$J$293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0-4A45-91BD-5B2BA84F082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LZ'!$I$295:$I$307</c:f>
              <c:numCache>
                <c:formatCode>#,##0</c:formatCode>
                <c:ptCount val="13"/>
                <c:pt idx="0">
                  <c:v>485</c:v>
                </c:pt>
                <c:pt idx="1">
                  <c:v>514</c:v>
                </c:pt>
                <c:pt idx="2">
                  <c:v>494</c:v>
                </c:pt>
                <c:pt idx="3">
                  <c:v>569</c:v>
                </c:pt>
                <c:pt idx="4">
                  <c:v>320</c:v>
                </c:pt>
                <c:pt idx="5">
                  <c:v>263</c:v>
                </c:pt>
                <c:pt idx="6">
                  <c:v>499</c:v>
                </c:pt>
                <c:pt idx="7">
                  <c:v>388</c:v>
                </c:pt>
                <c:pt idx="8">
                  <c:v>352</c:v>
                </c:pt>
                <c:pt idx="9">
                  <c:v>548</c:v>
                </c:pt>
                <c:pt idx="10">
                  <c:v>665</c:v>
                </c:pt>
                <c:pt idx="11">
                  <c:v>520</c:v>
                </c:pt>
                <c:pt idx="12">
                  <c:v>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20-4A45-91BD-5B2BA84F082D}"/>
            </c:ext>
          </c:extLst>
        </c:ser>
        <c:ser>
          <c:idx val="1"/>
          <c:order val="3"/>
          <c:tx>
            <c:strRef>
              <c:f>'Viajeros entr evol mensu LZ'!$K$293:$L$293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20-4A45-91BD-5B2BA84F08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20-4A45-91BD-5B2BA84F082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LZ'!$K$295:$K$307</c:f>
              <c:numCache>
                <c:formatCode>#,##0</c:formatCode>
                <c:ptCount val="13"/>
                <c:pt idx="0">
                  <c:v>752</c:v>
                </c:pt>
                <c:pt idx="1">
                  <c:v>765</c:v>
                </c:pt>
                <c:pt idx="2">
                  <c:v>498</c:v>
                </c:pt>
                <c:pt idx="3">
                  <c:v>319</c:v>
                </c:pt>
                <c:pt idx="4">
                  <c:v>291</c:v>
                </c:pt>
                <c:pt idx="5">
                  <c:v>255</c:v>
                </c:pt>
                <c:pt idx="6">
                  <c:v>401</c:v>
                </c:pt>
                <c:pt idx="7">
                  <c:v>259</c:v>
                </c:pt>
                <c:pt idx="12">
                  <c:v>3540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20-4A45-91BD-5B2BA84F0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20-4A45-91BD-5B2BA84F08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0-4A45-91BD-5B2BA84F08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0-4A45-91BD-5B2BA84F08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0-4A45-91BD-5B2BA84F08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0-4A45-91BD-5B2BA84F08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0-4A45-91BD-5B2BA84F08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0-4A45-91BD-5B2BA84F08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0-4A45-91BD-5B2BA84F08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0-4A45-91BD-5B2BA84F08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0-4A45-91BD-5B2BA84F08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20-4A45-91BD-5B2BA84F08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20-4A45-91BD-5B2BA84F08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20-4A45-91BD-5B2BA84F082D}"/>
              </c:ext>
            </c:extLst>
          </c:dPt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LZ'!$L$295:$L$307</c:f>
              <c:numCache>
                <c:formatCode>0.0%</c:formatCode>
                <c:ptCount val="13"/>
                <c:pt idx="0">
                  <c:v>0.55051546391752582</c:v>
                </c:pt>
                <c:pt idx="1">
                  <c:v>0.48832684824902728</c:v>
                </c:pt>
                <c:pt idx="2">
                  <c:v>8.0971659919029104E-3</c:v>
                </c:pt>
                <c:pt idx="3">
                  <c:v>-0.43936731107205629</c:v>
                </c:pt>
                <c:pt idx="4">
                  <c:v>-9.0624999999999956E-2</c:v>
                </c:pt>
                <c:pt idx="5">
                  <c:v>-3.041825095057038E-2</c:v>
                </c:pt>
                <c:pt idx="6">
                  <c:v>-0.19639278557114226</c:v>
                </c:pt>
                <c:pt idx="7">
                  <c:v>-0.33247422680412375</c:v>
                </c:pt>
                <c:pt idx="12">
                  <c:v>2.2650056625141968E-3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20-4A45-91BD-5B2BA84F082D}"/>
            </c:ext>
          </c:extLst>
        </c:ser>
        <c:ser>
          <c:idx val="4"/>
          <c:order val="5"/>
          <c:tx>
            <c:strRef>
              <c:f>'Viajeros entr evol mensu LZ'!$M$294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LZ'!$M$295:$M$307</c:f>
              <c:numCache>
                <c:formatCode>0.0%</c:formatCode>
                <c:ptCount val="13"/>
                <c:pt idx="0">
                  <c:v>0.29209621993127155</c:v>
                </c:pt>
                <c:pt idx="1">
                  <c:v>-0.9994308544892202</c:v>
                </c:pt>
                <c:pt idx="2">
                  <c:v>-0.99998224305703531</c:v>
                </c:pt>
                <c:pt idx="3">
                  <c:v>-1.0010100397955679</c:v>
                </c:pt>
                <c:pt idx="4">
                  <c:v>-1.0003295454545456</c:v>
                </c:pt>
                <c:pt idx="5">
                  <c:v>-1.0001031127150868</c:v>
                </c:pt>
                <c:pt idx="6">
                  <c:v>-1.0004196427042118</c:v>
                </c:pt>
                <c:pt idx="7">
                  <c:v>-1.0009418533337227</c:v>
                </c:pt>
                <c:pt idx="12">
                  <c:v>-4.889844169801183E-2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20-4A45-91BD-5B2BA84F0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EA-4D16-9F60-78580C96896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LZ'!$C$318:$C$330</c:f>
              <c:numCache>
                <c:formatCode>#,##0</c:formatCode>
                <c:ptCount val="13"/>
                <c:pt idx="0">
                  <c:v>79</c:v>
                </c:pt>
                <c:pt idx="1">
                  <c:v>110</c:v>
                </c:pt>
                <c:pt idx="2">
                  <c:v>110</c:v>
                </c:pt>
                <c:pt idx="3">
                  <c:v>113</c:v>
                </c:pt>
                <c:pt idx="4">
                  <c:v>135</c:v>
                </c:pt>
                <c:pt idx="5">
                  <c:v>109</c:v>
                </c:pt>
                <c:pt idx="6">
                  <c:v>94</c:v>
                </c:pt>
                <c:pt idx="7">
                  <c:v>210</c:v>
                </c:pt>
                <c:pt idx="8">
                  <c:v>101</c:v>
                </c:pt>
                <c:pt idx="9">
                  <c:v>134</c:v>
                </c:pt>
                <c:pt idx="10">
                  <c:v>89</c:v>
                </c:pt>
                <c:pt idx="11">
                  <c:v>107</c:v>
                </c:pt>
                <c:pt idx="12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A-4D16-9F60-78580C968963}"/>
            </c:ext>
          </c:extLst>
        </c:ser>
        <c:ser>
          <c:idx val="5"/>
          <c:order val="1"/>
          <c:tx>
            <c:strRef>
              <c:f>'Viajeros entr evol mensu LZ'!$G$316:$H$316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EA-4D16-9F60-78580C968963}"/>
              </c:ext>
            </c:extLst>
          </c:dPt>
          <c:val>
            <c:numRef>
              <c:f>'Viajeros entr evol mensu LZ'!$G$318:$G$330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14</c:v>
                </c:pt>
                <c:pt idx="7">
                  <c:v>13</c:v>
                </c:pt>
                <c:pt idx="8">
                  <c:v>28</c:v>
                </c:pt>
                <c:pt idx="9">
                  <c:v>37</c:v>
                </c:pt>
                <c:pt idx="10">
                  <c:v>63</c:v>
                </c:pt>
                <c:pt idx="11">
                  <c:v>77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EA-4D16-9F60-78580C968963}"/>
            </c:ext>
          </c:extLst>
        </c:ser>
        <c:ser>
          <c:idx val="0"/>
          <c:order val="2"/>
          <c:tx>
            <c:strRef>
              <c:f>'Viajeros entr evol mensu LZ'!$I$316:$J$316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EA-4D16-9F60-78580C96896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LZ'!$I$318:$I$330</c:f>
              <c:numCache>
                <c:formatCode>#,##0</c:formatCode>
                <c:ptCount val="13"/>
                <c:pt idx="0">
                  <c:v>64</c:v>
                </c:pt>
                <c:pt idx="1">
                  <c:v>80</c:v>
                </c:pt>
                <c:pt idx="2">
                  <c:v>108</c:v>
                </c:pt>
                <c:pt idx="3">
                  <c:v>105</c:v>
                </c:pt>
                <c:pt idx="4">
                  <c:v>67</c:v>
                </c:pt>
                <c:pt idx="5">
                  <c:v>53</c:v>
                </c:pt>
                <c:pt idx="6">
                  <c:v>95</c:v>
                </c:pt>
                <c:pt idx="7">
                  <c:v>51</c:v>
                </c:pt>
                <c:pt idx="8">
                  <c:v>129</c:v>
                </c:pt>
                <c:pt idx="9">
                  <c:v>135</c:v>
                </c:pt>
                <c:pt idx="10">
                  <c:v>106</c:v>
                </c:pt>
                <c:pt idx="11">
                  <c:v>157</c:v>
                </c:pt>
                <c:pt idx="12">
                  <c:v>1150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EA-4D16-9F60-78580C968963}"/>
            </c:ext>
          </c:extLst>
        </c:ser>
        <c:ser>
          <c:idx val="1"/>
          <c:order val="3"/>
          <c:tx>
            <c:strRef>
              <c:f>'Viajeros entr evol mensu LZ'!$K$316:$L$316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EA-4D16-9F60-78580C9689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EA-4D16-9F60-78580C96896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LZ'!$K$318:$K$330</c:f>
              <c:numCache>
                <c:formatCode>#,##0</c:formatCode>
                <c:ptCount val="13"/>
                <c:pt idx="0">
                  <c:v>158</c:v>
                </c:pt>
                <c:pt idx="1">
                  <c:v>157</c:v>
                </c:pt>
                <c:pt idx="2">
                  <c:v>204</c:v>
                </c:pt>
                <c:pt idx="3">
                  <c:v>124</c:v>
                </c:pt>
                <c:pt idx="4">
                  <c:v>99</c:v>
                </c:pt>
                <c:pt idx="5">
                  <c:v>81</c:v>
                </c:pt>
                <c:pt idx="6">
                  <c:v>65</c:v>
                </c:pt>
                <c:pt idx="7">
                  <c:v>88</c:v>
                </c:pt>
                <c:pt idx="12">
                  <c:v>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EA-4D16-9F60-78580C96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EA-4D16-9F60-78580C9689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EA-4D16-9F60-78580C9689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EA-4D16-9F60-78580C9689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EA-4D16-9F60-78580C9689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EA-4D16-9F60-78580C9689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EA-4D16-9F60-78580C9689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EA-4D16-9F60-78580C9689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EA-4D16-9F60-78580C9689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EA-4D16-9F60-78580C9689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EA-4D16-9F60-78580C9689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EA-4D16-9F60-78580C9689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EA-4D16-9F60-78580C9689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EA-4D16-9F60-78580C968963}"/>
              </c:ext>
            </c:extLst>
          </c:dPt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LZ'!$L$318:$L$330</c:f>
              <c:numCache>
                <c:formatCode>0.0%</c:formatCode>
                <c:ptCount val="13"/>
                <c:pt idx="0">
                  <c:v>1.46875</c:v>
                </c:pt>
                <c:pt idx="1">
                  <c:v>0.96249999999999991</c:v>
                </c:pt>
                <c:pt idx="2">
                  <c:v>0.88888888888888884</c:v>
                </c:pt>
                <c:pt idx="3">
                  <c:v>0.18095238095238098</c:v>
                </c:pt>
                <c:pt idx="4">
                  <c:v>0.47761194029850751</c:v>
                </c:pt>
                <c:pt idx="5">
                  <c:v>0.52830188679245293</c:v>
                </c:pt>
                <c:pt idx="6">
                  <c:v>-0.31578947368421051</c:v>
                </c:pt>
                <c:pt idx="7">
                  <c:v>0.72549019607843146</c:v>
                </c:pt>
                <c:pt idx="12">
                  <c:v>0.56661316211877999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EA-4D16-9F60-78580C968963}"/>
            </c:ext>
          </c:extLst>
        </c:ser>
        <c:ser>
          <c:idx val="4"/>
          <c:order val="5"/>
          <c:tx>
            <c:strRef>
              <c:f>'Viajeros entr evol mensu LZ'!$M$317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LZ'!$M$318:$M$330</c:f>
              <c:numCache>
                <c:formatCode>0.0%</c:formatCode>
                <c:ptCount val="13"/>
                <c:pt idx="0">
                  <c:v>1</c:v>
                </c:pt>
                <c:pt idx="1">
                  <c:v>-0.99124999999999996</c:v>
                </c:pt>
                <c:pt idx="2">
                  <c:v>-0.99191919191919187</c:v>
                </c:pt>
                <c:pt idx="3">
                  <c:v>-0.9983986514959966</c:v>
                </c:pt>
                <c:pt idx="4">
                  <c:v>-0.99646213377556658</c:v>
                </c:pt>
                <c:pt idx="5">
                  <c:v>-0.99515319369915178</c:v>
                </c:pt>
                <c:pt idx="6">
                  <c:v>-1.0033594624860023</c:v>
                </c:pt>
                <c:pt idx="7">
                  <c:v>-0.99654528478057891</c:v>
                </c:pt>
                <c:pt idx="12">
                  <c:v>1.6666666666666607E-2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EA-4D16-9F60-78580C96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C-43A4-AE3F-03E2F408BEF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LZ'!$C$344:$C$356</c:f>
              <c:numCache>
                <c:formatCode>#,##0</c:formatCode>
                <c:ptCount val="13"/>
                <c:pt idx="0">
                  <c:v>3254</c:v>
                </c:pt>
                <c:pt idx="1">
                  <c:v>3864</c:v>
                </c:pt>
                <c:pt idx="2">
                  <c:v>4326</c:v>
                </c:pt>
                <c:pt idx="3">
                  <c:v>2774</c:v>
                </c:pt>
                <c:pt idx="4">
                  <c:v>2117</c:v>
                </c:pt>
                <c:pt idx="5">
                  <c:v>1914</c:v>
                </c:pt>
                <c:pt idx="6">
                  <c:v>2788</c:v>
                </c:pt>
                <c:pt idx="7">
                  <c:v>1942</c:v>
                </c:pt>
                <c:pt idx="8">
                  <c:v>1710</c:v>
                </c:pt>
                <c:pt idx="9">
                  <c:v>3521</c:v>
                </c:pt>
                <c:pt idx="10">
                  <c:v>4077</c:v>
                </c:pt>
                <c:pt idx="11">
                  <c:v>3106</c:v>
                </c:pt>
                <c:pt idx="12">
                  <c:v>35393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C-43A4-AE3F-03E2F408BEF6}"/>
            </c:ext>
          </c:extLst>
        </c:ser>
        <c:ser>
          <c:idx val="5"/>
          <c:order val="1"/>
          <c:tx>
            <c:strRef>
              <c:f>'Viajeros entr evol mensu LZ'!$G$342:$H$342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1C-43A4-AE3F-03E2F408BEF6}"/>
              </c:ext>
            </c:extLst>
          </c:dPt>
          <c:val>
            <c:numRef>
              <c:f>'Viajeros entr evol mensu LZ'!$G$344:$G$356</c:f>
              <c:numCache>
                <c:formatCode>#,##0</c:formatCode>
                <c:ptCount val="13"/>
                <c:pt idx="0">
                  <c:v>26</c:v>
                </c:pt>
                <c:pt idx="1">
                  <c:v>18</c:v>
                </c:pt>
                <c:pt idx="2">
                  <c:v>43</c:v>
                </c:pt>
                <c:pt idx="3">
                  <c:v>32</c:v>
                </c:pt>
                <c:pt idx="4">
                  <c:v>303</c:v>
                </c:pt>
                <c:pt idx="5">
                  <c:v>1206</c:v>
                </c:pt>
                <c:pt idx="6">
                  <c:v>2892</c:v>
                </c:pt>
                <c:pt idx="7">
                  <c:v>1646</c:v>
                </c:pt>
                <c:pt idx="8">
                  <c:v>1778</c:v>
                </c:pt>
                <c:pt idx="9">
                  <c:v>4054</c:v>
                </c:pt>
                <c:pt idx="10">
                  <c:v>3718</c:v>
                </c:pt>
                <c:pt idx="11">
                  <c:v>3306</c:v>
                </c:pt>
                <c:pt idx="12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1C-43A4-AE3F-03E2F408BEF6}"/>
            </c:ext>
          </c:extLst>
        </c:ser>
        <c:ser>
          <c:idx val="0"/>
          <c:order val="2"/>
          <c:tx>
            <c:strRef>
              <c:f>'Viajeros entr evol mensu LZ'!$I$342:$J$342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1C-43A4-AE3F-03E2F408BEF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LZ'!$I$344:$I$356</c:f>
              <c:numCache>
                <c:formatCode>#,##0</c:formatCode>
                <c:ptCount val="13"/>
                <c:pt idx="0">
                  <c:v>3318</c:v>
                </c:pt>
                <c:pt idx="1">
                  <c:v>3665</c:v>
                </c:pt>
                <c:pt idx="2">
                  <c:v>3195</c:v>
                </c:pt>
                <c:pt idx="3">
                  <c:v>3432</c:v>
                </c:pt>
                <c:pt idx="4">
                  <c:v>2105</c:v>
                </c:pt>
                <c:pt idx="5">
                  <c:v>2288</c:v>
                </c:pt>
                <c:pt idx="6">
                  <c:v>4046</c:v>
                </c:pt>
                <c:pt idx="7">
                  <c:v>2133</c:v>
                </c:pt>
                <c:pt idx="8">
                  <c:v>2655</c:v>
                </c:pt>
                <c:pt idx="9">
                  <c:v>4009</c:v>
                </c:pt>
                <c:pt idx="10">
                  <c:v>3425</c:v>
                </c:pt>
                <c:pt idx="11">
                  <c:v>3515</c:v>
                </c:pt>
                <c:pt idx="12">
                  <c:v>37786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C-43A4-AE3F-03E2F408BEF6}"/>
            </c:ext>
          </c:extLst>
        </c:ser>
        <c:ser>
          <c:idx val="1"/>
          <c:order val="3"/>
          <c:tx>
            <c:strRef>
              <c:f>'Viajeros entr evol mensu LZ'!$K$342:$L$342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1C-43A4-AE3F-03E2F408BE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1C-43A4-AE3F-03E2F408BEF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LZ'!$K$344:$K$356</c:f>
              <c:numCache>
                <c:formatCode>#,##0</c:formatCode>
                <c:ptCount val="13"/>
                <c:pt idx="0">
                  <c:v>3099</c:v>
                </c:pt>
                <c:pt idx="1">
                  <c:v>3496</c:v>
                </c:pt>
                <c:pt idx="2">
                  <c:v>3564</c:v>
                </c:pt>
                <c:pt idx="3">
                  <c:v>2088</c:v>
                </c:pt>
                <c:pt idx="4">
                  <c:v>1748</c:v>
                </c:pt>
                <c:pt idx="5">
                  <c:v>890</c:v>
                </c:pt>
                <c:pt idx="6">
                  <c:v>847</c:v>
                </c:pt>
                <c:pt idx="7">
                  <c:v>2222</c:v>
                </c:pt>
                <c:pt idx="12">
                  <c:v>17954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1C-43A4-AE3F-03E2F408B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C-43A4-AE3F-03E2F408BE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C-43A4-AE3F-03E2F408BE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C-43A4-AE3F-03E2F408BE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1C-43A4-AE3F-03E2F408BE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1C-43A4-AE3F-03E2F408BE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C-43A4-AE3F-03E2F408BE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1C-43A4-AE3F-03E2F408BE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1C-43A4-AE3F-03E2F408BE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1C-43A4-AE3F-03E2F408BE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1C-43A4-AE3F-03E2F408BE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1C-43A4-AE3F-03E2F408BE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1C-43A4-AE3F-03E2F408BE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1C-43A4-AE3F-03E2F408BEF6}"/>
              </c:ext>
            </c:extLst>
          </c:dPt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LZ'!$L$344:$L$356</c:f>
              <c:numCache>
                <c:formatCode>0.0%</c:formatCode>
                <c:ptCount val="13"/>
                <c:pt idx="0">
                  <c:v>-6.6003616636527984E-2</c:v>
                </c:pt>
                <c:pt idx="1">
                  <c:v>-4.6111869031377872E-2</c:v>
                </c:pt>
                <c:pt idx="2">
                  <c:v>0.11549295774647894</c:v>
                </c:pt>
                <c:pt idx="3">
                  <c:v>-0.39160839160839156</c:v>
                </c:pt>
                <c:pt idx="4">
                  <c:v>-0.16959619952494065</c:v>
                </c:pt>
                <c:pt idx="5">
                  <c:v>-0.61101398601398604</c:v>
                </c:pt>
                <c:pt idx="6">
                  <c:v>-0.79065743944636679</c:v>
                </c:pt>
                <c:pt idx="7">
                  <c:v>4.1725269573370749E-2</c:v>
                </c:pt>
                <c:pt idx="12">
                  <c:v>-0.25754693573732523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1C-43A4-AE3F-03E2F408BEF6}"/>
            </c:ext>
          </c:extLst>
        </c:ser>
        <c:ser>
          <c:idx val="4"/>
          <c:order val="5"/>
          <c:tx>
            <c:strRef>
              <c:f>'Viajeros entr evol mensu LZ'!$M$343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LZ'!$M$344:$M$356</c:f>
              <c:numCache>
                <c:formatCode>0.0%</c:formatCode>
                <c:ptCount val="13"/>
                <c:pt idx="0">
                  <c:v>-4.7633681622618274E-2</c:v>
                </c:pt>
                <c:pt idx="1">
                  <c:v>-1.0000119337135174</c:v>
                </c:pt>
                <c:pt idx="2">
                  <c:v>-0.99997330259876416</c:v>
                </c:pt>
                <c:pt idx="3">
                  <c:v>-1.0001411710135575</c:v>
                </c:pt>
                <c:pt idx="4">
                  <c:v>-1.0000801115727562</c:v>
                </c:pt>
                <c:pt idx="5">
                  <c:v>-1.0003192340574785</c:v>
                </c:pt>
                <c:pt idx="6">
                  <c:v>-1.0002835930557554</c:v>
                </c:pt>
                <c:pt idx="7">
                  <c:v>-0.99997851427931339</c:v>
                </c:pt>
                <c:pt idx="12">
                  <c:v>-0.21867792332129332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1C-43A4-AE3F-03E2F408B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E-4608-885B-99D30CECC81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LZ'!$C$370:$C$382</c:f>
              <c:numCache>
                <c:formatCode>#,##0</c:formatCode>
                <c:ptCount val="13"/>
                <c:pt idx="0">
                  <c:v>1036</c:v>
                </c:pt>
                <c:pt idx="1">
                  <c:v>1077</c:v>
                </c:pt>
                <c:pt idx="2">
                  <c:v>1244</c:v>
                </c:pt>
                <c:pt idx="3">
                  <c:v>219</c:v>
                </c:pt>
                <c:pt idx="4">
                  <c:v>28</c:v>
                </c:pt>
                <c:pt idx="5">
                  <c:v>33</c:v>
                </c:pt>
                <c:pt idx="6">
                  <c:v>24</c:v>
                </c:pt>
                <c:pt idx="7">
                  <c:v>11</c:v>
                </c:pt>
                <c:pt idx="8">
                  <c:v>36</c:v>
                </c:pt>
                <c:pt idx="9">
                  <c:v>1105</c:v>
                </c:pt>
                <c:pt idx="10">
                  <c:v>1349</c:v>
                </c:pt>
                <c:pt idx="11">
                  <c:v>1337</c:v>
                </c:pt>
                <c:pt idx="12">
                  <c:v>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E-4608-885B-99D30CECC819}"/>
            </c:ext>
          </c:extLst>
        </c:ser>
        <c:ser>
          <c:idx val="5"/>
          <c:order val="1"/>
          <c:tx>
            <c:strRef>
              <c:f>'Viajeros entr evol mensu LZ'!$G$368:$H$368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1E-4608-885B-99D30CECC819}"/>
              </c:ext>
            </c:extLst>
          </c:dPt>
          <c:val>
            <c:numRef>
              <c:f>'Viajeros entr evol mensu LZ'!$G$370:$G$382</c:f>
              <c:numCache>
                <c:formatCode>#,##0</c:formatCode>
                <c:ptCount val="13"/>
                <c:pt idx="0">
                  <c:v>28</c:v>
                </c:pt>
                <c:pt idx="1">
                  <c:v>13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22</c:v>
                </c:pt>
                <c:pt idx="9">
                  <c:v>728</c:v>
                </c:pt>
                <c:pt idx="10">
                  <c:v>1203</c:v>
                </c:pt>
                <c:pt idx="11">
                  <c:v>1205</c:v>
                </c:pt>
                <c:pt idx="12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1E-4608-885B-99D30CECC819}"/>
            </c:ext>
          </c:extLst>
        </c:ser>
        <c:ser>
          <c:idx val="0"/>
          <c:order val="2"/>
          <c:tx>
            <c:strRef>
              <c:f>'Viajeros entr evol mensu LZ'!$I$368:$J$368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E-4608-885B-99D30CECC81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LZ'!$I$370:$I$382</c:f>
              <c:numCache>
                <c:formatCode>#,##0</c:formatCode>
                <c:ptCount val="13"/>
                <c:pt idx="0">
                  <c:v>1440</c:v>
                </c:pt>
                <c:pt idx="1">
                  <c:v>886</c:v>
                </c:pt>
                <c:pt idx="2">
                  <c:v>581</c:v>
                </c:pt>
                <c:pt idx="3">
                  <c:v>58</c:v>
                </c:pt>
                <c:pt idx="4">
                  <c:v>44</c:v>
                </c:pt>
                <c:pt idx="5">
                  <c:v>19</c:v>
                </c:pt>
                <c:pt idx="6">
                  <c:v>19</c:v>
                </c:pt>
                <c:pt idx="7">
                  <c:v>13</c:v>
                </c:pt>
                <c:pt idx="8">
                  <c:v>26</c:v>
                </c:pt>
                <c:pt idx="9">
                  <c:v>839</c:v>
                </c:pt>
                <c:pt idx="10">
                  <c:v>1418</c:v>
                </c:pt>
                <c:pt idx="11">
                  <c:v>1359</c:v>
                </c:pt>
                <c:pt idx="12">
                  <c:v>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E-4608-885B-99D30CECC819}"/>
            </c:ext>
          </c:extLst>
        </c:ser>
        <c:ser>
          <c:idx val="1"/>
          <c:order val="3"/>
          <c:tx>
            <c:strRef>
              <c:f>'Viajeros entr evol mensu LZ'!$K$368:$L$368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1E-4608-885B-99D30CECC8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1E-4608-885B-99D30CECC81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LZ'!$K$370:$K$382</c:f>
              <c:numCache>
                <c:formatCode>#,##0</c:formatCode>
                <c:ptCount val="13"/>
                <c:pt idx="0">
                  <c:v>1311</c:v>
                </c:pt>
                <c:pt idx="1">
                  <c:v>1105</c:v>
                </c:pt>
                <c:pt idx="2">
                  <c:v>1229</c:v>
                </c:pt>
                <c:pt idx="3">
                  <c:v>330</c:v>
                </c:pt>
                <c:pt idx="4">
                  <c:v>53</c:v>
                </c:pt>
                <c:pt idx="5">
                  <c:v>18</c:v>
                </c:pt>
                <c:pt idx="6">
                  <c:v>27</c:v>
                </c:pt>
                <c:pt idx="7">
                  <c:v>17</c:v>
                </c:pt>
                <c:pt idx="12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1E-4608-885B-99D30CECC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1E-4608-885B-99D30CECC8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1E-4608-885B-99D30CECC8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1E-4608-885B-99D30CECC8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1E-4608-885B-99D30CECC8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1E-4608-885B-99D30CECC8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1E-4608-885B-99D30CECC8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1E-4608-885B-99D30CECC8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1E-4608-885B-99D30CECC8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1E-4608-885B-99D30CECC8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1E-4608-885B-99D30CECC8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1E-4608-885B-99D30CECC8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1E-4608-885B-99D30CECC8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1E-4608-885B-99D30CECC819}"/>
              </c:ext>
            </c:extLst>
          </c:dPt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LZ'!$L$370:$L$382</c:f>
              <c:numCache>
                <c:formatCode>0.0%</c:formatCode>
                <c:ptCount val="13"/>
                <c:pt idx="0">
                  <c:v>-8.9583333333333348E-2</c:v>
                </c:pt>
                <c:pt idx="1">
                  <c:v>0.24717832957110608</c:v>
                </c:pt>
                <c:pt idx="2">
                  <c:v>1.1153184165232357</c:v>
                </c:pt>
                <c:pt idx="3">
                  <c:v>4.6896551724137927</c:v>
                </c:pt>
                <c:pt idx="4">
                  <c:v>0.20454545454545459</c:v>
                </c:pt>
                <c:pt idx="5">
                  <c:v>-5.2631578947368474E-2</c:v>
                </c:pt>
                <c:pt idx="6">
                  <c:v>0.42105263157894735</c:v>
                </c:pt>
                <c:pt idx="7">
                  <c:v>0.30769230769230771</c:v>
                </c:pt>
                <c:pt idx="12">
                  <c:v>0.3366013071895424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1E-4608-885B-99D30CECC819}"/>
            </c:ext>
          </c:extLst>
        </c:ser>
        <c:ser>
          <c:idx val="4"/>
          <c:order val="5"/>
          <c:tx>
            <c:strRef>
              <c:f>'Viajeros entr evol mensu LZ'!$M$369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LZ'!$M$370:$M$382</c:f>
              <c:numCache>
                <c:formatCode>0.0%</c:formatCode>
                <c:ptCount val="13"/>
                <c:pt idx="0">
                  <c:v>0.26544401544401541</c:v>
                </c:pt>
                <c:pt idx="1">
                  <c:v>-0.9997704936587084</c:v>
                </c:pt>
                <c:pt idx="2">
                  <c:v>-0.99910344178736077</c:v>
                </c:pt>
                <c:pt idx="3">
                  <c:v>-0.97858604944103289</c:v>
                </c:pt>
                <c:pt idx="4">
                  <c:v>-0.99269480519480524</c:v>
                </c:pt>
                <c:pt idx="5">
                  <c:v>-1.0015948963317385</c:v>
                </c:pt>
                <c:pt idx="6">
                  <c:v>-0.98245614035087714</c:v>
                </c:pt>
                <c:pt idx="7">
                  <c:v>-0.97202797202797198</c:v>
                </c:pt>
                <c:pt idx="12">
                  <c:v>0.11383442265795196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1E-4608-885B-99D30CECC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E5-4E2E-B9A2-10104FEEB8C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LZ'!$C$396:$C$408</c:f>
              <c:numCache>
                <c:formatCode>#,##0</c:formatCode>
                <c:ptCount val="13"/>
                <c:pt idx="0">
                  <c:v>2037</c:v>
                </c:pt>
                <c:pt idx="1">
                  <c:v>1939</c:v>
                </c:pt>
                <c:pt idx="2">
                  <c:v>1870</c:v>
                </c:pt>
                <c:pt idx="3">
                  <c:v>808</c:v>
                </c:pt>
                <c:pt idx="4">
                  <c:v>122</c:v>
                </c:pt>
                <c:pt idx="5">
                  <c:v>85</c:v>
                </c:pt>
                <c:pt idx="6">
                  <c:v>118</c:v>
                </c:pt>
                <c:pt idx="7">
                  <c:v>46</c:v>
                </c:pt>
                <c:pt idx="8">
                  <c:v>345</c:v>
                </c:pt>
                <c:pt idx="9">
                  <c:v>1106</c:v>
                </c:pt>
                <c:pt idx="10">
                  <c:v>2595</c:v>
                </c:pt>
                <c:pt idx="11">
                  <c:v>1796</c:v>
                </c:pt>
                <c:pt idx="12">
                  <c:v>12867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5-4E2E-B9A2-10104FEEB8CA}"/>
            </c:ext>
          </c:extLst>
        </c:ser>
        <c:ser>
          <c:idx val="5"/>
          <c:order val="1"/>
          <c:tx>
            <c:strRef>
              <c:f>'Viajeros entr evol mensu LZ'!$G$394:$H$394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E5-4E2E-B9A2-10104FEEB8CA}"/>
              </c:ext>
            </c:extLst>
          </c:dPt>
          <c:val>
            <c:numRef>
              <c:f>'Viajeros entr evol mensu LZ'!$G$396:$G$408</c:f>
              <c:numCache>
                <c:formatCode>#,##0</c:formatCode>
                <c:ptCount val="13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15</c:v>
                </c:pt>
                <c:pt idx="4">
                  <c:v>5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439</c:v>
                </c:pt>
                <c:pt idx="10">
                  <c:v>751</c:v>
                </c:pt>
                <c:pt idx="11">
                  <c:v>763</c:v>
                </c:pt>
                <c:pt idx="12">
                  <c:v>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E5-4E2E-B9A2-10104FEEB8CA}"/>
            </c:ext>
          </c:extLst>
        </c:ser>
        <c:ser>
          <c:idx val="0"/>
          <c:order val="2"/>
          <c:tx>
            <c:strRef>
              <c:f>'Viajeros entr evol mensu LZ'!$I$394:$J$394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E5-4E2E-B9A2-10104FEEB8C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LZ'!$I$396:$I$408</c:f>
              <c:numCache>
                <c:formatCode>#,##0</c:formatCode>
                <c:ptCount val="13"/>
                <c:pt idx="0">
                  <c:v>1009</c:v>
                </c:pt>
                <c:pt idx="1">
                  <c:v>1197</c:v>
                </c:pt>
                <c:pt idx="2">
                  <c:v>940</c:v>
                </c:pt>
                <c:pt idx="3">
                  <c:v>678</c:v>
                </c:pt>
                <c:pt idx="4">
                  <c:v>43</c:v>
                </c:pt>
                <c:pt idx="5">
                  <c:v>84</c:v>
                </c:pt>
                <c:pt idx="6">
                  <c:v>95</c:v>
                </c:pt>
                <c:pt idx="7">
                  <c:v>37</c:v>
                </c:pt>
                <c:pt idx="8">
                  <c:v>131</c:v>
                </c:pt>
                <c:pt idx="9">
                  <c:v>1211</c:v>
                </c:pt>
                <c:pt idx="10">
                  <c:v>1782</c:v>
                </c:pt>
                <c:pt idx="11">
                  <c:v>1459</c:v>
                </c:pt>
                <c:pt idx="12">
                  <c:v>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E5-4E2E-B9A2-10104FEEB8CA}"/>
            </c:ext>
          </c:extLst>
        </c:ser>
        <c:ser>
          <c:idx val="1"/>
          <c:order val="3"/>
          <c:tx>
            <c:strRef>
              <c:f>'Viajeros entr evol mensu LZ'!$K$394:$L$394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E5-4E2E-B9A2-10104FEEB8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E5-4E2E-B9A2-10104FEEB8C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LZ'!$K$396:$K$408</c:f>
              <c:numCache>
                <c:formatCode>#,##0</c:formatCode>
                <c:ptCount val="13"/>
                <c:pt idx="0">
                  <c:v>1740</c:v>
                </c:pt>
                <c:pt idx="1">
                  <c:v>1434</c:v>
                </c:pt>
                <c:pt idx="2">
                  <c:v>951</c:v>
                </c:pt>
                <c:pt idx="3">
                  <c:v>382</c:v>
                </c:pt>
                <c:pt idx="4">
                  <c:v>51</c:v>
                </c:pt>
                <c:pt idx="5">
                  <c:v>47</c:v>
                </c:pt>
                <c:pt idx="6">
                  <c:v>91</c:v>
                </c:pt>
                <c:pt idx="7">
                  <c:v>44</c:v>
                </c:pt>
                <c:pt idx="12">
                  <c:v>4740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E5-4E2E-B9A2-10104FEE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E5-4E2E-B9A2-10104FEEB8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E5-4E2E-B9A2-10104FEEB8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E5-4E2E-B9A2-10104FEEB8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E5-4E2E-B9A2-10104FEEB8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E5-4E2E-B9A2-10104FEEB8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E5-4E2E-B9A2-10104FEEB8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E5-4E2E-B9A2-10104FEEB8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E5-4E2E-B9A2-10104FEEB8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E5-4E2E-B9A2-10104FEEB8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E5-4E2E-B9A2-10104FEEB8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E5-4E2E-B9A2-10104FEEB8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E5-4E2E-B9A2-10104FEEB8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E5-4E2E-B9A2-10104FEEB8CA}"/>
              </c:ext>
            </c:extLst>
          </c:dPt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LZ'!$L$396:$L$408</c:f>
              <c:numCache>
                <c:formatCode>0.0%</c:formatCode>
                <c:ptCount val="13"/>
                <c:pt idx="0">
                  <c:v>0.72447968285431119</c:v>
                </c:pt>
                <c:pt idx="1">
                  <c:v>0.19799498746867172</c:v>
                </c:pt>
                <c:pt idx="2">
                  <c:v>1.1702127659574568E-2</c:v>
                </c:pt>
                <c:pt idx="3">
                  <c:v>-0.43657817109144548</c:v>
                </c:pt>
                <c:pt idx="4">
                  <c:v>0.18604651162790709</c:v>
                </c:pt>
                <c:pt idx="5">
                  <c:v>-0.44047619047619047</c:v>
                </c:pt>
                <c:pt idx="6">
                  <c:v>-4.2105263157894757E-2</c:v>
                </c:pt>
                <c:pt idx="7">
                  <c:v>0.18918918918918926</c:v>
                </c:pt>
                <c:pt idx="12">
                  <c:v>0.16091109478324772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E5-4E2E-B9A2-10104FEEB8CA}"/>
            </c:ext>
          </c:extLst>
        </c:ser>
        <c:ser>
          <c:idx val="4"/>
          <c:order val="5"/>
          <c:tx>
            <c:strRef>
              <c:f>'Viajeros entr evol mensu LZ'!$M$395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LZ'!$M$396:$M$408</c:f>
              <c:numCache>
                <c:formatCode>0.0%</c:formatCode>
                <c:ptCount val="13"/>
                <c:pt idx="0">
                  <c:v>-0.14580265095729017</c:v>
                </c:pt>
                <c:pt idx="1">
                  <c:v>-0.99989788809310542</c:v>
                </c:pt>
                <c:pt idx="2">
                  <c:v>-0.99999374217772219</c:v>
                </c:pt>
                <c:pt idx="3">
                  <c:v>-1.0005403195186775</c:v>
                </c:pt>
                <c:pt idx="4">
                  <c:v>-0.99847502859321391</c:v>
                </c:pt>
                <c:pt idx="5">
                  <c:v>-1.0051820728291316</c:v>
                </c:pt>
                <c:pt idx="6">
                  <c:v>-1.0003568242640499</c:v>
                </c:pt>
                <c:pt idx="7">
                  <c:v>-0.99588719153936545</c:v>
                </c:pt>
                <c:pt idx="12">
                  <c:v>-0.32526690391459079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E5-4E2E-B9A2-10104FEE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D9-4AC8-8A5E-1959A7DF457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LZ'!$C$422:$C$434</c:f>
              <c:numCache>
                <c:formatCode>#,##0</c:formatCode>
                <c:ptCount val="13"/>
                <c:pt idx="0">
                  <c:v>4890</c:v>
                </c:pt>
                <c:pt idx="1">
                  <c:v>4504</c:v>
                </c:pt>
                <c:pt idx="2">
                  <c:v>5354</c:v>
                </c:pt>
                <c:pt idx="3">
                  <c:v>2388</c:v>
                </c:pt>
                <c:pt idx="4">
                  <c:v>74</c:v>
                </c:pt>
                <c:pt idx="5">
                  <c:v>64</c:v>
                </c:pt>
                <c:pt idx="6">
                  <c:v>71</c:v>
                </c:pt>
                <c:pt idx="7">
                  <c:v>48</c:v>
                </c:pt>
                <c:pt idx="8">
                  <c:v>60</c:v>
                </c:pt>
                <c:pt idx="9">
                  <c:v>1472</c:v>
                </c:pt>
                <c:pt idx="10">
                  <c:v>3518</c:v>
                </c:pt>
                <c:pt idx="11">
                  <c:v>4172</c:v>
                </c:pt>
                <c:pt idx="12">
                  <c:v>26615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9-4AC8-8A5E-1959A7DF4578}"/>
            </c:ext>
          </c:extLst>
        </c:ser>
        <c:ser>
          <c:idx val="5"/>
          <c:order val="1"/>
          <c:tx>
            <c:strRef>
              <c:f>'Viajeros entr evol mensu LZ'!$G$420:$H$420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D9-4AC8-8A5E-1959A7DF4578}"/>
              </c:ext>
            </c:extLst>
          </c:dPt>
          <c:val>
            <c:numRef>
              <c:f>'Viajeros entr evol mensu LZ'!$G$422:$G$434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20</c:v>
                </c:pt>
                <c:pt idx="3">
                  <c:v>41</c:v>
                </c:pt>
                <c:pt idx="4">
                  <c:v>19</c:v>
                </c:pt>
                <c:pt idx="5">
                  <c:v>28</c:v>
                </c:pt>
                <c:pt idx="6">
                  <c:v>45</c:v>
                </c:pt>
                <c:pt idx="7">
                  <c:v>26</c:v>
                </c:pt>
                <c:pt idx="8">
                  <c:v>35</c:v>
                </c:pt>
                <c:pt idx="9">
                  <c:v>754</c:v>
                </c:pt>
                <c:pt idx="10">
                  <c:v>1300</c:v>
                </c:pt>
                <c:pt idx="11">
                  <c:v>1495</c:v>
                </c:pt>
                <c:pt idx="12">
                  <c:v>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D9-4AC8-8A5E-1959A7DF4578}"/>
            </c:ext>
          </c:extLst>
        </c:ser>
        <c:ser>
          <c:idx val="0"/>
          <c:order val="2"/>
          <c:tx>
            <c:strRef>
              <c:f>'Viajeros entr evol mensu LZ'!$I$420:$J$420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D9-4AC8-8A5E-1959A7DF457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LZ'!$I$422:$I$434</c:f>
              <c:numCache>
                <c:formatCode>#,##0</c:formatCode>
                <c:ptCount val="13"/>
                <c:pt idx="0">
                  <c:v>1612</c:v>
                </c:pt>
                <c:pt idx="1">
                  <c:v>2599</c:v>
                </c:pt>
                <c:pt idx="2">
                  <c:v>1995</c:v>
                </c:pt>
                <c:pt idx="3">
                  <c:v>1049</c:v>
                </c:pt>
                <c:pt idx="4">
                  <c:v>90</c:v>
                </c:pt>
                <c:pt idx="5">
                  <c:v>138</c:v>
                </c:pt>
                <c:pt idx="6">
                  <c:v>84</c:v>
                </c:pt>
                <c:pt idx="7">
                  <c:v>103</c:v>
                </c:pt>
                <c:pt idx="8">
                  <c:v>94</c:v>
                </c:pt>
                <c:pt idx="9">
                  <c:v>1510</c:v>
                </c:pt>
                <c:pt idx="10">
                  <c:v>2933</c:v>
                </c:pt>
                <c:pt idx="11">
                  <c:v>3269</c:v>
                </c:pt>
                <c:pt idx="12">
                  <c:v>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D9-4AC8-8A5E-1959A7DF4578}"/>
            </c:ext>
          </c:extLst>
        </c:ser>
        <c:ser>
          <c:idx val="1"/>
          <c:order val="3"/>
          <c:tx>
            <c:strRef>
              <c:f>'Viajeros entr evol mensu LZ'!$K$420:$L$420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D9-4AC8-8A5E-1959A7DF45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D9-4AC8-8A5E-1959A7DF457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LZ'!$K$422:$K$434</c:f>
              <c:numCache>
                <c:formatCode>#,##0</c:formatCode>
                <c:ptCount val="13"/>
                <c:pt idx="0">
                  <c:v>3271</c:v>
                </c:pt>
                <c:pt idx="1">
                  <c:v>2813</c:v>
                </c:pt>
                <c:pt idx="2">
                  <c:v>2600</c:v>
                </c:pt>
                <c:pt idx="3">
                  <c:v>880</c:v>
                </c:pt>
                <c:pt idx="4">
                  <c:v>33</c:v>
                </c:pt>
                <c:pt idx="5">
                  <c:v>55</c:v>
                </c:pt>
                <c:pt idx="6">
                  <c:v>106</c:v>
                </c:pt>
                <c:pt idx="7">
                  <c:v>55</c:v>
                </c:pt>
                <c:pt idx="12">
                  <c:v>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D9-4AC8-8A5E-1959A7DF4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D9-4AC8-8A5E-1959A7DF45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D9-4AC8-8A5E-1959A7DF45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D9-4AC8-8A5E-1959A7DF45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D9-4AC8-8A5E-1959A7DF45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D9-4AC8-8A5E-1959A7DF45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D9-4AC8-8A5E-1959A7DF45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D9-4AC8-8A5E-1959A7DF45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D9-4AC8-8A5E-1959A7DF45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D9-4AC8-8A5E-1959A7DF45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D9-4AC8-8A5E-1959A7DF45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D9-4AC8-8A5E-1959A7DF45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D9-4AC8-8A5E-1959A7DF45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D9-4AC8-8A5E-1959A7DF4578}"/>
              </c:ext>
            </c:extLst>
          </c:dPt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LZ'!$L$422:$L$434</c:f>
              <c:numCache>
                <c:formatCode>0.0%</c:formatCode>
                <c:ptCount val="13"/>
                <c:pt idx="0">
                  <c:v>1.0291563275434243</c:v>
                </c:pt>
                <c:pt idx="1">
                  <c:v>8.2339361292804947E-2</c:v>
                </c:pt>
                <c:pt idx="2">
                  <c:v>0.30325814536340845</c:v>
                </c:pt>
                <c:pt idx="3">
                  <c:v>-0.16110581506196375</c:v>
                </c:pt>
                <c:pt idx="4">
                  <c:v>-0.6333333333333333</c:v>
                </c:pt>
                <c:pt idx="5">
                  <c:v>-0.60144927536231885</c:v>
                </c:pt>
                <c:pt idx="6">
                  <c:v>0.26190476190476186</c:v>
                </c:pt>
                <c:pt idx="7">
                  <c:v>-0.46601941747572817</c:v>
                </c:pt>
                <c:pt idx="12">
                  <c:v>0.27940026075619295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D9-4AC8-8A5E-1959A7DF4578}"/>
            </c:ext>
          </c:extLst>
        </c:ser>
        <c:ser>
          <c:idx val="4"/>
          <c:order val="5"/>
          <c:tx>
            <c:strRef>
              <c:f>'Viajeros entr evol mensu LZ'!$M$421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LZ'!$M$422:$M$434</c:f>
              <c:numCache>
                <c:formatCode>0.0%</c:formatCode>
                <c:ptCount val="13"/>
                <c:pt idx="0">
                  <c:v>-0.33108384458077711</c:v>
                </c:pt>
                <c:pt idx="1">
                  <c:v>-0.99998171861427776</c:v>
                </c:pt>
                <c:pt idx="2">
                  <c:v>-0.99994335858323435</c:v>
                </c:pt>
                <c:pt idx="3">
                  <c:v>-1.0000674647466758</c:v>
                </c:pt>
                <c:pt idx="4">
                  <c:v>-1.0085585585585586</c:v>
                </c:pt>
                <c:pt idx="5">
                  <c:v>-1.0093976449275361</c:v>
                </c:pt>
                <c:pt idx="6">
                  <c:v>-0.99631120053655264</c:v>
                </c:pt>
                <c:pt idx="7">
                  <c:v>-1.0097087378640777</c:v>
                </c:pt>
                <c:pt idx="12">
                  <c:v>-0.43580750876789509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D9-4AC8-8A5E-1959A7DF4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3C-463C-874D-73431B55FB7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LZ'!$C$448:$C$460</c:f>
              <c:numCache>
                <c:formatCode>#,##0</c:formatCode>
                <c:ptCount val="13"/>
                <c:pt idx="0">
                  <c:v>182</c:v>
                </c:pt>
                <c:pt idx="1">
                  <c:v>147</c:v>
                </c:pt>
                <c:pt idx="2">
                  <c:v>213</c:v>
                </c:pt>
                <c:pt idx="3">
                  <c:v>398</c:v>
                </c:pt>
                <c:pt idx="4">
                  <c:v>382</c:v>
                </c:pt>
                <c:pt idx="5">
                  <c:v>762</c:v>
                </c:pt>
                <c:pt idx="6">
                  <c:v>697</c:v>
                </c:pt>
                <c:pt idx="7">
                  <c:v>1127</c:v>
                </c:pt>
                <c:pt idx="8">
                  <c:v>513</c:v>
                </c:pt>
                <c:pt idx="9">
                  <c:v>220</c:v>
                </c:pt>
                <c:pt idx="10">
                  <c:v>227</c:v>
                </c:pt>
                <c:pt idx="11">
                  <c:v>228</c:v>
                </c:pt>
                <c:pt idx="12">
                  <c:v>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C-463C-874D-73431B55FB72}"/>
            </c:ext>
          </c:extLst>
        </c:ser>
        <c:ser>
          <c:idx val="5"/>
          <c:order val="1"/>
          <c:tx>
            <c:strRef>
              <c:f>'Viajeros entr evol mensu LZ'!$G$446:$H$446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3C-463C-874D-73431B55FB72}"/>
              </c:ext>
            </c:extLst>
          </c:dPt>
          <c:val>
            <c:numRef>
              <c:f>'Viajeros entr evol mensu LZ'!$G$448:$G$460</c:f>
              <c:numCache>
                <c:formatCode>#,##0</c:formatCode>
                <c:ptCount val="13"/>
                <c:pt idx="0">
                  <c:v>39</c:v>
                </c:pt>
                <c:pt idx="1">
                  <c:v>22</c:v>
                </c:pt>
                <c:pt idx="2">
                  <c:v>37</c:v>
                </c:pt>
                <c:pt idx="3">
                  <c:v>71</c:v>
                </c:pt>
                <c:pt idx="4">
                  <c:v>110</c:v>
                </c:pt>
                <c:pt idx="5">
                  <c:v>124</c:v>
                </c:pt>
                <c:pt idx="6">
                  <c:v>221</c:v>
                </c:pt>
                <c:pt idx="7">
                  <c:v>318</c:v>
                </c:pt>
                <c:pt idx="8">
                  <c:v>265</c:v>
                </c:pt>
                <c:pt idx="9">
                  <c:v>254</c:v>
                </c:pt>
                <c:pt idx="10">
                  <c:v>316</c:v>
                </c:pt>
                <c:pt idx="11">
                  <c:v>262</c:v>
                </c:pt>
                <c:pt idx="12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C-463C-874D-73431B55FB72}"/>
            </c:ext>
          </c:extLst>
        </c:ser>
        <c:ser>
          <c:idx val="0"/>
          <c:order val="2"/>
          <c:tx>
            <c:strRef>
              <c:f>'Viajeros entr evol mensu LZ'!$I$446:$J$446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3C-463C-874D-73431B55FB7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LZ'!$I$448:$I$460</c:f>
              <c:numCache>
                <c:formatCode>#,##0</c:formatCode>
                <c:ptCount val="13"/>
                <c:pt idx="0">
                  <c:v>214</c:v>
                </c:pt>
                <c:pt idx="1">
                  <c:v>389</c:v>
                </c:pt>
                <c:pt idx="2">
                  <c:v>330</c:v>
                </c:pt>
                <c:pt idx="3">
                  <c:v>447</c:v>
                </c:pt>
                <c:pt idx="4">
                  <c:v>371</c:v>
                </c:pt>
                <c:pt idx="5">
                  <c:v>408</c:v>
                </c:pt>
                <c:pt idx="6">
                  <c:v>515</c:v>
                </c:pt>
                <c:pt idx="7">
                  <c:v>931</c:v>
                </c:pt>
                <c:pt idx="8">
                  <c:v>476</c:v>
                </c:pt>
                <c:pt idx="9">
                  <c:v>358</c:v>
                </c:pt>
                <c:pt idx="10">
                  <c:v>351</c:v>
                </c:pt>
                <c:pt idx="11">
                  <c:v>334</c:v>
                </c:pt>
                <c:pt idx="12">
                  <c:v>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3C-463C-874D-73431B55FB72}"/>
            </c:ext>
          </c:extLst>
        </c:ser>
        <c:ser>
          <c:idx val="1"/>
          <c:order val="3"/>
          <c:tx>
            <c:strRef>
              <c:f>'Viajeros entr evol mensu LZ'!$K$446:$L$446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3C-463C-874D-73431B55FB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3C-463C-874D-73431B55FB7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LZ'!$K$448:$K$460</c:f>
              <c:numCache>
                <c:formatCode>#,##0</c:formatCode>
                <c:ptCount val="13"/>
                <c:pt idx="0">
                  <c:v>248</c:v>
                </c:pt>
                <c:pt idx="1">
                  <c:v>264</c:v>
                </c:pt>
                <c:pt idx="2">
                  <c:v>277</c:v>
                </c:pt>
                <c:pt idx="3">
                  <c:v>571</c:v>
                </c:pt>
                <c:pt idx="4">
                  <c:v>494</c:v>
                </c:pt>
                <c:pt idx="5">
                  <c:v>505</c:v>
                </c:pt>
                <c:pt idx="6">
                  <c:v>661</c:v>
                </c:pt>
                <c:pt idx="7">
                  <c:v>1203</c:v>
                </c:pt>
                <c:pt idx="12">
                  <c:v>4223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3C-463C-874D-73431B55F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3C-463C-874D-73431B55FB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3C-463C-874D-73431B55FB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C-463C-874D-73431B55FB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3C-463C-874D-73431B55FB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C-463C-874D-73431B55FB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C-463C-874D-73431B55FB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3C-463C-874D-73431B55FB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3C-463C-874D-73431B55FB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3C-463C-874D-73431B55FB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3C-463C-874D-73431B55FB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3C-463C-874D-73431B55FB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3C-463C-874D-73431B55FB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3C-463C-874D-73431B55FB72}"/>
              </c:ext>
            </c:extLst>
          </c:dPt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LZ'!$L$448:$L$460</c:f>
              <c:numCache>
                <c:formatCode>0.0%</c:formatCode>
                <c:ptCount val="13"/>
                <c:pt idx="0">
                  <c:v>0.1588785046728971</c:v>
                </c:pt>
                <c:pt idx="1">
                  <c:v>-0.32133676092544983</c:v>
                </c:pt>
                <c:pt idx="2">
                  <c:v>-0.16060606060606064</c:v>
                </c:pt>
                <c:pt idx="3">
                  <c:v>0.27740492170022368</c:v>
                </c:pt>
                <c:pt idx="4">
                  <c:v>0.33153638814016162</c:v>
                </c:pt>
                <c:pt idx="5">
                  <c:v>0.23774509803921573</c:v>
                </c:pt>
                <c:pt idx="6">
                  <c:v>0.28349514563106792</c:v>
                </c:pt>
                <c:pt idx="7">
                  <c:v>0.29215896885069825</c:v>
                </c:pt>
                <c:pt idx="12">
                  <c:v>0.17142857142857149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3C-463C-874D-73431B55FB72}"/>
            </c:ext>
          </c:extLst>
        </c:ser>
        <c:ser>
          <c:idx val="4"/>
          <c:order val="5"/>
          <c:tx>
            <c:strRef>
              <c:f>'Viajeros entr evol mensu LZ'!$M$447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LZ'!$M$448:$M$460</c:f>
              <c:numCache>
                <c:formatCode>0.0%</c:formatCode>
                <c:ptCount val="13"/>
                <c:pt idx="0">
                  <c:v>0.36263736263736268</c:v>
                </c:pt>
                <c:pt idx="1">
                  <c:v>-1.002185964360037</c:v>
                </c:pt>
                <c:pt idx="2">
                  <c:v>-1.0007540190638782</c:v>
                </c:pt>
                <c:pt idx="3">
                  <c:v>-0.99930300270929595</c:v>
                </c:pt>
                <c:pt idx="4">
                  <c:v>-0.99913210369596817</c:v>
                </c:pt>
                <c:pt idx="5">
                  <c:v>-0.9996879985590037</c:v>
                </c:pt>
                <c:pt idx="6">
                  <c:v>-0.99959326377958235</c:v>
                </c:pt>
                <c:pt idx="7">
                  <c:v>-0.99974076400279444</c:v>
                </c:pt>
                <c:pt idx="12">
                  <c:v>8.0603889457522948E-2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3C-463C-874D-73431B55F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residencia'!$Y$6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57-4B6E-8A62-2AA19DCE430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57-4B6E-8A62-2AA19DCE43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57-4B6E-8A62-2AA19DCE43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57-4B6E-8A62-2AA19DCE43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57-4B6E-8A62-2AA19DCE43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57-4B6E-8A62-2AA19DCE430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57-4B6E-8A62-2AA19DCE430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57-4B6E-8A62-2AA19DCE430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57-4B6E-8A62-2AA19DCE430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457-4B6E-8A62-2AA19DCE430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457-4B6E-8A62-2AA19DCE430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457-4B6E-8A62-2AA19DCE430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457-4B6E-8A62-2AA19DCE430A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457-4B6E-8A62-2AA19DCE430A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457-4B6E-8A62-2AA19DCE430A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457-4B6E-8A62-2AA19DCE43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residencia'!$Y$8,'viaj entrados lugar residencia'!$Y$12:$Y$36)</c:f>
              <c:numCache>
                <c:formatCode>#,##0</c:formatCode>
                <c:ptCount val="26"/>
                <c:pt idx="0">
                  <c:v>117887</c:v>
                </c:pt>
                <c:pt idx="1">
                  <c:v>169634</c:v>
                </c:pt>
                <c:pt idx="2">
                  <c:v>28752</c:v>
                </c:pt>
                <c:pt idx="3">
                  <c:v>19267</c:v>
                </c:pt>
                <c:pt idx="4">
                  <c:v>17740</c:v>
                </c:pt>
                <c:pt idx="5">
                  <c:v>11972</c:v>
                </c:pt>
                <c:pt idx="6">
                  <c:v>14421</c:v>
                </c:pt>
                <c:pt idx="7">
                  <c:v>12434</c:v>
                </c:pt>
                <c:pt idx="8">
                  <c:v>9076</c:v>
                </c:pt>
                <c:pt idx="9">
                  <c:v>1274</c:v>
                </c:pt>
                <c:pt idx="10">
                  <c:v>2398</c:v>
                </c:pt>
                <c:pt idx="11">
                  <c:v>2547</c:v>
                </c:pt>
                <c:pt idx="12">
                  <c:v>896</c:v>
                </c:pt>
                <c:pt idx="13">
                  <c:v>3632</c:v>
                </c:pt>
                <c:pt idx="14">
                  <c:v>72</c:v>
                </c:pt>
                <c:pt idx="15">
                  <c:v>4010</c:v>
                </c:pt>
                <c:pt idx="16">
                  <c:v>472</c:v>
                </c:pt>
                <c:pt idx="17">
                  <c:v>602</c:v>
                </c:pt>
                <c:pt idx="18">
                  <c:v>2266</c:v>
                </c:pt>
                <c:pt idx="19">
                  <c:v>2369</c:v>
                </c:pt>
                <c:pt idx="20">
                  <c:v>4319</c:v>
                </c:pt>
                <c:pt idx="21">
                  <c:v>1406</c:v>
                </c:pt>
                <c:pt idx="22">
                  <c:v>400</c:v>
                </c:pt>
                <c:pt idx="23">
                  <c:v>615</c:v>
                </c:pt>
                <c:pt idx="24">
                  <c:v>279</c:v>
                </c:pt>
                <c:pt idx="25">
                  <c:v>19113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457-4B6E-8A62-2AA19DCE430A}"/>
            </c:ext>
          </c:extLst>
        </c:ser>
        <c:ser>
          <c:idx val="1"/>
          <c:order val="1"/>
          <c:tx>
            <c:strRef>
              <c:f>'viaj entrados lugar residencia'!$AA$6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B457-4B6E-8A62-2AA19DCE430A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B457-4B6E-8A62-2AA19DCE430A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B457-4B6E-8A62-2AA19DCE430A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B457-4B6E-8A62-2AA19DCE430A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B457-4B6E-8A62-2AA19DCE430A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B457-4B6E-8A62-2AA19DCE430A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B457-4B6E-8A62-2AA19DCE430A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B457-4B6E-8A62-2AA19DCE430A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B457-4B6E-8A62-2AA19DCE430A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B457-4B6E-8A62-2AA19DCE430A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B457-4B6E-8A62-2AA19DCE430A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B457-4B6E-8A62-2AA19DCE430A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B457-4B6E-8A62-2AA19DCE430A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B457-4B6E-8A62-2AA19DCE430A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B457-4B6E-8A62-2AA19DCE430A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B457-4B6E-8A62-2AA19DCE430A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B457-4B6E-8A62-2AA19DCE430A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B457-4B6E-8A62-2AA19DCE430A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B457-4B6E-8A62-2AA19DCE430A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B457-4B6E-8A62-2AA19DCE430A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B457-4B6E-8A62-2AA19DCE430A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B457-4B6E-8A62-2AA19DCE430A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B457-4B6E-8A62-2AA19DCE430A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B457-4B6E-8A62-2AA19DCE430A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B457-4B6E-8A62-2AA19DCE430A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B457-4B6E-8A62-2AA19DCE430A}"/>
              </c:ext>
            </c:extLst>
          </c:dPt>
          <c:dLbls>
            <c:dLbl>
              <c:idx val="0"/>
              <c:layout>
                <c:manualLayout>
                  <c:x val="-5.0155770188783063E-3"/>
                  <c:y val="0.33232065133182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57-4B6E-8A62-2AA19DCE430A}"/>
                </c:ext>
              </c:extLst>
            </c:dLbl>
            <c:dLbl>
              <c:idx val="1"/>
              <c:layout>
                <c:manualLayout>
                  <c:x val="-2.5180988353792886E-3"/>
                  <c:y val="-0.41699791998272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57-4B6E-8A62-2AA19DCE430A}"/>
                </c:ext>
              </c:extLst>
            </c:dLbl>
            <c:dLbl>
              <c:idx val="2"/>
              <c:layout>
                <c:manualLayout>
                  <c:x val="2.5180988353792886E-3"/>
                  <c:y val="0.2933812253790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57-4B6E-8A62-2AA19DCE430A}"/>
                </c:ext>
              </c:extLst>
            </c:dLbl>
            <c:dLbl>
              <c:idx val="3"/>
              <c:layout>
                <c:manualLayout>
                  <c:x val="-2.3082306008874774E-17"/>
                  <c:y val="-0.12473098286685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57-4B6E-8A62-2AA19DCE430A}"/>
                </c:ext>
              </c:extLst>
            </c:dLbl>
            <c:dLbl>
              <c:idx val="4"/>
              <c:layout>
                <c:manualLayout>
                  <c:x val="-1.2590494176896443E-3"/>
                  <c:y val="-0.12164579606440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57-4B6E-8A62-2AA19DCE430A}"/>
                </c:ext>
              </c:extLst>
            </c:dLbl>
            <c:dLbl>
              <c:idx val="5"/>
              <c:layout>
                <c:manualLayout>
                  <c:x val="-2.5180988353792886E-3"/>
                  <c:y val="-0.1347687800205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57-4B6E-8A62-2AA19DCE430A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57-4B6E-8A62-2AA19DCE430A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57-4B6E-8A62-2AA19DCE430A}"/>
                </c:ext>
              </c:extLst>
            </c:dLbl>
            <c:dLbl>
              <c:idx val="8"/>
              <c:layout>
                <c:manualLayout>
                  <c:x val="-3.7771482530688867E-3"/>
                  <c:y val="-9.77936791890280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57-4B6E-8A62-2AA19DCE430A}"/>
                </c:ext>
              </c:extLst>
            </c:dLbl>
            <c:dLbl>
              <c:idx val="9"/>
              <c:layout>
                <c:manualLayout>
                  <c:x val="-1.2590494176896443E-3"/>
                  <c:y val="-0.121645420440513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57-4B6E-8A62-2AA19DCE430A}"/>
                </c:ext>
              </c:extLst>
            </c:dLbl>
            <c:dLbl>
              <c:idx val="10"/>
              <c:layout>
                <c:manualLayout>
                  <c:x val="-1.2590494176897367E-3"/>
                  <c:y val="-9.7793679189028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57-4B6E-8A62-2AA19DCE430A}"/>
                </c:ext>
              </c:extLst>
            </c:dLbl>
            <c:dLbl>
              <c:idx val="11"/>
              <c:layout>
                <c:manualLayout>
                  <c:x val="-3.7771482530689331E-3"/>
                  <c:y val="-9.30232558139534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57-4B6E-8A62-2AA19DCE430A}"/>
                </c:ext>
              </c:extLst>
            </c:dLbl>
            <c:dLbl>
              <c:idx val="12"/>
              <c:layout>
                <c:manualLayout>
                  <c:x val="-1.2590494176896443E-3"/>
                  <c:y val="0.224210086440447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57-4B6E-8A62-2AA19DCE430A}"/>
                </c:ext>
              </c:extLst>
            </c:dLbl>
            <c:dLbl>
              <c:idx val="13"/>
              <c:layout>
                <c:manualLayout>
                  <c:x val="0"/>
                  <c:y val="-9.063804412641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457-4B6E-8A62-2AA19DCE430A}"/>
                </c:ext>
              </c:extLst>
            </c:dLbl>
            <c:dLbl>
              <c:idx val="14"/>
              <c:layout>
                <c:manualLayout>
                  <c:x val="-2.518098835379381E-3"/>
                  <c:y val="0.231365909315002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457-4B6E-8A62-2AA19DCE430A}"/>
                </c:ext>
              </c:extLst>
            </c:dLbl>
            <c:dLbl>
              <c:idx val="15"/>
              <c:layout>
                <c:manualLayout>
                  <c:x val="-2.5180988353792886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457-4B6E-8A62-2AA19DCE430A}"/>
                </c:ext>
              </c:extLst>
            </c:dLbl>
            <c:dLbl>
              <c:idx val="16"/>
              <c:layout>
                <c:manualLayout>
                  <c:x val="-2.5180988353792886E-3"/>
                  <c:y val="-8.5867432939397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457-4B6E-8A62-2AA19DCE430A}"/>
                </c:ext>
              </c:extLst>
            </c:dLbl>
            <c:dLbl>
              <c:idx val="17"/>
              <c:layout>
                <c:manualLayout>
                  <c:x val="-2.5180988353792886E-3"/>
                  <c:y val="0.19081693500298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457-4B6E-8A62-2AA19DCE430A}"/>
                </c:ext>
              </c:extLst>
            </c:dLbl>
            <c:dLbl>
              <c:idx val="18"/>
              <c:layout>
                <c:manualLayout>
                  <c:x val="-2.518098835379381E-3"/>
                  <c:y val="0.193202522314406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457-4B6E-8A62-2AA19DCE430A}"/>
                </c:ext>
              </c:extLst>
            </c:dLbl>
            <c:dLbl>
              <c:idx val="19"/>
              <c:layout>
                <c:manualLayout>
                  <c:x val="-1.2590494176896443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457-4B6E-8A62-2AA19DCE430A}"/>
                </c:ext>
              </c:extLst>
            </c:dLbl>
            <c:dLbl>
              <c:idx val="20"/>
              <c:layout>
                <c:manualLayout>
                  <c:x val="-3.7771482530689331E-3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457-4B6E-8A62-2AA19DCE430A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457-4B6E-8A62-2AA19DCE430A}"/>
                </c:ext>
              </c:extLst>
            </c:dLbl>
            <c:dLbl>
              <c:idx val="22"/>
              <c:layout>
                <c:manualLayout>
                  <c:x val="-1.2590494176896443E-3"/>
                  <c:y val="-7.15563506261180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457-4B6E-8A62-2AA19DCE430A}"/>
                </c:ext>
              </c:extLst>
            </c:dLbl>
            <c:dLbl>
              <c:idx val="23"/>
              <c:layout>
                <c:manualLayout>
                  <c:x val="-3.7771482530689331E-3"/>
                  <c:y val="0.16696481812760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457-4B6E-8A62-2AA19DCE430A}"/>
                </c:ext>
              </c:extLst>
            </c:dLbl>
            <c:dLbl>
              <c:idx val="24"/>
              <c:layout>
                <c:manualLayout>
                  <c:x val="-5.0361976707585772E-3"/>
                  <c:y val="-6.9170951126636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457-4B6E-8A62-2AA19DCE430A}"/>
                </c:ext>
              </c:extLst>
            </c:dLbl>
            <c:dLbl>
              <c:idx val="25"/>
              <c:layout>
                <c:manualLayout>
                  <c:x val="0"/>
                  <c:y val="0.24440982444278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457-4B6E-8A62-2AA19DCE430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residencia'!$AA$8,'viaj entrados lugar residencia'!$AA$12:$AA$36)</c:f>
              <c:numCache>
                <c:formatCode>0.0%</c:formatCode>
                <c:ptCount val="26"/>
                <c:pt idx="0">
                  <c:v>-0.15901924695743985</c:v>
                </c:pt>
                <c:pt idx="1">
                  <c:v>0.12534164787050561</c:v>
                </c:pt>
                <c:pt idx="2">
                  <c:v>-0.20055609620464343</c:v>
                </c:pt>
                <c:pt idx="3">
                  <c:v>0.11926339026373878</c:v>
                </c:pt>
                <c:pt idx="4">
                  <c:v>0.218908891026522</c:v>
                </c:pt>
                <c:pt idx="5">
                  <c:v>0.14171275987030318</c:v>
                </c:pt>
                <c:pt idx="6">
                  <c:v>-1.4016135648844519E-2</c:v>
                </c:pt>
                <c:pt idx="7">
                  <c:v>0.18599771079740557</c:v>
                </c:pt>
                <c:pt idx="8">
                  <c:v>0.64479884015947797</c:v>
                </c:pt>
                <c:pt idx="9">
                  <c:v>-9.0649536045681711E-2</c:v>
                </c:pt>
                <c:pt idx="10">
                  <c:v>0.63909774436090228</c:v>
                </c:pt>
                <c:pt idx="11">
                  <c:v>0.23941605839416069</c:v>
                </c:pt>
                <c:pt idx="12">
                  <c:v>-0.29281767955801108</c:v>
                </c:pt>
                <c:pt idx="13">
                  <c:v>1.8734177215189876</c:v>
                </c:pt>
                <c:pt idx="14">
                  <c:v>-0.53548387096774186</c:v>
                </c:pt>
                <c:pt idx="15">
                  <c:v>0.77198409191338935</c:v>
                </c:pt>
                <c:pt idx="16">
                  <c:v>-0.36813922356091033</c:v>
                </c:pt>
                <c:pt idx="17">
                  <c:v>-0.47377622377622375</c:v>
                </c:pt>
                <c:pt idx="18">
                  <c:v>-2.2011221406991854E-2</c:v>
                </c:pt>
                <c:pt idx="19">
                  <c:v>1.2583412774070544</c:v>
                </c:pt>
                <c:pt idx="20">
                  <c:v>0.94286999550157446</c:v>
                </c:pt>
                <c:pt idx="21">
                  <c:v>0.52</c:v>
                </c:pt>
                <c:pt idx="22">
                  <c:v>0.51515151515151514</c:v>
                </c:pt>
                <c:pt idx="23">
                  <c:v>-0.88868778280542982</c:v>
                </c:pt>
                <c:pt idx="24">
                  <c:v>0.11155378486055767</c:v>
                </c:pt>
                <c:pt idx="25">
                  <c:v>-0.1651159743152929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B457-4B6E-8A62-2AA19DCE430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457-4B6E-8A62-2AA19DCE430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457-4B6E-8A62-2AA19DCE430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457-4B6E-8A62-2AA19DCE430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457-4B6E-8A62-2AA19DCE430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457-4B6E-8A62-2AA19DCE43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457-4B6E-8A62-2AA19DCE43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457-4B6E-8A62-2AA19DCE430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457-4B6E-8A62-2AA19DCE430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457-4B6E-8A62-2AA19DCE430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457-4B6E-8A62-2AA19DCE430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457-4B6E-8A62-2AA19DCE430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457-4B6E-8A62-2AA19DCE430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457-4B6E-8A62-2AA19DCE430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457-4B6E-8A62-2AA19DCE430A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457-4B6E-8A62-2AA19DCE430A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457-4B6E-8A62-2AA19DCE430A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457-4B6E-8A62-2AA19DCE430A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457-4B6E-8A62-2AA19DCE430A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457-4B6E-8A62-2AA19DCE430A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457-4B6E-8A62-2AA19DCE430A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457-4B6E-8A62-2AA19DCE430A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457-4B6E-8A62-2AA19DCE430A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457-4B6E-8A62-2AA19DCE430A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457-4B6E-8A62-2AA19DCE430A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457-4B6E-8A62-2AA19DCE430A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457-4B6E-8A62-2AA19DCE430A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457-4B6E-8A62-2AA19DCE430A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457-4B6E-8A62-2AA19DCE430A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457-4B6E-8A62-2AA19DCE430A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457-4B6E-8A62-2AA19DCE430A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457-4B6E-8A62-2AA19DCE430A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457-4B6E-8A62-2AA19DCE430A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457-4B6E-8A62-2AA19DCE430A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457-4B6E-8A62-2AA19DCE430A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457-4B6E-8A62-2AA19DCE430A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457-4B6E-8A62-2AA19DCE430A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457-4B6E-8A62-2AA19DCE430A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457-4B6E-8A62-2AA19DCE430A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457-4B6E-8A62-2AA19DCE430A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457-4B6E-8A62-2AA19DCE430A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457-4B6E-8A62-2AA19DCE430A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457-4B6E-8A62-2AA19DCE430A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457-4B6E-8A62-2AA19DCE430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residencia'!$AB$8,'viaj entrados lugar residencia'!$AB$12:$AB$36)</c:f>
              <c:numCache>
                <c:formatCode>0.0%</c:formatCode>
                <c:ptCount val="26"/>
                <c:pt idx="0">
                  <c:v>0.26322699635818003</c:v>
                </c:pt>
                <c:pt idx="1">
                  <c:v>0.3787716058617448</c:v>
                </c:pt>
                <c:pt idx="2">
                  <c:v>6.4199636934440543E-2</c:v>
                </c:pt>
                <c:pt idx="3">
                  <c:v>4.3020812632716537E-2</c:v>
                </c:pt>
                <c:pt idx="4">
                  <c:v>3.9611211714558128E-2</c:v>
                </c:pt>
                <c:pt idx="5">
                  <c:v>2.6731985718528178E-2</c:v>
                </c:pt>
                <c:pt idx="6">
                  <c:v>3.2200297865594293E-2</c:v>
                </c:pt>
                <c:pt idx="7">
                  <c:v>2.7763574208501451E-2</c:v>
                </c:pt>
                <c:pt idx="8">
                  <c:v>2.0265578214280131E-2</c:v>
                </c:pt>
                <c:pt idx="9">
                  <c:v>2.8446834117444786E-3</c:v>
                </c:pt>
                <c:pt idx="10">
                  <c:v>5.3544354955755574E-3</c:v>
                </c:pt>
                <c:pt idx="11">
                  <c:v>5.6871339479695349E-3</c:v>
                </c:pt>
                <c:pt idx="12">
                  <c:v>2.0006564654027103E-3</c:v>
                </c:pt>
                <c:pt idx="13">
                  <c:v>8.1098038865431293E-3</c:v>
                </c:pt>
                <c:pt idx="14">
                  <c:v>1.6076703739843206E-4</c:v>
                </c:pt>
                <c:pt idx="15">
                  <c:v>8.9538308328848976E-3</c:v>
                </c:pt>
                <c:pt idx="16">
                  <c:v>1.0539172451674991E-3</c:v>
                </c:pt>
                <c:pt idx="17">
                  <c:v>1.3441910626924459E-3</c:v>
                </c:pt>
                <c:pt idx="18">
                  <c:v>5.0596959270117654E-3</c:v>
                </c:pt>
                <c:pt idx="19">
                  <c:v>5.2896821055122998E-3</c:v>
                </c:pt>
                <c:pt idx="20">
                  <c:v>9.6437893683865017E-3</c:v>
                </c:pt>
                <c:pt idx="21">
                  <c:v>3.139422980308271E-3</c:v>
                </c:pt>
                <c:pt idx="22">
                  <c:v>8.9315020776906703E-4</c:v>
                </c:pt>
                <c:pt idx="23">
                  <c:v>1.3732184444449405E-3</c:v>
                </c:pt>
                <c:pt idx="24">
                  <c:v>6.229722699189243E-4</c:v>
                </c:pt>
                <c:pt idx="25">
                  <c:v>4.2676949802725447E-2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B457-4B6E-8A62-2AA19DCE4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A7-4F1D-9BBB-3390A36925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325245</c:v>
                </c:pt>
                <c:pt idx="1">
                  <c:v>314351</c:v>
                </c:pt>
                <c:pt idx="2">
                  <c:v>362436</c:v>
                </c:pt>
                <c:pt idx="3">
                  <c:v>312008</c:v>
                </c:pt>
                <c:pt idx="4">
                  <c:v>289905</c:v>
                </c:pt>
                <c:pt idx="5">
                  <c:v>294445</c:v>
                </c:pt>
                <c:pt idx="6">
                  <c:v>304838</c:v>
                </c:pt>
                <c:pt idx="7">
                  <c:v>306793</c:v>
                </c:pt>
                <c:pt idx="8">
                  <c:v>286767</c:v>
                </c:pt>
                <c:pt idx="9">
                  <c:v>334069</c:v>
                </c:pt>
                <c:pt idx="10">
                  <c:v>326021</c:v>
                </c:pt>
                <c:pt idx="11">
                  <c:v>327138</c:v>
                </c:pt>
                <c:pt idx="12">
                  <c:v>3784016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7-4F1D-9BBB-3390A369258C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A7-4F1D-9BBB-3390A369258C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26740</c:v>
                </c:pt>
                <c:pt idx="1">
                  <c:v>30186</c:v>
                </c:pt>
                <c:pt idx="2">
                  <c:v>36614</c:v>
                </c:pt>
                <c:pt idx="3">
                  <c:v>39222</c:v>
                </c:pt>
                <c:pt idx="4">
                  <c:v>51094</c:v>
                </c:pt>
                <c:pt idx="5">
                  <c:v>63772</c:v>
                </c:pt>
                <c:pt idx="6">
                  <c:v>113577</c:v>
                </c:pt>
                <c:pt idx="7">
                  <c:v>161594</c:v>
                </c:pt>
                <c:pt idx="8">
                  <c:v>182655</c:v>
                </c:pt>
                <c:pt idx="9">
                  <c:v>286868</c:v>
                </c:pt>
                <c:pt idx="10">
                  <c:v>289574</c:v>
                </c:pt>
                <c:pt idx="11">
                  <c:v>253241</c:v>
                </c:pt>
                <c:pt idx="12">
                  <c:v>1535137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7-4F1D-9BBB-3390A369258C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A7-4F1D-9BBB-3390A36925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231945</c:v>
                </c:pt>
                <c:pt idx="1">
                  <c:v>292010</c:v>
                </c:pt>
                <c:pt idx="2">
                  <c:v>331934</c:v>
                </c:pt>
                <c:pt idx="3">
                  <c:v>335390</c:v>
                </c:pt>
                <c:pt idx="4">
                  <c:v>284415</c:v>
                </c:pt>
                <c:pt idx="5">
                  <c:v>280479</c:v>
                </c:pt>
                <c:pt idx="6">
                  <c:v>319984</c:v>
                </c:pt>
                <c:pt idx="7">
                  <c:v>318973</c:v>
                </c:pt>
                <c:pt idx="8">
                  <c:v>294872</c:v>
                </c:pt>
                <c:pt idx="9">
                  <c:v>351670</c:v>
                </c:pt>
                <c:pt idx="10">
                  <c:v>344565</c:v>
                </c:pt>
                <c:pt idx="11">
                  <c:v>354665</c:v>
                </c:pt>
                <c:pt idx="12">
                  <c:v>3740902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A7-4F1D-9BBB-3390A369258C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A7-4F1D-9BBB-3390A36925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A7-4F1D-9BBB-3390A36925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342649</c:v>
                </c:pt>
                <c:pt idx="1">
                  <c:v>355605</c:v>
                </c:pt>
                <c:pt idx="2">
                  <c:v>369308</c:v>
                </c:pt>
                <c:pt idx="3">
                  <c:v>350716</c:v>
                </c:pt>
                <c:pt idx="4">
                  <c:v>304938</c:v>
                </c:pt>
                <c:pt idx="5">
                  <c:v>310932</c:v>
                </c:pt>
                <c:pt idx="6">
                  <c:v>330758</c:v>
                </c:pt>
                <c:pt idx="7">
                  <c:v>329966</c:v>
                </c:pt>
                <c:pt idx="12">
                  <c:v>2694872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A7-4F1D-9BBB-3390A3692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A7-4F1D-9BBB-3390A36925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A7-4F1D-9BBB-3390A36925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A7-4F1D-9BBB-3390A36925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A7-4F1D-9BBB-3390A36925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A7-4F1D-9BBB-3390A36925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A7-4F1D-9BBB-3390A36925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A7-4F1D-9BBB-3390A36925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A7-4F1D-9BBB-3390A36925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A7-4F1D-9BBB-3390A36925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A7-4F1D-9BBB-3390A36925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A7-4F1D-9BBB-3390A36925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A7-4F1D-9BBB-3390A36925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A7-4F1D-9BBB-3390A369258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0.47728556338787209</c:v>
                </c:pt>
                <c:pt idx="1">
                  <c:v>0.2177836375466593</c:v>
                </c:pt>
                <c:pt idx="2">
                  <c:v>0.11259467243488164</c:v>
                </c:pt>
                <c:pt idx="3">
                  <c:v>4.5696055338561026E-2</c:v>
                </c:pt>
                <c:pt idx="4">
                  <c:v>7.215864142186601E-2</c:v>
                </c:pt>
                <c:pt idx="5">
                  <c:v>0.10857497352742995</c:v>
                </c:pt>
                <c:pt idx="6">
                  <c:v>3.367043352167598E-2</c:v>
                </c:pt>
                <c:pt idx="7">
                  <c:v>3.4463732040015849E-2</c:v>
                </c:pt>
                <c:pt idx="12">
                  <c:v>0.12514644299056843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A7-4F1D-9BBB-3390A369258C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5.3510430598471936E-2</c:v>
                </c:pt>
                <c:pt idx="1">
                  <c:v>0.13123546608727188</c:v>
                </c:pt>
                <c:pt idx="2">
                  <c:v>1.896058890397212E-2</c:v>
                </c:pt>
                <c:pt idx="3">
                  <c:v>0.12406092151483294</c:v>
                </c:pt>
                <c:pt idx="4">
                  <c:v>5.1854917990376226E-2</c:v>
                </c:pt>
                <c:pt idx="5">
                  <c:v>5.5993479257586243E-2</c:v>
                </c:pt>
                <c:pt idx="6">
                  <c:v>8.5028769379145608E-2</c:v>
                </c:pt>
                <c:pt idx="7">
                  <c:v>7.5533014117010522E-2</c:v>
                </c:pt>
                <c:pt idx="12">
                  <c:v>7.3645200578003056E-2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A7-4F1D-9BBB-3390A3692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mes'!$Y$6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F14-420A-A5CB-AD41172A74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14-420A-A5CB-AD41172A74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14-420A-A5CB-AD41172A74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14-420A-A5CB-AD41172A74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14-420A-A5CB-AD41172A74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14-420A-A5CB-AD41172A745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14-420A-A5CB-AD41172A74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14-420A-A5CB-AD41172A745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14-420A-A5CB-AD41172A745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F14-420A-A5CB-AD41172A745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F14-420A-A5CB-AD41172A745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F14-420A-A5CB-AD41172A745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F14-420A-A5CB-AD41172A745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F14-420A-A5CB-AD41172A7456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F14-420A-A5CB-AD41172A745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F14-420A-A5CB-AD41172A74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mes'!$B$8,'viaj aloj lugar residen mes'!$B$12:$B$36)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aloj lugar residen mes'!$Y$8,'viaj aloj lugar residen mes'!$Y$12:$Y$36)</c:f>
              <c:numCache>
                <c:formatCode>#,##0</c:formatCode>
                <c:ptCount val="26"/>
                <c:pt idx="0">
                  <c:v>129856</c:v>
                </c:pt>
                <c:pt idx="1">
                  <c:v>207939</c:v>
                </c:pt>
                <c:pt idx="2">
                  <c:v>35898</c:v>
                </c:pt>
                <c:pt idx="3">
                  <c:v>23466</c:v>
                </c:pt>
                <c:pt idx="4">
                  <c:v>23092</c:v>
                </c:pt>
                <c:pt idx="5">
                  <c:v>15495</c:v>
                </c:pt>
                <c:pt idx="6">
                  <c:v>16389</c:v>
                </c:pt>
                <c:pt idx="7">
                  <c:v>15929</c:v>
                </c:pt>
                <c:pt idx="8">
                  <c:v>11259</c:v>
                </c:pt>
                <c:pt idx="9">
                  <c:v>1444</c:v>
                </c:pt>
                <c:pt idx="10">
                  <c:v>3695</c:v>
                </c:pt>
                <c:pt idx="11">
                  <c:v>3651</c:v>
                </c:pt>
                <c:pt idx="12">
                  <c:v>1089</c:v>
                </c:pt>
                <c:pt idx="13">
                  <c:v>4138</c:v>
                </c:pt>
                <c:pt idx="14">
                  <c:v>162</c:v>
                </c:pt>
                <c:pt idx="15">
                  <c:v>4876</c:v>
                </c:pt>
                <c:pt idx="16">
                  <c:v>617</c:v>
                </c:pt>
                <c:pt idx="17">
                  <c:v>855</c:v>
                </c:pt>
                <c:pt idx="18">
                  <c:v>2963</c:v>
                </c:pt>
                <c:pt idx="19">
                  <c:v>3010</c:v>
                </c:pt>
                <c:pt idx="20">
                  <c:v>4841</c:v>
                </c:pt>
                <c:pt idx="21">
                  <c:v>1833</c:v>
                </c:pt>
                <c:pt idx="22">
                  <c:v>465</c:v>
                </c:pt>
                <c:pt idx="23">
                  <c:v>739</c:v>
                </c:pt>
                <c:pt idx="24">
                  <c:v>313</c:v>
                </c:pt>
                <c:pt idx="25">
                  <c:v>22464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F14-420A-A5CB-AD41172A7456}"/>
            </c:ext>
          </c:extLst>
        </c:ser>
        <c:ser>
          <c:idx val="1"/>
          <c:order val="1"/>
          <c:tx>
            <c:strRef>
              <c:f>'viaj aloj lugar residen mes'!$AA$6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2F14-420A-A5CB-AD41172A7456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2F14-420A-A5CB-AD41172A7456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2F14-420A-A5CB-AD41172A7456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2F14-420A-A5CB-AD41172A7456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2F14-420A-A5CB-AD41172A7456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2F14-420A-A5CB-AD41172A7456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2F14-420A-A5CB-AD41172A7456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2F14-420A-A5CB-AD41172A7456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2F14-420A-A5CB-AD41172A7456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2F14-420A-A5CB-AD41172A7456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2F14-420A-A5CB-AD41172A7456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2F14-420A-A5CB-AD41172A7456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2F14-420A-A5CB-AD41172A7456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2F14-420A-A5CB-AD41172A7456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2F14-420A-A5CB-AD41172A7456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2F14-420A-A5CB-AD41172A7456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2F14-420A-A5CB-AD41172A7456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2F14-420A-A5CB-AD41172A7456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2F14-420A-A5CB-AD41172A7456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2F14-420A-A5CB-AD41172A7456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2F14-420A-A5CB-AD41172A7456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2F14-420A-A5CB-AD41172A7456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2F14-420A-A5CB-AD41172A7456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2F14-420A-A5CB-AD41172A7456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2F14-420A-A5CB-AD41172A7456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2F14-420A-A5CB-AD41172A7456}"/>
              </c:ext>
            </c:extLst>
          </c:dPt>
          <c:dLbls>
            <c:dLbl>
              <c:idx val="0"/>
              <c:layout>
                <c:manualLayout>
                  <c:x val="-5.0155770188783063E-3"/>
                  <c:y val="0.33232065133182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14-420A-A5CB-AD41172A7456}"/>
                </c:ext>
              </c:extLst>
            </c:dLbl>
            <c:dLbl>
              <c:idx val="1"/>
              <c:layout>
                <c:manualLayout>
                  <c:x val="-2.5180988353792886E-3"/>
                  <c:y val="-0.41699791998272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14-420A-A5CB-AD41172A7456}"/>
                </c:ext>
              </c:extLst>
            </c:dLbl>
            <c:dLbl>
              <c:idx val="2"/>
              <c:layout>
                <c:manualLayout>
                  <c:x val="2.5180988353792886E-3"/>
                  <c:y val="0.2933812253790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14-420A-A5CB-AD41172A7456}"/>
                </c:ext>
              </c:extLst>
            </c:dLbl>
            <c:dLbl>
              <c:idx val="3"/>
              <c:layout>
                <c:manualLayout>
                  <c:x val="-2.3082306008874774E-17"/>
                  <c:y val="-0.12473098286685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14-420A-A5CB-AD41172A7456}"/>
                </c:ext>
              </c:extLst>
            </c:dLbl>
            <c:dLbl>
              <c:idx val="4"/>
              <c:layout>
                <c:manualLayout>
                  <c:x val="-1.2590494176896443E-3"/>
                  <c:y val="-0.12164579606440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14-420A-A5CB-AD41172A7456}"/>
                </c:ext>
              </c:extLst>
            </c:dLbl>
            <c:dLbl>
              <c:idx val="5"/>
              <c:layout>
                <c:manualLayout>
                  <c:x val="-2.5180988353792886E-3"/>
                  <c:y val="-0.1347687800205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14-420A-A5CB-AD41172A7456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14-420A-A5CB-AD41172A7456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14-420A-A5CB-AD41172A7456}"/>
                </c:ext>
              </c:extLst>
            </c:dLbl>
            <c:dLbl>
              <c:idx val="8"/>
              <c:layout>
                <c:manualLayout>
                  <c:x val="-3.7771482530688867E-3"/>
                  <c:y val="-9.77936791890280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14-420A-A5CB-AD41172A7456}"/>
                </c:ext>
              </c:extLst>
            </c:dLbl>
            <c:dLbl>
              <c:idx val="9"/>
              <c:layout>
                <c:manualLayout>
                  <c:x val="-1.2590494176896443E-3"/>
                  <c:y val="-0.121645420440513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14-420A-A5CB-AD41172A7456}"/>
                </c:ext>
              </c:extLst>
            </c:dLbl>
            <c:dLbl>
              <c:idx val="10"/>
              <c:layout>
                <c:manualLayout>
                  <c:x val="-1.2590494176897367E-3"/>
                  <c:y val="-9.7793679189028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14-420A-A5CB-AD41172A7456}"/>
                </c:ext>
              </c:extLst>
            </c:dLbl>
            <c:dLbl>
              <c:idx val="11"/>
              <c:layout>
                <c:manualLayout>
                  <c:x val="-3.7771482530689331E-3"/>
                  <c:y val="-9.30232558139534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14-420A-A5CB-AD41172A7456}"/>
                </c:ext>
              </c:extLst>
            </c:dLbl>
            <c:dLbl>
              <c:idx val="12"/>
              <c:layout>
                <c:manualLayout>
                  <c:x val="-1.2590494176896443E-3"/>
                  <c:y val="0.224210086440447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14-420A-A5CB-AD41172A7456}"/>
                </c:ext>
              </c:extLst>
            </c:dLbl>
            <c:dLbl>
              <c:idx val="13"/>
              <c:layout>
                <c:manualLayout>
                  <c:x val="0"/>
                  <c:y val="-9.063804412641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14-420A-A5CB-AD41172A7456}"/>
                </c:ext>
              </c:extLst>
            </c:dLbl>
            <c:dLbl>
              <c:idx val="14"/>
              <c:layout>
                <c:manualLayout>
                  <c:x val="-2.518098835379381E-3"/>
                  <c:y val="0.231365909315002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14-420A-A5CB-AD41172A7456}"/>
                </c:ext>
              </c:extLst>
            </c:dLbl>
            <c:dLbl>
              <c:idx val="15"/>
              <c:layout>
                <c:manualLayout>
                  <c:x val="-2.5180988353792886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F14-420A-A5CB-AD41172A7456}"/>
                </c:ext>
              </c:extLst>
            </c:dLbl>
            <c:dLbl>
              <c:idx val="16"/>
              <c:layout>
                <c:manualLayout>
                  <c:x val="-2.5180988353792886E-3"/>
                  <c:y val="-8.5867432939397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F14-420A-A5CB-AD41172A7456}"/>
                </c:ext>
              </c:extLst>
            </c:dLbl>
            <c:dLbl>
              <c:idx val="17"/>
              <c:layout>
                <c:manualLayout>
                  <c:x val="-2.5180988353792886E-3"/>
                  <c:y val="0.19081693500298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14-420A-A5CB-AD41172A7456}"/>
                </c:ext>
              </c:extLst>
            </c:dLbl>
            <c:dLbl>
              <c:idx val="18"/>
              <c:layout>
                <c:manualLayout>
                  <c:x val="-2.518098835379381E-3"/>
                  <c:y val="0.193202522314406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F14-420A-A5CB-AD41172A7456}"/>
                </c:ext>
              </c:extLst>
            </c:dLbl>
            <c:dLbl>
              <c:idx val="19"/>
              <c:layout>
                <c:manualLayout>
                  <c:x val="-1.2590494176896443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F14-420A-A5CB-AD41172A7456}"/>
                </c:ext>
              </c:extLst>
            </c:dLbl>
            <c:dLbl>
              <c:idx val="20"/>
              <c:layout>
                <c:manualLayout>
                  <c:x val="-3.7771482530689331E-3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14-420A-A5CB-AD41172A7456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F14-420A-A5CB-AD41172A7456}"/>
                </c:ext>
              </c:extLst>
            </c:dLbl>
            <c:dLbl>
              <c:idx val="22"/>
              <c:layout>
                <c:manualLayout>
                  <c:x val="-1.2590494176896443E-3"/>
                  <c:y val="-7.15563506261180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14-420A-A5CB-AD41172A7456}"/>
                </c:ext>
              </c:extLst>
            </c:dLbl>
            <c:dLbl>
              <c:idx val="23"/>
              <c:layout>
                <c:manualLayout>
                  <c:x val="-3.7771482530689331E-3"/>
                  <c:y val="0.16696481812760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14-420A-A5CB-AD41172A7456}"/>
                </c:ext>
              </c:extLst>
            </c:dLbl>
            <c:dLbl>
              <c:idx val="24"/>
              <c:layout>
                <c:manualLayout>
                  <c:x val="-5.0361976707585772E-3"/>
                  <c:y val="-6.9170951126636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14-420A-A5CB-AD41172A7456}"/>
                </c:ext>
              </c:extLst>
            </c:dLbl>
            <c:dLbl>
              <c:idx val="25"/>
              <c:layout>
                <c:manualLayout>
                  <c:x val="0"/>
                  <c:y val="0.24440982444278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F14-420A-A5CB-AD41172A745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mes'!$B$8,'viaj aloj lugar residen mes'!$B$12:$B$36)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aloj lugar residen mes'!$AA$8,'viaj aloj lugar residen mes'!$AA$12:$AA$36)</c:f>
              <c:numCache>
                <c:formatCode>0.0%</c:formatCode>
                <c:ptCount val="26"/>
                <c:pt idx="0">
                  <c:v>-0.14539184457840837</c:v>
                </c:pt>
                <c:pt idx="1">
                  <c:v>0.10435498433267831</c:v>
                </c:pt>
                <c:pt idx="2">
                  <c:v>-0.21864048930196112</c:v>
                </c:pt>
                <c:pt idx="3">
                  <c:v>0.11865376364589797</c:v>
                </c:pt>
                <c:pt idx="4">
                  <c:v>0.18081407240744518</c:v>
                </c:pt>
                <c:pt idx="5">
                  <c:v>0.17173321234119787</c:v>
                </c:pt>
                <c:pt idx="6">
                  <c:v>-1.6797648329233916E-2</c:v>
                </c:pt>
                <c:pt idx="7">
                  <c:v>0.18713668206886269</c:v>
                </c:pt>
                <c:pt idx="8">
                  <c:v>0.77362948960302447</c:v>
                </c:pt>
                <c:pt idx="9">
                  <c:v>-0.27400703871292109</c:v>
                </c:pt>
                <c:pt idx="10">
                  <c:v>0.65398388540734098</c:v>
                </c:pt>
                <c:pt idx="11">
                  <c:v>0.22516778523489922</c:v>
                </c:pt>
                <c:pt idx="12">
                  <c:v>-0.34199395770392749</c:v>
                </c:pt>
                <c:pt idx="13">
                  <c:v>1.7902899527983815</c:v>
                </c:pt>
                <c:pt idx="14">
                  <c:v>-0.20975609756097557</c:v>
                </c:pt>
                <c:pt idx="15">
                  <c:v>0.77632058287796002</c:v>
                </c:pt>
                <c:pt idx="16">
                  <c:v>-0.33584499461786865</c:v>
                </c:pt>
                <c:pt idx="17">
                  <c:v>-0.51830985915492955</c:v>
                </c:pt>
                <c:pt idx="18">
                  <c:v>2.9534398888116709E-2</c:v>
                </c:pt>
                <c:pt idx="19">
                  <c:v>1.4412003244120033</c:v>
                </c:pt>
                <c:pt idx="20">
                  <c:v>0.93099321898683685</c:v>
                </c:pt>
                <c:pt idx="21">
                  <c:v>0.59252823631624674</c:v>
                </c:pt>
                <c:pt idx="22">
                  <c:v>0.53465346534653468</c:v>
                </c:pt>
                <c:pt idx="23">
                  <c:v>-0.89496873223422402</c:v>
                </c:pt>
                <c:pt idx="24">
                  <c:v>9.8245614035087803E-2</c:v>
                </c:pt>
                <c:pt idx="25">
                  <c:v>-0.17061103932065724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2F14-420A-A5CB-AD41172A745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F14-420A-A5CB-AD41172A745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F14-420A-A5CB-AD41172A745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F14-420A-A5CB-AD41172A74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F14-420A-A5CB-AD41172A74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F14-420A-A5CB-AD41172A74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F14-420A-A5CB-AD41172A74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F14-420A-A5CB-AD41172A745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2F14-420A-A5CB-AD41172A74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2F14-420A-A5CB-AD41172A745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2F14-420A-A5CB-AD41172A745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F14-420A-A5CB-AD41172A745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F14-420A-A5CB-AD41172A745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F14-420A-A5CB-AD41172A745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F14-420A-A5CB-AD41172A7456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F14-420A-A5CB-AD41172A7456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F14-420A-A5CB-AD41172A7456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F14-420A-A5CB-AD41172A7456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F14-420A-A5CB-AD41172A7456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F14-420A-A5CB-AD41172A7456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F14-420A-A5CB-AD41172A7456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F14-420A-A5CB-AD41172A7456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F14-420A-A5CB-AD41172A7456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F14-420A-A5CB-AD41172A7456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F14-420A-A5CB-AD41172A7456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F14-420A-A5CB-AD41172A7456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F14-420A-A5CB-AD41172A7456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F14-420A-A5CB-AD41172A7456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F14-420A-A5CB-AD41172A7456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F14-420A-A5CB-AD41172A7456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F14-420A-A5CB-AD41172A7456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F14-420A-A5CB-AD41172A7456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F14-420A-A5CB-AD41172A7456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F14-420A-A5CB-AD41172A7456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F14-420A-A5CB-AD41172A7456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F14-420A-A5CB-AD41172A7456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F14-420A-A5CB-AD41172A7456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F14-420A-A5CB-AD41172A7456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F14-420A-A5CB-AD41172A7456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F14-420A-A5CB-AD41172A7456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F14-420A-A5CB-AD41172A7456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F14-420A-A5CB-AD41172A7456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F14-420A-A5CB-AD41172A7456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F14-420A-A5CB-AD41172A745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mes'!$B$8,'viaj aloj lugar residen mes'!$B$12:$B$36)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aloj lugar residen mes'!$AB$8,'viaj aloj lugar residen mes'!$AB$12:$AB$36)</c:f>
              <c:numCache>
                <c:formatCode>0.0%</c:formatCode>
                <c:ptCount val="26"/>
                <c:pt idx="0">
                  <c:v>0.24205279620040338</c:v>
                </c:pt>
                <c:pt idx="1">
                  <c:v>0.38760023710198743</c:v>
                </c:pt>
                <c:pt idx="2">
                  <c:v>6.6914207106349183E-2</c:v>
                </c:pt>
                <c:pt idx="3">
                  <c:v>4.3740843054142012E-2</c:v>
                </c:pt>
                <c:pt idx="4">
                  <c:v>4.3043703562867443E-2</c:v>
                </c:pt>
                <c:pt idx="5">
                  <c:v>2.8882824645185823E-2</c:v>
                </c:pt>
                <c:pt idx="6">
                  <c:v>3.0549248990638943E-2</c:v>
                </c:pt>
                <c:pt idx="7">
                  <c:v>2.9691804696557921E-2</c:v>
                </c:pt>
                <c:pt idx="8">
                  <c:v>2.0986881102300559E-2</c:v>
                </c:pt>
                <c:pt idx="9">
                  <c:v>2.6916294796804343E-3</c:v>
                </c:pt>
                <c:pt idx="10">
                  <c:v>6.8875144926725789E-3</c:v>
                </c:pt>
                <c:pt idx="11">
                  <c:v>6.8054980819343943E-3</c:v>
                </c:pt>
                <c:pt idx="12">
                  <c:v>2.0299061657700784E-3</c:v>
                </c:pt>
                <c:pt idx="13">
                  <c:v>7.7132706280593055E-3</c:v>
                </c:pt>
                <c:pt idx="14">
                  <c:v>3.019695122633174E-4</c:v>
                </c:pt>
                <c:pt idx="15">
                  <c:v>9.0889095172588617E-3</c:v>
                </c:pt>
                <c:pt idx="16">
                  <c:v>1.1500937596695484E-3</c:v>
                </c:pt>
                <c:pt idx="17">
                  <c:v>1.5937279813897308E-3</c:v>
                </c:pt>
                <c:pt idx="18">
                  <c:v>5.5230596594827751E-3</c:v>
                </c:pt>
                <c:pt idx="19">
                  <c:v>5.6106680982258355E-3</c:v>
                </c:pt>
                <c:pt idx="20">
                  <c:v>9.0236691905353061E-3</c:v>
                </c:pt>
                <c:pt idx="21">
                  <c:v>3.4167291109793879E-3</c:v>
                </c:pt>
                <c:pt idx="22">
                  <c:v>8.6676434075581854E-4</c:v>
                </c:pt>
                <c:pt idx="23">
                  <c:v>1.377502898534516E-3</c:v>
                </c:pt>
                <c:pt idx="24">
                  <c:v>5.8343492184208864E-4</c:v>
                </c:pt>
                <c:pt idx="25">
                  <c:v>4.1873105700513349E-2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2F14-420A-A5CB-AD41172A7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6671933165217093"/>
          <c:w val="0.95795330741250462"/>
          <c:h val="0.36819806837870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(2)'!$Z$6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9-43B9-ADED-8652D76F302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69-43B9-ADED-8652D76F30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69-43B9-ADED-8652D76F30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69-43B9-ADED-8652D76F30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69-43B9-ADED-8652D76F30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69-43B9-ADED-8652D76F30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69-43B9-ADED-8652D76F302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69-43B9-ADED-8652D76F302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069-43B9-ADED-8652D76F302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069-43B9-ADED-8652D76F302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069-43B9-ADED-8652D76F302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069-43B9-ADED-8652D76F302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069-43B9-ADED-8652D76F302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069-43B9-ADED-8652D76F302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069-43B9-ADED-8652D76F302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069-43B9-ADED-8652D76F3028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069-43B9-ADED-8652D76F3028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069-43B9-ADED-8652D76F30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(2)'!$Z$8:$Z$10,'viaj alojados lugar residen (2)'!$Z$12:$Z$36)</c:f>
              <c:numCache>
                <c:formatCode>#,##0</c:formatCode>
                <c:ptCount val="28"/>
                <c:pt idx="0">
                  <c:v>804014</c:v>
                </c:pt>
                <c:pt idx="1">
                  <c:v>325674</c:v>
                </c:pt>
                <c:pt idx="2">
                  <c:v>478340</c:v>
                </c:pt>
                <c:pt idx="3">
                  <c:v>1519946</c:v>
                </c:pt>
                <c:pt idx="4">
                  <c:v>335102</c:v>
                </c:pt>
                <c:pt idx="5">
                  <c:v>171951</c:v>
                </c:pt>
                <c:pt idx="6">
                  <c:v>136469</c:v>
                </c:pt>
                <c:pt idx="7">
                  <c:v>118730</c:v>
                </c:pt>
                <c:pt idx="8">
                  <c:v>120478</c:v>
                </c:pt>
                <c:pt idx="9">
                  <c:v>122027</c:v>
                </c:pt>
                <c:pt idx="10">
                  <c:v>85485</c:v>
                </c:pt>
                <c:pt idx="11">
                  <c:v>55142</c:v>
                </c:pt>
                <c:pt idx="12">
                  <c:v>46764</c:v>
                </c:pt>
                <c:pt idx="13">
                  <c:v>36585</c:v>
                </c:pt>
                <c:pt idx="14">
                  <c:v>50293</c:v>
                </c:pt>
                <c:pt idx="15">
                  <c:v>25024</c:v>
                </c:pt>
                <c:pt idx="16">
                  <c:v>45843</c:v>
                </c:pt>
                <c:pt idx="17">
                  <c:v>29023</c:v>
                </c:pt>
                <c:pt idx="18">
                  <c:v>16869</c:v>
                </c:pt>
                <c:pt idx="19">
                  <c:v>36056</c:v>
                </c:pt>
                <c:pt idx="20">
                  <c:v>23052</c:v>
                </c:pt>
                <c:pt idx="21">
                  <c:v>23496</c:v>
                </c:pt>
                <c:pt idx="22">
                  <c:v>19788</c:v>
                </c:pt>
                <c:pt idx="23">
                  <c:v>15222</c:v>
                </c:pt>
                <c:pt idx="24">
                  <c:v>3971</c:v>
                </c:pt>
                <c:pt idx="25">
                  <c:v>7096</c:v>
                </c:pt>
                <c:pt idx="26">
                  <c:v>4084</c:v>
                </c:pt>
                <c:pt idx="27">
                  <c:v>205689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069-43B9-ADED-8652D76F3028}"/>
            </c:ext>
          </c:extLst>
        </c:ser>
        <c:ser>
          <c:idx val="1"/>
          <c:order val="1"/>
          <c:tx>
            <c:strRef>
              <c:f>'viaj alojados lugar residen (2)'!$AA$6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532410321014E-3"/>
                  <c:y val="-0.25527065527065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69-43B9-ADED-8652D76F3028}"/>
                </c:ext>
              </c:extLst>
            </c:dLbl>
            <c:dLbl>
              <c:idx val="1"/>
              <c:layout>
                <c:manualLayout>
                  <c:x val="-2.5173064820641915E-3"/>
                  <c:y val="-0.168660968660968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69-43B9-ADED-8652D76F3028}"/>
                </c:ext>
              </c:extLst>
            </c:dLbl>
            <c:dLbl>
              <c:idx val="2"/>
              <c:layout>
                <c:manualLayout>
                  <c:x val="-3.7759597230962987E-3"/>
                  <c:y val="-0.183408814094316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69-43B9-ADED-8652D76F3028}"/>
                </c:ext>
              </c:extLst>
            </c:dLbl>
            <c:dLbl>
              <c:idx val="3"/>
              <c:layout>
                <c:manualLayout>
                  <c:x val="-1.2586532410321187E-3"/>
                  <c:y val="-0.410256410256410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69-43B9-ADED-8652D76F3028}"/>
                </c:ext>
              </c:extLst>
            </c:dLbl>
            <c:dLbl>
              <c:idx val="4"/>
              <c:layout>
                <c:manualLayout>
                  <c:x val="-2.5173064820641915E-3"/>
                  <c:y val="-0.173822757449436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69-43B9-ADED-8652D76F3028}"/>
                </c:ext>
              </c:extLst>
            </c:dLbl>
            <c:dLbl>
              <c:idx val="5"/>
              <c:layout>
                <c:manualLayout>
                  <c:x val="2.3075042854057632E-17"/>
                  <c:y val="-0.12763532763532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69-43B9-ADED-8652D76F3028}"/>
                </c:ext>
              </c:extLst>
            </c:dLbl>
            <c:dLbl>
              <c:idx val="6"/>
              <c:layout>
                <c:manualLayout>
                  <c:x val="-2.5173064820641915E-3"/>
                  <c:y val="0.21491551301185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69-43B9-ADED-8652D76F3028}"/>
                </c:ext>
              </c:extLst>
            </c:dLbl>
            <c:dLbl>
              <c:idx val="7"/>
              <c:layout>
                <c:manualLayout>
                  <c:x val="-1.2586532410320957E-3"/>
                  <c:y val="-0.13219373219373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69-43B9-ADED-8652D76F3028}"/>
                </c:ext>
              </c:extLst>
            </c:dLbl>
            <c:dLbl>
              <c:idx val="8"/>
              <c:layout>
                <c:manualLayout>
                  <c:x val="-3.775959723096287E-3"/>
                  <c:y val="-0.12307692307692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69-43B9-ADED-8652D76F3028}"/>
                </c:ext>
              </c:extLst>
            </c:dLbl>
            <c:dLbl>
              <c:idx val="9"/>
              <c:layout>
                <c:manualLayout>
                  <c:x val="-3.775959723096287E-3"/>
                  <c:y val="-0.11396011396011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69-43B9-ADED-8652D76F3028}"/>
                </c:ext>
              </c:extLst>
            </c:dLbl>
            <c:dLbl>
              <c:idx val="10"/>
              <c:layout>
                <c:manualLayout>
                  <c:x val="-5.034612964128383E-3"/>
                  <c:y val="-0.111680911680911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69-43B9-ADED-8652D76F3028}"/>
                </c:ext>
              </c:extLst>
            </c:dLbl>
            <c:dLbl>
              <c:idx val="11"/>
              <c:layout>
                <c:manualLayout>
                  <c:x val="-3.775959723096287E-3"/>
                  <c:y val="-0.12307692307692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69-43B9-ADED-8652D76F3028}"/>
                </c:ext>
              </c:extLst>
            </c:dLbl>
            <c:dLbl>
              <c:idx val="12"/>
              <c:layout>
                <c:manualLayout>
                  <c:x val="0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69-43B9-ADED-8652D76F3028}"/>
                </c:ext>
              </c:extLst>
            </c:dLbl>
            <c:dLbl>
              <c:idx val="13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69-43B9-ADED-8652D76F3028}"/>
                </c:ext>
              </c:extLst>
            </c:dLbl>
            <c:dLbl>
              <c:idx val="14"/>
              <c:layout>
                <c:manualLayout>
                  <c:x val="-5.034612964128383E-3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069-43B9-ADED-8652D76F3028}"/>
                </c:ext>
              </c:extLst>
            </c:dLbl>
            <c:dLbl>
              <c:idx val="15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69-43B9-ADED-8652D76F3028}"/>
                </c:ext>
              </c:extLst>
            </c:dLbl>
            <c:dLbl>
              <c:idx val="16"/>
              <c:layout>
                <c:manualLayout>
                  <c:x val="-1.2586532410321879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69-43B9-ADED-8652D76F3028}"/>
                </c:ext>
              </c:extLst>
            </c:dLbl>
            <c:dLbl>
              <c:idx val="17"/>
              <c:layout>
                <c:manualLayout>
                  <c:x val="-9.230017141623053E-17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069-43B9-ADED-8652D76F3028}"/>
                </c:ext>
              </c:extLst>
            </c:dLbl>
            <c:dLbl>
              <c:idx val="18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69-43B9-ADED-8652D76F3028}"/>
                </c:ext>
              </c:extLst>
            </c:dLbl>
            <c:dLbl>
              <c:idx val="19"/>
              <c:layout>
                <c:manualLayout>
                  <c:x val="0"/>
                  <c:y val="-8.4967320261437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069-43B9-ADED-8652D76F3028}"/>
                </c:ext>
              </c:extLst>
            </c:dLbl>
            <c:dLbl>
              <c:idx val="20"/>
              <c:layout>
                <c:manualLayout>
                  <c:x val="0"/>
                  <c:y val="-8.7145969498910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069-43B9-ADED-8652D76F3028}"/>
                </c:ext>
              </c:extLst>
            </c:dLbl>
            <c:dLbl>
              <c:idx val="21"/>
              <c:layout>
                <c:manualLayout>
                  <c:x val="-2.5173064820642834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069-43B9-ADED-8652D76F3028}"/>
                </c:ext>
              </c:extLst>
            </c:dLbl>
            <c:dLbl>
              <c:idx val="22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069-43B9-ADED-8652D76F3028}"/>
                </c:ext>
              </c:extLst>
            </c:dLbl>
            <c:dLbl>
              <c:idx val="23"/>
              <c:layout>
                <c:manualLayout>
                  <c:x val="1.2586532410320957E-3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069-43B9-ADED-8652D76F3028}"/>
                </c:ext>
              </c:extLst>
            </c:dLbl>
            <c:dLbl>
              <c:idx val="24"/>
              <c:layout>
                <c:manualLayout>
                  <c:x val="2.5173064820641915E-3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069-43B9-ADED-8652D76F3028}"/>
                </c:ext>
              </c:extLst>
            </c:dLbl>
            <c:dLbl>
              <c:idx val="25"/>
              <c:layout>
                <c:manualLayout>
                  <c:x val="0"/>
                  <c:y val="-8.27886710239652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069-43B9-ADED-8652D76F3028}"/>
                </c:ext>
              </c:extLst>
            </c:dLbl>
            <c:dLbl>
              <c:idx val="26"/>
              <c:layout>
                <c:manualLayout>
                  <c:x val="-1.8460034283246106E-16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069-43B9-ADED-8652D76F3028}"/>
                </c:ext>
              </c:extLst>
            </c:dLbl>
            <c:dLbl>
              <c:idx val="27"/>
              <c:layout>
                <c:manualLayout>
                  <c:x val="0"/>
                  <c:y val="-0.14379084967320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069-43B9-ADED-8652D76F302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(2)'!$AA$8:$AA$10,'viaj alojados lugar residen (2)'!$AA$12:$AA$36)</c:f>
              <c:numCache>
                <c:formatCode>0.0%</c:formatCode>
                <c:ptCount val="28"/>
                <c:pt idx="0">
                  <c:v>4.9180113946283965E-2</c:v>
                </c:pt>
                <c:pt idx="1">
                  <c:v>2.3822996831145415E-2</c:v>
                </c:pt>
                <c:pt idx="2">
                  <c:v>6.7175334091872374E-2</c:v>
                </c:pt>
                <c:pt idx="3">
                  <c:v>0.14199739435021796</c:v>
                </c:pt>
                <c:pt idx="4">
                  <c:v>0.13785598109357111</c:v>
                </c:pt>
                <c:pt idx="5">
                  <c:v>0.14301003077700303</c:v>
                </c:pt>
                <c:pt idx="6">
                  <c:v>-7.3876013708391253E-2</c:v>
                </c:pt>
                <c:pt idx="7">
                  <c:v>4.1610988007239058E-3</c:v>
                </c:pt>
                <c:pt idx="8">
                  <c:v>6.1143602029312349E-2</c:v>
                </c:pt>
                <c:pt idx="9">
                  <c:v>9.4785666864043439E-2</c:v>
                </c:pt>
                <c:pt idx="10">
                  <c:v>0.17480931766646046</c:v>
                </c:pt>
                <c:pt idx="11">
                  <c:v>0.21476879695107165</c:v>
                </c:pt>
                <c:pt idx="12">
                  <c:v>4.5005586592178792E-2</c:v>
                </c:pt>
                <c:pt idx="13">
                  <c:v>0.17682063818836857</c:v>
                </c:pt>
                <c:pt idx="14">
                  <c:v>0.45062013267955003</c:v>
                </c:pt>
                <c:pt idx="15">
                  <c:v>0.30285833289946384</c:v>
                </c:pt>
                <c:pt idx="16">
                  <c:v>0.35297937018563874</c:v>
                </c:pt>
                <c:pt idx="17">
                  <c:v>0.27388842558047677</c:v>
                </c:pt>
                <c:pt idx="18">
                  <c:v>1.1876912002879214E-2</c:v>
                </c:pt>
                <c:pt idx="19">
                  <c:v>0.63534107402031936</c:v>
                </c:pt>
                <c:pt idx="20">
                  <c:v>0.12268056299615249</c:v>
                </c:pt>
                <c:pt idx="21">
                  <c:v>8.0126879051165334E-2</c:v>
                </c:pt>
                <c:pt idx="22">
                  <c:v>0.2847682119205297</c:v>
                </c:pt>
                <c:pt idx="23">
                  <c:v>0.27797833935018046</c:v>
                </c:pt>
                <c:pt idx="24">
                  <c:v>2.5038719669592258E-2</c:v>
                </c:pt>
                <c:pt idx="25">
                  <c:v>0.19804153300692207</c:v>
                </c:pt>
                <c:pt idx="26">
                  <c:v>0.4365107281041154</c:v>
                </c:pt>
                <c:pt idx="27">
                  <c:v>6.4780639316681876E-2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2069-43B9-ADED-8652D76F302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069-43B9-ADED-8652D76F302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069-43B9-ADED-8652D76F302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069-43B9-ADED-8652D76F302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069-43B9-ADED-8652D76F302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069-43B9-ADED-8652D76F302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069-43B9-ADED-8652D76F302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069-43B9-ADED-8652D76F302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069-43B9-ADED-8652D76F302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069-43B9-ADED-8652D76F302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069-43B9-ADED-8652D76F302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069-43B9-ADED-8652D76F302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069-43B9-ADED-8652D76F302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069-43B9-ADED-8652D76F3028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069-43B9-ADED-8652D76F3028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069-43B9-ADED-8652D76F3028}"/>
              </c:ext>
            </c:extLst>
          </c:dPt>
          <c:dPt>
            <c:idx val="2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069-43B9-ADED-8652D76F3028}"/>
              </c:ext>
            </c:extLst>
          </c:dPt>
          <c:dPt>
            <c:idx val="2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069-43B9-ADED-8652D76F3028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069-43B9-ADED-8652D76F3028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069-43B9-ADED-8652D76F3028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069-43B9-ADED-8652D76F3028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069-43B9-ADED-8652D76F3028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069-43B9-ADED-8652D76F3028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069-43B9-ADED-8652D76F3028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069-43B9-ADED-8652D76F3028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069-43B9-ADED-8652D76F3028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069-43B9-ADED-8652D76F3028}"/>
                </c:ext>
              </c:extLst>
            </c:dLbl>
            <c:dLbl>
              <c:idx val="9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069-43B9-ADED-8652D76F3028}"/>
                </c:ext>
              </c:extLst>
            </c:dLbl>
            <c:dLbl>
              <c:idx val="10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069-43B9-ADED-8652D76F3028}"/>
                </c:ext>
              </c:extLst>
            </c:dLbl>
            <c:dLbl>
              <c:idx val="11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069-43B9-ADED-8652D76F3028}"/>
                </c:ext>
              </c:extLst>
            </c:dLbl>
            <c:dLbl>
              <c:idx val="12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069-43B9-ADED-8652D76F3028}"/>
                </c:ext>
              </c:extLst>
            </c:dLbl>
            <c:dLbl>
              <c:idx val="13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069-43B9-ADED-8652D76F3028}"/>
                </c:ext>
              </c:extLst>
            </c:dLbl>
            <c:dLbl>
              <c:idx val="14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069-43B9-ADED-8652D76F3028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069-43B9-ADED-8652D76F3028}"/>
                </c:ext>
              </c:extLst>
            </c:dLbl>
            <c:dLbl>
              <c:idx val="16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069-43B9-ADED-8652D76F3028}"/>
                </c:ext>
              </c:extLst>
            </c:dLbl>
            <c:dLbl>
              <c:idx val="17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069-43B9-ADED-8652D76F3028}"/>
                </c:ext>
              </c:extLst>
            </c:dLbl>
            <c:dLbl>
              <c:idx val="1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069-43B9-ADED-8652D76F3028}"/>
                </c:ext>
              </c:extLst>
            </c:dLbl>
            <c:dLbl>
              <c:idx val="1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069-43B9-ADED-8652D76F3028}"/>
                </c:ext>
              </c:extLst>
            </c:dLbl>
            <c:dLbl>
              <c:idx val="20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069-43B9-ADED-8652D76F3028}"/>
                </c:ext>
              </c:extLst>
            </c:dLbl>
            <c:dLbl>
              <c:idx val="21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069-43B9-ADED-8652D76F3028}"/>
                </c:ext>
              </c:extLst>
            </c:dLbl>
            <c:dLbl>
              <c:idx val="22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069-43B9-ADED-8652D76F3028}"/>
                </c:ext>
              </c:extLst>
            </c:dLbl>
            <c:dLbl>
              <c:idx val="2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069-43B9-ADED-8652D76F3028}"/>
                </c:ext>
              </c:extLst>
            </c:dLbl>
            <c:dLbl>
              <c:idx val="24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069-43B9-ADED-8652D76F3028}"/>
                </c:ext>
              </c:extLst>
            </c:dLbl>
            <c:dLbl>
              <c:idx val="25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069-43B9-ADED-8652D76F3028}"/>
                </c:ext>
              </c:extLst>
            </c:dLbl>
            <c:dLbl>
              <c:idx val="2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069-43B9-ADED-8652D76F3028}"/>
                </c:ext>
              </c:extLst>
            </c:dLbl>
            <c:dLbl>
              <c:idx val="27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069-43B9-ADED-8652D76F302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(2)'!$AE$8:$AE$10,'viaj alojados lugar residen (2)'!$AE$12:$AE$36)</c:f>
              <c:numCache>
                <c:formatCode>0.0%</c:formatCode>
                <c:ptCount val="28"/>
                <c:pt idx="0">
                  <c:v>0.19812089057239429</c:v>
                </c:pt>
                <c:pt idx="1">
                  <c:v>8.0250869905591132E-2</c:v>
                </c:pt>
                <c:pt idx="2">
                  <c:v>0.11787002066680317</c:v>
                </c:pt>
                <c:pt idx="3">
                  <c:v>0.37453707913288631</c:v>
                </c:pt>
                <c:pt idx="4">
                  <c:v>8.257406795477501E-2</c:v>
                </c:pt>
                <c:pt idx="5">
                  <c:v>4.2371258777600604E-2</c:v>
                </c:pt>
                <c:pt idx="6">
                  <c:v>3.3627971422791246E-2</c:v>
                </c:pt>
                <c:pt idx="7">
                  <c:v>2.9256820574841205E-2</c:v>
                </c:pt>
                <c:pt idx="8">
                  <c:v>2.968755351819859E-2</c:v>
                </c:pt>
                <c:pt idx="9">
                  <c:v>3.0069249930819067E-2</c:v>
                </c:pt>
                <c:pt idx="10">
                  <c:v>2.1064762965049274E-2</c:v>
                </c:pt>
                <c:pt idx="11">
                  <c:v>1.3587800893943347E-2</c:v>
                </c:pt>
                <c:pt idx="12">
                  <c:v>1.1523338308446677E-2</c:v>
                </c:pt>
                <c:pt idx="13">
                  <c:v>9.0150827990446002E-3</c:v>
                </c:pt>
                <c:pt idx="14">
                  <c:v>1.2392935881163048E-2</c:v>
                </c:pt>
                <c:pt idx="15">
                  <c:v>6.1662821364846824E-3</c:v>
                </c:pt>
                <c:pt idx="16">
                  <c:v>1.1296390344583891E-2</c:v>
                </c:pt>
                <c:pt idx="17">
                  <c:v>7.1516946310419965E-3</c:v>
                </c:pt>
                <c:pt idx="18">
                  <c:v>4.1567700351806307E-3</c:v>
                </c:pt>
                <c:pt idx="19">
                  <c:v>8.8847294082917069E-3</c:v>
                </c:pt>
                <c:pt idx="20">
                  <c:v>5.6803522942073569E-3</c:v>
                </c:pt>
                <c:pt idx="21">
                  <c:v>5.7897604331379514E-3</c:v>
                </c:pt>
                <c:pt idx="22">
                  <c:v>4.8760546242310934E-3</c:v>
                </c:pt>
                <c:pt idx="23">
                  <c:v>3.750924979282682E-3</c:v>
                </c:pt>
                <c:pt idx="24">
                  <c:v>9.7851288219232219E-4</c:v>
                </c:pt>
                <c:pt idx="25">
                  <c:v>1.7485589050709441E-3</c:v>
                </c:pt>
                <c:pt idx="26">
                  <c:v>1.0063577463796133E-3</c:v>
                </c:pt>
                <c:pt idx="27">
                  <c:v>5.0684798847961864E-2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F-2069-43B9-ADED-8652D76F3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(2)'!$AG$6</c:f>
              <c:strCache>
                <c:ptCount val="1"/>
                <c:pt idx="0">
                  <c:v>cuota 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(2)'!$AG$8:$AG$36</c:f>
              <c:numCache>
                <c:formatCode>0.0%</c:formatCode>
                <c:ptCount val="29"/>
                <c:pt idx="0">
                  <c:v>0.2072086297840228</c:v>
                </c:pt>
                <c:pt idx="1">
                  <c:v>7.9911303848927098E-2</c:v>
                </c:pt>
                <c:pt idx="2">
                  <c:v>0.12729732593509571</c:v>
                </c:pt>
                <c:pt idx="3">
                  <c:v>0.79279137021597723</c:v>
                </c:pt>
                <c:pt idx="4">
                  <c:v>0.3648148674597288</c:v>
                </c:pt>
                <c:pt idx="5">
                  <c:v>0.1050922755266334</c:v>
                </c:pt>
                <c:pt idx="6">
                  <c:v>3.5591656566022034E-2</c:v>
                </c:pt>
                <c:pt idx="7">
                  <c:v>3.0575878885302336E-2</c:v>
                </c:pt>
                <c:pt idx="8">
                  <c:v>2.8073675695652285E-2</c:v>
                </c:pt>
                <c:pt idx="9">
                  <c:v>2.730249470846826E-2</c:v>
                </c:pt>
                <c:pt idx="10">
                  <c:v>2.3546863975975541E-2</c:v>
                </c:pt>
                <c:pt idx="11">
                  <c:v>1.1111570557633114E-2</c:v>
                </c:pt>
                <c:pt idx="12">
                  <c:v>1.5977970687886204E-2</c:v>
                </c:pt>
                <c:pt idx="13">
                  <c:v>5.7355293728468832E-3</c:v>
                </c:pt>
                <c:pt idx="14">
                  <c:v>7.8485239275441349E-3</c:v>
                </c:pt>
                <c:pt idx="15">
                  <c:v>2.028278359121205E-2</c:v>
                </c:pt>
                <c:pt idx="16">
                  <c:v>3.4000191244614782E-3</c:v>
                </c:pt>
                <c:pt idx="17">
                  <c:v>1.5397000560811912E-2</c:v>
                </c:pt>
                <c:pt idx="18">
                  <c:v>3.5313059681241748E-3</c:v>
                </c:pt>
                <c:pt idx="19">
                  <c:v>1.9243343265992832E-3</c:v>
                </c:pt>
                <c:pt idx="20">
                  <c:v>1.266065193738548E-2</c:v>
                </c:pt>
                <c:pt idx="21">
                  <c:v>6.0187781536624636E-3</c:v>
                </c:pt>
                <c:pt idx="22">
                  <c:v>1.8636012394718548E-3</c:v>
                </c:pt>
                <c:pt idx="23">
                  <c:v>2.5717231915108065E-3</c:v>
                </c:pt>
                <c:pt idx="24">
                  <c:v>2.0424407981619844E-3</c:v>
                </c:pt>
                <c:pt idx="25">
                  <c:v>5.4272120411744487E-4</c:v>
                </c:pt>
                <c:pt idx="26">
                  <c:v>1.2389032896658129E-2</c:v>
                </c:pt>
                <c:pt idx="27">
                  <c:v>6.9649221195072092E-4</c:v>
                </c:pt>
                <c:pt idx="28">
                  <c:v>5.3799177648156428E-2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C-4322-9FAC-831A926E8855}"/>
            </c:ext>
          </c:extLst>
        </c:ser>
        <c:ser>
          <c:idx val="0"/>
          <c:order val="1"/>
          <c:tx>
            <c:strRef>
              <c:f>'viaj alojados lugar residen (2)'!$AH$6</c:f>
              <c:strCache>
                <c:ptCount val="1"/>
                <c:pt idx="0">
                  <c:v>cuota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(2)'!$AH$8:$AH$36</c:f>
              <c:numCache>
                <c:formatCode>0.0%</c:formatCode>
                <c:ptCount val="29"/>
                <c:pt idx="0">
                  <c:v>0.21190870181180341</c:v>
                </c:pt>
                <c:pt idx="1">
                  <c:v>8.6745385134900765E-2</c:v>
                </c:pt>
                <c:pt idx="2">
                  <c:v>0.12516331667690264</c:v>
                </c:pt>
                <c:pt idx="3">
                  <c:v>0.78809129818819657</c:v>
                </c:pt>
                <c:pt idx="4">
                  <c:v>0.31176975086087699</c:v>
                </c:pt>
                <c:pt idx="5">
                  <c:v>0.1055972816487486</c:v>
                </c:pt>
                <c:pt idx="6">
                  <c:v>3.5657956217187883E-2</c:v>
                </c:pt>
                <c:pt idx="7">
                  <c:v>2.9457873649172992E-2</c:v>
                </c:pt>
                <c:pt idx="8">
                  <c:v>3.337203283948955E-2</c:v>
                </c:pt>
                <c:pt idx="9">
                  <c:v>2.6275536403040735E-2</c:v>
                </c:pt>
                <c:pt idx="10">
                  <c:v>1.9716344182117564E-2</c:v>
                </c:pt>
                <c:pt idx="11">
                  <c:v>1.6206863483241209E-2</c:v>
                </c:pt>
                <c:pt idx="12">
                  <c:v>2.4216777086083618E-2</c:v>
                </c:pt>
                <c:pt idx="13">
                  <c:v>7.5215788854406202E-3</c:v>
                </c:pt>
                <c:pt idx="14">
                  <c:v>8.4404371071813093E-3</c:v>
                </c:pt>
                <c:pt idx="15">
                  <c:v>3.5164180444439003E-2</c:v>
                </c:pt>
                <c:pt idx="16">
                  <c:v>2.9919003089839305E-3</c:v>
                </c:pt>
                <c:pt idx="17">
                  <c:v>2.9276958558882082E-2</c:v>
                </c:pt>
                <c:pt idx="18">
                  <c:v>3.7386851553727362E-3</c:v>
                </c:pt>
                <c:pt idx="19">
                  <c:v>2.467518599907638E-3</c:v>
                </c:pt>
                <c:pt idx="20">
                  <c:v>1.8057502433171939E-2</c:v>
                </c:pt>
                <c:pt idx="21">
                  <c:v>6.2123249425458564E-3</c:v>
                </c:pt>
                <c:pt idx="22">
                  <c:v>2.3539365695370274E-3</c:v>
                </c:pt>
                <c:pt idx="23">
                  <c:v>1.7506595579278557E-3</c:v>
                </c:pt>
                <c:pt idx="24">
                  <c:v>2.5647774642369634E-3</c:v>
                </c:pt>
                <c:pt idx="25">
                  <c:v>8.3792252345264891E-4</c:v>
                </c:pt>
                <c:pt idx="26">
                  <c:v>9.2953629285936305E-3</c:v>
                </c:pt>
                <c:pt idx="27">
                  <c:v>1.140581227134815E-3</c:v>
                </c:pt>
                <c:pt idx="28">
                  <c:v>5.4006555111429412E-2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C-4322-9FAC-831A926E8855}"/>
            </c:ext>
          </c:extLst>
        </c:ser>
        <c:ser>
          <c:idx val="1"/>
          <c:order val="2"/>
          <c:tx>
            <c:strRef>
              <c:f>'viaj alojados lugar residen (2)'!$AI$6</c:f>
              <c:strCache>
                <c:ptCount val="1"/>
                <c:pt idx="0">
                  <c:v>cuota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(2)'!$AI$8:$AI$36</c:f>
              <c:numCache>
                <c:formatCode>0.0%</c:formatCode>
                <c:ptCount val="29"/>
                <c:pt idx="0">
                  <c:v>0.4704873473782934</c:v>
                </c:pt>
                <c:pt idx="1">
                  <c:v>0.25720600239679037</c:v>
                </c:pt>
                <c:pt idx="2">
                  <c:v>0.21328134498150303</c:v>
                </c:pt>
                <c:pt idx="3">
                  <c:v>0.52951265262170655</c:v>
                </c:pt>
                <c:pt idx="4">
                  <c:v>8.0452263924831097E-2</c:v>
                </c:pt>
                <c:pt idx="5">
                  <c:v>7.9308578078052E-2</c:v>
                </c:pt>
                <c:pt idx="6">
                  <c:v>7.1184674435972692E-2</c:v>
                </c:pt>
                <c:pt idx="7">
                  <c:v>2.9354603400663461E-2</c:v>
                </c:pt>
                <c:pt idx="8">
                  <c:v>3.4709172065234384E-2</c:v>
                </c:pt>
                <c:pt idx="9">
                  <c:v>3.3065286485923197E-2</c:v>
                </c:pt>
                <c:pt idx="10">
                  <c:v>1.1442937283984924E-2</c:v>
                </c:pt>
                <c:pt idx="11">
                  <c:v>3.4253260850686904E-2</c:v>
                </c:pt>
                <c:pt idx="12">
                  <c:v>3.0359344877294754E-3</c:v>
                </c:pt>
                <c:pt idx="13">
                  <c:v>6.9446133004498322E-3</c:v>
                </c:pt>
                <c:pt idx="14">
                  <c:v>1.3981277246122584E-2</c:v>
                </c:pt>
                <c:pt idx="15">
                  <c:v>3.3971898501137607E-3</c:v>
                </c:pt>
                <c:pt idx="16">
                  <c:v>3.345085711308335E-3</c:v>
                </c:pt>
                <c:pt idx="17">
                  <c:v>5.2277819268110534E-4</c:v>
                </c:pt>
                <c:pt idx="18">
                  <c:v>7.3831564687288328E-3</c:v>
                </c:pt>
                <c:pt idx="19">
                  <c:v>7.2737377772374382E-3</c:v>
                </c:pt>
                <c:pt idx="20">
                  <c:v>3.777550063393369E-4</c:v>
                </c:pt>
                <c:pt idx="21">
                  <c:v>5.6680618997169011E-3</c:v>
                </c:pt>
                <c:pt idx="22">
                  <c:v>1.2920089619118745E-2</c:v>
                </c:pt>
                <c:pt idx="23">
                  <c:v>4.8830262083818191E-3</c:v>
                </c:pt>
                <c:pt idx="24">
                  <c:v>4.0953853101064665E-3</c:v>
                </c:pt>
                <c:pt idx="25">
                  <c:v>2.6955207808673602E-3</c:v>
                </c:pt>
                <c:pt idx="26">
                  <c:v>3.2903763655626377E-3</c:v>
                </c:pt>
                <c:pt idx="27">
                  <c:v>3.352032929815725E-4</c:v>
                </c:pt>
                <c:pt idx="28">
                  <c:v>7.5592684578911717E-2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2C-4322-9FAC-831A926E8855}"/>
            </c:ext>
          </c:extLst>
        </c:ser>
        <c:ser>
          <c:idx val="3"/>
          <c:order val="3"/>
          <c:tx>
            <c:strRef>
              <c:f>'viaj alojados lugar residen (2)'!$AJ$6</c:f>
              <c:strCache>
                <c:ptCount val="1"/>
                <c:pt idx="0">
                  <c:v>cuota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(2)'!$AJ$8:$AJ$36</c:f>
              <c:numCache>
                <c:formatCode>0.0%</c:formatCode>
                <c:ptCount val="29"/>
                <c:pt idx="0">
                  <c:v>0.20986705949336201</c:v>
                </c:pt>
                <c:pt idx="1">
                  <c:v>8.7114194424566679E-2</c:v>
                </c:pt>
                <c:pt idx="2">
                  <c:v>0.12275286506879533</c:v>
                </c:pt>
                <c:pt idx="3">
                  <c:v>0.79013294050663796</c:v>
                </c:pt>
                <c:pt idx="4">
                  <c:v>0.3644968359430949</c:v>
                </c:pt>
                <c:pt idx="5">
                  <c:v>8.0652984006772038E-2</c:v>
                </c:pt>
                <c:pt idx="6">
                  <c:v>4.1198877278081261E-2</c:v>
                </c:pt>
                <c:pt idx="7">
                  <c:v>4.035483665130031E-2</c:v>
                </c:pt>
                <c:pt idx="8">
                  <c:v>3.2380816232747078E-2</c:v>
                </c:pt>
                <c:pt idx="9">
                  <c:v>3.1093120247307739E-2</c:v>
                </c:pt>
                <c:pt idx="10">
                  <c:v>3.0525131843692002E-2</c:v>
                </c:pt>
                <c:pt idx="11">
                  <c:v>1.992751985973918E-2</c:v>
                </c:pt>
                <c:pt idx="12">
                  <c:v>1.2431387466407484E-2</c:v>
                </c:pt>
                <c:pt idx="13">
                  <c:v>1.2255294629606655E-2</c:v>
                </c:pt>
                <c:pt idx="14">
                  <c:v>8.5138011049209327E-3</c:v>
                </c:pt>
                <c:pt idx="15">
                  <c:v>9.4947723979544752E-3</c:v>
                </c:pt>
                <c:pt idx="16">
                  <c:v>5.2600546134269283E-3</c:v>
                </c:pt>
                <c:pt idx="17">
                  <c:v>9.2792435292729011E-3</c:v>
                </c:pt>
                <c:pt idx="18">
                  <c:v>6.2393827384654398E-3</c:v>
                </c:pt>
                <c:pt idx="19">
                  <c:v>4.5655422741938002E-3</c:v>
                </c:pt>
                <c:pt idx="20">
                  <c:v>6.0380946590741355E-3</c:v>
                </c:pt>
                <c:pt idx="21">
                  <c:v>5.6231947403287928E-3</c:v>
                </c:pt>
                <c:pt idx="22">
                  <c:v>5.9573055659851082E-3</c:v>
                </c:pt>
                <c:pt idx="23">
                  <c:v>4.2180122432447309E-3</c:v>
                </c:pt>
                <c:pt idx="24">
                  <c:v>3.2619623314691592E-3</c:v>
                </c:pt>
                <c:pt idx="25">
                  <c:v>1.0609388021250543E-3</c:v>
                </c:pt>
                <c:pt idx="26">
                  <c:v>1.6220806724281615E-3</c:v>
                </c:pt>
                <c:pt idx="27">
                  <c:v>7.7858776831221731E-4</c:v>
                </c:pt>
                <c:pt idx="28">
                  <c:v>5.2903162906687499E-2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2C-4322-9FAC-831A926E8855}"/>
            </c:ext>
          </c:extLst>
        </c:ser>
        <c:ser>
          <c:idx val="4"/>
          <c:order val="4"/>
          <c:tx>
            <c:strRef>
              <c:f>'viaj alojados lugar residen (2)'!$AK$6</c:f>
              <c:strCache>
                <c:ptCount val="1"/>
                <c:pt idx="0">
                  <c:v>cuota 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(2)'!$AK$8:$AK$36</c:f>
              <c:numCache>
                <c:formatCode>0.0%</c:formatCode>
                <c:ptCount val="29"/>
                <c:pt idx="0">
                  <c:v>0.19812089057239429</c:v>
                </c:pt>
                <c:pt idx="1">
                  <c:v>8.0250869905591132E-2</c:v>
                </c:pt>
                <c:pt idx="2">
                  <c:v>0.11787002066680317</c:v>
                </c:pt>
                <c:pt idx="3">
                  <c:v>0.80187910942760565</c:v>
                </c:pt>
                <c:pt idx="4">
                  <c:v>0.37453707913288631</c:v>
                </c:pt>
                <c:pt idx="5">
                  <c:v>8.257406795477501E-2</c:v>
                </c:pt>
                <c:pt idx="6">
                  <c:v>4.2371258777600604E-2</c:v>
                </c:pt>
                <c:pt idx="7">
                  <c:v>3.3627971422791246E-2</c:v>
                </c:pt>
                <c:pt idx="8">
                  <c:v>2.9256820574841205E-2</c:v>
                </c:pt>
                <c:pt idx="9">
                  <c:v>2.968755351819859E-2</c:v>
                </c:pt>
                <c:pt idx="10">
                  <c:v>3.0069249930819067E-2</c:v>
                </c:pt>
                <c:pt idx="11">
                  <c:v>2.1064762965049274E-2</c:v>
                </c:pt>
                <c:pt idx="12">
                  <c:v>1.3587800893943347E-2</c:v>
                </c:pt>
                <c:pt idx="13">
                  <c:v>1.1523338308446677E-2</c:v>
                </c:pt>
                <c:pt idx="14">
                  <c:v>9.0150827990446002E-3</c:v>
                </c:pt>
                <c:pt idx="15">
                  <c:v>1.2392935881163048E-2</c:v>
                </c:pt>
                <c:pt idx="16">
                  <c:v>6.1662821364846824E-3</c:v>
                </c:pt>
                <c:pt idx="17">
                  <c:v>1.1296390344583891E-2</c:v>
                </c:pt>
                <c:pt idx="18">
                  <c:v>7.1516946310419965E-3</c:v>
                </c:pt>
                <c:pt idx="19">
                  <c:v>4.1567700351806307E-3</c:v>
                </c:pt>
                <c:pt idx="20">
                  <c:v>8.8847294082917069E-3</c:v>
                </c:pt>
                <c:pt idx="21">
                  <c:v>5.6803522942073569E-3</c:v>
                </c:pt>
                <c:pt idx="22">
                  <c:v>5.7897604331379514E-3</c:v>
                </c:pt>
                <c:pt idx="23">
                  <c:v>4.8760546242310934E-3</c:v>
                </c:pt>
                <c:pt idx="24">
                  <c:v>3.750924979282682E-3</c:v>
                </c:pt>
                <c:pt idx="25">
                  <c:v>9.7851288219232219E-4</c:v>
                </c:pt>
                <c:pt idx="26">
                  <c:v>1.7485589050709441E-3</c:v>
                </c:pt>
                <c:pt idx="27">
                  <c:v>1.0063577463796133E-3</c:v>
                </c:pt>
                <c:pt idx="28">
                  <c:v>5.0684798847961864E-2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2C-4322-9FAC-831A926E8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38013619673605015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residen acu'!$Z$6</c:f>
              <c:strCache>
                <c:ptCount val="1"/>
                <c:pt idx="0">
                  <c:v>acumulado agosto 2023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04D6-4E69-96E5-44305C225B3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04D6-4E69-96E5-44305C225B39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6-4E69-96E5-44305C225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acu'!$Z$8:$Z$10,'viaj entrados lugar residen acu'!$Z$12:$Z$36)</c:f>
              <c:numCache>
                <c:formatCode>#,##0</c:formatCode>
                <c:ptCount val="28"/>
                <c:pt idx="0">
                  <c:v>732478</c:v>
                </c:pt>
                <c:pt idx="1">
                  <c:v>305961</c:v>
                </c:pt>
                <c:pt idx="2">
                  <c:v>426517</c:v>
                </c:pt>
                <c:pt idx="3">
                  <c:v>1261851</c:v>
                </c:pt>
                <c:pt idx="4">
                  <c:v>271245</c:v>
                </c:pt>
                <c:pt idx="5">
                  <c:v>146838</c:v>
                </c:pt>
                <c:pt idx="6">
                  <c:v>108589</c:v>
                </c:pt>
                <c:pt idx="7">
                  <c:v>97806</c:v>
                </c:pt>
                <c:pt idx="8">
                  <c:v>101692</c:v>
                </c:pt>
                <c:pt idx="9">
                  <c:v>100111</c:v>
                </c:pt>
                <c:pt idx="10">
                  <c:v>71210</c:v>
                </c:pt>
                <c:pt idx="11">
                  <c:v>45099</c:v>
                </c:pt>
                <c:pt idx="12">
                  <c:v>36109</c:v>
                </c:pt>
                <c:pt idx="13">
                  <c:v>30232</c:v>
                </c:pt>
                <c:pt idx="14">
                  <c:v>40523</c:v>
                </c:pt>
                <c:pt idx="15">
                  <c:v>22174</c:v>
                </c:pt>
                <c:pt idx="16">
                  <c:v>35971</c:v>
                </c:pt>
                <c:pt idx="17">
                  <c:v>24693</c:v>
                </c:pt>
                <c:pt idx="18">
                  <c:v>14139</c:v>
                </c:pt>
                <c:pt idx="19">
                  <c:v>28444</c:v>
                </c:pt>
                <c:pt idx="20">
                  <c:v>18593</c:v>
                </c:pt>
                <c:pt idx="21">
                  <c:v>19865</c:v>
                </c:pt>
                <c:pt idx="22">
                  <c:v>17822</c:v>
                </c:pt>
                <c:pt idx="23">
                  <c:v>12793</c:v>
                </c:pt>
                <c:pt idx="24">
                  <c:v>3193</c:v>
                </c:pt>
                <c:pt idx="25">
                  <c:v>5997</c:v>
                </c:pt>
                <c:pt idx="26">
                  <c:v>3620</c:v>
                </c:pt>
                <c:pt idx="27">
                  <c:v>176263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D6-4E69-96E5-44305C225B39}"/>
            </c:ext>
          </c:extLst>
        </c:ser>
        <c:ser>
          <c:idx val="2"/>
          <c:order val="1"/>
          <c:tx>
            <c:strRef>
              <c:f>'viaj entrados lugar residen acu'!$AA$6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4D6-4E69-96E5-44305C225B3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4D6-4E69-96E5-44305C225B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4D6-4E69-96E5-44305C225B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4D6-4E69-96E5-44305C225B3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4D6-4E69-96E5-44305C225B3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4D6-4E69-96E5-44305C225B3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4D6-4E69-96E5-44305C225B3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4D6-4E69-96E5-44305C225B3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4D6-4E69-96E5-44305C225B3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4D6-4E69-96E5-44305C225B3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4D6-4E69-96E5-44305C225B3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4D6-4E69-96E5-44305C225B39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4D6-4E69-96E5-44305C225B3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4D6-4E69-96E5-44305C225B3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4D6-4E69-96E5-44305C225B3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4D6-4E69-96E5-44305C225B39}"/>
              </c:ext>
            </c:extLst>
          </c:dPt>
          <c:dLbls>
            <c:dLbl>
              <c:idx val="0"/>
              <c:layout>
                <c:manualLayout>
                  <c:x val="-1.2586532410321014E-3"/>
                  <c:y val="-0.2689458689458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D6-4E69-96E5-44305C225B39}"/>
                </c:ext>
              </c:extLst>
            </c:dLbl>
            <c:dLbl>
              <c:idx val="1"/>
              <c:layout>
                <c:manualLayout>
                  <c:x val="-1.1537521427028816E-17"/>
                  <c:y val="-0.18689458689458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D6-4E69-96E5-44305C225B39}"/>
                </c:ext>
              </c:extLst>
            </c:dLbl>
            <c:dLbl>
              <c:idx val="2"/>
              <c:layout>
                <c:manualLayout>
                  <c:x val="-1.2586532410321072E-3"/>
                  <c:y val="-0.20056980056980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D6-4E69-96E5-44305C225B39}"/>
                </c:ext>
              </c:extLst>
            </c:dLbl>
            <c:dLbl>
              <c:idx val="3"/>
              <c:layout>
                <c:manualLayout>
                  <c:x val="-3.775959723096287E-3"/>
                  <c:y val="-0.42393162393162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6-4E69-96E5-44305C225B39}"/>
                </c:ext>
              </c:extLst>
            </c:dLbl>
            <c:dLbl>
              <c:idx val="4"/>
              <c:layout>
                <c:manualLayout>
                  <c:x val="-2.5173064820641681E-3"/>
                  <c:y val="-0.17321937321937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6-4E69-96E5-44305C225B39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D6-4E69-96E5-44305C225B39}"/>
                </c:ext>
              </c:extLst>
            </c:dLbl>
            <c:dLbl>
              <c:idx val="6"/>
              <c:layout>
                <c:manualLayout>
                  <c:x val="-5.034612964128383E-3"/>
                  <c:y val="-0.1185185185185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6-4E69-96E5-44305C225B39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D6-4E69-96E5-44305C225B39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D6-4E69-96E5-44305C225B39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D6-4E69-96E5-44305C225B39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D6-4E69-96E5-44305C225B39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D6-4E69-96E5-44305C225B39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6-4E69-96E5-44305C225B39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D6-4E69-96E5-44305C225B39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D6-4E69-96E5-44305C225B39}"/>
                </c:ext>
              </c:extLst>
            </c:dLbl>
            <c:dLbl>
              <c:idx val="15"/>
              <c:layout>
                <c:manualLayout>
                  <c:x val="-2.5173064820641915E-3"/>
                  <c:y val="-0.10028490028490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D6-4E69-96E5-44305C225B39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D6-4E69-96E5-44305C225B39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D6-4E69-96E5-44305C225B39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D6-4E69-96E5-44305C225B39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D6-4E69-96E5-44305C225B39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D6-4E69-96E5-44305C225B39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D6-4E69-96E5-44305C225B39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D6-4E69-96E5-44305C225B39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D6-4E69-96E5-44305C225B39}"/>
                </c:ext>
              </c:extLst>
            </c:dLbl>
            <c:dLbl>
              <c:idx val="24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D6-4E69-96E5-44305C225B39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D6-4E69-96E5-44305C225B39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D6-4E69-96E5-44305C225B39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D6-4E69-96E5-44305C225B39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acu'!$AA$8:$AA$10,'viaj entrados lugar residen acu'!$AA$12:$AA$36)</c:f>
              <c:numCache>
                <c:formatCode>0.0%</c:formatCode>
                <c:ptCount val="28"/>
                <c:pt idx="0">
                  <c:v>3.7523353829461481E-2</c:v>
                </c:pt>
                <c:pt idx="1">
                  <c:v>5.273429799314E-3</c:v>
                </c:pt>
                <c:pt idx="2">
                  <c:v>6.1962348523893818E-2</c:v>
                </c:pt>
                <c:pt idx="3">
                  <c:v>0.13861114544993525</c:v>
                </c:pt>
                <c:pt idx="4">
                  <c:v>0.13849853933716139</c:v>
                </c:pt>
                <c:pt idx="5">
                  <c:v>0.13827906976744186</c:v>
                </c:pt>
                <c:pt idx="6">
                  <c:v>-8.8842645812530985E-2</c:v>
                </c:pt>
                <c:pt idx="7">
                  <c:v>2.3953600368517014E-2</c:v>
                </c:pt>
                <c:pt idx="8">
                  <c:v>4.5106522923239689E-2</c:v>
                </c:pt>
                <c:pt idx="9">
                  <c:v>8.7808323372813302E-2</c:v>
                </c:pt>
                <c:pt idx="10">
                  <c:v>0.17987208801405052</c:v>
                </c:pt>
                <c:pt idx="11">
                  <c:v>0.23123754402249586</c:v>
                </c:pt>
                <c:pt idx="12">
                  <c:v>5.46776878815316E-2</c:v>
                </c:pt>
                <c:pt idx="13">
                  <c:v>0.16915461365921569</c:v>
                </c:pt>
                <c:pt idx="14">
                  <c:v>0.48056265984654734</c:v>
                </c:pt>
                <c:pt idx="15">
                  <c:v>0.29543728457089435</c:v>
                </c:pt>
                <c:pt idx="16">
                  <c:v>0.3244108983799705</c:v>
                </c:pt>
                <c:pt idx="17">
                  <c:v>0.25364268670355883</c:v>
                </c:pt>
                <c:pt idx="18">
                  <c:v>1.6682246350758545E-2</c:v>
                </c:pt>
                <c:pt idx="19">
                  <c:v>0.65728602225718125</c:v>
                </c:pt>
                <c:pt idx="20">
                  <c:v>0.12459928627593309</c:v>
                </c:pt>
                <c:pt idx="21">
                  <c:v>8.7361103508675875E-2</c:v>
                </c:pt>
                <c:pt idx="22">
                  <c:v>0.29173008625063424</c:v>
                </c:pt>
                <c:pt idx="23">
                  <c:v>0.27598244564133245</c:v>
                </c:pt>
                <c:pt idx="24">
                  <c:v>-1.9950890116635978E-2</c:v>
                </c:pt>
                <c:pt idx="25">
                  <c:v>0.21741778319123028</c:v>
                </c:pt>
                <c:pt idx="26">
                  <c:v>0.47094676960585136</c:v>
                </c:pt>
                <c:pt idx="27">
                  <c:v>5.6384285757094421E-2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4D6-4E69-96E5-44305C225B39}"/>
            </c:ext>
          </c:extLst>
        </c:ser>
        <c:ser>
          <c:idx val="0"/>
          <c:order val="2"/>
          <c:tx>
            <c:v>cuota s/ Canarias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D6-4E69-96E5-44305C225B39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D6-4E69-96E5-44305C225B39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D6-4E69-96E5-44305C225B39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D6-4E69-96E5-44305C225B39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D6-4E69-96E5-44305C225B39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D6-4E69-96E5-44305C225B39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D6-4E69-96E5-44305C225B39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D6-4E69-96E5-44305C225B39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D6-4E69-96E5-44305C225B39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D6-4E69-96E5-44305C225B39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D6-4E69-96E5-44305C225B39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D6-4E69-96E5-44305C225B39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D6-4E69-96E5-44305C225B39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D6-4E69-96E5-44305C225B39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D6-4E69-96E5-44305C225B39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D6-4E69-96E5-44305C225B39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D6-4E69-96E5-44305C225B39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D6-4E69-96E5-44305C225B39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4D6-4E69-96E5-44305C225B39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4D6-4E69-96E5-44305C225B39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4D6-4E69-96E5-44305C225B39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4D6-4E69-96E5-44305C225B39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4D6-4E69-96E5-44305C225B39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4D6-4E69-96E5-44305C225B39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4D6-4E69-96E5-44305C225B39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4D6-4E69-96E5-44305C225B39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4D6-4E69-96E5-44305C225B39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4D6-4E69-96E5-44305C225B3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acu'!$AG$8:$AG$10,'viaj entrados lugar residen acu'!$AG$12:$AG$36)</c:f>
              <c:numCache>
                <c:formatCode>0.0%</c:formatCode>
                <c:ptCount val="28"/>
                <c:pt idx="0">
                  <c:v>0.38263570524098678</c:v>
                </c:pt>
                <c:pt idx="1">
                  <c:v>0.32507785332020106</c:v>
                </c:pt>
                <c:pt idx="2">
                  <c:v>0.43830611970161432</c:v>
                </c:pt>
                <c:pt idx="3">
                  <c:v>0.44785287396137857</c:v>
                </c:pt>
                <c:pt idx="4">
                  <c:v>0.23527335147320697</c:v>
                </c:pt>
                <c:pt idx="5">
                  <c:v>0.36659551361270271</c:v>
                </c:pt>
                <c:pt idx="6">
                  <c:v>0.31444630415771396</c:v>
                </c:pt>
                <c:pt idx="7">
                  <c:v>0.51346853491949329</c:v>
                </c:pt>
                <c:pt idx="8">
                  <c:v>0.4510523164267814</c:v>
                </c:pt>
                <c:pt idx="9">
                  <c:v>0.29008263983866106</c:v>
                </c:pt>
                <c:pt idx="10">
                  <c:v>0.35710166440166291</c:v>
                </c:pt>
                <c:pt idx="11">
                  <c:v>0.29433186490455215</c:v>
                </c:pt>
                <c:pt idx="12">
                  <c:v>0.86994964704748601</c:v>
                </c:pt>
                <c:pt idx="13">
                  <c:v>0.33269872013557977</c:v>
                </c:pt>
                <c:pt idx="14">
                  <c:v>0.21947150926943929</c:v>
                </c:pt>
                <c:pt idx="15">
                  <c:v>0.60070977704331807</c:v>
                </c:pt>
                <c:pt idx="16">
                  <c:v>0.41097972007997713</c:v>
                </c:pt>
                <c:pt idx="17">
                  <c:v>0.62072346094869413</c:v>
                </c:pt>
                <c:pt idx="18">
                  <c:v>0.6250939475662054</c:v>
                </c:pt>
                <c:pt idx="19">
                  <c:v>0.19332037462449195</c:v>
                </c:pt>
                <c:pt idx="20">
                  <c:v>0.38870654150900008</c:v>
                </c:pt>
                <c:pt idx="21">
                  <c:v>0.44910924217760895</c:v>
                </c:pt>
                <c:pt idx="22">
                  <c:v>0.37202020623721455</c:v>
                </c:pt>
                <c:pt idx="23">
                  <c:v>0.49291053402173074</c:v>
                </c:pt>
                <c:pt idx="24">
                  <c:v>0.27585313174946002</c:v>
                </c:pt>
                <c:pt idx="25">
                  <c:v>0.62022959975178404</c:v>
                </c:pt>
                <c:pt idx="26">
                  <c:v>0.48642837946788497</c:v>
                </c:pt>
                <c:pt idx="27">
                  <c:v>0.4854900815838617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04D6-4E69-96E5-44305C225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'viaj entrados lugar residen acu'!$AI$6</c:f>
              <c:strCache>
                <c:ptCount val="1"/>
                <c:pt idx="0">
                  <c:v>cuota acumulado agosto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acu'!$AI$8:$AI$36</c:f>
              <c:numCache>
                <c:formatCode>0.0%</c:formatCode>
                <c:ptCount val="29"/>
                <c:pt idx="0">
                  <c:v>0.22501225767169694</c:v>
                </c:pt>
                <c:pt idx="1">
                  <c:v>9.0056836075717211E-2</c:v>
                </c:pt>
                <c:pt idx="2">
                  <c:v>0.13495542159597973</c:v>
                </c:pt>
                <c:pt idx="3">
                  <c:v>0.77498774232830303</c:v>
                </c:pt>
                <c:pt idx="4">
                  <c:v>0.35940666693837325</c:v>
                </c:pt>
                <c:pt idx="5">
                  <c:v>9.9763244769339648E-2</c:v>
                </c:pt>
                <c:pt idx="6">
                  <c:v>3.5671059667999265E-2</c:v>
                </c:pt>
                <c:pt idx="7">
                  <c:v>2.9204134386072816E-2</c:v>
                </c:pt>
                <c:pt idx="8">
                  <c:v>2.7411488495079024E-2</c:v>
                </c:pt>
                <c:pt idx="9">
                  <c:v>2.7086675632983698E-2</c:v>
                </c:pt>
                <c:pt idx="10">
                  <c:v>2.3293281313874203E-2</c:v>
                </c:pt>
                <c:pt idx="11">
                  <c:v>1.101245280642018E-2</c:v>
                </c:pt>
                <c:pt idx="12">
                  <c:v>1.5340306312114286E-2</c:v>
                </c:pt>
                <c:pt idx="13">
                  <c:v>5.1389593885119988E-3</c:v>
                </c:pt>
                <c:pt idx="14">
                  <c:v>7.5648668576022886E-3</c:v>
                </c:pt>
                <c:pt idx="15">
                  <c:v>1.8776776991887088E-2</c:v>
                </c:pt>
                <c:pt idx="16">
                  <c:v>3.6279003133270842E-3</c:v>
                </c:pt>
                <c:pt idx="17">
                  <c:v>1.4514380070569608E-2</c:v>
                </c:pt>
                <c:pt idx="18">
                  <c:v>3.5979508384000433E-3</c:v>
                </c:pt>
                <c:pt idx="19">
                  <c:v>1.8939183422934751E-3</c:v>
                </c:pt>
                <c:pt idx="20">
                  <c:v>1.1613603607275313E-2</c:v>
                </c:pt>
                <c:pt idx="21">
                  <c:v>5.6477917047982147E-3</c:v>
                </c:pt>
                <c:pt idx="22">
                  <c:v>1.9414669932085707E-3</c:v>
                </c:pt>
                <c:pt idx="23">
                  <c:v>2.7408400920344279E-3</c:v>
                </c:pt>
                <c:pt idx="24">
                  <c:v>2.0918318827907231E-3</c:v>
                </c:pt>
                <c:pt idx="25">
                  <c:v>5.3353291416418736E-4</c:v>
                </c:pt>
                <c:pt idx="26">
                  <c:v>1.1920508535909112E-2</c:v>
                </c:pt>
                <c:pt idx="27">
                  <c:v>7.0180573720786908E-4</c:v>
                </c:pt>
                <c:pt idx="28">
                  <c:v>5.4492297736066703E-2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B-46D8-A7CE-273B1AD7FA09}"/>
            </c:ext>
          </c:extLst>
        </c:ser>
        <c:ser>
          <c:idx val="1"/>
          <c:order val="2"/>
          <c:tx>
            <c:strRef>
              <c:f>'viaj entrados lugar residen acu'!$AJ$6</c:f>
              <c:strCache>
                <c:ptCount val="1"/>
                <c:pt idx="0">
                  <c:v>cuota acumulado agosto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acu'!$AJ$8:$AJ$36</c:f>
              <c:numCache>
                <c:formatCode>0.0%</c:formatCode>
                <c:ptCount val="29"/>
                <c:pt idx="0">
                  <c:v>0.23510329591294807</c:v>
                </c:pt>
                <c:pt idx="1">
                  <c:v>9.9425125654912239E-2</c:v>
                </c:pt>
                <c:pt idx="2">
                  <c:v>0.13567817025803583</c:v>
                </c:pt>
                <c:pt idx="3">
                  <c:v>0.7648967040870519</c:v>
                </c:pt>
                <c:pt idx="4">
                  <c:v>0.29828536609323519</c:v>
                </c:pt>
                <c:pt idx="5">
                  <c:v>9.9973695294953993E-2</c:v>
                </c:pt>
                <c:pt idx="6">
                  <c:v>3.703302905338024E-2</c:v>
                </c:pt>
                <c:pt idx="7">
                  <c:v>2.969851145336825E-2</c:v>
                </c:pt>
                <c:pt idx="8">
                  <c:v>3.2735206516907429E-2</c:v>
                </c:pt>
                <c:pt idx="9">
                  <c:v>2.4358489843553599E-2</c:v>
                </c:pt>
                <c:pt idx="10">
                  <c:v>1.9233234496456357E-2</c:v>
                </c:pt>
                <c:pt idx="11">
                  <c:v>1.6754265774082538E-2</c:v>
                </c:pt>
                <c:pt idx="12">
                  <c:v>2.3699207362653647E-2</c:v>
                </c:pt>
                <c:pt idx="13">
                  <c:v>6.6502622978658228E-3</c:v>
                </c:pt>
                <c:pt idx="14">
                  <c:v>8.0978535027711514E-3</c:v>
                </c:pt>
                <c:pt idx="15">
                  <c:v>3.3529342232536924E-2</c:v>
                </c:pt>
                <c:pt idx="16">
                  <c:v>3.1257647926506652E-3</c:v>
                </c:pt>
                <c:pt idx="17">
                  <c:v>2.794958153875865E-2</c:v>
                </c:pt>
                <c:pt idx="18">
                  <c:v>3.8907655501595763E-3</c:v>
                </c:pt>
                <c:pt idx="19">
                  <c:v>2.4248609430070275E-3</c:v>
                </c:pt>
                <c:pt idx="20">
                  <c:v>1.721126840288819E-2</c:v>
                </c:pt>
                <c:pt idx="21">
                  <c:v>5.8103430766182802E-3</c:v>
                </c:pt>
                <c:pt idx="22">
                  <c:v>2.3632613172663752E-3</c:v>
                </c:pt>
                <c:pt idx="23">
                  <c:v>1.9412206382054197E-3</c:v>
                </c:pt>
                <c:pt idx="24">
                  <c:v>2.4947848424964163E-3</c:v>
                </c:pt>
                <c:pt idx="25">
                  <c:v>8.0412484412797404E-4</c:v>
                </c:pt>
                <c:pt idx="26">
                  <c:v>8.9768968106377564E-3</c:v>
                </c:pt>
                <c:pt idx="27">
                  <c:v>1.112955400206109E-3</c:v>
                </c:pt>
                <c:pt idx="28">
                  <c:v>7.4838119492138061E-2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B-46D8-A7CE-273B1AD7FA09}"/>
            </c:ext>
          </c:extLst>
        </c:ser>
        <c:ser>
          <c:idx val="3"/>
          <c:order val="3"/>
          <c:tx>
            <c:strRef>
              <c:f>'viaj entrados lugar residen acu'!$AK$6</c:f>
              <c:strCache>
                <c:ptCount val="1"/>
                <c:pt idx="0">
                  <c:v>cuota acumulado agosto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acu'!$AK$8:$AK$36</c:f>
              <c:numCache>
                <c:formatCode>0.0%</c:formatCode>
                <c:ptCount val="29"/>
                <c:pt idx="0">
                  <c:v>0.49337942155215353</c:v>
                </c:pt>
                <c:pt idx="1">
                  <c:v>0.27255037628375456</c:v>
                </c:pt>
                <c:pt idx="2">
                  <c:v>0.22082904526839894</c:v>
                </c:pt>
                <c:pt idx="3">
                  <c:v>0.50662057844784647</c:v>
                </c:pt>
                <c:pt idx="4">
                  <c:v>7.6928369449984199E-2</c:v>
                </c:pt>
                <c:pt idx="5">
                  <c:v>7.321882988640746E-2</c:v>
                </c:pt>
                <c:pt idx="6">
                  <c:v>6.9132328230293805E-2</c:v>
                </c:pt>
                <c:pt idx="7">
                  <c:v>2.9112326951142225E-2</c:v>
                </c:pt>
                <c:pt idx="8">
                  <c:v>3.2240433981242989E-2</c:v>
                </c:pt>
                <c:pt idx="9">
                  <c:v>3.2276288987474006E-2</c:v>
                </c:pt>
                <c:pt idx="10">
                  <c:v>1.0690606182178318E-2</c:v>
                </c:pt>
                <c:pt idx="11">
                  <c:v>3.295850316008582E-2</c:v>
                </c:pt>
                <c:pt idx="12">
                  <c:v>2.8693695527039521E-3</c:v>
                </c:pt>
                <c:pt idx="13">
                  <c:v>6.1040725472753105E-3</c:v>
                </c:pt>
                <c:pt idx="14">
                  <c:v>1.3188827967680103E-2</c:v>
                </c:pt>
                <c:pt idx="15">
                  <c:v>2.9284818602740097E-3</c:v>
                </c:pt>
                <c:pt idx="16">
                  <c:v>3.2492388079082579E-3</c:v>
                </c:pt>
                <c:pt idx="17">
                  <c:v>5.1553684634870057E-4</c:v>
                </c:pt>
                <c:pt idx="18">
                  <c:v>7.0692505528454335E-3</c:v>
                </c:pt>
                <c:pt idx="19">
                  <c:v>6.5885996585052916E-3</c:v>
                </c:pt>
                <c:pt idx="20">
                  <c:v>3.6727155031232616E-4</c:v>
                </c:pt>
                <c:pt idx="21">
                  <c:v>5.4160440493287365E-3</c:v>
                </c:pt>
                <c:pt idx="22">
                  <c:v>1.1872852333579473E-2</c:v>
                </c:pt>
                <c:pt idx="23">
                  <c:v>5.0371438483468901E-3</c:v>
                </c:pt>
                <c:pt idx="24">
                  <c:v>3.9362982516323716E-3</c:v>
                </c:pt>
                <c:pt idx="25">
                  <c:v>2.6193535633092812E-3</c:v>
                </c:pt>
                <c:pt idx="26">
                  <c:v>3.1329523012130619E-3</c:v>
                </c:pt>
                <c:pt idx="27">
                  <c:v>3.2947843563638761E-4</c:v>
                </c:pt>
                <c:pt idx="28">
                  <c:v>5.3804806461671711E-2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DB-46D8-A7CE-273B1AD7FA09}"/>
            </c:ext>
          </c:extLst>
        </c:ser>
        <c:ser>
          <c:idx val="4"/>
          <c:order val="4"/>
          <c:tx>
            <c:strRef>
              <c:f>'viaj entrados lugar residen acu'!$AL$6</c:f>
              <c:strCache>
                <c:ptCount val="1"/>
                <c:pt idx="0">
                  <c:v>cuota acumulado agosto 2022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acu'!$AL$8:$AL$36</c:f>
              <c:numCache>
                <c:formatCode>0.0%</c:formatCode>
                <c:ptCount val="29"/>
                <c:pt idx="0">
                  <c:v>0.22765571244167826</c:v>
                </c:pt>
                <c:pt idx="1">
                  <c:v>9.814399134247434E-2</c:v>
                </c:pt>
                <c:pt idx="2">
                  <c:v>0.12951172109920392</c:v>
                </c:pt>
                <c:pt idx="3">
                  <c:v>0.77234428755832174</c:v>
                </c:pt>
                <c:pt idx="4">
                  <c:v>0.35736703903786926</c:v>
                </c:pt>
                <c:pt idx="5">
                  <c:v>7.6826511221601765E-2</c:v>
                </c:pt>
                <c:pt idx="6">
                  <c:v>4.1597914557883496E-2</c:v>
                </c:pt>
                <c:pt idx="7">
                  <c:v>3.8430346226859549E-2</c:v>
                </c:pt>
                <c:pt idx="8">
                  <c:v>3.0801159711162138E-2</c:v>
                </c:pt>
                <c:pt idx="9">
                  <c:v>3.1376758761439832E-2</c:v>
                </c:pt>
                <c:pt idx="10">
                  <c:v>2.9676403695829599E-2</c:v>
                </c:pt>
                <c:pt idx="11">
                  <c:v>1.9462019652918609E-2</c:v>
                </c:pt>
                <c:pt idx="12">
                  <c:v>1.1811550483261353E-2</c:v>
                </c:pt>
                <c:pt idx="13">
                  <c:v>1.1040215509443856E-2</c:v>
                </c:pt>
                <c:pt idx="14">
                  <c:v>8.33828584990505E-3</c:v>
                </c:pt>
                <c:pt idx="15">
                  <c:v>8.8258521042579169E-3</c:v>
                </c:pt>
                <c:pt idx="16">
                  <c:v>5.5196240580410224E-3</c:v>
                </c:pt>
                <c:pt idx="17">
                  <c:v>8.7581345689311304E-3</c:v>
                </c:pt>
                <c:pt idx="18">
                  <c:v>6.3515823491986922E-3</c:v>
                </c:pt>
                <c:pt idx="19">
                  <c:v>4.4845131609029905E-3</c:v>
                </c:pt>
                <c:pt idx="20">
                  <c:v>5.5344574229221274E-3</c:v>
                </c:pt>
                <c:pt idx="21">
                  <c:v>5.3313048169417662E-3</c:v>
                </c:pt>
                <c:pt idx="22">
                  <c:v>5.8911031089765396E-3</c:v>
                </c:pt>
                <c:pt idx="23">
                  <c:v>4.4490420709699116E-3</c:v>
                </c:pt>
                <c:pt idx="24">
                  <c:v>3.2330286151731778E-3</c:v>
                </c:pt>
                <c:pt idx="25">
                  <c:v>1.0505891909270112E-3</c:v>
                </c:pt>
                <c:pt idx="26">
                  <c:v>1.5884599000940628E-3</c:v>
                </c:pt>
                <c:pt idx="27">
                  <c:v>7.9358502113915724E-4</c:v>
                </c:pt>
                <c:pt idx="28">
                  <c:v>5.1428363020992893E-2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DB-46D8-A7CE-273B1AD7FA09}"/>
            </c:ext>
          </c:extLst>
        </c:ser>
        <c:ser>
          <c:idx val="5"/>
          <c:order val="5"/>
          <c:tx>
            <c:strRef>
              <c:f>'viaj entrados lugar residen acu'!$AM$6</c:f>
              <c:strCache>
                <c:ptCount val="1"/>
                <c:pt idx="0">
                  <c:v>cuota acumulado agosto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 entrados lugar residen acu'!$AM$8:$AM$36</c:f>
              <c:numCache>
                <c:formatCode>0.0%</c:formatCode>
                <c:ptCount val="29"/>
                <c:pt idx="0">
                  <c:v>0.21371555283236321</c:v>
                </c:pt>
                <c:pt idx="1">
                  <c:v>8.927042758982888E-2</c:v>
                </c:pt>
                <c:pt idx="2">
                  <c:v>0.12444512524253432</c:v>
                </c:pt>
                <c:pt idx="3">
                  <c:v>0.78628444716763679</c:v>
                </c:pt>
                <c:pt idx="4">
                  <c:v>0.36817103593155059</c:v>
                </c:pt>
                <c:pt idx="5">
                  <c:v>7.9141319094927567E-2</c:v>
                </c:pt>
                <c:pt idx="6">
                  <c:v>4.2843012823318309E-2</c:v>
                </c:pt>
                <c:pt idx="7">
                  <c:v>3.1683078763476154E-2</c:v>
                </c:pt>
                <c:pt idx="8">
                  <c:v>2.8536916276423477E-2</c:v>
                </c:pt>
                <c:pt idx="9">
                  <c:v>2.9670736866675419E-2</c:v>
                </c:pt>
                <c:pt idx="10">
                  <c:v>2.9209447532350066E-2</c:v>
                </c:pt>
                <c:pt idx="11">
                  <c:v>2.0776985134287423E-2</c:v>
                </c:pt>
                <c:pt idx="12">
                  <c:v>1.3158562737975403E-2</c:v>
                </c:pt>
                <c:pt idx="13">
                  <c:v>1.0535544954556728E-2</c:v>
                </c:pt>
                <c:pt idx="14">
                  <c:v>8.8208090799013813E-3</c:v>
                </c:pt>
                <c:pt idx="15">
                  <c:v>1.1823420426860402E-2</c:v>
                </c:pt>
                <c:pt idx="16">
                  <c:v>6.4697215049528065E-3</c:v>
                </c:pt>
                <c:pt idx="17">
                  <c:v>1.0495280610384116E-2</c:v>
                </c:pt>
                <c:pt idx="18">
                  <c:v>7.2046916714079388E-3</c:v>
                </c:pt>
                <c:pt idx="19">
                  <c:v>4.1253446540329992E-3</c:v>
                </c:pt>
                <c:pt idx="20">
                  <c:v>8.2991232293171107E-3</c:v>
                </c:pt>
                <c:pt idx="21">
                  <c:v>5.4248909507345327E-3</c:v>
                </c:pt>
                <c:pt idx="22">
                  <c:v>5.7960231665864295E-3</c:v>
                </c:pt>
                <c:pt idx="23">
                  <c:v>5.1999358104658118E-3</c:v>
                </c:pt>
                <c:pt idx="24">
                  <c:v>3.7326214130450641E-3</c:v>
                </c:pt>
                <c:pt idx="25">
                  <c:v>9.3162355755904713E-4</c:v>
                </c:pt>
                <c:pt idx="26">
                  <c:v>1.7497483478489211E-3</c:v>
                </c:pt>
                <c:pt idx="27">
                  <c:v>1.0562096080061856E-3</c:v>
                </c:pt>
                <c:pt idx="28">
                  <c:v>5.1428363020992893E-2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DB-46D8-A7CE-273B1AD7F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 alojados lugar residen (2)'!$AG$6</c15:sqref>
                        </c15:formulaRef>
                      </c:ext>
                    </c:extLst>
                    <c:strCache>
                      <c:ptCount val="1"/>
                      <c:pt idx="0">
                        <c:v>cuota 2018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accent3"/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shade val="95000"/>
                                <a:satMod val="105000"/>
                              </a:schemeClr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'viaj alojados lugar residen (2)'!$B$8:$B$36</c15:sqref>
                        </c15:formulaRef>
                      </c:ext>
                    </c:extLst>
                    <c:strCache>
                      <c:ptCount val="29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Total residentes en el extranjero</c:v>
                      </c:pt>
                      <c:pt idx="4">
                        <c:v>Reino Unido</c:v>
                      </c:pt>
                      <c:pt idx="5">
                        <c:v>Alemania</c:v>
                      </c:pt>
                      <c:pt idx="6">
                        <c:v>Francia</c:v>
                      </c:pt>
                      <c:pt idx="7">
                        <c:v>Países Bajos</c:v>
                      </c:pt>
                      <c:pt idx="8">
                        <c:v>Bélgica</c:v>
                      </c:pt>
                      <c:pt idx="9">
                        <c:v>Italia</c:v>
                      </c:pt>
                      <c:pt idx="10">
                        <c:v>Irlanda</c:v>
                      </c:pt>
                      <c:pt idx="11">
                        <c:v>Polonia</c:v>
                      </c:pt>
                      <c:pt idx="12">
                        <c:v>Dinamarca</c:v>
                      </c:pt>
                      <c:pt idx="13">
                        <c:v>Islandia</c:v>
                      </c:pt>
                      <c:pt idx="14">
                        <c:v>Suiza</c:v>
                      </c:pt>
                      <c:pt idx="15">
                        <c:v>Suecia</c:v>
                      </c:pt>
                      <c:pt idx="16">
                        <c:v>Estados Unidos</c:v>
                      </c:pt>
                      <c:pt idx="17">
                        <c:v>Finlandia</c:v>
                      </c:pt>
                      <c:pt idx="18">
                        <c:v>Rumanía</c:v>
                      </c:pt>
                      <c:pt idx="19">
                        <c:v>Lituania</c:v>
                      </c:pt>
                      <c:pt idx="20">
                        <c:v>Noruega</c:v>
                      </c:pt>
                      <c:pt idx="21">
                        <c:v>Austria</c:v>
                      </c:pt>
                      <c:pt idx="22">
                        <c:v>República Checa</c:v>
                      </c:pt>
                      <c:pt idx="23">
                        <c:v>Portugal</c:v>
                      </c:pt>
                      <c:pt idx="24">
                        <c:v>Hungría</c:v>
                      </c:pt>
                      <c:pt idx="25">
                        <c:v>Luxemburgo</c:v>
                      </c:pt>
                      <c:pt idx="26">
                        <c:v>Rusia</c:v>
                      </c:pt>
                      <c:pt idx="27">
                        <c:v>Canadá</c:v>
                      </c:pt>
                      <c:pt idx="28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 entrados lugar residen acu'!$AH$8:$AH$36</c15:sqref>
                        </c15:formulaRef>
                      </c:ext>
                    </c:extLst>
                    <c:numCache>
                      <c:formatCode>0.0%</c:formatCode>
                      <c:ptCount val="29"/>
                      <c:pt idx="0">
                        <c:v>0.223312124998572</c:v>
                      </c:pt>
                      <c:pt idx="1">
                        <c:v>9.1888066676114544E-2</c:v>
                      </c:pt>
                      <c:pt idx="2">
                        <c:v>0.13142405832245746</c:v>
                      </c:pt>
                      <c:pt idx="3">
                        <c:v>0.776687875001428</c:v>
                      </c:pt>
                      <c:pt idx="4">
                        <c:v>0.34386278216672056</c:v>
                      </c:pt>
                      <c:pt idx="5">
                        <c:v>0.1166242283843411</c:v>
                      </c:pt>
                      <c:pt idx="6">
                        <c:v>3.4857437320555844E-2</c:v>
                      </c:pt>
                      <c:pt idx="7">
                        <c:v>3.1273725840359812E-2</c:v>
                      </c:pt>
                      <c:pt idx="8">
                        <c:v>2.7904289863502799E-2</c:v>
                      </c:pt>
                      <c:pt idx="9">
                        <c:v>2.8032422909447605E-2</c:v>
                      </c:pt>
                      <c:pt idx="10">
                        <c:v>2.1382472202076001E-2</c:v>
                      </c:pt>
                      <c:pt idx="11">
                        <c:v>1.2009925834122973E-2</c:v>
                      </c:pt>
                      <c:pt idx="12">
                        <c:v>1.3536098475340255E-2</c:v>
                      </c:pt>
                      <c:pt idx="13">
                        <c:v>4.4229057425526144E-3</c:v>
                      </c:pt>
                      <c:pt idx="14">
                        <c:v>8.9754883026879218E-3</c:v>
                      </c:pt>
                      <c:pt idx="15">
                        <c:v>2.2263657052983169E-2</c:v>
                      </c:pt>
                      <c:pt idx="16">
                        <c:v>3.6090293350574173E-3</c:v>
                      </c:pt>
                      <c:pt idx="17">
                        <c:v>1.4624766234379733E-2</c:v>
                      </c:pt>
                      <c:pt idx="18">
                        <c:v>3.1338564249151156E-3</c:v>
                      </c:pt>
                      <c:pt idx="19">
                        <c:v>1.9102630247241203E-3</c:v>
                      </c:pt>
                      <c:pt idx="20">
                        <c:v>1.0298500596358983E-2</c:v>
                      </c:pt>
                      <c:pt idx="21">
                        <c:v>5.9901427093377495E-3</c:v>
                      </c:pt>
                      <c:pt idx="22">
                        <c:v>1.9565761738607971E-3</c:v>
                      </c:pt>
                      <c:pt idx="23">
                        <c:v>2.3811133742803322E-3</c:v>
                      </c:pt>
                      <c:pt idx="24">
                        <c:v>1.940520948826749E-3</c:v>
                      </c:pt>
                      <c:pt idx="25">
                        <c:v>5.9249955462188251E-4</c:v>
                      </c:pt>
                      <c:pt idx="26">
                        <c:v>1.0220694505809367E-2</c:v>
                      </c:pt>
                      <c:pt idx="27">
                        <c:v>5.7273927765690046E-4</c:v>
                      </c:pt>
                      <c:pt idx="28">
                        <c:v>5.4311738746908214E-2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20DB-46D8-A7CE-273B1AD7FA09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3405916821467353"/>
          <c:y val="8.3648622634156414E-2"/>
          <c:w val="0.6594083178532647"/>
          <c:h val="9.1841981290800193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 cuota mercado Canar  '!$Y$6</c:f>
              <c:strCache>
                <c:ptCount val="1"/>
                <c:pt idx="0">
                  <c:v>acumulado agosto 2023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D3DA-4AF2-9A33-60455B73DDC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D3DA-4AF2-9A33-60455B73DDC5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DA-4AF2-9A33-60455B73D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'!$B$8:$B$10,'viaj entr cuota mercado Canar 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'!$Y$8:$Y$10,'viaj entr cuota mercado Canar  '!$Y$12:$Y$36)</c:f>
              <c:numCache>
                <c:formatCode>0.0%</c:formatCode>
                <c:ptCount val="28"/>
                <c:pt idx="0">
                  <c:v>0.38263570524098678</c:v>
                </c:pt>
                <c:pt idx="1">
                  <c:v>0.32507785332020106</c:v>
                </c:pt>
                <c:pt idx="2">
                  <c:v>0.43830611970161432</c:v>
                </c:pt>
                <c:pt idx="3">
                  <c:v>0.44785287396137857</c:v>
                </c:pt>
                <c:pt idx="4">
                  <c:v>0.23527335147320697</c:v>
                </c:pt>
                <c:pt idx="5">
                  <c:v>0.36659551361270271</c:v>
                </c:pt>
                <c:pt idx="6">
                  <c:v>0.31444630415771396</c:v>
                </c:pt>
                <c:pt idx="7">
                  <c:v>0.51346853491949329</c:v>
                </c:pt>
                <c:pt idx="8">
                  <c:v>0.4510523164267814</c:v>
                </c:pt>
                <c:pt idx="9">
                  <c:v>0.29008263983866106</c:v>
                </c:pt>
                <c:pt idx="10">
                  <c:v>0.35710166440166291</c:v>
                </c:pt>
                <c:pt idx="11">
                  <c:v>0.29433186490455215</c:v>
                </c:pt>
                <c:pt idx="12">
                  <c:v>0.86994964704748601</c:v>
                </c:pt>
                <c:pt idx="13">
                  <c:v>0.33269872013557977</c:v>
                </c:pt>
                <c:pt idx="14">
                  <c:v>0.21947150926943929</c:v>
                </c:pt>
                <c:pt idx="15">
                  <c:v>0.60070977704331807</c:v>
                </c:pt>
                <c:pt idx="16">
                  <c:v>0.41097972007997713</c:v>
                </c:pt>
                <c:pt idx="17">
                  <c:v>0.62072346094869413</c:v>
                </c:pt>
                <c:pt idx="18">
                  <c:v>0.6250939475662054</c:v>
                </c:pt>
                <c:pt idx="19">
                  <c:v>0.19332037462449195</c:v>
                </c:pt>
                <c:pt idx="20">
                  <c:v>0.38870654150900008</c:v>
                </c:pt>
                <c:pt idx="21">
                  <c:v>0.44910924217760895</c:v>
                </c:pt>
                <c:pt idx="22">
                  <c:v>0.37202020623721455</c:v>
                </c:pt>
                <c:pt idx="23">
                  <c:v>0.49291053402173074</c:v>
                </c:pt>
                <c:pt idx="24">
                  <c:v>0.27585313174946002</c:v>
                </c:pt>
                <c:pt idx="25">
                  <c:v>0.62022959975178404</c:v>
                </c:pt>
                <c:pt idx="26">
                  <c:v>0.48642837946788497</c:v>
                </c:pt>
                <c:pt idx="27">
                  <c:v>0.4854900815838617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DA-4AF2-9A33-60455B73DDC5}"/>
            </c:ext>
          </c:extLst>
        </c:ser>
        <c:ser>
          <c:idx val="2"/>
          <c:order val="1"/>
          <c:tx>
            <c:strRef>
              <c:f>'viaj entr cuota mercado Canar  '!$Z$6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DA-4AF2-9A33-60455B73DD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DA-4AF2-9A33-60455B73DDC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DA-4AF2-9A33-60455B73DDC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DA-4AF2-9A33-60455B73DDC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3DA-4AF2-9A33-60455B73DDC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3DA-4AF2-9A33-60455B73DDC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3DA-4AF2-9A33-60455B73DDC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3DA-4AF2-9A33-60455B73DDC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3DA-4AF2-9A33-60455B73DDC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3DA-4AF2-9A33-60455B73DDC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3DA-4AF2-9A33-60455B73DDC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3DA-4AF2-9A33-60455B73DDC5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3DA-4AF2-9A33-60455B73DDC5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3DA-4AF2-9A33-60455B73DDC5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3DA-4AF2-9A33-60455B73DDC5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3DA-4AF2-9A33-60455B73DDC5}"/>
              </c:ext>
            </c:extLst>
          </c:dPt>
          <c:dLbls>
            <c:dLbl>
              <c:idx val="0"/>
              <c:layout>
                <c:manualLayout>
                  <c:x val="-1.2586532410320957E-3"/>
                  <c:y val="-0.2347578347578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DA-4AF2-9A33-60455B73DDC5}"/>
                </c:ext>
              </c:extLst>
            </c:dLbl>
            <c:dLbl>
              <c:idx val="1"/>
              <c:layout>
                <c:manualLayout>
                  <c:x val="-2.5173064820642028E-3"/>
                  <c:y val="-0.1367521367521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DA-4AF2-9A33-60455B73DDC5}"/>
                </c:ext>
              </c:extLst>
            </c:dLbl>
            <c:dLbl>
              <c:idx val="2"/>
              <c:layout>
                <c:manualLayout>
                  <c:x val="-1.2586532410321072E-3"/>
                  <c:y val="-0.18689458689458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DA-4AF2-9A33-60455B73DDC5}"/>
                </c:ext>
              </c:extLst>
            </c:dLbl>
            <c:dLbl>
              <c:idx val="3"/>
              <c:layout>
                <c:manualLayout>
                  <c:x val="0"/>
                  <c:y val="-0.4102564102564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DA-4AF2-9A33-60455B73DDC5}"/>
                </c:ext>
              </c:extLst>
            </c:dLbl>
            <c:dLbl>
              <c:idx val="4"/>
              <c:layout>
                <c:manualLayout>
                  <c:x val="-6.2932662051604785E-3"/>
                  <c:y val="-0.19373219373219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DA-4AF2-9A33-60455B73DDC5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DA-4AF2-9A33-60455B73DDC5}"/>
                </c:ext>
              </c:extLst>
            </c:dLbl>
            <c:dLbl>
              <c:idx val="6"/>
              <c:layout>
                <c:manualLayout>
                  <c:x val="-5.034612964128383E-3"/>
                  <c:y val="-0.1185185185185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DA-4AF2-9A33-60455B73DDC5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DA-4AF2-9A33-60455B73DDC5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DA-4AF2-9A33-60455B73DDC5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DA-4AF2-9A33-60455B73DDC5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DA-4AF2-9A33-60455B73DDC5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DA-4AF2-9A33-60455B73DDC5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DA-4AF2-9A33-60455B73DDC5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DA-4AF2-9A33-60455B73DDC5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DA-4AF2-9A33-60455B73DDC5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DA-4AF2-9A33-60455B73DDC5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DA-4AF2-9A33-60455B73DDC5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DA-4AF2-9A33-60455B73DDC5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DA-4AF2-9A33-60455B73DDC5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DA-4AF2-9A33-60455B73DDC5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DA-4AF2-9A33-60455B73DDC5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DA-4AF2-9A33-60455B73DDC5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DA-4AF2-9A33-60455B73DDC5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DA-4AF2-9A33-60455B73DDC5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DA-4AF2-9A33-60455B73DDC5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DA-4AF2-9A33-60455B73DDC5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DA-4AF2-9A33-60455B73DDC5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DA-4AF2-9A33-60455B73DDC5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'!$B$8:$B$10,'viaj entr cuota mercado Canar 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'!$Z$8:$Z$10,'viaj entr cuota mercado Canar  '!$Z$12:$Z$36)</c:f>
              <c:numCache>
                <c:formatCode>0.0%</c:formatCode>
                <c:ptCount val="28"/>
                <c:pt idx="0">
                  <c:v>1.7236242193021445E-2</c:v>
                </c:pt>
                <c:pt idx="1">
                  <c:v>-1.6882910109458193E-2</c:v>
                </c:pt>
                <c:pt idx="2">
                  <c:v>4.37515674351312E-2</c:v>
                </c:pt>
                <c:pt idx="3">
                  <c:v>-2.1594970660946178E-2</c:v>
                </c:pt>
                <c:pt idx="4">
                  <c:v>5.1654540330845267E-2</c:v>
                </c:pt>
                <c:pt idx="5">
                  <c:v>3.9733080422110989E-2</c:v>
                </c:pt>
                <c:pt idx="6">
                  <c:v>-7.709341124128799E-3</c:v>
                </c:pt>
                <c:pt idx="7">
                  <c:v>-1.1697515898428379E-2</c:v>
                </c:pt>
                <c:pt idx="8">
                  <c:v>3.0550915453993355E-2</c:v>
                </c:pt>
                <c:pt idx="9">
                  <c:v>-0.10784222033495094</c:v>
                </c:pt>
                <c:pt idx="10">
                  <c:v>-2.3683079173052457E-2</c:v>
                </c:pt>
                <c:pt idx="11">
                  <c:v>0.22838494602525028</c:v>
                </c:pt>
                <c:pt idx="12">
                  <c:v>-2.5972491156605937E-2</c:v>
                </c:pt>
                <c:pt idx="13">
                  <c:v>-2.6787408498133769E-2</c:v>
                </c:pt>
                <c:pt idx="14">
                  <c:v>7.2587817003634258E-2</c:v>
                </c:pt>
                <c:pt idx="15">
                  <c:v>3.198409205677466E-2</c:v>
                </c:pt>
                <c:pt idx="16">
                  <c:v>-9.9716441210360163E-3</c:v>
                </c:pt>
                <c:pt idx="17">
                  <c:v>-1.211153709602153E-2</c:v>
                </c:pt>
                <c:pt idx="18">
                  <c:v>-8.2563272900422868E-2</c:v>
                </c:pt>
                <c:pt idx="19">
                  <c:v>0.14820790936732853</c:v>
                </c:pt>
                <c:pt idx="20">
                  <c:v>4.7859544457426129E-2</c:v>
                </c:pt>
                <c:pt idx="21">
                  <c:v>-1.8641362541455542E-2</c:v>
                </c:pt>
                <c:pt idx="22">
                  <c:v>-2.6200641570123695E-2</c:v>
                </c:pt>
                <c:pt idx="23">
                  <c:v>-7.4797193321867961E-2</c:v>
                </c:pt>
                <c:pt idx="24">
                  <c:v>-3.7562139780198733E-2</c:v>
                </c:pt>
                <c:pt idx="25">
                  <c:v>5.9149694095007588E-2</c:v>
                </c:pt>
                <c:pt idx="26">
                  <c:v>1.2783021695832009E-2</c:v>
                </c:pt>
                <c:pt idx="27">
                  <c:v>-4.5194595536089399E-2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3DA-4AF2-9A33-60455B73DDC5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DA-4AF2-9A33-60455B73DDC5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DA-4AF2-9A33-60455B73DDC5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DA-4AF2-9A33-60455B73DDC5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DA-4AF2-9A33-60455B73DDC5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DA-4AF2-9A33-60455B73DDC5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DA-4AF2-9A33-60455B73DDC5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3DA-4AF2-9A33-60455B73DDC5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DA-4AF2-9A33-60455B73DDC5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3DA-4AF2-9A33-60455B73DDC5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3DA-4AF2-9A33-60455B73DDC5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3DA-4AF2-9A33-60455B73DDC5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3DA-4AF2-9A33-60455B73DDC5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3DA-4AF2-9A33-60455B73DDC5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3DA-4AF2-9A33-60455B73DDC5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3DA-4AF2-9A33-60455B73DDC5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3DA-4AF2-9A33-60455B73DDC5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3DA-4AF2-9A33-60455B73DDC5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3DA-4AF2-9A33-60455B73DDC5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3DA-4AF2-9A33-60455B73DDC5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3DA-4AF2-9A33-60455B73DDC5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3DA-4AF2-9A33-60455B73DDC5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3DA-4AF2-9A33-60455B73DDC5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3DA-4AF2-9A33-60455B73DDC5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3DA-4AF2-9A33-60455B73DDC5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3DA-4AF2-9A33-60455B73DDC5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3DA-4AF2-9A33-60455B73DDC5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3DA-4AF2-9A33-60455B73DDC5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3DA-4AF2-9A33-60455B73DDC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'!$B$8:$B$10,'viaj entr cuota mercado Canar 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'!$AF$8:$AF$10,'viaj entr cuota mercado Canar  '!$AF$12:$AF$36)</c:f>
              <c:numCache>
                <c:formatCode>0.0%</c:formatCode>
                <c:ptCount val="28"/>
                <c:pt idx="0">
                  <c:v>0.38263570524098678</c:v>
                </c:pt>
                <c:pt idx="1">
                  <c:v>0.32507785332020106</c:v>
                </c:pt>
                <c:pt idx="2">
                  <c:v>0.43830611970161432</c:v>
                </c:pt>
                <c:pt idx="3">
                  <c:v>0.44785287396137857</c:v>
                </c:pt>
                <c:pt idx="4">
                  <c:v>0.23527335147320697</c:v>
                </c:pt>
                <c:pt idx="5">
                  <c:v>0.36659551361270271</c:v>
                </c:pt>
                <c:pt idx="6">
                  <c:v>0.31444630415771396</c:v>
                </c:pt>
                <c:pt idx="7">
                  <c:v>0.51346853491949329</c:v>
                </c:pt>
                <c:pt idx="8">
                  <c:v>0.4510523164267814</c:v>
                </c:pt>
                <c:pt idx="9">
                  <c:v>0.29008263983866106</c:v>
                </c:pt>
                <c:pt idx="10">
                  <c:v>0.35710166440166291</c:v>
                </c:pt>
                <c:pt idx="11">
                  <c:v>0.29433186490455215</c:v>
                </c:pt>
                <c:pt idx="12">
                  <c:v>0.86994964704748601</c:v>
                </c:pt>
                <c:pt idx="13">
                  <c:v>0.33269872013557977</c:v>
                </c:pt>
                <c:pt idx="14">
                  <c:v>0.21947150926943929</c:v>
                </c:pt>
                <c:pt idx="15">
                  <c:v>0.60070977704331807</c:v>
                </c:pt>
                <c:pt idx="16">
                  <c:v>0.41097972007997713</c:v>
                </c:pt>
                <c:pt idx="17">
                  <c:v>0.62072346094869413</c:v>
                </c:pt>
                <c:pt idx="18">
                  <c:v>0.6250939475662054</c:v>
                </c:pt>
                <c:pt idx="19">
                  <c:v>0.19332037462449195</c:v>
                </c:pt>
                <c:pt idx="20">
                  <c:v>0.38870654150900008</c:v>
                </c:pt>
                <c:pt idx="21">
                  <c:v>0.44910924217760895</c:v>
                </c:pt>
                <c:pt idx="22">
                  <c:v>0.37202020623721455</c:v>
                </c:pt>
                <c:pt idx="23">
                  <c:v>0.49291053402173074</c:v>
                </c:pt>
                <c:pt idx="24">
                  <c:v>0.27585313174946002</c:v>
                </c:pt>
                <c:pt idx="25">
                  <c:v>0.62022959975178404</c:v>
                </c:pt>
                <c:pt idx="26">
                  <c:v>0.48642837946788497</c:v>
                </c:pt>
                <c:pt idx="27">
                  <c:v>0.4854900815838617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D3DA-4AF2-9A33-60455B73D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 años '!$Z$6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BD17-4F7A-9068-884769B9806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BD17-4F7A-9068-884769B9806B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17-4F7A-9068-884769B98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'!$Z$8:$Z$10,'viaj entrados lugar resid años '!$Z$12:$Z$36)</c:f>
              <c:numCache>
                <c:formatCode>#,##0</c:formatCode>
                <c:ptCount val="28"/>
                <c:pt idx="0">
                  <c:v>1016781</c:v>
                </c:pt>
                <c:pt idx="1">
                  <c:v>423208</c:v>
                </c:pt>
                <c:pt idx="2">
                  <c:v>593573</c:v>
                </c:pt>
                <c:pt idx="3">
                  <c:v>1722453</c:v>
                </c:pt>
                <c:pt idx="4">
                  <c:v>385709</c:v>
                </c:pt>
                <c:pt idx="5">
                  <c:v>197280</c:v>
                </c:pt>
                <c:pt idx="6">
                  <c:v>169583</c:v>
                </c:pt>
                <c:pt idx="7">
                  <c:v>146133</c:v>
                </c:pt>
                <c:pt idx="8">
                  <c:v>149766</c:v>
                </c:pt>
                <c:pt idx="9">
                  <c:v>134967</c:v>
                </c:pt>
                <c:pt idx="10">
                  <c:v>91265</c:v>
                </c:pt>
                <c:pt idx="11">
                  <c:v>62340</c:v>
                </c:pt>
                <c:pt idx="12">
                  <c:v>51062</c:v>
                </c:pt>
                <c:pt idx="13">
                  <c:v>44226</c:v>
                </c:pt>
                <c:pt idx="14">
                  <c:v>56752</c:v>
                </c:pt>
                <c:pt idx="15">
                  <c:v>26507</c:v>
                </c:pt>
                <c:pt idx="16">
                  <c:v>55641</c:v>
                </c:pt>
                <c:pt idx="17">
                  <c:v>28264</c:v>
                </c:pt>
                <c:pt idx="18">
                  <c:v>21097</c:v>
                </c:pt>
                <c:pt idx="19">
                  <c:v>34417</c:v>
                </c:pt>
                <c:pt idx="20">
                  <c:v>25510</c:v>
                </c:pt>
                <c:pt idx="21">
                  <c:v>27620</c:v>
                </c:pt>
                <c:pt idx="22">
                  <c:v>20656</c:v>
                </c:pt>
                <c:pt idx="23">
                  <c:v>15242</c:v>
                </c:pt>
                <c:pt idx="24">
                  <c:v>4975</c:v>
                </c:pt>
                <c:pt idx="25">
                  <c:v>7855</c:v>
                </c:pt>
                <c:pt idx="26">
                  <c:v>4434</c:v>
                </c:pt>
                <c:pt idx="27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17-4F7A-9068-884769B9806B}"/>
            </c:ext>
          </c:extLst>
        </c:ser>
        <c:ser>
          <c:idx val="2"/>
          <c:order val="1"/>
          <c:tx>
            <c:strRef>
              <c:f>'viaj entrados lugar resid años '!$AA$6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17-4F7A-9068-884769B9806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D17-4F7A-9068-884769B9806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17-4F7A-9068-884769B9806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D17-4F7A-9068-884769B9806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D17-4F7A-9068-884769B9806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D17-4F7A-9068-884769B9806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D17-4F7A-9068-884769B9806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D17-4F7A-9068-884769B9806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D17-4F7A-9068-884769B9806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D17-4F7A-9068-884769B9806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D17-4F7A-9068-884769B9806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D17-4F7A-9068-884769B9806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D17-4F7A-9068-884769B9806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D17-4F7A-9068-884769B9806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D17-4F7A-9068-884769B9806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D17-4F7A-9068-884769B9806B}"/>
              </c:ext>
            </c:extLst>
          </c:dPt>
          <c:dLbls>
            <c:dLbl>
              <c:idx val="0"/>
              <c:layout>
                <c:manualLayout>
                  <c:x val="-1.2586532410320957E-3"/>
                  <c:y val="-0.2347578347578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17-4F7A-9068-884769B9806B}"/>
                </c:ext>
              </c:extLst>
            </c:dLbl>
            <c:dLbl>
              <c:idx val="1"/>
              <c:layout>
                <c:manualLayout>
                  <c:x val="-2.5173064820642028E-3"/>
                  <c:y val="-0.1367521367521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17-4F7A-9068-884769B9806B}"/>
                </c:ext>
              </c:extLst>
            </c:dLbl>
            <c:dLbl>
              <c:idx val="2"/>
              <c:layout>
                <c:manualLayout>
                  <c:x val="-1.2586532410321072E-3"/>
                  <c:y val="-0.17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17-4F7A-9068-884769B9806B}"/>
                </c:ext>
              </c:extLst>
            </c:dLbl>
            <c:dLbl>
              <c:idx val="3"/>
              <c:layout>
                <c:manualLayout>
                  <c:x val="0"/>
                  <c:y val="-0.4102564102564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17-4F7A-9068-884769B9806B}"/>
                </c:ext>
              </c:extLst>
            </c:dLbl>
            <c:dLbl>
              <c:idx val="4"/>
              <c:layout>
                <c:manualLayout>
                  <c:x val="-3.775959723096287E-3"/>
                  <c:y val="-0.16638176638176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17-4F7A-9068-884769B9806B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17-4F7A-9068-884769B9806B}"/>
                </c:ext>
              </c:extLst>
            </c:dLbl>
            <c:dLbl>
              <c:idx val="6"/>
              <c:layout>
                <c:manualLayout>
                  <c:x val="-1.2586532410320957E-3"/>
                  <c:y val="0.23019943019943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17-4F7A-9068-884769B9806B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17-4F7A-9068-884769B9806B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17-4F7A-9068-884769B9806B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17-4F7A-9068-884769B9806B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17-4F7A-9068-884769B9806B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17-4F7A-9068-884769B9806B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17-4F7A-9068-884769B9806B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17-4F7A-9068-884769B9806B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17-4F7A-9068-884769B9806B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17-4F7A-9068-884769B9806B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17-4F7A-9068-884769B9806B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17-4F7A-9068-884769B9806B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17-4F7A-9068-884769B9806B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17-4F7A-9068-884769B9806B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17-4F7A-9068-884769B9806B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17-4F7A-9068-884769B9806B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17-4F7A-9068-884769B9806B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17-4F7A-9068-884769B9806B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17-4F7A-9068-884769B9806B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17-4F7A-9068-884769B9806B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17-4F7A-9068-884769B9806B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17-4F7A-9068-884769B9806B}"/>
                </c:ext>
              </c:extLst>
            </c:dLbl>
            <c:numFmt formatCode="0.0%" sourceLinked="0"/>
            <c:spPr>
              <a:noFill/>
              <a:ln>
                <a:solidFill>
                  <a:srgbClr val="3CB4E5"/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4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'!$AA$8:$AA$10,'viaj entrados lugar resid años '!$AA$12:$AA$36)</c:f>
              <c:numCache>
                <c:formatCode>0.0%</c:formatCode>
                <c:ptCount val="28"/>
                <c:pt idx="0">
                  <c:v>0.27049822504282761</c:v>
                </c:pt>
                <c:pt idx="1">
                  <c:v>1.7209552743914225E-2</c:v>
                </c:pt>
                <c:pt idx="2">
                  <c:v>0.54474525898301374</c:v>
                </c:pt>
                <c:pt idx="3">
                  <c:v>2.8616126175610086</c:v>
                </c:pt>
                <c:pt idx="4">
                  <c:v>0.73351580442335096</c:v>
                </c:pt>
                <c:pt idx="5">
                  <c:v>0.54002279433576361</c:v>
                </c:pt>
                <c:pt idx="6">
                  <c:v>0.8193843942108594</c:v>
                </c:pt>
                <c:pt idx="7">
                  <c:v>0.56564920663831053</c:v>
                </c:pt>
                <c:pt idx="8">
                  <c:v>1.0220068045579738</c:v>
                </c:pt>
                <c:pt idx="9">
                  <c:v>2.1597097038511062</c:v>
                </c:pt>
                <c:pt idx="10">
                  <c:v>0.49735033059342748</c:v>
                </c:pt>
                <c:pt idx="11">
                  <c:v>1.4543307086614172</c:v>
                </c:pt>
                <c:pt idx="12">
                  <c:v>1.5019354206477535</c:v>
                </c:pt>
                <c:pt idx="13">
                  <c:v>0.41636509207365902</c:v>
                </c:pt>
                <c:pt idx="14">
                  <c:v>1.5625141102632409</c:v>
                </c:pt>
                <c:pt idx="15">
                  <c:v>2.5062169312169313</c:v>
                </c:pt>
                <c:pt idx="16">
                  <c:v>1.8229832572298328</c:v>
                </c:pt>
                <c:pt idx="17">
                  <c:v>1.1257521058965101</c:v>
                </c:pt>
                <c:pt idx="18">
                  <c:v>0.67796070945677256</c:v>
                </c:pt>
                <c:pt idx="19">
                  <c:v>3.1971951219512196</c:v>
                </c:pt>
                <c:pt idx="20">
                  <c:v>0.82058235797887535</c:v>
                </c:pt>
                <c:pt idx="21">
                  <c:v>0.34804041192835178</c:v>
                </c:pt>
                <c:pt idx="22">
                  <c:v>1.1581861874412289</c:v>
                </c:pt>
                <c:pt idx="23">
                  <c:v>0.84617248062015493</c:v>
                </c:pt>
                <c:pt idx="24">
                  <c:v>0.11822881546414932</c:v>
                </c:pt>
                <c:pt idx="25">
                  <c:v>0.30960320106702244</c:v>
                </c:pt>
                <c:pt idx="26">
                  <c:v>2.8860648553900088</c:v>
                </c:pt>
                <c:pt idx="27">
                  <c:v>0.71691826964806737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D17-4F7A-9068-884769B9806B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17-4F7A-9068-884769B9806B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17-4F7A-9068-884769B9806B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17-4F7A-9068-884769B9806B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17-4F7A-9068-884769B9806B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17-4F7A-9068-884769B9806B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17-4F7A-9068-884769B9806B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17-4F7A-9068-884769B9806B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D17-4F7A-9068-884769B9806B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D17-4F7A-9068-884769B9806B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D17-4F7A-9068-884769B9806B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D17-4F7A-9068-884769B9806B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D17-4F7A-9068-884769B9806B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D17-4F7A-9068-884769B9806B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D17-4F7A-9068-884769B9806B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D17-4F7A-9068-884769B9806B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D17-4F7A-9068-884769B9806B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D17-4F7A-9068-884769B9806B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D17-4F7A-9068-884769B9806B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D17-4F7A-9068-884769B9806B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D17-4F7A-9068-884769B9806B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D17-4F7A-9068-884769B9806B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D17-4F7A-9068-884769B9806B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D17-4F7A-9068-884769B9806B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D17-4F7A-9068-884769B9806B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D17-4F7A-9068-884769B9806B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D17-4F7A-9068-884769B9806B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D17-4F7A-9068-884769B9806B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D17-4F7A-9068-884769B9806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'!$AG$8:$AG$10,'viaj entrados lugar resid años '!$AG$12:$AG$36)</c:f>
              <c:numCache>
                <c:formatCode>0.0%</c:formatCode>
                <c:ptCount val="28"/>
                <c:pt idx="0">
                  <c:v>0.37767634077977802</c:v>
                </c:pt>
                <c:pt idx="1">
                  <c:v>0.33059741542076554</c:v>
                </c:pt>
                <c:pt idx="2">
                  <c:v>0.42035634185533166</c:v>
                </c:pt>
                <c:pt idx="3">
                  <c:v>0.45773228587509907</c:v>
                </c:pt>
                <c:pt idx="4">
                  <c:v>0.22669482310928468</c:v>
                </c:pt>
                <c:pt idx="5">
                  <c:v>0.36387647972377257</c:v>
                </c:pt>
                <c:pt idx="6">
                  <c:v>0.31175695227029976</c:v>
                </c:pt>
                <c:pt idx="7">
                  <c:v>0.52608027302476446</c:v>
                </c:pt>
                <c:pt idx="8">
                  <c:v>0.44527096935316995</c:v>
                </c:pt>
                <c:pt idx="9">
                  <c:v>0.31727080394922424</c:v>
                </c:pt>
                <c:pt idx="10">
                  <c:v>0.37305074700075619</c:v>
                </c:pt>
                <c:pt idx="11">
                  <c:v>0.25203968594092391</c:v>
                </c:pt>
                <c:pt idx="12">
                  <c:v>0.89398953026244377</c:v>
                </c:pt>
                <c:pt idx="13">
                  <c:v>0.34482597305389223</c:v>
                </c:pt>
                <c:pt idx="14">
                  <c:v>0.21144087688054664</c:v>
                </c:pt>
                <c:pt idx="15">
                  <c:v>0.58339202394576983</c:v>
                </c:pt>
                <c:pt idx="16">
                  <c:v>0.39677253733046192</c:v>
                </c:pt>
                <c:pt idx="17">
                  <c:v>0.61075696350238784</c:v>
                </c:pt>
                <c:pt idx="18">
                  <c:v>0.6654155495978552</c:v>
                </c:pt>
                <c:pt idx="19">
                  <c:v>0.17211339871078729</c:v>
                </c:pt>
                <c:pt idx="20">
                  <c:v>0.36987095838770478</c:v>
                </c:pt>
                <c:pt idx="21">
                  <c:v>0.45653647167721778</c:v>
                </c:pt>
                <c:pt idx="22">
                  <c:v>0.39209582202312027</c:v>
                </c:pt>
                <c:pt idx="23">
                  <c:v>0.51631042308864872</c:v>
                </c:pt>
                <c:pt idx="24">
                  <c:v>0.29467511698157911</c:v>
                </c:pt>
                <c:pt idx="25">
                  <c:v>0.58650041066228631</c:v>
                </c:pt>
                <c:pt idx="26">
                  <c:v>0.48989061982101423</c:v>
                </c:pt>
                <c:pt idx="27">
                  <c:v>0.50754864826989998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BD17-4F7A-9068-884769B98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4"/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'viaj entrados lugar residen hot'!$Z$6</c:f>
              <c:strCache>
                <c:ptCount val="1"/>
                <c:pt idx="0">
                  <c:v>acumulado agosto 2023</c:v>
                </c:pt>
              </c:strCache>
            </c:strRef>
          </c:tx>
          <c:invertIfNegative val="0"/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hot'!$Z$8:$Z$10,'viaj entrados lugar residen hot'!$Z$12:$Z$36)</c:f>
              <c:numCache>
                <c:formatCode>#,##0</c:formatCode>
                <c:ptCount val="28"/>
                <c:pt idx="0">
                  <c:v>616852</c:v>
                </c:pt>
                <c:pt idx="1">
                  <c:v>240450</c:v>
                </c:pt>
                <c:pt idx="2">
                  <c:v>376402</c:v>
                </c:pt>
                <c:pt idx="3">
                  <c:v>949777</c:v>
                </c:pt>
                <c:pt idx="4">
                  <c:v>239857</c:v>
                </c:pt>
                <c:pt idx="5">
                  <c:v>120975</c:v>
                </c:pt>
                <c:pt idx="6">
                  <c:v>77271</c:v>
                </c:pt>
                <c:pt idx="7">
                  <c:v>87335</c:v>
                </c:pt>
                <c:pt idx="8">
                  <c:v>77953</c:v>
                </c:pt>
                <c:pt idx="9">
                  <c:v>74125</c:v>
                </c:pt>
                <c:pt idx="10">
                  <c:v>58673</c:v>
                </c:pt>
                <c:pt idx="11">
                  <c:v>29928</c:v>
                </c:pt>
                <c:pt idx="12">
                  <c:v>25545</c:v>
                </c:pt>
                <c:pt idx="13">
                  <c:v>26494</c:v>
                </c:pt>
                <c:pt idx="14">
                  <c:v>25942</c:v>
                </c:pt>
                <c:pt idx="15">
                  <c:v>19431</c:v>
                </c:pt>
                <c:pt idx="16">
                  <c:v>22365</c:v>
                </c:pt>
                <c:pt idx="17">
                  <c:v>19612</c:v>
                </c:pt>
                <c:pt idx="18">
                  <c:v>10301</c:v>
                </c:pt>
                <c:pt idx="19">
                  <c:v>16908</c:v>
                </c:pt>
                <c:pt idx="20">
                  <c:v>14998</c:v>
                </c:pt>
                <c:pt idx="21">
                  <c:v>16279</c:v>
                </c:pt>
                <c:pt idx="22">
                  <c:v>14857</c:v>
                </c:pt>
                <c:pt idx="23">
                  <c:v>9684</c:v>
                </c:pt>
                <c:pt idx="24">
                  <c:v>3015</c:v>
                </c:pt>
                <c:pt idx="25">
                  <c:v>4607</c:v>
                </c:pt>
                <c:pt idx="26">
                  <c:v>2908</c:v>
                </c:pt>
                <c:pt idx="27">
                  <c:v>134468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1-4ECF-B3B2-C7A0957DB43A}"/>
            </c:ext>
          </c:extLst>
        </c:ser>
        <c:ser>
          <c:idx val="2"/>
          <c:order val="1"/>
          <c:tx>
            <c:strRef>
              <c:f>'viaj entrados lugar residen hot'!$AA$6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81-4ECF-B3B2-C7A0957DB4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81-4ECF-B3B2-C7A0957DB4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81-4ECF-B3B2-C7A0957DB4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81-4ECF-B3B2-C7A0957DB4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81-4ECF-B3B2-C7A0957DB43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81-4ECF-B3B2-C7A0957DB43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81-4ECF-B3B2-C7A0957DB43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81-4ECF-B3B2-C7A0957DB43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181-4ECF-B3B2-C7A0957DB43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181-4ECF-B3B2-C7A0957DB43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181-4ECF-B3B2-C7A0957DB43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181-4ECF-B3B2-C7A0957DB43A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181-4ECF-B3B2-C7A0957DB43A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181-4ECF-B3B2-C7A0957DB43A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181-4ECF-B3B2-C7A0957DB43A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181-4ECF-B3B2-C7A0957DB4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hot'!$AA$8:$AA$10,'viaj entrados lugar residen hot'!$AA$12:$AA$36)</c:f>
              <c:numCache>
                <c:formatCode>0.0%</c:formatCode>
                <c:ptCount val="28"/>
                <c:pt idx="0">
                  <c:v>4.1743929583506478E-2</c:v>
                </c:pt>
                <c:pt idx="1">
                  <c:v>1.9063199294771849E-2</c:v>
                </c:pt>
                <c:pt idx="2">
                  <c:v>5.6768730592786865E-2</c:v>
                </c:pt>
                <c:pt idx="3">
                  <c:v>0.1109061625321508</c:v>
                </c:pt>
                <c:pt idx="4">
                  <c:v>0.14947811334860495</c:v>
                </c:pt>
                <c:pt idx="5">
                  <c:v>0.11330443665277046</c:v>
                </c:pt>
                <c:pt idx="6">
                  <c:v>-0.10138506087987997</c:v>
                </c:pt>
                <c:pt idx="7">
                  <c:v>2.0471355292523086E-2</c:v>
                </c:pt>
                <c:pt idx="8">
                  <c:v>6.4873504180099406E-2</c:v>
                </c:pt>
                <c:pt idx="9">
                  <c:v>9.6994272690947403E-2</c:v>
                </c:pt>
                <c:pt idx="10">
                  <c:v>0.20315383668949671</c:v>
                </c:pt>
                <c:pt idx="11">
                  <c:v>0.25421171737490567</c:v>
                </c:pt>
                <c:pt idx="12">
                  <c:v>0.12083717256811899</c:v>
                </c:pt>
                <c:pt idx="13">
                  <c:v>0.18076477404403235</c:v>
                </c:pt>
                <c:pt idx="14">
                  <c:v>0.5729097192748438</c:v>
                </c:pt>
                <c:pt idx="15">
                  <c:v>0.33235052111903451</c:v>
                </c:pt>
                <c:pt idx="16">
                  <c:v>0.35463355542095698</c:v>
                </c:pt>
                <c:pt idx="17">
                  <c:v>0.27301051538361687</c:v>
                </c:pt>
                <c:pt idx="18">
                  <c:v>3.6839456467035792E-2</c:v>
                </c:pt>
                <c:pt idx="19">
                  <c:v>0.61737134111344938</c:v>
                </c:pt>
                <c:pt idx="20">
                  <c:v>5.4415073115860579E-2</c:v>
                </c:pt>
                <c:pt idx="21">
                  <c:v>0.18668902172328328</c:v>
                </c:pt>
                <c:pt idx="22">
                  <c:v>0.30484805901984902</c:v>
                </c:pt>
                <c:pt idx="23">
                  <c:v>0.26903420259467969</c:v>
                </c:pt>
                <c:pt idx="24">
                  <c:v>-1.8235102572451978E-2</c:v>
                </c:pt>
                <c:pt idx="25">
                  <c:v>0.22201591511936347</c:v>
                </c:pt>
                <c:pt idx="26">
                  <c:v>0.44820717131474108</c:v>
                </c:pt>
                <c:pt idx="27">
                  <c:v>7.9292714445095447E-2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181-4ECF-B3B2-C7A0957DB43A}"/>
            </c:ext>
          </c:extLst>
        </c:ser>
        <c:ser>
          <c:idx val="0"/>
          <c:order val="3"/>
          <c:tx>
            <c:strRef>
              <c:f>'viaj entrados lugar residen hot'!$AE$6</c:f>
              <c:strCache>
                <c:ptCount val="1"/>
                <c:pt idx="0">
                  <c:v>Cuota s/ total lugares de residencia 2023</c:v>
                </c:pt>
              </c:strCache>
            </c:strRef>
          </c:tx>
          <c:invertIfNegative val="0"/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hot'!$AE$8:$AE$10,'viaj entrados lugar residen hot'!$AE$12:$AE$36)</c:f>
              <c:numCache>
                <c:formatCode>0.0%</c:formatCode>
                <c:ptCount val="28"/>
                <c:pt idx="0">
                  <c:v>0.22845016591609385</c:v>
                </c:pt>
                <c:pt idx="1">
                  <c:v>8.905027850201469E-2</c:v>
                </c:pt>
                <c:pt idx="2">
                  <c:v>0.13939988741407916</c:v>
                </c:pt>
                <c:pt idx="3">
                  <c:v>0.35174841490874614</c:v>
                </c:pt>
                <c:pt idx="4">
                  <c:v>8.8830661886703008E-2</c:v>
                </c:pt>
                <c:pt idx="5">
                  <c:v>4.4802900568855178E-2</c:v>
                </c:pt>
                <c:pt idx="6">
                  <c:v>2.8617193055226357E-2</c:v>
                </c:pt>
                <c:pt idx="7">
                  <c:v>3.2344379592320456E-2</c:v>
                </c:pt>
                <c:pt idx="8">
                  <c:v>2.8869770680255986E-2</c:v>
                </c:pt>
                <c:pt idx="9">
                  <c:v>2.7452076913960653E-2</c:v>
                </c:pt>
                <c:pt idx="10">
                  <c:v>2.1729453069447735E-2</c:v>
                </c:pt>
                <c:pt idx="11">
                  <c:v>1.1083787627399857E-2</c:v>
                </c:pt>
                <c:pt idx="12">
                  <c:v>9.4605504858971314E-3</c:v>
                </c:pt>
                <c:pt idx="13">
                  <c:v>9.8120111400805884E-3</c:v>
                </c:pt>
                <c:pt idx="14">
                  <c:v>9.6075788101445837E-3</c:v>
                </c:pt>
                <c:pt idx="15">
                  <c:v>7.1962402228016118E-3</c:v>
                </c:pt>
                <c:pt idx="16">
                  <c:v>8.2828424982223283E-3</c:v>
                </c:pt>
                <c:pt idx="17">
                  <c:v>7.263273287508888E-3</c:v>
                </c:pt>
                <c:pt idx="18">
                  <c:v>3.8149591135340126E-3</c:v>
                </c:pt>
                <c:pt idx="19">
                  <c:v>6.2618511495615078E-3</c:v>
                </c:pt>
                <c:pt idx="20">
                  <c:v>5.5544856601090304E-3</c:v>
                </c:pt>
                <c:pt idx="21">
                  <c:v>6.0289019909931267E-3</c:v>
                </c:pt>
                <c:pt idx="22">
                  <c:v>5.5022665323536382E-3</c:v>
                </c:pt>
                <c:pt idx="23">
                  <c:v>3.586454136051197E-3</c:v>
                </c:pt>
                <c:pt idx="24">
                  <c:v>1.1166004977482815E-3</c:v>
                </c:pt>
                <c:pt idx="25">
                  <c:v>1.7061951884332781E-3</c:v>
                </c:pt>
                <c:pt idx="26">
                  <c:v>1.0769732164019909E-3</c:v>
                </c:pt>
                <c:pt idx="27">
                  <c:v>4.9800011851149559E-2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181-4ECF-B3B2-C7A0957DB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'viaj entrados lugar residen hot'!$AC$6</c15:sqref>
                        </c15:formulaRef>
                      </c:ext>
                    </c:extLst>
                    <c:strCache>
                      <c:ptCount val="1"/>
                      <c:pt idx="0">
                        <c:v>dif. 23/22</c:v>
                      </c:pt>
                    </c:strCache>
                  </c:strRef>
                </c:tx>
                <c:spPr>
                  <a:solidFill>
                    <a:srgbClr val="58B6C0"/>
                  </a:solidFill>
                </c:spPr>
                <c:invertIfNegative val="0"/>
                <c:dPt>
                  <c:idx val="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4-7181-4ECF-B3B2-C7A0957DB43A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6-7181-4ECF-B3B2-C7A0957DB43A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8-7181-4ECF-B3B2-C7A0957DB43A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A-7181-4ECF-B3B2-C7A0957DB43A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C-7181-4ECF-B3B2-C7A0957DB43A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E-7181-4ECF-B3B2-C7A0957DB43A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0-7181-4ECF-B3B2-C7A0957DB43A}"/>
                    </c:ext>
                  </c:extLst>
                </c:dPt>
                <c:dPt>
                  <c:idx val="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2-7181-4ECF-B3B2-C7A0957DB43A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4-7181-4ECF-B3B2-C7A0957DB43A}"/>
                    </c:ext>
                  </c:extLst>
                </c:dPt>
                <c:dPt>
                  <c:idx val="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6-7181-4ECF-B3B2-C7A0957DB43A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8-7181-4ECF-B3B2-C7A0957DB43A}"/>
                    </c:ext>
                  </c:extLst>
                </c:dPt>
                <c:dPt>
                  <c:idx val="1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A-7181-4ECF-B3B2-C7A0957DB43A}"/>
                    </c:ext>
                  </c:extLst>
                </c:dPt>
                <c:dPt>
                  <c:idx val="1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C-7181-4ECF-B3B2-C7A0957DB43A}"/>
                    </c:ext>
                  </c:extLst>
                </c:dPt>
                <c:dPt>
                  <c:idx val="1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E-7181-4ECF-B3B2-C7A0957DB43A}"/>
                    </c:ext>
                  </c:extLst>
                </c:dPt>
                <c:dPt>
                  <c:idx val="1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0-7181-4ECF-B3B2-C7A0957DB43A}"/>
                    </c:ext>
                  </c:extLst>
                </c:dPt>
                <c:dPt>
                  <c:idx val="1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2-7181-4ECF-B3B2-C7A0957DB43A}"/>
                    </c:ext>
                  </c:extLst>
                </c:dPt>
                <c:dPt>
                  <c:idx val="1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4-7181-4ECF-B3B2-C7A0957DB43A}"/>
                    </c:ext>
                  </c:extLst>
                </c:dPt>
                <c:dPt>
                  <c:idx val="1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6-7181-4ECF-B3B2-C7A0957DB43A}"/>
                    </c:ext>
                  </c:extLst>
                </c:dPt>
                <c:dPt>
                  <c:idx val="1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8-7181-4ECF-B3B2-C7A0957DB43A}"/>
                    </c:ext>
                  </c:extLst>
                </c:dPt>
                <c:dPt>
                  <c:idx val="1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A-7181-4ECF-B3B2-C7A0957DB43A}"/>
                    </c:ext>
                  </c:extLst>
                </c:dPt>
                <c:dPt>
                  <c:idx val="2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C-7181-4ECF-B3B2-C7A0957DB43A}"/>
                    </c:ext>
                  </c:extLst>
                </c:dPt>
                <c:dPt>
                  <c:idx val="2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E-7181-4ECF-B3B2-C7A0957DB43A}"/>
                    </c:ext>
                  </c:extLst>
                </c:dPt>
                <c:dPt>
                  <c:idx val="2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0-7181-4ECF-B3B2-C7A0957DB43A}"/>
                    </c:ext>
                  </c:extLst>
                </c:dPt>
                <c:dPt>
                  <c:idx val="2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2-7181-4ECF-B3B2-C7A0957DB43A}"/>
                    </c:ext>
                  </c:extLst>
                </c:dPt>
                <c:dPt>
                  <c:idx val="2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4-7181-4ECF-B3B2-C7A0957DB43A}"/>
                    </c:ext>
                  </c:extLst>
                </c:dPt>
                <c:dPt>
                  <c:idx val="2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6-7181-4ECF-B3B2-C7A0957DB43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3.7771465443142615E-3"/>
                        <c:y val="-0.3151951708671296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181-4ECF-B3B2-C7A0957DB43A}"/>
                      </c:ext>
                    </c:extLst>
                  </c:dLbl>
                  <c:dLbl>
                    <c:idx val="1"/>
                    <c:layout>
                      <c:manualLayout>
                        <c:x val="-2.567652611705475E-3"/>
                        <c:y val="-0.44475814882114095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181-4ECF-B3B2-C7A0957DB43A}"/>
                      </c:ext>
                    </c:extLst>
                  </c:dLbl>
                  <c:dLbl>
                    <c:idx val="2"/>
                    <c:layout>
                      <c:manualLayout>
                        <c:x val="-4.8672219937265547E-3"/>
                        <c:y val="-0.17684779146196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181-4ECF-B3B2-C7A0957DB43A}"/>
                      </c:ext>
                    </c:extLst>
                  </c:dLbl>
                  <c:dLbl>
                    <c:idx val="3"/>
                    <c:layout>
                      <c:manualLayout>
                        <c:x val="-2.406015037594007E-3"/>
                        <c:y val="-0.1431583814156244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181-4ECF-B3B2-C7A0957DB43A}"/>
                      </c:ext>
                    </c:extLst>
                  </c:dLbl>
                  <c:dLbl>
                    <c:idx val="4"/>
                    <c:layout>
                      <c:manualLayout>
                        <c:x val="-2.4620922384701914E-3"/>
                        <c:y val="-0.145543703382194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181-4ECF-B3B2-C7A0957DB43A}"/>
                      </c:ext>
                    </c:extLst>
                  </c:dLbl>
                  <c:dLbl>
                    <c:idx val="5"/>
                    <c:layout>
                      <c:manualLayout>
                        <c:x val="-1.2590847196731988E-3"/>
                        <c:y val="-0.1479860164273953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181-4ECF-B3B2-C7A0957DB43A}"/>
                      </c:ext>
                    </c:extLst>
                  </c:dLbl>
                  <c:dLbl>
                    <c:idx val="6"/>
                    <c:layout>
                      <c:manualLayout>
                        <c:x val="-1.3711443964241313E-3"/>
                        <c:y val="-0.1432155612064369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181-4ECF-B3B2-C7A0957DB43A}"/>
                      </c:ext>
                    </c:extLst>
                  </c:dLbl>
                  <c:dLbl>
                    <c:idx val="7"/>
                    <c:layout>
                      <c:manualLayout>
                        <c:x val="-2.5180993344994869E-3"/>
                        <c:y val="-0.1458698431926778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181-4ECF-B3B2-C7A0957DB43A}"/>
                      </c:ext>
                    </c:extLst>
                  </c:dLbl>
                  <c:dLbl>
                    <c:idx val="8"/>
                    <c:layout>
                      <c:manualLayout>
                        <c:x val="-3.7771482530688867E-3"/>
                        <c:y val="-0.1168753726893261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181-4ECF-B3B2-C7A0957DB43A}"/>
                      </c:ext>
                    </c:extLst>
                  </c:dLbl>
                  <c:dLbl>
                    <c:idx val="9"/>
                    <c:layout>
                      <c:manualLayout>
                        <c:x val="-3.7771490017492306E-3"/>
                        <c:y val="-0.1107265181595890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181-4ECF-B3B2-C7A0957DB43A}"/>
                      </c:ext>
                    </c:extLst>
                  </c:dLbl>
                  <c:dLbl>
                    <c:idx val="10"/>
                    <c:layout>
                      <c:manualLayout>
                        <c:x val="-1.2590494176897367E-3"/>
                        <c:y val="-0.10256410256410256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7181-4ECF-B3B2-C7A0957DB43A}"/>
                      </c:ext>
                    </c:extLst>
                  </c:dLbl>
                  <c:dLbl>
                    <c:idx val="11"/>
                    <c:layout>
                      <c:manualLayout>
                        <c:x val="-3.7771482530689331E-3"/>
                        <c:y val="-0.1073345259391771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7181-4ECF-B3B2-C7A0957DB43A}"/>
                      </c:ext>
                    </c:extLst>
                  </c:dLbl>
                  <c:dLbl>
                    <c:idx val="12"/>
                    <c:layout>
                      <c:manualLayout>
                        <c:x val="-3.7775454279668787E-3"/>
                        <c:y val="-0.10971810574960189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7181-4ECF-B3B2-C7A0957DB43A}"/>
                      </c:ext>
                    </c:extLst>
                  </c:dLbl>
                  <c:dLbl>
                    <c:idx val="13"/>
                    <c:layout>
                      <c:manualLayout>
                        <c:x val="-3.7771465443142559E-3"/>
                        <c:y val="-0.1029366028117250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E-7181-4ECF-B3B2-C7A0957DB43A}"/>
                      </c:ext>
                    </c:extLst>
                  </c:dLbl>
                  <c:dLbl>
                    <c:idx val="14"/>
                    <c:layout>
                      <c:manualLayout>
                        <c:x val="-2.5675535051510631E-3"/>
                        <c:y val="-0.1058833030486574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0-7181-4ECF-B3B2-C7A0957DB43A}"/>
                      </c:ext>
                    </c:extLst>
                  </c:dLbl>
                  <c:dLbl>
                    <c:idx val="15"/>
                    <c:layout>
                      <c:manualLayout>
                        <c:x val="-2.5180659493462924E-3"/>
                        <c:y val="-0.1059429553739911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2-7181-4ECF-B3B2-C7A0957DB43A}"/>
                      </c:ext>
                    </c:extLst>
                  </c:dLbl>
                  <c:dLbl>
                    <c:idx val="16"/>
                    <c:layout>
                      <c:manualLayout>
                        <c:x val="-1.2590805949679634E-3"/>
                        <c:y val="-0.1105891186437329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4-7181-4ECF-B3B2-C7A0957DB43A}"/>
                      </c:ext>
                    </c:extLst>
                  </c:dLbl>
                  <c:dLbl>
                    <c:idx val="17"/>
                    <c:layout>
                      <c:manualLayout>
                        <c:x val="-2.5180993344995793E-3"/>
                        <c:y val="-9.4593355317764763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6-7181-4ECF-B3B2-C7A0957DB43A}"/>
                      </c:ext>
                    </c:extLst>
                  </c:dLbl>
                  <c:dLbl>
                    <c:idx val="18"/>
                    <c:layout>
                      <c:manualLayout>
                        <c:x val="-3.7763561493139347E-3"/>
                        <c:y val="-0.1066982524620320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8-7181-4ECF-B3B2-C7A0957DB43A}"/>
                      </c:ext>
                    </c:extLst>
                  </c:dLbl>
                  <c:dLbl>
                    <c:idx val="19"/>
                    <c:layout>
                      <c:manualLayout>
                        <c:x val="-1.2590805949680521E-3"/>
                        <c:y val="-0.105942955373991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A-7181-4ECF-B3B2-C7A0957DB43A}"/>
                      </c:ext>
                    </c:extLst>
                  </c:dLbl>
                  <c:dLbl>
                    <c:idx val="20"/>
                    <c:layout>
                      <c:manualLayout>
                        <c:x val="-3.7771465443142559E-3"/>
                        <c:y val="-0.1058186704077297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C-7181-4ECF-B3B2-C7A0957DB43A}"/>
                      </c:ext>
                    </c:extLst>
                  </c:dLbl>
                  <c:dLbl>
                    <c:idx val="21"/>
                    <c:layout>
                      <c:manualLayout>
                        <c:x val="-3.7759597230964718E-3"/>
                        <c:y val="-9.6147340556789376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E-7181-4ECF-B3B2-C7A0957DB43A}"/>
                      </c:ext>
                    </c:extLst>
                  </c:dLbl>
                  <c:dLbl>
                    <c:idx val="22"/>
                    <c:layout>
                      <c:manualLayout>
                        <c:x val="-1.2590494176896443E-3"/>
                        <c:y val="-8.3482409063804414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0-7181-4ECF-B3B2-C7A0957DB43A}"/>
                      </c:ext>
                    </c:extLst>
                  </c:dLbl>
                  <c:dLbl>
                    <c:idx val="23"/>
                    <c:layout>
                      <c:manualLayout>
                        <c:x val="-3.7771490017492306E-3"/>
                        <c:y val="0.18790694752899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2-7181-4ECF-B3B2-C7A0957DB43A}"/>
                      </c:ext>
                    </c:extLst>
                  </c:dLbl>
                  <c:dLbl>
                    <c:idx val="24"/>
                    <c:layout>
                      <c:manualLayout>
                        <c:x val="-2.5180659493462924E-3"/>
                        <c:y val="-8.6612790088817407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4-7181-4ECF-B3B2-C7A0957DB43A}"/>
                      </c:ext>
                    </c:extLst>
                  </c:dLbl>
                  <c:dLbl>
                    <c:idx val="25"/>
                    <c:layout>
                      <c:manualLayout>
                        <c:x val="-2.5220635966759662E-3"/>
                        <c:y val="-0.14544235816676762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6-7181-4ECF-B3B2-C7A0957DB43A}"/>
                      </c:ext>
                    </c:extLst>
                  </c:dLbl>
                  <c:spPr>
                    <a:noFill/>
                    <a:ln>
                      <a:solidFill>
                        <a:srgbClr val="58B6C0"/>
                      </a:solidFill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('viaj entrados lugar residen hot'!$B$8:$B$10,'viaj entrados lugar residen hot'!$B$12:$B$36)</c15:sqref>
                        </c15:formulaRef>
                      </c:ext>
                    </c:extLst>
                    <c:strCache>
                      <c:ptCount val="28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Reino Unido</c:v>
                      </c:pt>
                      <c:pt idx="4">
                        <c:v>Alemania</c:v>
                      </c:pt>
                      <c:pt idx="5">
                        <c:v>Francia</c:v>
                      </c:pt>
                      <c:pt idx="6">
                        <c:v>Países Bajos</c:v>
                      </c:pt>
                      <c:pt idx="7">
                        <c:v>Bélgica</c:v>
                      </c:pt>
                      <c:pt idx="8">
                        <c:v>Italia</c:v>
                      </c:pt>
                      <c:pt idx="9">
                        <c:v>Irlanda</c:v>
                      </c:pt>
                      <c:pt idx="10">
                        <c:v>Polonia</c:v>
                      </c:pt>
                      <c:pt idx="11">
                        <c:v>Dinamarca</c:v>
                      </c:pt>
                      <c:pt idx="12">
                        <c:v>Islandia</c:v>
                      </c:pt>
                      <c:pt idx="13">
                        <c:v>Suiza</c:v>
                      </c:pt>
                      <c:pt idx="14">
                        <c:v>Suecia</c:v>
                      </c:pt>
                      <c:pt idx="15">
                        <c:v>Estados Unidos</c:v>
                      </c:pt>
                      <c:pt idx="16">
                        <c:v>Finlandia</c:v>
                      </c:pt>
                      <c:pt idx="17">
                        <c:v>Rumanía</c:v>
                      </c:pt>
                      <c:pt idx="18">
                        <c:v>Lituania</c:v>
                      </c:pt>
                      <c:pt idx="19">
                        <c:v>Noruega</c:v>
                      </c:pt>
                      <c:pt idx="20">
                        <c:v>Austria</c:v>
                      </c:pt>
                      <c:pt idx="21">
                        <c:v>República Checa</c:v>
                      </c:pt>
                      <c:pt idx="22">
                        <c:v>Portugal</c:v>
                      </c:pt>
                      <c:pt idx="23">
                        <c:v>Hungría</c:v>
                      </c:pt>
                      <c:pt idx="24">
                        <c:v>Luxemburgo</c:v>
                      </c:pt>
                      <c:pt idx="25">
                        <c:v>Rusia</c:v>
                      </c:pt>
                      <c:pt idx="26">
                        <c:v>Canadá</c:v>
                      </c:pt>
                      <c:pt idx="27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('viaj entrados lugar residen hot'!$AC$8,'viaj entrados lugar residen hot'!$AC$12:$AC$36)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24718</c:v>
                      </c:pt>
                      <c:pt idx="1">
                        <c:v>94820</c:v>
                      </c:pt>
                      <c:pt idx="2">
                        <c:v>31191</c:v>
                      </c:pt>
                      <c:pt idx="3">
                        <c:v>12312</c:v>
                      </c:pt>
                      <c:pt idx="4">
                        <c:v>-8718</c:v>
                      </c:pt>
                      <c:pt idx="5">
                        <c:v>1752</c:v>
                      </c:pt>
                      <c:pt idx="6">
                        <c:v>4749</c:v>
                      </c:pt>
                      <c:pt idx="7">
                        <c:v>6554</c:v>
                      </c:pt>
                      <c:pt idx="8">
                        <c:v>9907</c:v>
                      </c:pt>
                      <c:pt idx="9">
                        <c:v>6066</c:v>
                      </c:pt>
                      <c:pt idx="10">
                        <c:v>2754</c:v>
                      </c:pt>
                      <c:pt idx="11">
                        <c:v>4056</c:v>
                      </c:pt>
                      <c:pt idx="12">
                        <c:v>9449</c:v>
                      </c:pt>
                      <c:pt idx="13">
                        <c:v>4847</c:v>
                      </c:pt>
                      <c:pt idx="14">
                        <c:v>5855</c:v>
                      </c:pt>
                      <c:pt idx="15">
                        <c:v>4206</c:v>
                      </c:pt>
                      <c:pt idx="16">
                        <c:v>366</c:v>
                      </c:pt>
                      <c:pt idx="17">
                        <c:v>6454</c:v>
                      </c:pt>
                      <c:pt idx="18">
                        <c:v>774</c:v>
                      </c:pt>
                      <c:pt idx="19">
                        <c:v>2561</c:v>
                      </c:pt>
                      <c:pt idx="20">
                        <c:v>3471</c:v>
                      </c:pt>
                      <c:pt idx="21">
                        <c:v>2053</c:v>
                      </c:pt>
                      <c:pt idx="22">
                        <c:v>-56</c:v>
                      </c:pt>
                      <c:pt idx="23">
                        <c:v>837</c:v>
                      </c:pt>
                      <c:pt idx="24">
                        <c:v>900</c:v>
                      </c:pt>
                      <c:pt idx="25">
                        <c:v>9879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47-7181-4ECF-B3B2-C7A0957DB43A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7359930228985692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46-4F7A-A732-3BC5310DCA5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246-4F7A-A732-3BC5310DCA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246-4F7A-A732-3BC5310DCA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46-4F7A-A732-3BC5310DCA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246-4F7A-A732-3BC5310DCA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246-4F7A-A732-3BC5310DCA5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46-4F7A-A732-3BC5310DCA5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46-4F7A-A732-3BC5310DCA5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46-4F7A-A732-3BC5310DCA5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246-4F7A-A732-3BC5310DCA5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246-4F7A-A732-3BC5310DCA5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46-4F7A-A732-3BC5310DCA5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46-4F7A-A732-3BC5310DCA5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46-4F7A-A732-3BC5310DCA58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246-4F7A-A732-3BC5310DCA5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246-4F7A-A732-3BC5310DCA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apt'!$AA$8,'viaj entrados lugar residen apt'!$AA$12:$AA$36)</c:f>
              <c:numCache>
                <c:formatCode>0.0%</c:formatCode>
                <c:ptCount val="26"/>
                <c:pt idx="0">
                  <c:v>2.0008256260265478E-2</c:v>
                </c:pt>
                <c:pt idx="1">
                  <c:v>0.2389410928616551</c:v>
                </c:pt>
                <c:pt idx="2">
                  <c:v>5.1314988844567644E-2</c:v>
                </c:pt>
                <c:pt idx="3">
                  <c:v>0.26788611889659242</c:v>
                </c:pt>
                <c:pt idx="4">
                  <c:v>-7.0206098589851718E-2</c:v>
                </c:pt>
                <c:pt idx="5">
                  <c:v>3.925515853044792E-2</c:v>
                </c:pt>
                <c:pt idx="6">
                  <c:v>-1.3320054774057066E-2</c:v>
                </c:pt>
                <c:pt idx="7">
                  <c:v>4.6117993376671107E-2</c:v>
                </c:pt>
                <c:pt idx="8">
                  <c:v>8.2412840869865445E-2</c:v>
                </c:pt>
                <c:pt idx="9">
                  <c:v>0.18101355056003765</c:v>
                </c:pt>
                <c:pt idx="10">
                  <c:v>-8.7017298619605055E-2</c:v>
                </c:pt>
                <c:pt idx="11">
                  <c:v>5.7894736842105221E-2</c:v>
                </c:pt>
                <c:pt idx="12">
                  <c:v>0.34200606784959087</c:v>
                </c:pt>
                <c:pt idx="13">
                  <c:v>8.0142123963679479E-2</c:v>
                </c:pt>
                <c:pt idx="14">
                  <c:v>0.27755868544600948</c:v>
                </c:pt>
                <c:pt idx="15">
                  <c:v>0.18527149848520152</c:v>
                </c:pt>
                <c:pt idx="16">
                  <c:v>-2.9959718026183246E-2</c:v>
                </c:pt>
                <c:pt idx="17">
                  <c:v>0.71545684900879425</c:v>
                </c:pt>
                <c:pt idx="18">
                  <c:v>0.53096578605456912</c:v>
                </c:pt>
                <c:pt idx="19">
                  <c:v>-0.21270050538343221</c:v>
                </c:pt>
                <c:pt idx="20">
                  <c:v>0.24761509746992938</c:v>
                </c:pt>
                <c:pt idx="21">
                  <c:v>0.29686847599164934</c:v>
                </c:pt>
                <c:pt idx="22">
                  <c:v>-6.4171122994652441E-2</c:v>
                </c:pt>
                <c:pt idx="23">
                  <c:v>0.20069204152249132</c:v>
                </c:pt>
                <c:pt idx="24">
                  <c:v>0.56512141280353201</c:v>
                </c:pt>
                <c:pt idx="25">
                  <c:v>-5.41806653101784E-3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246-4F7A-A732-3BC5310DCA58}"/>
            </c:ext>
          </c:extLst>
        </c:ser>
        <c:ser>
          <c:idx val="1"/>
          <c:order val="1"/>
          <c:tx>
            <c:strRef>
              <c:f>'viaj entrados lugar residen apt'!$AC$6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0246-4F7A-A732-3BC5310DCA58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0246-4F7A-A732-3BC5310DCA58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0246-4F7A-A732-3BC5310DCA58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0246-4F7A-A732-3BC5310DCA58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0246-4F7A-A732-3BC5310DCA58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0246-4F7A-A732-3BC5310DCA58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0246-4F7A-A732-3BC5310DCA58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0246-4F7A-A732-3BC5310DCA58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0246-4F7A-A732-3BC5310DCA58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0246-4F7A-A732-3BC5310DCA58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0246-4F7A-A732-3BC5310DCA58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0246-4F7A-A732-3BC5310DCA58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0246-4F7A-A732-3BC5310DCA58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0246-4F7A-A732-3BC5310DCA58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0246-4F7A-A732-3BC5310DCA58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0246-4F7A-A732-3BC5310DCA58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0246-4F7A-A732-3BC5310DCA58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0246-4F7A-A732-3BC5310DCA58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0246-4F7A-A732-3BC5310DCA58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0246-4F7A-A732-3BC5310DCA58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0246-4F7A-A732-3BC5310DCA58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0246-4F7A-A732-3BC5310DCA58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0246-4F7A-A732-3BC5310DCA58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0246-4F7A-A732-3BC5310DCA58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0246-4F7A-A732-3BC5310DCA58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0246-4F7A-A732-3BC5310DCA58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46-4F7A-A732-3BC5310DCA58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46-4F7A-A732-3BC5310DCA58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46-4F7A-A732-3BC5310DCA58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46-4F7A-A732-3BC5310DCA58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46-4F7A-A732-3BC5310DCA58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46-4F7A-A732-3BC5310DCA58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46-4F7A-A732-3BC5310DCA58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46-4F7A-A732-3BC5310DCA58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46-4F7A-A732-3BC5310DCA58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46-4F7A-A732-3BC5310DCA58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46-4F7A-A732-3BC5310DCA58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46-4F7A-A732-3BC5310DCA58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46-4F7A-A732-3BC5310DCA58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46-4F7A-A732-3BC5310DCA58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246-4F7A-A732-3BC5310DCA58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46-4F7A-A732-3BC5310DCA58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246-4F7A-A732-3BC5310DCA58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46-4F7A-A732-3BC5310DCA58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246-4F7A-A732-3BC5310DCA58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246-4F7A-A732-3BC5310DCA58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246-4F7A-A732-3BC5310DCA58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246-4F7A-A732-3BC5310DCA58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246-4F7A-A732-3BC5310DCA58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246-4F7A-A732-3BC5310DCA58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246-4F7A-A732-3BC5310DCA58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246-4F7A-A732-3BC5310DCA5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apt'!$AC$8,'viaj entrados lugar residen apt'!$AC$12:$AC$36)</c:f>
              <c:numCache>
                <c:formatCode>#,##0</c:formatCode>
                <c:ptCount val="26"/>
                <c:pt idx="0">
                  <c:v>2278</c:v>
                </c:pt>
                <c:pt idx="1">
                  <c:v>60519</c:v>
                </c:pt>
                <c:pt idx="2">
                  <c:v>1518</c:v>
                </c:pt>
                <c:pt idx="3">
                  <c:v>5448</c:v>
                </c:pt>
                <c:pt idx="4">
                  <c:v>-2330</c:v>
                </c:pt>
                <c:pt idx="5">
                  <c:v>390</c:v>
                </c:pt>
                <c:pt idx="6">
                  <c:v>-321</c:v>
                </c:pt>
                <c:pt idx="7">
                  <c:v>1128</c:v>
                </c:pt>
                <c:pt idx="8">
                  <c:v>955</c:v>
                </c:pt>
                <c:pt idx="9">
                  <c:v>2311</c:v>
                </c:pt>
                <c:pt idx="10">
                  <c:v>-996</c:v>
                </c:pt>
                <c:pt idx="11">
                  <c:v>198</c:v>
                </c:pt>
                <c:pt idx="12">
                  <c:v>3720</c:v>
                </c:pt>
                <c:pt idx="13">
                  <c:v>203</c:v>
                </c:pt>
                <c:pt idx="14">
                  <c:v>2956</c:v>
                </c:pt>
                <c:pt idx="15">
                  <c:v>795</c:v>
                </c:pt>
                <c:pt idx="16">
                  <c:v>-119</c:v>
                </c:pt>
                <c:pt idx="17">
                  <c:v>4800</c:v>
                </c:pt>
                <c:pt idx="18">
                  <c:v>1226</c:v>
                </c:pt>
                <c:pt idx="19">
                  <c:v>-968</c:v>
                </c:pt>
                <c:pt idx="20">
                  <c:v>597</c:v>
                </c:pt>
                <c:pt idx="21">
                  <c:v>711</c:v>
                </c:pt>
                <c:pt idx="22">
                  <c:v>-12</c:v>
                </c:pt>
                <c:pt idx="23">
                  <c:v>232</c:v>
                </c:pt>
                <c:pt idx="24">
                  <c:v>256</c:v>
                </c:pt>
                <c:pt idx="25">
                  <c:v>-229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0246-4F7A-A732-3BC5310DCA5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0246-4F7A-A732-3BC5310DCA5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246-4F7A-A732-3BC5310DCA5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246-4F7A-A732-3BC5310DCA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246-4F7A-A732-3BC5310DCA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246-4F7A-A732-3BC5310DCA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246-4F7A-A732-3BC5310DCA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246-4F7A-A732-3BC5310DCA5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246-4F7A-A732-3BC5310DCA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246-4F7A-A732-3BC5310DCA5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246-4F7A-A732-3BC5310DCA5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246-4F7A-A732-3BC5310DCA5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246-4F7A-A732-3BC5310DCA5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246-4F7A-A732-3BC5310DCA5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246-4F7A-A732-3BC5310DCA58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246-4F7A-A732-3BC5310DCA58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246-4F7A-A732-3BC5310DCA58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246-4F7A-A732-3BC5310DCA58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246-4F7A-A732-3BC5310DCA58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246-4F7A-A732-3BC5310DCA58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246-4F7A-A732-3BC5310DCA58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246-4F7A-A732-3BC5310DCA58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246-4F7A-A732-3BC5310DCA58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246-4F7A-A732-3BC5310DCA58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246-4F7A-A732-3BC5310DCA58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246-4F7A-A732-3BC5310DCA58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246-4F7A-A732-3BC5310DCA58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246-4F7A-A732-3BC5310DCA58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246-4F7A-A732-3BC5310DCA58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246-4F7A-A732-3BC5310DCA58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246-4F7A-A732-3BC5310DCA58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246-4F7A-A732-3BC5310DCA58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246-4F7A-A732-3BC5310DCA58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246-4F7A-A732-3BC5310DCA58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246-4F7A-A732-3BC5310DCA58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246-4F7A-A732-3BC5310DCA58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246-4F7A-A732-3BC5310DCA58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246-4F7A-A732-3BC5310DCA58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246-4F7A-A732-3BC5310DCA58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246-4F7A-A732-3BC5310DCA58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246-4F7A-A732-3BC5310DCA58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246-4F7A-A732-3BC5310DCA58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246-4F7A-A732-3BC5310DCA58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246-4F7A-A732-3BC5310DCA5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apt'!$AF$8,'viaj entrados lugar residen apt'!$AF$12:$AF$36)</c:f>
              <c:numCache>
                <c:formatCode>0.0%</c:formatCode>
                <c:ptCount val="26"/>
                <c:pt idx="0">
                  <c:v>0.28359209822060261</c:v>
                </c:pt>
                <c:pt idx="1">
                  <c:v>0.45446282494091983</c:v>
                </c:pt>
                <c:pt idx="2">
                  <c:v>0.22013386668079507</c:v>
                </c:pt>
                <c:pt idx="3">
                  <c:v>0.38658343242172016</c:v>
                </c:pt>
                <c:pt idx="4">
                  <c:v>0.30052186924073498</c:v>
                </c:pt>
                <c:pt idx="5">
                  <c:v>0.47271506665387936</c:v>
                </c:pt>
                <c:pt idx="6">
                  <c:v>0.36226843508974266</c:v>
                </c:pt>
                <c:pt idx="7">
                  <c:v>0.21384058541191281</c:v>
                </c:pt>
                <c:pt idx="8">
                  <c:v>0.47000429276668815</c:v>
                </c:pt>
                <c:pt idx="9">
                  <c:v>0.31714238300696979</c:v>
                </c:pt>
                <c:pt idx="10">
                  <c:v>0.73988250652741516</c:v>
                </c:pt>
                <c:pt idx="11">
                  <c:v>0.25781468043538935</c:v>
                </c:pt>
                <c:pt idx="12">
                  <c:v>0.20685172499688628</c:v>
                </c:pt>
                <c:pt idx="13">
                  <c:v>0.55440215301806994</c:v>
                </c:pt>
                <c:pt idx="14">
                  <c:v>0.4251508393409747</c:v>
                </c:pt>
                <c:pt idx="15">
                  <c:v>0.59721368572013933</c:v>
                </c:pt>
                <c:pt idx="16">
                  <c:v>0.64780443639655949</c:v>
                </c:pt>
                <c:pt idx="17">
                  <c:v>0.21678479867290001</c:v>
                </c:pt>
                <c:pt idx="18">
                  <c:v>0.36599763872491148</c:v>
                </c:pt>
                <c:pt idx="19">
                  <c:v>0.43785763332570382</c:v>
                </c:pt>
                <c:pt idx="20">
                  <c:v>0.33433962264150946</c:v>
                </c:pt>
                <c:pt idx="21">
                  <c:v>0.60216216216216212</c:v>
                </c:pt>
                <c:pt idx="22">
                  <c:v>0.33114035087719296</c:v>
                </c:pt>
                <c:pt idx="23">
                  <c:v>0.84106694251514702</c:v>
                </c:pt>
                <c:pt idx="24">
                  <c:v>0.50239616613418525</c:v>
                </c:pt>
                <c:pt idx="25">
                  <c:v>0.50059838085181274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0246-4F7A-A732-3BC5310DC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5es'!$Y$6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27D-4A56-8F42-67DF7C4333E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27D-4A56-8F42-67DF7C4333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27D-4A56-8F42-67DF7C4333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27D-4A56-8F42-67DF7C4333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27D-4A56-8F42-67DF7C4333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27D-4A56-8F42-67DF7C4333E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7D-4A56-8F42-67DF7C4333E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7D-4A56-8F42-67DF7C4333E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27D-4A56-8F42-67DF7C4333E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27D-4A56-8F42-67DF7C4333E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27D-4A56-8F42-67DF7C4333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27D-4A56-8F42-67DF7C4333E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27D-4A56-8F42-67DF7C4333E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27D-4A56-8F42-67DF7C4333E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27D-4A56-8F42-67DF7C4333E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27D-4A56-8F42-67DF7C4333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5es'!$Y$8,'viaj entrados lugar residen 5es'!$Y$12:$Y$36)</c:f>
              <c:numCache>
                <c:formatCode>#,##0</c:formatCode>
                <c:ptCount val="26"/>
                <c:pt idx="0">
                  <c:v>91269</c:v>
                </c:pt>
                <c:pt idx="1">
                  <c:v>211699</c:v>
                </c:pt>
                <c:pt idx="2">
                  <c:v>35848</c:v>
                </c:pt>
                <c:pt idx="3">
                  <c:v>23035</c:v>
                </c:pt>
                <c:pt idx="4">
                  <c:v>13336</c:v>
                </c:pt>
                <c:pt idx="5">
                  <c:v>19556</c:v>
                </c:pt>
                <c:pt idx="6">
                  <c:v>9742</c:v>
                </c:pt>
                <c:pt idx="7">
                  <c:v>16365</c:v>
                </c:pt>
                <c:pt idx="8">
                  <c:v>9302</c:v>
                </c:pt>
                <c:pt idx="9">
                  <c:v>4607</c:v>
                </c:pt>
                <c:pt idx="10">
                  <c:v>4744</c:v>
                </c:pt>
                <c:pt idx="11">
                  <c:v>8358</c:v>
                </c:pt>
                <c:pt idx="12">
                  <c:v>3903</c:v>
                </c:pt>
                <c:pt idx="13">
                  <c:v>10587</c:v>
                </c:pt>
                <c:pt idx="14">
                  <c:v>3426</c:v>
                </c:pt>
                <c:pt idx="15">
                  <c:v>2912</c:v>
                </c:pt>
                <c:pt idx="16">
                  <c:v>1889</c:v>
                </c:pt>
                <c:pt idx="17">
                  <c:v>2122</c:v>
                </c:pt>
                <c:pt idx="18">
                  <c:v>3133</c:v>
                </c:pt>
                <c:pt idx="19">
                  <c:v>3191</c:v>
                </c:pt>
                <c:pt idx="20">
                  <c:v>1982</c:v>
                </c:pt>
                <c:pt idx="21">
                  <c:v>1337</c:v>
                </c:pt>
                <c:pt idx="22">
                  <c:v>1242</c:v>
                </c:pt>
                <c:pt idx="23">
                  <c:v>1222</c:v>
                </c:pt>
                <c:pt idx="24">
                  <c:v>790</c:v>
                </c:pt>
                <c:pt idx="25">
                  <c:v>19421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27D-4A56-8F42-67DF7C4333EF}"/>
            </c:ext>
          </c:extLst>
        </c:ser>
        <c:ser>
          <c:idx val="1"/>
          <c:order val="1"/>
          <c:tx>
            <c:strRef>
              <c:f>'viaj entrados lugar residen 5es'!$AA$6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927D-4A56-8F42-67DF7C4333EF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927D-4A56-8F42-67DF7C4333EF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927D-4A56-8F42-67DF7C4333EF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927D-4A56-8F42-67DF7C4333EF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927D-4A56-8F42-67DF7C4333EF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927D-4A56-8F42-67DF7C4333EF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927D-4A56-8F42-67DF7C4333EF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927D-4A56-8F42-67DF7C4333EF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927D-4A56-8F42-67DF7C4333EF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927D-4A56-8F42-67DF7C4333EF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927D-4A56-8F42-67DF7C4333EF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927D-4A56-8F42-67DF7C4333EF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927D-4A56-8F42-67DF7C4333EF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927D-4A56-8F42-67DF7C4333EF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927D-4A56-8F42-67DF7C4333EF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927D-4A56-8F42-67DF7C4333EF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927D-4A56-8F42-67DF7C4333EF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927D-4A56-8F42-67DF7C4333EF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927D-4A56-8F42-67DF7C4333EF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927D-4A56-8F42-67DF7C4333EF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927D-4A56-8F42-67DF7C4333EF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927D-4A56-8F42-67DF7C4333EF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927D-4A56-8F42-67DF7C4333EF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927D-4A56-8F42-67DF7C4333EF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927D-4A56-8F42-67DF7C4333EF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927D-4A56-8F42-67DF7C4333EF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239981515131121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7D-4A56-8F42-67DF7C4333EF}"/>
                </c:ext>
              </c:extLst>
            </c:dLbl>
            <c:dLbl>
              <c:idx val="1"/>
              <c:layout>
                <c:manualLayout>
                  <c:x val="-2.567652611705475E-3"/>
                  <c:y val="-0.4084561993853332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7D-4A56-8F42-67DF7C4333EF}"/>
                </c:ext>
              </c:extLst>
            </c:dLbl>
            <c:dLbl>
              <c:idx val="2"/>
              <c:layout>
                <c:manualLayout>
                  <c:x val="1.2590496672497205E-3"/>
                  <c:y val="-0.141085492518563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7D-4A56-8F42-67DF7C4333EF}"/>
                </c:ext>
              </c:extLst>
            </c:dLbl>
            <c:dLbl>
              <c:idx val="3"/>
              <c:layout>
                <c:manualLayout>
                  <c:x val="0"/>
                  <c:y val="-0.133571854502087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7D-4A56-8F42-67DF7C4333EF}"/>
                </c:ext>
              </c:extLst>
            </c:dLbl>
            <c:dLbl>
              <c:idx val="4"/>
              <c:layout>
                <c:manualLayout>
                  <c:x val="-1.2590494176896443E-3"/>
                  <c:y val="-0.13595706618962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7D-4A56-8F42-67DF7C4333EF}"/>
                </c:ext>
              </c:extLst>
            </c:dLbl>
            <c:dLbl>
              <c:idx val="5"/>
              <c:layout>
                <c:manualLayout>
                  <c:x val="-1.2590494176896443E-3"/>
                  <c:y val="-0.126416219439475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7D-4A56-8F42-67DF7C4333EF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7D-4A56-8F42-67DF7C4333EF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7D-4A56-8F42-67DF7C4333EF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7D-4A56-8F42-67DF7C4333EF}"/>
                </c:ext>
              </c:extLst>
            </c:dLbl>
            <c:dLbl>
              <c:idx val="9"/>
              <c:layout>
                <c:manualLayout>
                  <c:x val="-1.2598425196850393E-3"/>
                  <c:y val="-0.10160970904277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7D-4A56-8F42-67DF7C4333EF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7D-4A56-8F42-67DF7C4333EF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7D-4A56-8F42-67DF7C4333EF}"/>
                </c:ext>
              </c:extLst>
            </c:dLbl>
            <c:dLbl>
              <c:idx val="12"/>
              <c:layout>
                <c:manualLayout>
                  <c:x val="-1.2602389459026872E-3"/>
                  <c:y val="0.19726926441887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27D-4A56-8F42-67DF7C4333EF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27D-4A56-8F42-67DF7C4333EF}"/>
                </c:ext>
              </c:extLst>
            </c:dLbl>
            <c:dLbl>
              <c:idx val="14"/>
              <c:layout>
                <c:manualLayout>
                  <c:x val="-6.3435132282473501E-3"/>
                  <c:y val="-0.11044170760706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27D-4A56-8F42-67DF7C4333EF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27D-4A56-8F42-67DF7C4333EF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27D-4A56-8F42-67DF7C4333EF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27D-4A56-8F42-67DF7C4333EF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27D-4A56-8F42-67DF7C4333EF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27D-4A56-8F42-67DF7C4333EF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27D-4A56-8F42-67DF7C4333EF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27D-4A56-8F42-67DF7C4333EF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27D-4A56-8F42-67DF7C4333EF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27D-4A56-8F42-67DF7C4333EF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27D-4A56-8F42-67DF7C4333EF}"/>
                </c:ext>
              </c:extLst>
            </c:dLbl>
            <c:dLbl>
              <c:idx val="25"/>
              <c:layout>
                <c:manualLayout>
                  <c:x val="-2.5220635966759662E-3"/>
                  <c:y val="-0.1269738205801198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27D-4A56-8F42-67DF7C4333E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5es'!$AA$8,'viaj entrados lugar residen 5es'!$AA$12:$AA$36)</c:f>
              <c:numCache>
                <c:formatCode>0.0%</c:formatCode>
                <c:ptCount val="26"/>
                <c:pt idx="0">
                  <c:v>9.2832511135590767E-2</c:v>
                </c:pt>
                <c:pt idx="1">
                  <c:v>0.28167266034605931</c:v>
                </c:pt>
                <c:pt idx="2">
                  <c:v>-3.7301608615087134E-2</c:v>
                </c:pt>
                <c:pt idx="3">
                  <c:v>0.72896494783457189</c:v>
                </c:pt>
                <c:pt idx="4">
                  <c:v>0.60519980741454016</c:v>
                </c:pt>
                <c:pt idx="5">
                  <c:v>7.3502772135916938E-2</c:v>
                </c:pt>
                <c:pt idx="6">
                  <c:v>0.18689083820662766</c:v>
                </c:pt>
                <c:pt idx="7">
                  <c:v>0.49533991228070184</c:v>
                </c:pt>
                <c:pt idx="8">
                  <c:v>3.5687622789783893</c:v>
                </c:pt>
                <c:pt idx="9">
                  <c:v>1.248413860419717</c:v>
                </c:pt>
                <c:pt idx="10">
                  <c:v>4.2946428571428568</c:v>
                </c:pt>
                <c:pt idx="11">
                  <c:v>0.2415329768270944</c:v>
                </c:pt>
                <c:pt idx="12">
                  <c:v>-2.3006134969325576E-3</c:v>
                </c:pt>
                <c:pt idx="13">
                  <c:v>1.85748987854251</c:v>
                </c:pt>
                <c:pt idx="14">
                  <c:v>0.52809991079393392</c:v>
                </c:pt>
                <c:pt idx="15">
                  <c:v>2.0524109014675052</c:v>
                </c:pt>
                <c:pt idx="16">
                  <c:v>4.2913165266106441</c:v>
                </c:pt>
                <c:pt idx="17">
                  <c:v>-1.8955154877485003E-2</c:v>
                </c:pt>
                <c:pt idx="18">
                  <c:v>1.7207792207792227E-2</c:v>
                </c:pt>
                <c:pt idx="19">
                  <c:v>4.6982142857142861</c:v>
                </c:pt>
                <c:pt idx="20">
                  <c:v>1.5607235142118863</c:v>
                </c:pt>
                <c:pt idx="21">
                  <c:v>1.4759259259259259</c:v>
                </c:pt>
                <c:pt idx="22">
                  <c:v>1.0909090909090908</c:v>
                </c:pt>
                <c:pt idx="23">
                  <c:v>-0.77781818181818185</c:v>
                </c:pt>
                <c:pt idx="24">
                  <c:v>0.47940074906367047</c:v>
                </c:pt>
                <c:pt idx="25">
                  <c:v>0.38168753557199775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927D-4A56-8F42-67DF7C4333E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27D-4A56-8F42-67DF7C4333E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27D-4A56-8F42-67DF7C4333E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27D-4A56-8F42-67DF7C4333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27D-4A56-8F42-67DF7C4333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27D-4A56-8F42-67DF7C4333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27D-4A56-8F42-67DF7C4333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27D-4A56-8F42-67DF7C4333E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27D-4A56-8F42-67DF7C4333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27D-4A56-8F42-67DF7C4333E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27D-4A56-8F42-67DF7C4333E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27D-4A56-8F42-67DF7C4333E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27D-4A56-8F42-67DF7C4333E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27D-4A56-8F42-67DF7C4333E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27D-4A56-8F42-67DF7C4333EF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27D-4A56-8F42-67DF7C4333EF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27D-4A56-8F42-67DF7C4333EF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27D-4A56-8F42-67DF7C4333EF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27D-4A56-8F42-67DF7C4333EF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27D-4A56-8F42-67DF7C4333EF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27D-4A56-8F42-67DF7C4333EF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27D-4A56-8F42-67DF7C4333EF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27D-4A56-8F42-67DF7C4333EF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27D-4A56-8F42-67DF7C4333EF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27D-4A56-8F42-67DF7C4333EF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27D-4A56-8F42-67DF7C4333EF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27D-4A56-8F42-67DF7C4333EF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27D-4A56-8F42-67DF7C4333EF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27D-4A56-8F42-67DF7C4333EF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27D-4A56-8F42-67DF7C4333EF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27D-4A56-8F42-67DF7C4333EF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27D-4A56-8F42-67DF7C4333EF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27D-4A56-8F42-67DF7C4333EF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27D-4A56-8F42-67DF7C4333EF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27D-4A56-8F42-67DF7C4333EF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27D-4A56-8F42-67DF7C4333EF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27D-4A56-8F42-67DF7C4333EF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27D-4A56-8F42-67DF7C4333EF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27D-4A56-8F42-67DF7C4333EF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27D-4A56-8F42-67DF7C4333EF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27D-4A56-8F42-67DF7C4333EF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27D-4A56-8F42-67DF7C4333EF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27D-4A56-8F42-67DF7C4333EF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27D-4A56-8F42-67DF7C4333E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5es'!$AB$8,'viaj entrados lugar residen 5es'!$AB$12:$AB$36)</c:f>
              <c:numCache>
                <c:formatCode>0.0%</c:formatCode>
                <c:ptCount val="26"/>
                <c:pt idx="0">
                  <c:v>0.18072425141282092</c:v>
                </c:pt>
                <c:pt idx="1">
                  <c:v>0.41919099913270419</c:v>
                </c:pt>
                <c:pt idx="2">
                  <c:v>7.0983608505043386E-2</c:v>
                </c:pt>
                <c:pt idx="3">
                  <c:v>4.5612235603483438E-2</c:v>
                </c:pt>
                <c:pt idx="4">
                  <c:v>2.6406979553204046E-2</c:v>
                </c:pt>
                <c:pt idx="5">
                  <c:v>3.8723372236237126E-2</c:v>
                </c:pt>
                <c:pt idx="6">
                  <c:v>1.9290401530242487E-2</c:v>
                </c:pt>
                <c:pt idx="7">
                  <c:v>3.2404785571999412E-2</c:v>
                </c:pt>
                <c:pt idx="8">
                  <c:v>1.8419145456201561E-2</c:v>
                </c:pt>
                <c:pt idx="9">
                  <c:v>9.1224471206966876E-3</c:v>
                </c:pt>
                <c:pt idx="10">
                  <c:v>9.3937245801139768E-3</c:v>
                </c:pt>
                <c:pt idx="11">
                  <c:v>1.6549905151895576E-2</c:v>
                </c:pt>
                <c:pt idx="12">
                  <c:v>7.7284374022312079E-3</c:v>
                </c:pt>
                <c:pt idx="13">
                  <c:v>2.0963609217889263E-2</c:v>
                </c:pt>
                <c:pt idx="14">
                  <c:v>6.7839166128732045E-3</c:v>
                </c:pt>
                <c:pt idx="15">
                  <c:v>5.7661311081981239E-3</c:v>
                </c:pt>
                <c:pt idx="16">
                  <c:v>3.7404607360529722E-3</c:v>
                </c:pt>
                <c:pt idx="17">
                  <c:v>4.2018304298064623E-3</c:v>
                </c:pt>
                <c:pt idx="18">
                  <c:v>6.2037392726595883E-3</c:v>
                </c:pt>
                <c:pt idx="19">
                  <c:v>6.3185866642377101E-3</c:v>
                </c:pt>
                <c:pt idx="20">
                  <c:v>3.9246125880661679E-3</c:v>
                </c:pt>
                <c:pt idx="21">
                  <c:v>2.6474303886198118E-3</c:v>
                </c:pt>
                <c:pt idx="22">
                  <c:v>2.4593182817246118E-3</c:v>
                </c:pt>
                <c:pt idx="23">
                  <c:v>2.4197157329045697E-3</c:v>
                </c:pt>
                <c:pt idx="24">
                  <c:v>1.5643006783916612E-3</c:v>
                </c:pt>
                <c:pt idx="25">
                  <c:v>3.8456055031701838E-2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927D-4A56-8F42-67DF7C433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B-4CFF-8388-96B9CB63B7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128075</c:v>
                </c:pt>
                <c:pt idx="1">
                  <c:v>129132</c:v>
                </c:pt>
                <c:pt idx="2">
                  <c:v>151655</c:v>
                </c:pt>
                <c:pt idx="3">
                  <c:v>144751</c:v>
                </c:pt>
                <c:pt idx="4">
                  <c:v>154757</c:v>
                </c:pt>
                <c:pt idx="5">
                  <c:v>155153</c:v>
                </c:pt>
                <c:pt idx="6">
                  <c:v>149779</c:v>
                </c:pt>
                <c:pt idx="7">
                  <c:v>150740</c:v>
                </c:pt>
                <c:pt idx="8">
                  <c:v>143678</c:v>
                </c:pt>
                <c:pt idx="9">
                  <c:v>150840</c:v>
                </c:pt>
                <c:pt idx="10">
                  <c:v>128603</c:v>
                </c:pt>
                <c:pt idx="11">
                  <c:v>133916</c:v>
                </c:pt>
                <c:pt idx="12">
                  <c:v>1721079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B-4CFF-8388-96B9CB63B788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CB-4CFF-8388-96B9CB63B788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2315</c:v>
                </c:pt>
                <c:pt idx="1">
                  <c:v>1204</c:v>
                </c:pt>
                <c:pt idx="2">
                  <c:v>1399</c:v>
                </c:pt>
                <c:pt idx="3">
                  <c:v>1761</c:v>
                </c:pt>
                <c:pt idx="4">
                  <c:v>1936</c:v>
                </c:pt>
                <c:pt idx="5">
                  <c:v>5286</c:v>
                </c:pt>
                <c:pt idx="6">
                  <c:v>17629</c:v>
                </c:pt>
                <c:pt idx="7">
                  <c:v>47855</c:v>
                </c:pt>
                <c:pt idx="8">
                  <c:v>64169</c:v>
                </c:pt>
                <c:pt idx="9">
                  <c:v>117761</c:v>
                </c:pt>
                <c:pt idx="10">
                  <c:v>106597</c:v>
                </c:pt>
                <c:pt idx="11">
                  <c:v>78133</c:v>
                </c:pt>
                <c:pt idx="12">
                  <c:v>446045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CB-4CFF-8388-96B9CB63B788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CB-4CFF-8388-96B9CB63B7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74810</c:v>
                </c:pt>
                <c:pt idx="1">
                  <c:v>114746</c:v>
                </c:pt>
                <c:pt idx="2">
                  <c:v>142665</c:v>
                </c:pt>
                <c:pt idx="3">
                  <c:v>150506</c:v>
                </c:pt>
                <c:pt idx="4">
                  <c:v>147202</c:v>
                </c:pt>
                <c:pt idx="5">
                  <c:v>147240</c:v>
                </c:pt>
                <c:pt idx="6">
                  <c:v>165818</c:v>
                </c:pt>
                <c:pt idx="7">
                  <c:v>165250</c:v>
                </c:pt>
                <c:pt idx="8">
                  <c:v>153817</c:v>
                </c:pt>
                <c:pt idx="9">
                  <c:v>169072</c:v>
                </c:pt>
                <c:pt idx="10">
                  <c:v>141650</c:v>
                </c:pt>
                <c:pt idx="11">
                  <c:v>149677</c:v>
                </c:pt>
                <c:pt idx="12">
                  <c:v>1722453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B-4CFF-8388-96B9CB63B788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CB-4CFF-8388-96B9CB63B7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CB-4CFF-8388-96B9CB63B7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128763</c:v>
                </c:pt>
                <c:pt idx="1">
                  <c:v>141638</c:v>
                </c:pt>
                <c:pt idx="2">
                  <c:v>166069</c:v>
                </c:pt>
                <c:pt idx="3">
                  <c:v>154996</c:v>
                </c:pt>
                <c:pt idx="4">
                  <c:v>164089</c:v>
                </c:pt>
                <c:pt idx="5">
                  <c:v>166788</c:v>
                </c:pt>
                <c:pt idx="6">
                  <c:v>169874</c:v>
                </c:pt>
                <c:pt idx="7">
                  <c:v>169634</c:v>
                </c:pt>
                <c:pt idx="12">
                  <c:v>1261851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CB-4CFF-8388-96B9CB63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CB-4CFF-8388-96B9CB63B7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CB-4CFF-8388-96B9CB63B7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CB-4CFF-8388-96B9CB63B7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CB-4CFF-8388-96B9CB63B7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CB-4CFF-8388-96B9CB63B7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CB-4CFF-8388-96B9CB63B7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CB-4CFF-8388-96B9CB63B7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CB-4CFF-8388-96B9CB63B7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CB-4CFF-8388-96B9CB63B7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B-4CFF-8388-96B9CB63B7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B-4CFF-8388-96B9CB63B7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B-4CFF-8388-96B9CB63B7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B-4CFF-8388-96B9CB63B788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0.72120037428151318</c:v>
                </c:pt>
                <c:pt idx="1">
                  <c:v>0.23436111062694986</c:v>
                </c:pt>
                <c:pt idx="2">
                  <c:v>0.16404864542810071</c:v>
                </c:pt>
                <c:pt idx="3">
                  <c:v>2.9832697699759381E-2</c:v>
                </c:pt>
                <c:pt idx="4">
                  <c:v>0.11471990869689264</c:v>
                </c:pt>
                <c:pt idx="5">
                  <c:v>0.13276283618581908</c:v>
                </c:pt>
                <c:pt idx="6">
                  <c:v>2.4460553136571361E-2</c:v>
                </c:pt>
                <c:pt idx="7">
                  <c:v>2.652950075642968E-2</c:v>
                </c:pt>
                <c:pt idx="12">
                  <c:v>0.13861114544993525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CB-4CFF-8388-96B9CB63B788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5.3718524302166504E-3</c:v>
                </c:pt>
                <c:pt idx="1">
                  <c:v>9.6846637549174552E-2</c:v>
                </c:pt>
                <c:pt idx="2">
                  <c:v>9.5044673766113918E-2</c:v>
                </c:pt>
                <c:pt idx="3">
                  <c:v>7.0776713114244494E-2</c:v>
                </c:pt>
                <c:pt idx="4">
                  <c:v>6.0300988000542732E-2</c:v>
                </c:pt>
                <c:pt idx="5">
                  <c:v>7.4990493255044921E-2</c:v>
                </c:pt>
                <c:pt idx="6">
                  <c:v>0.13416433545423589</c:v>
                </c:pt>
                <c:pt idx="7">
                  <c:v>0.12534164787050561</c:v>
                </c:pt>
                <c:pt idx="12">
                  <c:v>8.4025318674068483E-2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CB-4CFF-8388-96B9CB63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0766117055880837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cat'!$AQ$7</c:f>
              <c:strCache>
                <c:ptCount val="1"/>
                <c:pt idx="0">
                  <c:v>acumulado agosto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cat'!$AQ$9,'viaj entrados lugar residen cat'!$AQ$13:$AQ$37)</c:f>
              <c:numCache>
                <c:formatCode>#,##0</c:formatCode>
                <c:ptCount val="26"/>
                <c:pt idx="0">
                  <c:v>91269</c:v>
                </c:pt>
                <c:pt idx="1">
                  <c:v>211699</c:v>
                </c:pt>
                <c:pt idx="2">
                  <c:v>35848</c:v>
                </c:pt>
                <c:pt idx="3">
                  <c:v>23035</c:v>
                </c:pt>
                <c:pt idx="4">
                  <c:v>13336</c:v>
                </c:pt>
                <c:pt idx="5">
                  <c:v>19556</c:v>
                </c:pt>
                <c:pt idx="6">
                  <c:v>9742</c:v>
                </c:pt>
                <c:pt idx="7">
                  <c:v>16365</c:v>
                </c:pt>
                <c:pt idx="8">
                  <c:v>9302</c:v>
                </c:pt>
                <c:pt idx="9">
                  <c:v>4607</c:v>
                </c:pt>
                <c:pt idx="10">
                  <c:v>4744</c:v>
                </c:pt>
                <c:pt idx="11">
                  <c:v>8358</c:v>
                </c:pt>
                <c:pt idx="12">
                  <c:v>3903</c:v>
                </c:pt>
                <c:pt idx="13">
                  <c:v>10587</c:v>
                </c:pt>
                <c:pt idx="14">
                  <c:v>3426</c:v>
                </c:pt>
                <c:pt idx="15">
                  <c:v>2912</c:v>
                </c:pt>
                <c:pt idx="16">
                  <c:v>1889</c:v>
                </c:pt>
                <c:pt idx="17">
                  <c:v>2122</c:v>
                </c:pt>
                <c:pt idx="18">
                  <c:v>3133</c:v>
                </c:pt>
                <c:pt idx="19">
                  <c:v>3191</c:v>
                </c:pt>
                <c:pt idx="20">
                  <c:v>1982</c:v>
                </c:pt>
                <c:pt idx="21">
                  <c:v>1337</c:v>
                </c:pt>
                <c:pt idx="22">
                  <c:v>1242</c:v>
                </c:pt>
                <c:pt idx="23">
                  <c:v>1222</c:v>
                </c:pt>
                <c:pt idx="24">
                  <c:v>790</c:v>
                </c:pt>
                <c:pt idx="25">
                  <c:v>19421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9-41D9-8DB6-4435D6D838FB}"/>
            </c:ext>
          </c:extLst>
        </c:ser>
        <c:ser>
          <c:idx val="1"/>
          <c:order val="1"/>
          <c:tx>
            <c:strRef>
              <c:f>'viaj entrados lugar residen cat'!$AS$7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173064820641941E-3"/>
                  <c:y val="4.3304843304843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9-41D9-8DB6-4435D6D838FB}"/>
                </c:ext>
              </c:extLst>
            </c:dLbl>
            <c:dLbl>
              <c:idx val="1"/>
              <c:layout>
                <c:manualLayout>
                  <c:x val="1.258653241032084E-3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9-41D9-8DB6-4435D6D838FB}"/>
                </c:ext>
              </c:extLst>
            </c:dLbl>
            <c:dLbl>
              <c:idx val="2"/>
              <c:layout>
                <c:manualLayout>
                  <c:x val="-1.1537521427028816E-17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9-41D9-8DB6-4435D6D838FB}"/>
                </c:ext>
              </c:extLst>
            </c:dLbl>
            <c:dLbl>
              <c:idx val="3"/>
              <c:layout>
                <c:manualLayout>
                  <c:x val="-2.5173064820641915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9-41D9-8DB6-4435D6D838FB}"/>
                </c:ext>
              </c:extLst>
            </c:dLbl>
            <c:dLbl>
              <c:idx val="4"/>
              <c:layout>
                <c:manualLayout>
                  <c:x val="-2.3075042854057632E-17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9-41D9-8DB6-4435D6D838FB}"/>
                </c:ext>
              </c:extLst>
            </c:dLbl>
            <c:dLbl>
              <c:idx val="5"/>
              <c:layout>
                <c:manualLayout>
                  <c:x val="-1.2586532410320957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19-41D9-8DB6-4435D6D838FB}"/>
                </c:ext>
              </c:extLst>
            </c:dLbl>
            <c:dLbl>
              <c:idx val="6"/>
              <c:layout>
                <c:manualLayout>
                  <c:x val="-3.775959723096287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9-41D9-8DB6-4435D6D838FB}"/>
                </c:ext>
              </c:extLst>
            </c:dLbl>
            <c:dLbl>
              <c:idx val="7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19-41D9-8DB6-4435D6D838FB}"/>
                </c:ext>
              </c:extLst>
            </c:dLbl>
            <c:dLbl>
              <c:idx val="8"/>
              <c:layout>
                <c:manualLayout>
                  <c:x val="-4.6150085708115265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19-41D9-8DB6-4435D6D838FB}"/>
                </c:ext>
              </c:extLst>
            </c:dLbl>
            <c:dLbl>
              <c:idx val="9"/>
              <c:layout>
                <c:manualLayout>
                  <c:x val="4.6150085708115265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19-41D9-8DB6-4435D6D838FB}"/>
                </c:ext>
              </c:extLst>
            </c:dLbl>
            <c:dLbl>
              <c:idx val="10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19-41D9-8DB6-4435D6D838FB}"/>
                </c:ext>
              </c:extLst>
            </c:dLbl>
            <c:dLbl>
              <c:idx val="11"/>
              <c:layout>
                <c:manualLayout>
                  <c:x val="1.2586532410320034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19-41D9-8DB6-4435D6D838FB}"/>
                </c:ext>
              </c:extLst>
            </c:dLbl>
            <c:dLbl>
              <c:idx val="12"/>
              <c:layout>
                <c:manualLayout>
                  <c:x val="-3.7759597230963794E-3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19-41D9-8DB6-4435D6D838FB}"/>
                </c:ext>
              </c:extLst>
            </c:dLbl>
            <c:dLbl>
              <c:idx val="13"/>
              <c:layout>
                <c:manualLayout>
                  <c:x val="-5.034612964128383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19-41D9-8DB6-4435D6D838FB}"/>
                </c:ext>
              </c:extLst>
            </c:dLbl>
            <c:dLbl>
              <c:idx val="14"/>
              <c:layout>
                <c:manualLayout>
                  <c:x val="-5.034612964128474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19-41D9-8DB6-4435D6D838FB}"/>
                </c:ext>
              </c:extLst>
            </c:dLbl>
            <c:dLbl>
              <c:idx val="15"/>
              <c:layout>
                <c:manualLayout>
                  <c:x val="-2.5173064820641915E-3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19-41D9-8DB6-4435D6D838FB}"/>
                </c:ext>
              </c:extLst>
            </c:dLbl>
            <c:dLbl>
              <c:idx val="16"/>
              <c:layout>
                <c:manualLayout>
                  <c:x val="-9.230017141623053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19-41D9-8DB6-4435D6D838FB}"/>
                </c:ext>
              </c:extLst>
            </c:dLbl>
            <c:dLbl>
              <c:idx val="17"/>
              <c:layout>
                <c:manualLayout>
                  <c:x val="0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19-41D9-8DB6-4435D6D838FB}"/>
                </c:ext>
              </c:extLst>
            </c:dLbl>
            <c:dLbl>
              <c:idx val="18"/>
              <c:layout>
                <c:manualLayout>
                  <c:x val="0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19-41D9-8DB6-4435D6D838FB}"/>
                </c:ext>
              </c:extLst>
            </c:dLbl>
            <c:dLbl>
              <c:idx val="19"/>
              <c:layout>
                <c:manualLayout>
                  <c:x val="-1.258653241032187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19-41D9-8DB6-4435D6D838FB}"/>
                </c:ext>
              </c:extLst>
            </c:dLbl>
            <c:dLbl>
              <c:idx val="20"/>
              <c:layout>
                <c:manualLayout>
                  <c:x val="-1.2586532410321879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19-41D9-8DB6-4435D6D838FB}"/>
                </c:ext>
              </c:extLst>
            </c:dLbl>
            <c:dLbl>
              <c:idx val="21"/>
              <c:layout>
                <c:manualLayout>
                  <c:x val="9.230017141623053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19-41D9-8DB6-4435D6D838FB}"/>
                </c:ext>
              </c:extLst>
            </c:dLbl>
            <c:dLbl>
              <c:idx val="22"/>
              <c:layout>
                <c:manualLayout>
                  <c:x val="0"/>
                  <c:y val="3.418803418803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19-41D9-8DB6-4435D6D838FB}"/>
                </c:ext>
              </c:extLst>
            </c:dLbl>
            <c:dLbl>
              <c:idx val="23"/>
              <c:layout>
                <c:manualLayout>
                  <c:x val="-1.8460034283246106E-16"/>
                  <c:y val="4.5584045584045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19-41D9-8DB6-4435D6D838FB}"/>
                </c:ext>
              </c:extLst>
            </c:dLbl>
            <c:dLbl>
              <c:idx val="24"/>
              <c:layout>
                <c:manualLayout>
                  <c:x val="-1.2586532410320957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19-41D9-8DB6-4435D6D838FB}"/>
                </c:ext>
              </c:extLst>
            </c:dLbl>
            <c:dLbl>
              <c:idx val="25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19-41D9-8DB6-4435D6D83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cat'!$AS$9,'viaj entrados lugar residen cat'!$AS$13:$AS$37)</c:f>
              <c:numCache>
                <c:formatCode>0.0%</c:formatCode>
                <c:ptCount val="26"/>
                <c:pt idx="0">
                  <c:v>9.2832511135590767E-2</c:v>
                </c:pt>
                <c:pt idx="1">
                  <c:v>0.28167266034605931</c:v>
                </c:pt>
                <c:pt idx="2">
                  <c:v>-3.7301608615087134E-2</c:v>
                </c:pt>
                <c:pt idx="3">
                  <c:v>0.72896494783457189</c:v>
                </c:pt>
                <c:pt idx="4">
                  <c:v>0.60519980741454016</c:v>
                </c:pt>
                <c:pt idx="5">
                  <c:v>7.3502772135916938E-2</c:v>
                </c:pt>
                <c:pt idx="6">
                  <c:v>0.18689083820662766</c:v>
                </c:pt>
                <c:pt idx="7">
                  <c:v>0.49533991228070184</c:v>
                </c:pt>
                <c:pt idx="8">
                  <c:v>3.5687622789783893</c:v>
                </c:pt>
                <c:pt idx="9">
                  <c:v>1.248413860419717</c:v>
                </c:pt>
                <c:pt idx="10">
                  <c:v>4.2946428571428568</c:v>
                </c:pt>
                <c:pt idx="11">
                  <c:v>0.2415329768270944</c:v>
                </c:pt>
                <c:pt idx="12">
                  <c:v>-2.3006134969325576E-3</c:v>
                </c:pt>
                <c:pt idx="13">
                  <c:v>1.85748987854251</c:v>
                </c:pt>
                <c:pt idx="14">
                  <c:v>0.52809991079393392</c:v>
                </c:pt>
                <c:pt idx="15">
                  <c:v>2.0524109014675052</c:v>
                </c:pt>
                <c:pt idx="16">
                  <c:v>4.2913165266106441</c:v>
                </c:pt>
                <c:pt idx="17">
                  <c:v>-1.8955154877485003E-2</c:v>
                </c:pt>
                <c:pt idx="18">
                  <c:v>1.7207792207792227E-2</c:v>
                </c:pt>
                <c:pt idx="19">
                  <c:v>4.6982142857142861</c:v>
                </c:pt>
                <c:pt idx="20">
                  <c:v>1.5607235142118863</c:v>
                </c:pt>
                <c:pt idx="21">
                  <c:v>1.4759259259259259</c:v>
                </c:pt>
                <c:pt idx="22">
                  <c:v>1.0909090909090908</c:v>
                </c:pt>
                <c:pt idx="23">
                  <c:v>-0.77781818181818185</c:v>
                </c:pt>
                <c:pt idx="24">
                  <c:v>0.47940074906367047</c:v>
                </c:pt>
                <c:pt idx="25">
                  <c:v>0.38168753557199775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519-41D9-8DB6-4435D6D838FB}"/>
            </c:ext>
          </c:extLst>
        </c:ser>
        <c:ser>
          <c:idx val="0"/>
          <c:order val="2"/>
          <c:tx>
            <c:v>cuota</c:v>
          </c:tx>
          <c:invertIfNegative val="0"/>
          <c:dLbls>
            <c:dLbl>
              <c:idx val="0"/>
              <c:layout>
                <c:manualLayout>
                  <c:x val="-6.2932662051604785E-3"/>
                  <c:y val="-0.1777777777777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19-41D9-8DB6-4435D6D838FB}"/>
                </c:ext>
              </c:extLst>
            </c:dLbl>
            <c:dLbl>
              <c:idx val="1"/>
              <c:layout>
                <c:manualLayout>
                  <c:x val="-7.551919446192574E-3"/>
                  <c:y val="-0.39886039886039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19-41D9-8DB6-4435D6D838FB}"/>
                </c:ext>
              </c:extLst>
            </c:dLbl>
            <c:dLbl>
              <c:idx val="2"/>
              <c:layout>
                <c:manualLayout>
                  <c:x val="2.5173064820641915E-3"/>
                  <c:y val="-0.1481481481481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19-41D9-8DB6-4435D6D838FB}"/>
                </c:ext>
              </c:extLst>
            </c:dLbl>
            <c:dLbl>
              <c:idx val="3"/>
              <c:layout>
                <c:manualLayout>
                  <c:x val="-2.517306482064191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19-41D9-8DB6-4435D6D838FB}"/>
                </c:ext>
              </c:extLst>
            </c:dLbl>
            <c:dLbl>
              <c:idx val="4"/>
              <c:layout>
                <c:manualLayout>
                  <c:x val="-5.034612964128383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19-41D9-8DB6-4435D6D838FB}"/>
                </c:ext>
              </c:extLst>
            </c:dLbl>
            <c:dLbl>
              <c:idx val="5"/>
              <c:layout>
                <c:manualLayout>
                  <c:x val="-3.775959723096287E-3"/>
                  <c:y val="-0.10256410256410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19-41D9-8DB6-4435D6D838FB}"/>
                </c:ext>
              </c:extLst>
            </c:dLbl>
            <c:dLbl>
              <c:idx val="6"/>
              <c:layout>
                <c:manualLayout>
                  <c:x val="-6.2932662051604785E-3"/>
                  <c:y val="-9.3447293447293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19-41D9-8DB6-4435D6D838FB}"/>
                </c:ext>
              </c:extLst>
            </c:dLbl>
            <c:dLbl>
              <c:idx val="7"/>
              <c:layout>
                <c:manualLayout>
                  <c:x val="-6.2932662051604785E-3"/>
                  <c:y val="-0.10712250712250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19-41D9-8DB6-4435D6D838FB}"/>
                </c:ext>
              </c:extLst>
            </c:dLbl>
            <c:dLbl>
              <c:idx val="8"/>
              <c:layout>
                <c:manualLayout>
                  <c:x val="-5.034612964128383E-3"/>
                  <c:y val="-9.1168091168091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19-41D9-8DB6-4435D6D838FB}"/>
                </c:ext>
              </c:extLst>
            </c:dLbl>
            <c:dLbl>
              <c:idx val="9"/>
              <c:layout>
                <c:manualLayout>
                  <c:x val="-2.5173064820642375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19-41D9-8DB6-4435D6D838FB}"/>
                </c:ext>
              </c:extLst>
            </c:dLbl>
            <c:dLbl>
              <c:idx val="10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19-41D9-8DB6-4435D6D838FB}"/>
                </c:ext>
              </c:extLst>
            </c:dLbl>
            <c:dLbl>
              <c:idx val="11"/>
              <c:layout>
                <c:manualLayout>
                  <c:x val="-1.2586532410321879E-3"/>
                  <c:y val="-6.8376068376068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19-41D9-8DB6-4435D6D838FB}"/>
                </c:ext>
              </c:extLst>
            </c:dLbl>
            <c:dLbl>
              <c:idx val="12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19-41D9-8DB6-4435D6D838FB}"/>
                </c:ext>
              </c:extLst>
            </c:dLbl>
            <c:dLbl>
              <c:idx val="13"/>
              <c:layout>
                <c:manualLayout>
                  <c:x val="0"/>
                  <c:y val="-5.6980056980057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519-41D9-8DB6-4435D6D838FB}"/>
                </c:ext>
              </c:extLst>
            </c:dLbl>
            <c:dLbl>
              <c:idx val="14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519-41D9-8DB6-4435D6D838FB}"/>
                </c:ext>
              </c:extLst>
            </c:dLbl>
            <c:dLbl>
              <c:idx val="15"/>
              <c:layout>
                <c:manualLayout>
                  <c:x val="-1.2586532410320957E-3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19-41D9-8DB6-4435D6D838FB}"/>
                </c:ext>
              </c:extLst>
            </c:dLbl>
            <c:dLbl>
              <c:idx val="16"/>
              <c:layout>
                <c:manualLayout>
                  <c:x val="-5.034612964128383E-3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519-41D9-8DB6-4435D6D838FB}"/>
                </c:ext>
              </c:extLst>
            </c:dLbl>
            <c:dLbl>
              <c:idx val="17"/>
              <c:layout>
                <c:manualLayout>
                  <c:x val="-1.2586532410320957E-3"/>
                  <c:y val="-5.470085470085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519-41D9-8DB6-4435D6D838FB}"/>
                </c:ext>
              </c:extLst>
            </c:dLbl>
            <c:dLbl>
              <c:idx val="18"/>
              <c:layout>
                <c:manualLayout>
                  <c:x val="0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519-41D9-8DB6-4435D6D838FB}"/>
                </c:ext>
              </c:extLst>
            </c:dLbl>
            <c:dLbl>
              <c:idx val="19"/>
              <c:layout>
                <c:manualLayout>
                  <c:x val="-3.775959723096287E-3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519-41D9-8DB6-4435D6D838FB}"/>
                </c:ext>
              </c:extLst>
            </c:dLbl>
            <c:dLbl>
              <c:idx val="20"/>
              <c:layout>
                <c:manualLayout>
                  <c:x val="-3.7759597230961946E-3"/>
                  <c:y val="-5.6980056980056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519-41D9-8DB6-4435D6D838FB}"/>
                </c:ext>
              </c:extLst>
            </c:dLbl>
            <c:dLbl>
              <c:idx val="21"/>
              <c:layout>
                <c:manualLayout>
                  <c:x val="-1.2586532410320034E-3"/>
                  <c:y val="-5.470085470085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519-41D9-8DB6-4435D6D838FB}"/>
                </c:ext>
              </c:extLst>
            </c:dLbl>
            <c:dLbl>
              <c:idx val="22"/>
              <c:layout>
                <c:manualLayout>
                  <c:x val="0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519-41D9-8DB6-4435D6D838FB}"/>
                </c:ext>
              </c:extLst>
            </c:dLbl>
            <c:dLbl>
              <c:idx val="23"/>
              <c:layout>
                <c:manualLayout>
                  <c:x val="-3.775959723096287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519-41D9-8DB6-4435D6D838FB}"/>
                </c:ext>
              </c:extLst>
            </c:dLbl>
            <c:dLbl>
              <c:idx val="24"/>
              <c:layout>
                <c:manualLayout>
                  <c:x val="-3.7759597230964718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519-41D9-8DB6-4435D6D838FB}"/>
                </c:ext>
              </c:extLst>
            </c:dLbl>
            <c:dLbl>
              <c:idx val="25"/>
              <c:layout>
                <c:manualLayout>
                  <c:x val="-3.775959723096287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519-41D9-8DB6-4435D6D838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cat'!$AT$9,'viaj entrados lugar residen cat'!$AT$13:$AT$37)</c:f>
              <c:numCache>
                <c:formatCode>0.0%</c:formatCode>
                <c:ptCount val="26"/>
                <c:pt idx="0">
                  <c:v>0.18072425141282092</c:v>
                </c:pt>
                <c:pt idx="1">
                  <c:v>0.41919099913270419</c:v>
                </c:pt>
                <c:pt idx="2">
                  <c:v>7.0983608505043386E-2</c:v>
                </c:pt>
                <c:pt idx="3">
                  <c:v>4.5612235603483438E-2</c:v>
                </c:pt>
                <c:pt idx="4">
                  <c:v>2.6406979553204046E-2</c:v>
                </c:pt>
                <c:pt idx="5">
                  <c:v>3.8723372236237126E-2</c:v>
                </c:pt>
                <c:pt idx="6">
                  <c:v>1.9290401530242487E-2</c:v>
                </c:pt>
                <c:pt idx="7">
                  <c:v>3.2404785571999412E-2</c:v>
                </c:pt>
                <c:pt idx="8">
                  <c:v>1.8419145456201561E-2</c:v>
                </c:pt>
                <c:pt idx="9">
                  <c:v>9.1224471206966876E-3</c:v>
                </c:pt>
                <c:pt idx="10">
                  <c:v>9.3937245801139768E-3</c:v>
                </c:pt>
                <c:pt idx="11">
                  <c:v>1.6549905151895576E-2</c:v>
                </c:pt>
                <c:pt idx="12">
                  <c:v>7.7284374022312079E-3</c:v>
                </c:pt>
                <c:pt idx="13">
                  <c:v>2.0963609217889263E-2</c:v>
                </c:pt>
                <c:pt idx="14">
                  <c:v>6.7839166128732045E-3</c:v>
                </c:pt>
                <c:pt idx="15">
                  <c:v>5.7661311081981239E-3</c:v>
                </c:pt>
                <c:pt idx="16">
                  <c:v>3.7404607360529722E-3</c:v>
                </c:pt>
                <c:pt idx="17">
                  <c:v>4.2018304298064623E-3</c:v>
                </c:pt>
                <c:pt idx="18">
                  <c:v>6.2037392726595883E-3</c:v>
                </c:pt>
                <c:pt idx="19">
                  <c:v>6.3185866642377101E-3</c:v>
                </c:pt>
                <c:pt idx="20">
                  <c:v>3.9246125880661679E-3</c:v>
                </c:pt>
                <c:pt idx="21">
                  <c:v>2.6474303886198118E-3</c:v>
                </c:pt>
                <c:pt idx="22">
                  <c:v>2.4593182817246118E-3</c:v>
                </c:pt>
                <c:pt idx="23">
                  <c:v>2.4197157329045697E-3</c:v>
                </c:pt>
                <c:pt idx="24">
                  <c:v>1.5643006783916612E-3</c:v>
                </c:pt>
                <c:pt idx="25">
                  <c:v>3.8456055031701838E-2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F519-41D9-8DB6-4435D6D83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año'!$Y$6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E63-47EC-AC99-B04416DB821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63-47EC-AC99-B04416DB82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63-47EC-AC99-B04416DB82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63-47EC-AC99-B04416DB82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63-47EC-AC99-B04416DB82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63-47EC-AC99-B04416DB821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63-47EC-AC99-B04416DB821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63-47EC-AC99-B04416DB821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63-47EC-AC99-B04416DB821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E63-47EC-AC99-B04416DB821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E63-47EC-AC99-B04416DB821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E63-47EC-AC99-B04416DB821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E63-47EC-AC99-B04416DB821A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E63-47EC-AC99-B04416DB821A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E63-47EC-AC99-B04416DB821A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E63-47EC-AC99-B04416DB82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año'!$Y$8,'viaj entrados lugar residen año'!$Y$12:$Y$36)</c:f>
              <c:numCache>
                <c:formatCode>#,##0</c:formatCode>
                <c:ptCount val="26"/>
                <c:pt idx="0">
                  <c:v>1016781</c:v>
                </c:pt>
                <c:pt idx="1">
                  <c:v>1722453</c:v>
                </c:pt>
                <c:pt idx="2">
                  <c:v>385709</c:v>
                </c:pt>
                <c:pt idx="3">
                  <c:v>197280</c:v>
                </c:pt>
                <c:pt idx="4">
                  <c:v>169583</c:v>
                </c:pt>
                <c:pt idx="5">
                  <c:v>146133</c:v>
                </c:pt>
                <c:pt idx="6">
                  <c:v>149766</c:v>
                </c:pt>
                <c:pt idx="7">
                  <c:v>134967</c:v>
                </c:pt>
                <c:pt idx="8">
                  <c:v>91265</c:v>
                </c:pt>
                <c:pt idx="9">
                  <c:v>62340</c:v>
                </c:pt>
                <c:pt idx="10">
                  <c:v>51062</c:v>
                </c:pt>
                <c:pt idx="11">
                  <c:v>44226</c:v>
                </c:pt>
                <c:pt idx="12">
                  <c:v>56752</c:v>
                </c:pt>
                <c:pt idx="13">
                  <c:v>26507</c:v>
                </c:pt>
                <c:pt idx="14">
                  <c:v>55641</c:v>
                </c:pt>
                <c:pt idx="15">
                  <c:v>28264</c:v>
                </c:pt>
                <c:pt idx="16">
                  <c:v>21097</c:v>
                </c:pt>
                <c:pt idx="17">
                  <c:v>34417</c:v>
                </c:pt>
                <c:pt idx="18">
                  <c:v>25510</c:v>
                </c:pt>
                <c:pt idx="19">
                  <c:v>27620</c:v>
                </c:pt>
                <c:pt idx="20">
                  <c:v>20656</c:v>
                </c:pt>
                <c:pt idx="21">
                  <c:v>15242</c:v>
                </c:pt>
                <c:pt idx="22">
                  <c:v>4975</c:v>
                </c:pt>
                <c:pt idx="23">
                  <c:v>7855</c:v>
                </c:pt>
                <c:pt idx="24">
                  <c:v>4434</c:v>
                </c:pt>
                <c:pt idx="25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E63-47EC-AC99-B04416DB821A}"/>
            </c:ext>
          </c:extLst>
        </c:ser>
        <c:ser>
          <c:idx val="1"/>
          <c:order val="1"/>
          <c:tx>
            <c:strRef>
              <c:f>'viaj entrados lugar residen año'!$AA$6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4E63-47EC-AC99-B04416DB821A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4E63-47EC-AC99-B04416DB821A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4E63-47EC-AC99-B04416DB821A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4E63-47EC-AC99-B04416DB821A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4E63-47EC-AC99-B04416DB821A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4E63-47EC-AC99-B04416DB821A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4E63-47EC-AC99-B04416DB821A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4E63-47EC-AC99-B04416DB821A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4E63-47EC-AC99-B04416DB821A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4E63-47EC-AC99-B04416DB821A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4E63-47EC-AC99-B04416DB821A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4E63-47EC-AC99-B04416DB821A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4E63-47EC-AC99-B04416DB821A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4E63-47EC-AC99-B04416DB821A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4E63-47EC-AC99-B04416DB821A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4E63-47EC-AC99-B04416DB821A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4E63-47EC-AC99-B04416DB821A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4E63-47EC-AC99-B04416DB821A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4E63-47EC-AC99-B04416DB821A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4E63-47EC-AC99-B04416DB821A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4E63-47EC-AC99-B04416DB821A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4E63-47EC-AC99-B04416DB821A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4E63-47EC-AC99-B04416DB821A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4E63-47EC-AC99-B04416DB821A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4E63-47EC-AC99-B04416DB821A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4E63-47EC-AC99-B04416DB821A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42003849518810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63-47EC-AC99-B04416DB821A}"/>
                </c:ext>
              </c:extLst>
            </c:dLbl>
            <c:dLbl>
              <c:idx val="1"/>
              <c:layout>
                <c:manualLayout>
                  <c:x val="-2.567652611705475E-3"/>
                  <c:y val="0.3692607398434171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63-47EC-AC99-B04416DB821A}"/>
                </c:ext>
              </c:extLst>
            </c:dLbl>
            <c:dLbl>
              <c:idx val="2"/>
              <c:layout>
                <c:manualLayout>
                  <c:x val="-3.7755632968786389E-3"/>
                  <c:y val="0.29424214280907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63-47EC-AC99-B04416DB821A}"/>
                </c:ext>
              </c:extLst>
            </c:dLbl>
            <c:dLbl>
              <c:idx val="3"/>
              <c:layout>
                <c:manualLayout>
                  <c:x val="-3.775959723096287E-3"/>
                  <c:y val="-0.16775987616932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63-47EC-AC99-B04416DB821A}"/>
                </c:ext>
              </c:extLst>
            </c:dLbl>
            <c:dLbl>
              <c:idx val="4"/>
              <c:layout>
                <c:manualLayout>
                  <c:x val="-1.2590496672497435E-3"/>
                  <c:y val="0.23099463849070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63-47EC-AC99-B04416DB821A}"/>
                </c:ext>
              </c:extLst>
            </c:dLbl>
            <c:dLbl>
              <c:idx val="5"/>
              <c:layout>
                <c:manualLayout>
                  <c:x val="-1.2590496672497896E-3"/>
                  <c:y val="0.233697915965632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63-47EC-AC99-B04416DB821A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63-47EC-AC99-B04416DB821A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63-47EC-AC99-B04416DB821A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63-47EC-AC99-B04416DB821A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63-47EC-AC99-B04416DB821A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63-47EC-AC99-B04416DB821A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63-47EC-AC99-B04416DB821A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63-47EC-AC99-B04416DB821A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E63-47EC-AC99-B04416DB821A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E63-47EC-AC99-B04416DB821A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E63-47EC-AC99-B04416DB821A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E63-47EC-AC99-B04416DB821A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E63-47EC-AC99-B04416DB821A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E63-47EC-AC99-B04416DB821A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E63-47EC-AC99-B04416DB821A}"/>
                </c:ext>
              </c:extLst>
            </c:dLbl>
            <c:dLbl>
              <c:idx val="20"/>
              <c:layout>
                <c:manualLayout>
                  <c:x val="-6.2944554838133297E-3"/>
                  <c:y val="0.18364017318348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E63-47EC-AC99-B04416DB821A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E63-47EC-AC99-B04416DB821A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E63-47EC-AC99-B04416DB821A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E63-47EC-AC99-B04416DB821A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E63-47EC-AC99-B04416DB821A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E63-47EC-AC99-B04416DB821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año'!$AA$8,'viaj entrados lugar residen año'!$AA$12:$AA$36)</c:f>
              <c:numCache>
                <c:formatCode>0.0%</c:formatCode>
                <c:ptCount val="26"/>
                <c:pt idx="0">
                  <c:v>-2.9378830937123235E-2</c:v>
                </c:pt>
                <c:pt idx="1">
                  <c:v>7.983363924608522E-4</c:v>
                </c:pt>
                <c:pt idx="2">
                  <c:v>-0.21450594656239819</c:v>
                </c:pt>
                <c:pt idx="3">
                  <c:v>0.18167115902964959</c:v>
                </c:pt>
                <c:pt idx="4">
                  <c:v>0.2304851325661379</c:v>
                </c:pt>
                <c:pt idx="5">
                  <c:v>9.1669032286982199E-2</c:v>
                </c:pt>
                <c:pt idx="6">
                  <c:v>0.12854634646250762</c:v>
                </c:pt>
                <c:pt idx="7">
                  <c:v>0.2150979068197163</c:v>
                </c:pt>
                <c:pt idx="8">
                  <c:v>0.71851168395880016</c:v>
                </c:pt>
                <c:pt idx="9">
                  <c:v>-0.16198413765291031</c:v>
                </c:pt>
                <c:pt idx="10">
                  <c:v>1.0129301848858754</c:v>
                </c:pt>
                <c:pt idx="11">
                  <c:v>5.7355296817845014E-2</c:v>
                </c:pt>
                <c:pt idx="12">
                  <c:v>-0.4647451616554118</c:v>
                </c:pt>
                <c:pt idx="13">
                  <c:v>0.55584903445442269</c:v>
                </c:pt>
                <c:pt idx="14">
                  <c:v>-0.34394123403803756</c:v>
                </c:pt>
                <c:pt idx="15">
                  <c:v>0.64718223672708208</c:v>
                </c:pt>
                <c:pt idx="16">
                  <c:v>1.013841160748377</c:v>
                </c:pt>
                <c:pt idx="17">
                  <c:v>-0.44075590653537422</c:v>
                </c:pt>
                <c:pt idx="18">
                  <c:v>-7.8495827764331949E-2</c:v>
                </c:pt>
                <c:pt idx="19">
                  <c:v>1.5875960277309349</c:v>
                </c:pt>
                <c:pt idx="20">
                  <c:v>0.5449513836948392</c:v>
                </c:pt>
                <c:pt idx="21">
                  <c:v>0.43090499436725493</c:v>
                </c:pt>
                <c:pt idx="22">
                  <c:v>0.77551748750892213</c:v>
                </c:pt>
                <c:pt idx="23">
                  <c:v>-0.8663501948173481</c:v>
                </c:pt>
                <c:pt idx="24">
                  <c:v>0.27340608845491099</c:v>
                </c:pt>
                <c:pt idx="25">
                  <c:v>-4.8674645308077857E-2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4E63-47EC-AC99-B04416DB821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E63-47EC-AC99-B04416DB821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E63-47EC-AC99-B04416DB821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E63-47EC-AC99-B04416DB821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E63-47EC-AC99-B04416DB821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E63-47EC-AC99-B04416DB82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E63-47EC-AC99-B04416DB82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E63-47EC-AC99-B04416DB821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E63-47EC-AC99-B04416DB821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E63-47EC-AC99-B04416DB821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E63-47EC-AC99-B04416DB821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E63-47EC-AC99-B04416DB821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E63-47EC-AC99-B04416DB821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E63-47EC-AC99-B04416DB821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E63-47EC-AC99-B04416DB821A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E63-47EC-AC99-B04416DB821A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E63-47EC-AC99-B04416DB821A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E63-47EC-AC99-B04416DB821A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E63-47EC-AC99-B04416DB821A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E63-47EC-AC99-B04416DB821A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E63-47EC-AC99-B04416DB821A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E63-47EC-AC99-B04416DB821A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E63-47EC-AC99-B04416DB821A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E63-47EC-AC99-B04416DB821A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E63-47EC-AC99-B04416DB821A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E63-47EC-AC99-B04416DB821A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E63-47EC-AC99-B04416DB821A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E63-47EC-AC99-B04416DB821A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E63-47EC-AC99-B04416DB821A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E63-47EC-AC99-B04416DB821A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E63-47EC-AC99-B04416DB821A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E63-47EC-AC99-B04416DB821A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E63-47EC-AC99-B04416DB821A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E63-47EC-AC99-B04416DB821A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E63-47EC-AC99-B04416DB821A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E63-47EC-AC99-B04416DB821A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E63-47EC-AC99-B04416DB821A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E63-47EC-AC99-B04416DB821A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E63-47EC-AC99-B04416DB821A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E63-47EC-AC99-B04416DB821A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E63-47EC-AC99-B04416DB821A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E63-47EC-AC99-B04416DB821A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E63-47EC-AC99-B04416DB821A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E63-47EC-AC99-B04416DB821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año'!$AB$8,'viaj entrados lugar residen año'!$AB$12:$AB$36)</c:f>
              <c:numCache>
                <c:formatCode>0.0%</c:formatCode>
                <c:ptCount val="26"/>
                <c:pt idx="0">
                  <c:v>0.21371348196170278</c:v>
                </c:pt>
                <c:pt idx="1">
                  <c:v>0.36203610034548328</c:v>
                </c:pt>
                <c:pt idx="2">
                  <c:v>8.1070764908044532E-2</c:v>
                </c:pt>
                <c:pt idx="3">
                  <c:v>4.1465562123411751E-2</c:v>
                </c:pt>
                <c:pt idx="4">
                  <c:v>3.5644030928500284E-2</c:v>
                </c:pt>
                <c:pt idx="5">
                  <c:v>3.0715161140412256E-2</c:v>
                </c:pt>
                <c:pt idx="6">
                  <c:v>3.1478768131462311E-2</c:v>
                </c:pt>
                <c:pt idx="7">
                  <c:v>2.8368220413171705E-2</c:v>
                </c:pt>
                <c:pt idx="8">
                  <c:v>1.9182656768010814E-2</c:v>
                </c:pt>
                <c:pt idx="9">
                  <c:v>1.3103016741552558E-2</c:v>
                </c:pt>
                <c:pt idx="10">
                  <c:v>1.0732535143682335E-2</c:v>
                </c:pt>
                <c:pt idx="11">
                  <c:v>9.2957012898925804E-3</c:v>
                </c:pt>
                <c:pt idx="12">
                  <c:v>1.1928495446207745E-2</c:v>
                </c:pt>
                <c:pt idx="13">
                  <c:v>5.5714094444711849E-3</c:v>
                </c:pt>
                <c:pt idx="14">
                  <c:v>1.1694978417015172E-2</c:v>
                </c:pt>
                <c:pt idx="15">
                  <c:v>5.9407068524741985E-3</c:v>
                </c:pt>
                <c:pt idx="16">
                  <c:v>4.4343013185199603E-3</c:v>
                </c:pt>
                <c:pt idx="17">
                  <c:v>7.2339834326919216E-3</c:v>
                </c:pt>
                <c:pt idx="18">
                  <c:v>5.3618536585981029E-3</c:v>
                </c:pt>
                <c:pt idx="19">
                  <c:v>5.8053468463535717E-3</c:v>
                </c:pt>
                <c:pt idx="20">
                  <c:v>4.3416091404156181E-3</c:v>
                </c:pt>
                <c:pt idx="21">
                  <c:v>3.2036602690847624E-3</c:v>
                </c:pt>
                <c:pt idx="22">
                  <c:v>1.0456770659163295E-3</c:v>
                </c:pt>
                <c:pt idx="23">
                  <c:v>1.6510137392508075E-3</c:v>
                </c:pt>
                <c:pt idx="24">
                  <c:v>9.31966253321207E-4</c:v>
                </c:pt>
                <c:pt idx="25">
                  <c:v>5.4048998220352217E-2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4E63-47EC-AC99-B04416DB8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 lugar res año 5 estre'!$Y$6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318-4313-A90D-C0D50EC277B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318-4313-A90D-C0D50EC277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318-4313-A90D-C0D50EC277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318-4313-A90D-C0D50EC277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18-4313-A90D-C0D50EC277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18-4313-A90D-C0D50EC277B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18-4313-A90D-C0D50EC277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18-4313-A90D-C0D50EC277B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18-4313-A90D-C0D50EC277B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318-4313-A90D-C0D50EC277B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318-4313-A90D-C0D50EC277B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318-4313-A90D-C0D50EC277B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318-4313-A90D-C0D50EC277B9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318-4313-A90D-C0D50EC277B9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318-4313-A90D-C0D50EC277B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318-4313-A90D-C0D50EC27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estre'!$Y$8,'viaj entr lugar res año 5 estre'!$Y$12:$Y$36)</c:f>
              <c:numCache>
                <c:formatCode>#,##0</c:formatCode>
                <c:ptCount val="26"/>
                <c:pt idx="0">
                  <c:v>130444</c:v>
                </c:pt>
                <c:pt idx="1">
                  <c:v>342383</c:v>
                </c:pt>
                <c:pt idx="2">
                  <c:v>57883</c:v>
                </c:pt>
                <c:pt idx="3">
                  <c:v>35147</c:v>
                </c:pt>
                <c:pt idx="4">
                  <c:v>22447</c:v>
                </c:pt>
                <c:pt idx="5">
                  <c:v>34101</c:v>
                </c:pt>
                <c:pt idx="6">
                  <c:v>14127</c:v>
                </c:pt>
                <c:pt idx="7">
                  <c:v>26168</c:v>
                </c:pt>
                <c:pt idx="8">
                  <c:v>13329</c:v>
                </c:pt>
                <c:pt idx="9">
                  <c:v>5634</c:v>
                </c:pt>
                <c:pt idx="10">
                  <c:v>7842</c:v>
                </c:pt>
                <c:pt idx="11">
                  <c:v>13297</c:v>
                </c:pt>
                <c:pt idx="12">
                  <c:v>5762</c:v>
                </c:pt>
                <c:pt idx="13">
                  <c:v>10902</c:v>
                </c:pt>
                <c:pt idx="14">
                  <c:v>6692</c:v>
                </c:pt>
                <c:pt idx="15">
                  <c:v>3607</c:v>
                </c:pt>
                <c:pt idx="16">
                  <c:v>3016</c:v>
                </c:pt>
                <c:pt idx="17">
                  <c:v>2814</c:v>
                </c:pt>
                <c:pt idx="18">
                  <c:v>4894</c:v>
                </c:pt>
                <c:pt idx="19">
                  <c:v>4408</c:v>
                </c:pt>
                <c:pt idx="20">
                  <c:v>2216</c:v>
                </c:pt>
                <c:pt idx="21">
                  <c:v>1895</c:v>
                </c:pt>
                <c:pt idx="22">
                  <c:v>2064</c:v>
                </c:pt>
                <c:pt idx="23">
                  <c:v>1524</c:v>
                </c:pt>
                <c:pt idx="24">
                  <c:v>1223</c:v>
                </c:pt>
                <c:pt idx="25">
                  <c:v>31233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18-4313-A90D-C0D50EC277B9}"/>
            </c:ext>
          </c:extLst>
        </c:ser>
        <c:ser>
          <c:idx val="1"/>
          <c:order val="1"/>
          <c:tx>
            <c:strRef>
              <c:f>'viaj entr lugar res año 5 estre'!$AA$6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C318-4313-A90D-C0D50EC277B9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C318-4313-A90D-C0D50EC277B9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C318-4313-A90D-C0D50EC277B9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C318-4313-A90D-C0D50EC277B9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C318-4313-A90D-C0D50EC277B9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C318-4313-A90D-C0D50EC277B9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C318-4313-A90D-C0D50EC277B9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C318-4313-A90D-C0D50EC277B9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C318-4313-A90D-C0D50EC277B9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C318-4313-A90D-C0D50EC277B9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C318-4313-A90D-C0D50EC277B9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C318-4313-A90D-C0D50EC277B9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C318-4313-A90D-C0D50EC277B9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C318-4313-A90D-C0D50EC277B9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C318-4313-A90D-C0D50EC277B9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C318-4313-A90D-C0D50EC277B9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C318-4313-A90D-C0D50EC277B9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C318-4313-A90D-C0D50EC277B9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C318-4313-A90D-C0D50EC277B9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C318-4313-A90D-C0D50EC277B9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C318-4313-A90D-C0D50EC277B9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C318-4313-A90D-C0D50EC277B9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C318-4313-A90D-C0D50EC277B9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C318-4313-A90D-C0D50EC277B9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C318-4313-A90D-C0D50EC277B9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C318-4313-A90D-C0D50EC277B9}"/>
              </c:ext>
            </c:extLst>
          </c:dPt>
          <c:dLbls>
            <c:dLbl>
              <c:idx val="0"/>
              <c:layout>
                <c:manualLayout>
                  <c:x val="-1.2598425196850393E-3"/>
                  <c:y val="-0.433713708863315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18-4313-A90D-C0D50EC277B9}"/>
                </c:ext>
              </c:extLst>
            </c:dLbl>
            <c:dLbl>
              <c:idx val="1"/>
              <c:layout>
                <c:manualLayout>
                  <c:x val="-2.567652611705475E-3"/>
                  <c:y val="0.4011697512169953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18-4313-A90D-C0D50EC277B9}"/>
                </c:ext>
              </c:extLst>
            </c:dLbl>
            <c:dLbl>
              <c:idx val="2"/>
              <c:layout>
                <c:manualLayout>
                  <c:x val="-3.7755632968786389E-3"/>
                  <c:y val="0.27372950176099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18-4313-A90D-C0D50EC277B9}"/>
                </c:ext>
              </c:extLst>
            </c:dLbl>
            <c:dLbl>
              <c:idx val="3"/>
              <c:layout>
                <c:manualLayout>
                  <c:x val="-3.775959723096287E-3"/>
                  <c:y val="-0.1404094488188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18-4313-A90D-C0D50EC277B9}"/>
                </c:ext>
              </c:extLst>
            </c:dLbl>
            <c:dLbl>
              <c:idx val="4"/>
              <c:layout>
                <c:manualLayout>
                  <c:x val="-1.2590496672497435E-3"/>
                  <c:y val="-0.124560917064854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18-4313-A90D-C0D50EC277B9}"/>
                </c:ext>
              </c:extLst>
            </c:dLbl>
            <c:dLbl>
              <c:idx val="5"/>
              <c:layout>
                <c:manualLayout>
                  <c:x val="-1.2590496672497896E-3"/>
                  <c:y val="0.23825649998878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18-4313-A90D-C0D50EC277B9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18-4313-A90D-C0D50EC277B9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18-4313-A90D-C0D50EC277B9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18-4313-A90D-C0D50EC277B9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18-4313-A90D-C0D50EC277B9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18-4313-A90D-C0D50EC277B9}"/>
                </c:ext>
              </c:extLst>
            </c:dLbl>
            <c:dLbl>
              <c:idx val="11"/>
              <c:layout>
                <c:manualLayout>
                  <c:x val="-1.2598425196851317E-3"/>
                  <c:y val="0.214033245844269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18-4313-A90D-C0D50EC277B9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18-4313-A90D-C0D50EC277B9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18-4313-A90D-C0D50EC277B9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18-4313-A90D-C0D50EC277B9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18-4313-A90D-C0D50EC277B9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18-4313-A90D-C0D50EC277B9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18-4313-A90D-C0D50EC277B9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18-4313-A90D-C0D50EC277B9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18-4313-A90D-C0D50EC277B9}"/>
                </c:ext>
              </c:extLst>
            </c:dLbl>
            <c:dLbl>
              <c:idx val="20"/>
              <c:layout>
                <c:manualLayout>
                  <c:x val="-7.553108724845518E-3"/>
                  <c:y val="-0.10353931399600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18-4313-A90D-C0D50EC277B9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18-4313-A90D-C0D50EC277B9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18-4313-A90D-C0D50EC277B9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18-4313-A90D-C0D50EC277B9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18-4313-A90D-C0D50EC277B9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318-4313-A90D-C0D50EC277B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estre'!$AA$8,'viaj entr lugar res año 5 estre'!$AA$12:$AA$36)</c:f>
              <c:numCache>
                <c:formatCode>0.0%</c:formatCode>
                <c:ptCount val="26"/>
                <c:pt idx="0">
                  <c:v>6.1063796904105461E-2</c:v>
                </c:pt>
                <c:pt idx="1">
                  <c:v>0.3943798489075323</c:v>
                </c:pt>
                <c:pt idx="2">
                  <c:v>-1.9912291098731827E-2</c:v>
                </c:pt>
                <c:pt idx="3">
                  <c:v>0.71960467733255062</c:v>
                </c:pt>
                <c:pt idx="4">
                  <c:v>0.75724127133239394</c:v>
                </c:pt>
                <c:pt idx="5">
                  <c:v>0.25058676837318461</c:v>
                </c:pt>
                <c:pt idx="6">
                  <c:v>0.11879306248515076</c:v>
                </c:pt>
                <c:pt idx="7">
                  <c:v>0.6023513563162084</c:v>
                </c:pt>
                <c:pt idx="8">
                  <c:v>3.9403261675315049</c:v>
                </c:pt>
                <c:pt idx="9">
                  <c:v>0.78122036041732534</c:v>
                </c:pt>
                <c:pt idx="10">
                  <c:v>4.3565573770491799</c:v>
                </c:pt>
                <c:pt idx="11">
                  <c:v>0.14817373283826951</c:v>
                </c:pt>
                <c:pt idx="12">
                  <c:v>-0.12298325722983261</c:v>
                </c:pt>
                <c:pt idx="13">
                  <c:v>1.072229614141798</c:v>
                </c:pt>
                <c:pt idx="14">
                  <c:v>0.73682844536724623</c:v>
                </c:pt>
                <c:pt idx="15">
                  <c:v>1.6600294985250739</c:v>
                </c:pt>
                <c:pt idx="16">
                  <c:v>4.6268656716417906</c:v>
                </c:pt>
                <c:pt idx="17">
                  <c:v>-0.19323394495412849</c:v>
                </c:pt>
                <c:pt idx="18">
                  <c:v>2.9015979814970505E-2</c:v>
                </c:pt>
                <c:pt idx="19">
                  <c:v>4.2980769230769234</c:v>
                </c:pt>
                <c:pt idx="20">
                  <c:v>0.99101527403414202</c:v>
                </c:pt>
                <c:pt idx="21">
                  <c:v>1.4642392717815347</c:v>
                </c:pt>
                <c:pt idx="22">
                  <c:v>1.0702106318956872</c:v>
                </c:pt>
                <c:pt idx="23">
                  <c:v>-0.81678288050012027</c:v>
                </c:pt>
                <c:pt idx="24">
                  <c:v>0.76734104046242768</c:v>
                </c:pt>
                <c:pt idx="25">
                  <c:v>0.50993473531544597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C318-4313-A90D-C0D50EC277B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318-4313-A90D-C0D50EC277B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318-4313-A90D-C0D50EC277B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318-4313-A90D-C0D50EC277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318-4313-A90D-C0D50EC277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318-4313-A90D-C0D50EC277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318-4313-A90D-C0D50EC277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318-4313-A90D-C0D50EC277B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318-4313-A90D-C0D50EC277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318-4313-A90D-C0D50EC277B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318-4313-A90D-C0D50EC277B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318-4313-A90D-C0D50EC277B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318-4313-A90D-C0D50EC277B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318-4313-A90D-C0D50EC277B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318-4313-A90D-C0D50EC277B9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318-4313-A90D-C0D50EC277B9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318-4313-A90D-C0D50EC277B9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318-4313-A90D-C0D50EC277B9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318-4313-A90D-C0D50EC277B9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318-4313-A90D-C0D50EC277B9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318-4313-A90D-C0D50EC277B9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318-4313-A90D-C0D50EC277B9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318-4313-A90D-C0D50EC277B9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318-4313-A90D-C0D50EC277B9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318-4313-A90D-C0D50EC277B9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318-4313-A90D-C0D50EC277B9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318-4313-A90D-C0D50EC277B9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318-4313-A90D-C0D50EC277B9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318-4313-A90D-C0D50EC277B9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318-4313-A90D-C0D50EC277B9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318-4313-A90D-C0D50EC277B9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318-4313-A90D-C0D50EC277B9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318-4313-A90D-C0D50EC277B9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318-4313-A90D-C0D50EC277B9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318-4313-A90D-C0D50EC277B9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318-4313-A90D-C0D50EC277B9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318-4313-A90D-C0D50EC277B9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318-4313-A90D-C0D50EC277B9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318-4313-A90D-C0D50EC277B9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318-4313-A90D-C0D50EC277B9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318-4313-A90D-C0D50EC277B9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318-4313-A90D-C0D50EC277B9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318-4313-A90D-C0D50EC277B9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318-4313-A90D-C0D50EC277B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estre'!$AB$8,'viaj entr lugar res año 5 estre'!$AB$12:$AB$36)</c:f>
              <c:numCache>
                <c:formatCode>0.0%</c:formatCode>
                <c:ptCount val="26"/>
                <c:pt idx="0">
                  <c:v>0.16615969388015062</c:v>
                </c:pt>
                <c:pt idx="1">
                  <c:v>0.4361277979038331</c:v>
                </c:pt>
                <c:pt idx="2">
                  <c:v>7.3731421612835843E-2</c:v>
                </c:pt>
                <c:pt idx="3">
                  <c:v>4.4770282732863556E-2</c:v>
                </c:pt>
                <c:pt idx="4">
                  <c:v>2.8593010399311128E-2</c:v>
                </c:pt>
                <c:pt idx="5">
                  <c:v>4.3437886917044984E-2</c:v>
                </c:pt>
                <c:pt idx="6">
                  <c:v>1.7994986319377571E-2</c:v>
                </c:pt>
                <c:pt idx="7">
                  <c:v>3.3332823812944876E-2</c:v>
                </c:pt>
                <c:pt idx="8">
                  <c:v>1.6978493144403174E-2</c:v>
                </c:pt>
                <c:pt idx="9">
                  <c:v>7.1765946714357773E-3</c:v>
                </c:pt>
                <c:pt idx="10">
                  <c:v>9.9891472157258368E-3</c:v>
                </c:pt>
                <c:pt idx="11">
                  <c:v>1.6937731513326507E-2</c:v>
                </c:pt>
                <c:pt idx="12">
                  <c:v>7.3396411957424475E-3</c:v>
                </c:pt>
                <c:pt idx="13">
                  <c:v>1.388697818743217E-2</c:v>
                </c:pt>
                <c:pt idx="14">
                  <c:v>8.5242760989080978E-3</c:v>
                </c:pt>
                <c:pt idx="15">
                  <c:v>4.5946001029231187E-3</c:v>
                </c:pt>
                <c:pt idx="16">
                  <c:v>3.8417837289759149E-3</c:v>
                </c:pt>
                <c:pt idx="17">
                  <c:v>3.584475932804451E-3</c:v>
                </c:pt>
                <c:pt idx="18">
                  <c:v>6.2339819527878412E-3</c:v>
                </c:pt>
                <c:pt idx="19">
                  <c:v>5.6149146808109522E-3</c:v>
                </c:pt>
                <c:pt idx="20">
                  <c:v>2.8227429520592266E-3</c:v>
                </c:pt>
                <c:pt idx="21">
                  <c:v>2.4138528403214055E-3</c:v>
                </c:pt>
                <c:pt idx="22">
                  <c:v>2.6291252044450559E-3</c:v>
                </c:pt>
                <c:pt idx="23">
                  <c:v>1.9412726800262913E-3</c:v>
                </c:pt>
                <c:pt idx="24">
                  <c:v>1.5578585877113872E-3</c:v>
                </c:pt>
                <c:pt idx="25">
                  <c:v>3.978462573179866E-2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C318-4313-A90D-C0D50EC27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401631</c:v>
                </c:pt>
                <c:pt idx="1">
                  <c:v>152150</c:v>
                </c:pt>
                <c:pt idx="2">
                  <c:v>152206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E-41E1-BEB1-47DCD93C163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426517</c:v>
                </c:pt>
                <c:pt idx="1">
                  <c:v>172389</c:v>
                </c:pt>
                <c:pt idx="2">
                  <c:v>133572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E-41E1-BEB1-47DCD93C1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25E-41E1-BEB1-47DCD93C163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25E-41E1-BEB1-47DCD93C163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25E-41E1-BEB1-47DCD93C163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E-41E1-BEB1-47DCD93C163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E-41E1-BEB1-47DCD93C163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E-41E1-BEB1-47DCD93C163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5E-41E1-BEB1-47DCD93C163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5E-41E1-BEB1-47DCD93C163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5E-41E1-BEB1-47DCD93C163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0.58229325658927644</c:v>
                </c:pt>
                <c:pt idx="1">
                  <c:v>0.23535041325473258</c:v>
                </c:pt>
                <c:pt idx="2">
                  <c:v>0.18235633015599104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5E-41E1-BEB1-47DCD93C1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5E-41E1-BEB1-47DCD93C163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5E-41E1-BEB1-47DCD93C163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5E-41E1-BEB1-47DCD93C163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5E-41E1-BEB1-47DCD93C163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5E-41E1-BEB1-47DCD93C163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5E-41E1-BEB1-47DCD93C163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5E-41E1-BEB1-47DCD93C163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5E-41E1-BEB1-47DCD93C163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5E-41E1-BEB1-47DCD93C163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5E-41E1-BEB1-47DCD93C163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5E-41E1-BEB1-47DCD93C163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5E-41E1-BEB1-47DCD93C163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6.1962348523893818E-2</c:v>
                </c:pt>
                <c:pt idx="1">
                  <c:v>0.13302004600722972</c:v>
                </c:pt>
                <c:pt idx="2">
                  <c:v>-0.12242618556430096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5E-41E1-BEB1-47DCD93C16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D-4507-B7B2-FA7EC3F8A4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D-4507-B7B2-FA7EC3F8A4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D-4507-B7B2-FA7EC3F8A4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D-4507-B7B2-FA7EC3F8A4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D-4507-B7B2-FA7EC3F8A47A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D-4507-B7B2-FA7EC3F8A47A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D-4507-B7B2-FA7EC3F8A47A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D-4507-B7B2-FA7EC3F8A4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D-4507-B7B2-FA7EC3F8A47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D-4507-B7B2-FA7EC3F8A47A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DD-4507-B7B2-FA7EC3F8A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426517</c:v>
                </c:pt>
                <c:pt idx="1">
                  <c:v>172389</c:v>
                </c:pt>
                <c:pt idx="2">
                  <c:v>133572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DD-4507-B7B2-FA7EC3F8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8F-475F-B386-6D163AD1C3C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8F-475F-B386-6D163AD1C3C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F-475F-B386-6D163AD1C3C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75F-B386-6D163AD1C3C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75F-B386-6D163AD1C3C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75F-B386-6D163AD1C3C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75F-B386-6D163AD1C3C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75F-B386-6D163AD1C3C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75F-B386-6D163AD1C3C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75F-B386-6D163AD1C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88F-475F-B386-6D163AD1C3C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75F-B386-6D163AD1C3C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75F-B386-6D163AD1C3C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75F-B386-6D163AD1C3C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8F-475F-B386-6D163AD1C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88F-475F-B386-6D163AD1C3C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88F-475F-B386-6D163AD1C3C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8F-475F-B386-6D163AD1C3C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8F-475F-B386-6D163AD1C3C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8F-475F-B386-6D163AD1C3C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8F-475F-B386-6D163AD1C3C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8F-475F-B386-6D163AD1C3C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8F-475F-B386-6D163AD1C3C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8F-475F-B386-6D163AD1C3C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8F-475F-B386-6D163AD1C3C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8F-475F-B386-6D163AD1C3C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8F-475F-B386-6D163AD1C3C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8F-475F-B386-6D163AD1C3C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8F-475F-B386-6D163AD1C3C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8F-475F-B386-6D163AD1C3C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8F-475F-B386-6D163AD1C3C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8F-475F-B386-6D163AD1C3C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8F-475F-B386-6D163AD1C3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88F-475F-B386-6D163AD1C3C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8F-475F-B386-6D163AD1C3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8F-475F-B386-6D163AD1C3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8F-475F-B386-6D163AD1C3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8F-475F-B386-6D163AD1C3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8F-475F-B386-6D163AD1C3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88F-475F-B386-6D163AD1C3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88F-475F-B386-6D163AD1C3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88F-475F-B386-6D163AD1C3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88F-475F-B386-6D163AD1C3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88F-475F-B386-6D163AD1C3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88F-475F-B386-6D163AD1C3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88F-475F-B386-6D163AD1C3C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88F-475F-B386-6D163AD1C3C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88F-475F-B386-6D163AD1C3C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88F-475F-B386-6D163AD1C3C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88F-475F-B386-6D163AD1C3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8F-475F-B386-6D163AD1C3C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8F-475F-B386-6D163AD1C3C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8F-475F-B386-6D163AD1C3C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8F-475F-B386-6D163AD1C3C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8F-475F-B386-6D163AD1C3C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8F-475F-B386-6D163AD1C3C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8F-475F-B386-6D163AD1C3C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88F-475F-B386-6D163AD1C3C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8F-475F-B386-6D163AD1C3C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8F-475F-B386-6D163AD1C3C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88F-475F-B386-6D163AD1C3C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88F-475F-B386-6D163AD1C3C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88F-475F-B386-6D163AD1C3C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88F-475F-B386-6D163AD1C3C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88F-475F-B386-6D163AD1C3C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88F-475F-B386-6D163AD1C3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88F-475F-B386-6D163AD1C3C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88F-475F-B386-6D163AD1C3C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88F-475F-B386-6D163AD1C3C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88F-475F-B386-6D163AD1C3C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88F-475F-B386-6D163AD1C3C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88F-475F-B386-6D163AD1C3C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88F-475F-B386-6D163AD1C3C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88F-475F-B386-6D163AD1C3C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88F-475F-B386-6D163AD1C3C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88F-475F-B386-6D163AD1C3C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88F-475F-B386-6D163AD1C3C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88F-475F-B386-6D163AD1C3C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88F-475F-B386-6D163AD1C3C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88F-475F-B386-6D163AD1C3C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88F-475F-B386-6D163AD1C3C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88F-475F-B386-6D163AD1C3C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88F-475F-B386-6D163AD1C3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88F-475F-B386-6D163AD1C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EE-4880-B3B2-C7BC999E3D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EE-4880-B3B2-C7BC999E3D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EE-4880-B3B2-C7BC999E3D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EE-4880-B3B2-C7BC999E3D2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EE-4880-B3B2-C7BC999E3D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3EE-4880-B3B2-C7BC999E3D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3EE-4880-B3B2-C7BC999E3D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3EE-4880-B3B2-C7BC999E3D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3EE-4880-B3B2-C7BC999E3D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3EE-4880-B3B2-C7BC999E3D2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E-4880-B3B2-C7BC999E3D2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E-4880-B3B2-C7BC999E3D2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E-4880-B3B2-C7BC999E3D2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E-4880-B3B2-C7BC999E3D2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E-4880-B3B2-C7BC999E3D2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E-4880-B3B2-C7BC999E3D2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E-4880-B3B2-C7BC999E3D2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EE-4880-B3B2-C7BC999E3D2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EE-4880-B3B2-C7BC999E3D2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3EE-4880-B3B2-C7BC999E3D2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74055</c:v>
                </c:pt>
                <c:pt idx="1">
                  <c:v>46271</c:v>
                </c:pt>
                <c:pt idx="2">
                  <c:v>3691</c:v>
                </c:pt>
                <c:pt idx="3">
                  <c:v>179476</c:v>
                </c:pt>
                <c:pt idx="4">
                  <c:v>22813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9718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3EE-4880-B3B2-C7BC999E3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6-46AE-8547-AAE3D985FC4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46-46AE-8547-AAE3D985FC4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6-46AE-8547-AAE3D985FC4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6-46AE-8547-AAE3D985FC4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6-46AE-8547-AAE3D985FC4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46-46AE-8547-AAE3D985FC4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46-46AE-8547-AAE3D985FC4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46-46AE-8547-AAE3D985FC4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46-46AE-8547-AAE3D985FC4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46-46AE-8547-AAE3D985F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F46-46AE-8547-AAE3D985FC4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46-46AE-8547-AAE3D985FC4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46-46AE-8547-AAE3D985FC4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46-46AE-8547-AAE3D985FC4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46-46AE-8547-AAE3D985F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F46-46AE-8547-AAE3D985FC4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F46-46AE-8547-AAE3D985FC4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46-46AE-8547-AAE3D985FC4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46-46AE-8547-AAE3D985FC4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46-46AE-8547-AAE3D985FC4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46-46AE-8547-AAE3D985FC4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46-46AE-8547-AAE3D985FC4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46-46AE-8547-AAE3D985FC4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46-46AE-8547-AAE3D985FC4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46-46AE-8547-AAE3D985FC4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46-46AE-8547-AAE3D985FC4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46-46AE-8547-AAE3D985FC4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46-46AE-8547-AAE3D985FC4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46-46AE-8547-AAE3D985FC4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46-46AE-8547-AAE3D985FC4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46-46AE-8547-AAE3D985FC4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46-46AE-8547-AAE3D985FC4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46-46AE-8547-AAE3D985FC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F46-46AE-8547-AAE3D985FC4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46-46AE-8547-AAE3D985FC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F46-46AE-8547-AAE3D985FC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F46-46AE-8547-AAE3D985FC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F46-46AE-8547-AAE3D985FC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F46-46AE-8547-AAE3D985FC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F46-46AE-8547-AAE3D985FC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F46-46AE-8547-AAE3D985FC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F46-46AE-8547-AAE3D985FC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F46-46AE-8547-AAE3D985FC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F46-46AE-8547-AAE3D985FC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F46-46AE-8547-AAE3D985FC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F46-46AE-8547-AAE3D985FC4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F46-46AE-8547-AAE3D985FC4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F46-46AE-8547-AAE3D985FC4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F46-46AE-8547-AAE3D985FC4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F46-46AE-8547-AAE3D985FC4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46-46AE-8547-AAE3D985FC4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46-46AE-8547-AAE3D985FC4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46-46AE-8547-AAE3D985FC4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46-46AE-8547-AAE3D985FC4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46-46AE-8547-AAE3D985FC4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46-46AE-8547-AAE3D985FC4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46-46AE-8547-AAE3D985FC4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46-46AE-8547-AAE3D985FC4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46-46AE-8547-AAE3D985FC4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46-46AE-8547-AAE3D985FC4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F46-46AE-8547-AAE3D985FC4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F46-46AE-8547-AAE3D985FC4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F46-46AE-8547-AAE3D985FC4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F46-46AE-8547-AAE3D985FC4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F46-46AE-8547-AAE3D985FC4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F46-46AE-8547-AAE3D985FC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F46-46AE-8547-AAE3D985FC4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F46-46AE-8547-AAE3D985FC4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F46-46AE-8547-AAE3D985FC4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F46-46AE-8547-AAE3D985FC4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F46-46AE-8547-AAE3D985FC4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F46-46AE-8547-AAE3D985FC4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F46-46AE-8547-AAE3D985FC4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F46-46AE-8547-AAE3D985FC4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F46-46AE-8547-AAE3D985FC4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F46-46AE-8547-AAE3D985FC4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F46-46AE-8547-AAE3D985FC4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F46-46AE-8547-AAE3D985FC4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F46-46AE-8547-AAE3D985FC4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F46-46AE-8547-AAE3D985FC4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F46-46AE-8547-AAE3D985FC4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F46-46AE-8547-AAE3D985FC4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F46-46AE-8547-AAE3D985FC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F46-46AE-8547-AAE3D985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78009</c:v>
                </c:pt>
                <c:pt idx="1">
                  <c:v>53903</c:v>
                </c:pt>
                <c:pt idx="2">
                  <c:v>3134</c:v>
                </c:pt>
                <c:pt idx="3">
                  <c:v>198566</c:v>
                </c:pt>
                <c:pt idx="4">
                  <c:v>12779</c:v>
                </c:pt>
                <c:pt idx="5">
                  <c:v>38605</c:v>
                </c:pt>
                <c:pt idx="6">
                  <c:v>11956</c:v>
                </c:pt>
                <c:pt idx="7">
                  <c:v>12394</c:v>
                </c:pt>
                <c:pt idx="8">
                  <c:v>12693</c:v>
                </c:pt>
                <c:pt idx="9">
                  <c:v>15053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F-4223-8813-0F53C1BAE523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86269</c:v>
                </c:pt>
                <c:pt idx="1">
                  <c:v>51989</c:v>
                </c:pt>
                <c:pt idx="2">
                  <c:v>1808</c:v>
                </c:pt>
                <c:pt idx="3">
                  <c:v>166478</c:v>
                </c:pt>
                <c:pt idx="4">
                  <c:v>20322</c:v>
                </c:pt>
                <c:pt idx="5">
                  <c:v>40360</c:v>
                </c:pt>
                <c:pt idx="6">
                  <c:v>11063</c:v>
                </c:pt>
                <c:pt idx="7">
                  <c:v>6342</c:v>
                </c:pt>
                <c:pt idx="8">
                  <c:v>5704</c:v>
                </c:pt>
                <c:pt idx="9">
                  <c:v>11296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F-4223-8813-0F53C1BAE523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74055</c:v>
                </c:pt>
                <c:pt idx="1">
                  <c:v>46271</c:v>
                </c:pt>
                <c:pt idx="2">
                  <c:v>3691</c:v>
                </c:pt>
                <c:pt idx="3">
                  <c:v>179476</c:v>
                </c:pt>
                <c:pt idx="4">
                  <c:v>22813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9718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F-4223-8813-0F53C1BAE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-0.14158040547589512</c:v>
                </c:pt>
                <c:pt idx="1">
                  <c:v>-0.10998480447787029</c:v>
                </c:pt>
                <c:pt idx="2">
                  <c:v>1.0414823008849559</c:v>
                </c:pt>
                <c:pt idx="3">
                  <c:v>7.8076382464950411E-2</c:v>
                </c:pt>
                <c:pt idx="4">
                  <c:v>0.12257651805924619</c:v>
                </c:pt>
                <c:pt idx="5">
                  <c:v>0.31397423191278495</c:v>
                </c:pt>
                <c:pt idx="6">
                  <c:v>0.61574618096357225</c:v>
                </c:pt>
                <c:pt idx="7">
                  <c:v>0.25875118259224217</c:v>
                </c:pt>
                <c:pt idx="8">
                  <c:v>0.70371669004207571</c:v>
                </c:pt>
                <c:pt idx="9">
                  <c:v>2.7177762039660047E-2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F-4223-8813-0F53C1BAE523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-5.0686459254701388E-2</c:v>
                </c:pt>
                <c:pt idx="1">
                  <c:v>-0.14158766673469014</c:v>
                </c:pt>
                <c:pt idx="2">
                  <c:v>0.17772814294830885</c:v>
                </c:pt>
                <c:pt idx="3">
                  <c:v>-9.6139318916632299E-2</c:v>
                </c:pt>
                <c:pt idx="4">
                  <c:v>0.78519445966038037</c:v>
                </c:pt>
                <c:pt idx="5">
                  <c:v>0.37370806890299191</c:v>
                </c:pt>
                <c:pt idx="6">
                  <c:v>0.49506523921043821</c:v>
                </c:pt>
                <c:pt idx="7">
                  <c:v>-0.35589801516862996</c:v>
                </c:pt>
                <c:pt idx="8">
                  <c:v>-0.23438115496730483</c:v>
                </c:pt>
                <c:pt idx="9">
                  <c:v>-0.22919019464558554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F-4223-8813-0F53C1BAE523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0.1490020921400568</c:v>
                </c:pt>
                <c:pt idx="1">
                  <c:v>9.2483634065684606E-2</c:v>
                </c:pt>
                <c:pt idx="2">
                  <c:v>3.5891552294298459E-3</c:v>
                </c:pt>
                <c:pt idx="3">
                  <c:v>0.29873428594216861</c:v>
                </c:pt>
                <c:pt idx="4">
                  <c:v>8.635446128927364E-2</c:v>
                </c:pt>
                <c:pt idx="5">
                  <c:v>9.9459479357755953E-2</c:v>
                </c:pt>
                <c:pt idx="6">
                  <c:v>2.6614966470541318E-2</c:v>
                </c:pt>
                <c:pt idx="7">
                  <c:v>1.8344571172641433E-2</c:v>
                </c:pt>
                <c:pt idx="8">
                  <c:v>4.5119055653379633E-2</c:v>
                </c:pt>
                <c:pt idx="9">
                  <c:v>0.18029829867906816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F-4223-8813-0F53C1BAE523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0.17362731145534643</c:v>
                </c:pt>
                <c:pt idx="1">
                  <c:v>0.10848571100331288</c:v>
                </c:pt>
                <c:pt idx="2">
                  <c:v>8.6538168466907539E-3</c:v>
                </c:pt>
                <c:pt idx="3">
                  <c:v>0.42079448181432394</c:v>
                </c:pt>
                <c:pt idx="4">
                  <c:v>5.3486730892320825E-2</c:v>
                </c:pt>
                <c:pt idx="5">
                  <c:v>0.12433736521639231</c:v>
                </c:pt>
                <c:pt idx="6">
                  <c:v>4.1909232222865675E-2</c:v>
                </c:pt>
                <c:pt idx="7">
                  <c:v>1.8716721725042611E-2</c:v>
                </c:pt>
                <c:pt idx="8">
                  <c:v>2.2784554894646637E-2</c:v>
                </c:pt>
                <c:pt idx="9">
                  <c:v>2.7204073929057927E-2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F-4223-8813-0F53C1BAE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agosto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41-40C5-AF69-17FA8EAB6DB5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41-40C5-AF69-17FA8EAB6DB5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41-40C5-AF69-17FA8EAB6DB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41-40C5-AF69-17FA8EAB6DB5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41-40C5-AF69-17FA8EAB6DB5}"/>
              </c:ext>
            </c:extLst>
          </c:dPt>
          <c:dPt>
            <c:idx val="5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141-40C5-AF69-17FA8EAB6DB5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141-40C5-AF69-17FA8EAB6DB5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141-40C5-AF69-17FA8EAB6DB5}"/>
              </c:ext>
            </c:extLst>
          </c:dPt>
          <c:dPt>
            <c:idx val="8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141-40C5-AF69-17FA8EAB6DB5}"/>
              </c:ext>
            </c:extLst>
          </c:dPt>
          <c:dLbls>
            <c:dLbl>
              <c:idx val="0"/>
              <c:layout>
                <c:manualLayout>
                  <c:x val="6.0518711880797257E-2"/>
                  <c:y val="4.581656025893848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1-40C5-AF69-17FA8EAB6DB5}"/>
                </c:ext>
              </c:extLst>
            </c:dLbl>
            <c:dLbl>
              <c:idx val="1"/>
              <c:layout>
                <c:manualLayout>
                  <c:x val="4.9143773468269827E-2"/>
                  <c:y val="0.13789148753788286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1-40C5-AF69-17FA8EAB6DB5}"/>
                </c:ext>
              </c:extLst>
            </c:dLbl>
            <c:dLbl>
              <c:idx val="2"/>
              <c:layout>
                <c:manualLayout>
                  <c:x val="5.2882538536161296E-2"/>
                  <c:y val="0.1275153990641116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1-40C5-AF69-17FA8EAB6DB5}"/>
                </c:ext>
              </c:extLst>
            </c:dLbl>
            <c:dLbl>
              <c:idx val="3"/>
              <c:layout>
                <c:manualLayout>
                  <c:x val="-4.3285848499407843E-2"/>
                  <c:y val="8.7272761339097053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1-40C5-AF69-17FA8EAB6DB5}"/>
                </c:ext>
              </c:extLst>
            </c:dLbl>
            <c:dLbl>
              <c:idx val="4"/>
              <c:layout>
                <c:manualLayout>
                  <c:x val="-2.8012277711302411E-2"/>
                  <c:y val="-6.1533114428513232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1-40C5-AF69-17FA8EAB6DB5}"/>
                </c:ext>
              </c:extLst>
            </c:dLbl>
            <c:dLbl>
              <c:idx val="5"/>
              <c:layout>
                <c:manualLayout>
                  <c:x val="6.0351377570225018E-2"/>
                  <c:y val="-0.20720324890976968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41-40C5-AF69-17FA8EAB6DB5}"/>
                </c:ext>
              </c:extLst>
            </c:dLbl>
            <c:dLbl>
              <c:idx val="6"/>
              <c:layout>
                <c:manualLayout>
                  <c:x val="6.2438833311401563E-2"/>
                  <c:y val="-0.10569505403139301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1-40C5-AF69-17FA8EAB6DB5}"/>
                </c:ext>
              </c:extLst>
            </c:dLbl>
            <c:dLbl>
              <c:idx val="7"/>
              <c:layout>
                <c:manualLayout>
                  <c:x val="5.0262722212191413E-2"/>
                  <c:y val="-9.732358410582377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1-40C5-AF69-17FA8EAB6DB5}"/>
                </c:ext>
              </c:extLst>
            </c:dLbl>
            <c:dLbl>
              <c:idx val="8"/>
              <c:layout>
                <c:manualLayout>
                  <c:x val="4.1934749411667499E-2"/>
                  <c:y val="-7.087269950863518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390692564517657"/>
                      <c:h val="0.11517385133521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A141-40C5-AF69-17FA8EAB6DB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catego'!$B$8:$B$12,'distribución españoles x catego'!$B$14:$B$17)</c:f>
              <c:strCache>
                <c:ptCount val="9"/>
                <c:pt idx="0">
                  <c:v>1 Estrella</c:v>
                </c:pt>
                <c:pt idx="1">
                  <c:v>2 Estrellas</c:v>
                </c:pt>
                <c:pt idx="2">
                  <c:v>3 Estrellas</c:v>
                </c:pt>
                <c:pt idx="3">
                  <c:v>4 Estrellas</c:v>
                </c:pt>
                <c:pt idx="4">
                  <c:v>5 Estrellas</c:v>
                </c:pt>
                <c:pt idx="5">
                  <c:v>1 Estrella</c:v>
                </c:pt>
                <c:pt idx="6">
                  <c:v>2 Estrellas</c:v>
                </c:pt>
                <c:pt idx="7">
                  <c:v>3 Estrellas</c:v>
                </c:pt>
                <c:pt idx="8">
                  <c:v>4, 5 Estrellas</c:v>
                </c:pt>
              </c:strCache>
            </c:strRef>
          </c:cat>
          <c:val>
            <c:numRef>
              <c:f>('distribución españoles x catego'!$O$8:$O$12,'distribución españoles x catego'!$O$14:$O$17)</c:f>
              <c:numCache>
                <c:formatCode>#,##0</c:formatCode>
                <c:ptCount val="9"/>
                <c:pt idx="0">
                  <c:v>2826</c:v>
                </c:pt>
                <c:pt idx="1">
                  <c:v>8378</c:v>
                </c:pt>
                <c:pt idx="2">
                  <c:v>50777</c:v>
                </c:pt>
                <c:pt idx="3">
                  <c:v>275438</c:v>
                </c:pt>
                <c:pt idx="4">
                  <c:v>38983</c:v>
                </c:pt>
                <c:pt idx="5">
                  <c:v>4750</c:v>
                </c:pt>
                <c:pt idx="6">
                  <c:v>13637</c:v>
                </c:pt>
                <c:pt idx="7">
                  <c:v>30374</c:v>
                </c:pt>
                <c:pt idx="8">
                  <c:v>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141-40C5-AF69-17FA8EAB6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28-454C-8AB2-AAEC35767E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46156</c:v>
                </c:pt>
                <c:pt idx="1">
                  <c:v>41247</c:v>
                </c:pt>
                <c:pt idx="2">
                  <c:v>49455</c:v>
                </c:pt>
                <c:pt idx="3">
                  <c:v>39970</c:v>
                </c:pt>
                <c:pt idx="4">
                  <c:v>36076</c:v>
                </c:pt>
                <c:pt idx="5">
                  <c:v>37315</c:v>
                </c:pt>
                <c:pt idx="6">
                  <c:v>36928</c:v>
                </c:pt>
                <c:pt idx="7">
                  <c:v>35965</c:v>
                </c:pt>
                <c:pt idx="8">
                  <c:v>39092</c:v>
                </c:pt>
                <c:pt idx="9">
                  <c:v>41544</c:v>
                </c:pt>
                <c:pt idx="10">
                  <c:v>47732</c:v>
                </c:pt>
                <c:pt idx="11">
                  <c:v>39560</c:v>
                </c:pt>
                <c:pt idx="12">
                  <c:v>491040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8-454C-8AB2-AAEC35767E64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28-454C-8AB2-AAEC35767E64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3897</c:v>
                </c:pt>
                <c:pt idx="1">
                  <c:v>4104</c:v>
                </c:pt>
                <c:pt idx="2">
                  <c:v>6502</c:v>
                </c:pt>
                <c:pt idx="3">
                  <c:v>4409</c:v>
                </c:pt>
                <c:pt idx="4">
                  <c:v>7062</c:v>
                </c:pt>
                <c:pt idx="5">
                  <c:v>11388</c:v>
                </c:pt>
                <c:pt idx="6">
                  <c:v>18480</c:v>
                </c:pt>
                <c:pt idx="7">
                  <c:v>19715</c:v>
                </c:pt>
                <c:pt idx="8">
                  <c:v>29438</c:v>
                </c:pt>
                <c:pt idx="9">
                  <c:v>38530</c:v>
                </c:pt>
                <c:pt idx="10">
                  <c:v>43787</c:v>
                </c:pt>
                <c:pt idx="11">
                  <c:v>35189</c:v>
                </c:pt>
                <c:pt idx="12">
                  <c:v>222501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28-454C-8AB2-AAEC35767E64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28-454C-8AB2-AAEC35767E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25126</c:v>
                </c:pt>
                <c:pt idx="1">
                  <c:v>29208</c:v>
                </c:pt>
                <c:pt idx="2">
                  <c:v>39043</c:v>
                </c:pt>
                <c:pt idx="3">
                  <c:v>37005</c:v>
                </c:pt>
                <c:pt idx="4">
                  <c:v>25721</c:v>
                </c:pt>
                <c:pt idx="5">
                  <c:v>28586</c:v>
                </c:pt>
                <c:pt idx="6">
                  <c:v>26193</c:v>
                </c:pt>
                <c:pt idx="7">
                  <c:v>27366</c:v>
                </c:pt>
                <c:pt idx="8">
                  <c:v>28674</c:v>
                </c:pt>
                <c:pt idx="9">
                  <c:v>33330</c:v>
                </c:pt>
                <c:pt idx="10">
                  <c:v>45958</c:v>
                </c:pt>
                <c:pt idx="11">
                  <c:v>39499</c:v>
                </c:pt>
                <c:pt idx="12">
                  <c:v>385709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28-454C-8AB2-AAEC35767E64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28-454C-8AB2-AAEC35767E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28-454C-8AB2-AAEC35767E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38646</c:v>
                </c:pt>
                <c:pt idx="1">
                  <c:v>38948</c:v>
                </c:pt>
                <c:pt idx="2">
                  <c:v>43295</c:v>
                </c:pt>
                <c:pt idx="3">
                  <c:v>38212</c:v>
                </c:pt>
                <c:pt idx="4">
                  <c:v>28051</c:v>
                </c:pt>
                <c:pt idx="5">
                  <c:v>28528</c:v>
                </c:pt>
                <c:pt idx="6">
                  <c:v>26813</c:v>
                </c:pt>
                <c:pt idx="7">
                  <c:v>28752</c:v>
                </c:pt>
                <c:pt idx="12">
                  <c:v>271245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28-454C-8AB2-AAEC35767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9E28-454C-8AB2-AAEC35767E64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41945</c:v>
                      </c:pt>
                      <c:pt idx="1">
                        <c:v>39803</c:v>
                      </c:pt>
                      <c:pt idx="2">
                        <c:v>19981</c:v>
                      </c:pt>
                      <c:pt idx="3">
                        <c:v>0</c:v>
                      </c:pt>
                      <c:pt idx="4">
                        <c:v>99</c:v>
                      </c:pt>
                      <c:pt idx="5">
                        <c:v>152</c:v>
                      </c:pt>
                      <c:pt idx="6">
                        <c:v>7854</c:v>
                      </c:pt>
                      <c:pt idx="7">
                        <c:v>10265</c:v>
                      </c:pt>
                      <c:pt idx="8">
                        <c:v>1689</c:v>
                      </c:pt>
                      <c:pt idx="9">
                        <c:v>2290</c:v>
                      </c:pt>
                      <c:pt idx="10">
                        <c:v>7794</c:v>
                      </c:pt>
                      <c:pt idx="11">
                        <c:v>6941</c:v>
                      </c:pt>
                      <c:pt idx="12">
                        <c:v>138922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E28-454C-8AB2-AAEC35767E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28-454C-8AB2-AAEC35767E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28-454C-8AB2-AAEC35767E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28-454C-8AB2-AAEC35767E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28-454C-8AB2-AAEC35767E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28-454C-8AB2-AAEC35767E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28-454C-8AB2-AAEC35767E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28-454C-8AB2-AAEC35767E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28-454C-8AB2-AAEC35767E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28-454C-8AB2-AAEC35767E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28-454C-8AB2-AAEC35767E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28-454C-8AB2-AAEC35767E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28-454C-8AB2-AAEC35767E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28-454C-8AB2-AAEC35767E64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0.53808803629706281</c:v>
                </c:pt>
                <c:pt idx="1">
                  <c:v>0.33347028211448926</c:v>
                </c:pt>
                <c:pt idx="2">
                  <c:v>0.10890556565837661</c:v>
                </c:pt>
                <c:pt idx="3">
                  <c:v>3.2617213890014929E-2</c:v>
                </c:pt>
                <c:pt idx="4">
                  <c:v>9.0587457719373266E-2</c:v>
                </c:pt>
                <c:pt idx="5">
                  <c:v>-2.028965227733881E-3</c:v>
                </c:pt>
                <c:pt idx="6">
                  <c:v>2.3670446302447301E-2</c:v>
                </c:pt>
                <c:pt idx="7">
                  <c:v>5.0646787985090924E-2</c:v>
                </c:pt>
                <c:pt idx="12">
                  <c:v>0.13849853933716139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28-454C-8AB2-AAEC35767E64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-0.16270907357656639</c:v>
                </c:pt>
                <c:pt idx="1">
                  <c:v>-5.573738696147601E-2</c:v>
                </c:pt>
                <c:pt idx="2">
                  <c:v>-0.1245576786978061</c:v>
                </c:pt>
                <c:pt idx="3">
                  <c:v>-4.3982987240430371E-2</c:v>
                </c:pt>
                <c:pt idx="4">
                  <c:v>-0.22244705621465799</c:v>
                </c:pt>
                <c:pt idx="5">
                  <c:v>-0.23548170976818972</c:v>
                </c:pt>
                <c:pt idx="6">
                  <c:v>-0.27391139514731366</c:v>
                </c:pt>
                <c:pt idx="7">
                  <c:v>-0.20055609620464343</c:v>
                </c:pt>
                <c:pt idx="12">
                  <c:v>-0.16052328604322963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28-454C-8AB2-AAEC35767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D-4F96-979B-88CD84BDBF4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D-4F96-979B-88CD84BDBF4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D-4F96-979B-88CD84BDBF4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D-4F96-979B-88CD84BDBF4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D-4F96-979B-88CD84BDBF4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D-4F96-979B-88CD84BDBF4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D-4F96-979B-88CD84BDBF4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D-4F96-979B-88CD84BDBF4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CD-4F96-979B-88CD84BDBF4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D-4F96-979B-88CD84BDB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FCD-4F96-979B-88CD84BDBF4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D-4F96-979B-88CD84BDBF4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CD-4F96-979B-88CD84BDBF4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CD-4F96-979B-88CD84BDBF4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CD-4F96-979B-88CD84BDB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FCD-4F96-979B-88CD84BDBF4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FCD-4F96-979B-88CD84BDBF4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CD-4F96-979B-88CD84BDBF4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CD-4F96-979B-88CD84BDBF4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CD-4F96-979B-88CD84BDBF4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CD-4F96-979B-88CD84BDBF4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CD-4F96-979B-88CD84BDBF4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CD-4F96-979B-88CD84BDBF4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CD-4F96-979B-88CD84BDBF4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CD-4F96-979B-88CD84BDBF4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CD-4F96-979B-88CD84BDBF4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CD-4F96-979B-88CD84BDBF4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CD-4F96-979B-88CD84BDBF4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CD-4F96-979B-88CD84BDBF4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CD-4F96-979B-88CD84BDBF4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CD-4F96-979B-88CD84BDBF4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CD-4F96-979B-88CD84BDBF4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CD-4F96-979B-88CD84BDBF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FCD-4F96-979B-88CD84BDBF4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CD-4F96-979B-88CD84BDBF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FCD-4F96-979B-88CD84BDBF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CD-4F96-979B-88CD84BDBF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FCD-4F96-979B-88CD84BDBF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CD-4F96-979B-88CD84BDBF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FCD-4F96-979B-88CD84BDBF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FCD-4F96-979B-88CD84BDBF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FCD-4F96-979B-88CD84BDBF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FCD-4F96-979B-88CD84BDBF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FCD-4F96-979B-88CD84BDBF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FCD-4F96-979B-88CD84BDBF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FCD-4F96-979B-88CD84BDBF4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FCD-4F96-979B-88CD84BDBF4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FCD-4F96-979B-88CD84BDBF4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FCD-4F96-979B-88CD84BDBF4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FCD-4F96-979B-88CD84BDBF4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CD-4F96-979B-88CD84BDBF4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CD-4F96-979B-88CD84BDBF4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CD-4F96-979B-88CD84BDBF4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CD-4F96-979B-88CD84BDBF4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CD-4F96-979B-88CD84BDBF4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CD-4F96-979B-88CD84BDBF4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CD-4F96-979B-88CD84BDBF4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CD-4F96-979B-88CD84BDBF4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CD-4F96-979B-88CD84BDBF4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CD-4F96-979B-88CD84BDBF4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CD-4F96-979B-88CD84BDBF4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FCD-4F96-979B-88CD84BDBF4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CD-4F96-979B-88CD84BDBF4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FCD-4F96-979B-88CD84BDBF4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CD-4F96-979B-88CD84BDBF4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FCD-4F96-979B-88CD84BDBF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FCD-4F96-979B-88CD84BDBF4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FCD-4F96-979B-88CD84BDBF4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FCD-4F96-979B-88CD84BDBF4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FCD-4F96-979B-88CD84BDBF4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FCD-4F96-979B-88CD84BDBF4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FCD-4F96-979B-88CD84BDBF4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CD-4F96-979B-88CD84BDBF4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FCD-4F96-979B-88CD84BDBF4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FCD-4F96-979B-88CD84BDBF4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FCD-4F96-979B-88CD84BDBF4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FCD-4F96-979B-88CD84BDBF4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FCD-4F96-979B-88CD84BDBF4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CD-4F96-979B-88CD84BDBF4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FCD-4F96-979B-88CD84BDBF4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FCD-4F96-979B-88CD84BDBF4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FCD-4F96-979B-88CD84BDBF4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FCD-4F96-979B-88CD84BDBF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FCD-4F96-979B-88CD84BDB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catego'!$B$7:$B$17</c:f>
              <c:strCache>
                <c:ptCount val="11"/>
                <c:pt idx="0">
                  <c:v>Hoteles</c:v>
                </c:pt>
                <c:pt idx="1">
                  <c:v>1 Estrella</c:v>
                </c:pt>
                <c:pt idx="2">
                  <c:v>2 Estrellas</c:v>
                </c:pt>
                <c:pt idx="3">
                  <c:v>3 Estrellas</c:v>
                </c:pt>
                <c:pt idx="4">
                  <c:v>4 Estrellas</c:v>
                </c:pt>
                <c:pt idx="5">
                  <c:v>5 Estrellas</c:v>
                </c:pt>
                <c:pt idx="6">
                  <c:v>Apartamentos</c:v>
                </c:pt>
                <c:pt idx="7">
                  <c:v>1 Estrella</c:v>
                </c:pt>
                <c:pt idx="8">
                  <c:v>2 Estrellas</c:v>
                </c:pt>
                <c:pt idx="9">
                  <c:v>3 Estrellas</c:v>
                </c:pt>
                <c:pt idx="10">
                  <c:v>4, 5 Estrellas</c:v>
                </c:pt>
              </c:strCache>
            </c:strRef>
          </c:cat>
          <c:val>
            <c:numRef>
              <c:f>'distribución españoles x catego'!$D$7:$D$17</c:f>
              <c:numCache>
                <c:formatCode>#,##0</c:formatCode>
                <c:ptCount val="11"/>
                <c:pt idx="0">
                  <c:v>375019</c:v>
                </c:pt>
                <c:pt idx="1">
                  <c:v>6322</c:v>
                </c:pt>
                <c:pt idx="2">
                  <c:v>7053</c:v>
                </c:pt>
                <c:pt idx="3">
                  <c:v>52390</c:v>
                </c:pt>
                <c:pt idx="4">
                  <c:v>270866</c:v>
                </c:pt>
                <c:pt idx="5">
                  <c:v>38388</c:v>
                </c:pt>
                <c:pt idx="6">
                  <c:v>62073</c:v>
                </c:pt>
                <c:pt idx="7">
                  <c:v>5305</c:v>
                </c:pt>
                <c:pt idx="8">
                  <c:v>15872</c:v>
                </c:pt>
                <c:pt idx="9">
                  <c:v>40348</c:v>
                </c:pt>
                <c:pt idx="10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0-4CF1-967C-C885A46F6480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agosto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catego'!$K$7:$K$17</c:f>
              <c:numCache>
                <c:formatCode>#,##0</c:formatCode>
                <c:ptCount val="11"/>
                <c:pt idx="0">
                  <c:v>356182</c:v>
                </c:pt>
                <c:pt idx="1">
                  <c:v>2092</c:v>
                </c:pt>
                <c:pt idx="2">
                  <c:v>6110</c:v>
                </c:pt>
                <c:pt idx="3">
                  <c:v>41522</c:v>
                </c:pt>
                <c:pt idx="4">
                  <c:v>263562</c:v>
                </c:pt>
                <c:pt idx="5">
                  <c:v>42896</c:v>
                </c:pt>
                <c:pt idx="6">
                  <c:v>45449</c:v>
                </c:pt>
                <c:pt idx="7">
                  <c:v>3332</c:v>
                </c:pt>
                <c:pt idx="8">
                  <c:v>7124</c:v>
                </c:pt>
                <c:pt idx="9">
                  <c:v>33510</c:v>
                </c:pt>
                <c:pt idx="10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0-4CF1-967C-C885A46F6480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catego'!$O$7:$O$17</c:f>
              <c:numCache>
                <c:formatCode>#,##0</c:formatCode>
                <c:ptCount val="11"/>
                <c:pt idx="0">
                  <c:v>376402</c:v>
                </c:pt>
                <c:pt idx="1">
                  <c:v>2826</c:v>
                </c:pt>
                <c:pt idx="2">
                  <c:v>8378</c:v>
                </c:pt>
                <c:pt idx="3">
                  <c:v>50777</c:v>
                </c:pt>
                <c:pt idx="4">
                  <c:v>275438</c:v>
                </c:pt>
                <c:pt idx="5">
                  <c:v>38983</c:v>
                </c:pt>
                <c:pt idx="6">
                  <c:v>50123</c:v>
                </c:pt>
                <c:pt idx="7">
                  <c:v>4750</c:v>
                </c:pt>
                <c:pt idx="8">
                  <c:v>13637</c:v>
                </c:pt>
                <c:pt idx="9">
                  <c:v>30374</c:v>
                </c:pt>
                <c:pt idx="10">
                  <c:v>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60-4CF1-967C-C885A46F6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catego'!$P$7:$P$17</c:f>
              <c:numCache>
                <c:formatCode>0.0%</c:formatCode>
                <c:ptCount val="11"/>
                <c:pt idx="0">
                  <c:v>5.6768730592786865E-2</c:v>
                </c:pt>
                <c:pt idx="1">
                  <c:v>0.35086042065009559</c:v>
                </c:pt>
                <c:pt idx="2">
                  <c:v>0.37119476268412432</c:v>
                </c:pt>
                <c:pt idx="3">
                  <c:v>0.22289388757766959</c:v>
                </c:pt>
                <c:pt idx="4">
                  <c:v>4.5059606468307312E-2</c:v>
                </c:pt>
                <c:pt idx="5">
                  <c:v>-9.1220626631853818E-2</c:v>
                </c:pt>
                <c:pt idx="6">
                  <c:v>0.10284054654667862</c:v>
                </c:pt>
                <c:pt idx="7">
                  <c:v>0.42557022809123657</c:v>
                </c:pt>
                <c:pt idx="8">
                  <c:v>0.91423357664233573</c:v>
                </c:pt>
                <c:pt idx="9">
                  <c:v>-9.3584004774694085E-2</c:v>
                </c:pt>
                <c:pt idx="10">
                  <c:v>-8.1591368846931855E-2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60-4CF1-967C-C885A46F6480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catego'!$R$7:$R$17</c:f>
              <c:numCache>
                <c:formatCode>0.0%</c:formatCode>
                <c:ptCount val="11"/>
                <c:pt idx="0">
                  <c:v>3.6878131508004675E-3</c:v>
                </c:pt>
                <c:pt idx="1">
                  <c:v>-0.55298956026573864</c:v>
                </c:pt>
                <c:pt idx="2">
                  <c:v>0.18786332057280597</c:v>
                </c:pt>
                <c:pt idx="3">
                  <c:v>-3.0788318381370527E-2</c:v>
                </c:pt>
                <c:pt idx="4">
                  <c:v>1.6879194878648418E-2</c:v>
                </c:pt>
                <c:pt idx="5">
                  <c:v>1.5499635302698822E-2</c:v>
                </c:pt>
                <c:pt idx="6">
                  <c:v>-0.19251526428559917</c:v>
                </c:pt>
                <c:pt idx="7">
                  <c:v>-0.10461828463713474</c:v>
                </c:pt>
                <c:pt idx="8">
                  <c:v>-0.14081401209677424</c:v>
                </c:pt>
                <c:pt idx="9">
                  <c:v>-0.24719936551997623</c:v>
                </c:pt>
                <c:pt idx="10">
                  <c:v>1.4854014598540144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60-4CF1-967C-C885A46F6480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catego'!$F$7:$F$17</c:f>
              <c:numCache>
                <c:formatCode>0.0%</c:formatCode>
                <c:ptCount val="11"/>
                <c:pt idx="0">
                  <c:v>0.90016626684908985</c:v>
                </c:pt>
                <c:pt idx="1">
                  <c:v>1.310501806848231E-2</c:v>
                </c:pt>
                <c:pt idx="2">
                  <c:v>1.0650894834684123E-2</c:v>
                </c:pt>
                <c:pt idx="3">
                  <c:v>7.7544158879938152E-2</c:v>
                </c:pt>
                <c:pt idx="4">
                  <c:v>0.32904884318766064</c:v>
                </c:pt>
                <c:pt idx="5">
                  <c:v>7.102232638611948E-2</c:v>
                </c:pt>
                <c:pt idx="6">
                  <c:v>8.8777907982649354E-2</c:v>
                </c:pt>
                <c:pt idx="7">
                  <c:v>4.70578130080802E-3</c:v>
                </c:pt>
                <c:pt idx="8">
                  <c:v>5.669024670073808E-3</c:v>
                </c:pt>
                <c:pt idx="9">
                  <c:v>3.4136854182132755E-2</c:v>
                </c:pt>
                <c:pt idx="10">
                  <c:v>4.3315275076537966E-3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60-4CF1-967C-C885A46F6480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catego'!$T$7:$T$17</c:f>
              <c:numCache>
                <c:formatCode>0.0%</c:formatCode>
                <c:ptCount val="11"/>
                <c:pt idx="0">
                  <c:v>0.88250175256789298</c:v>
                </c:pt>
                <c:pt idx="1">
                  <c:v>6.625761692968862E-3</c:v>
                </c:pt>
                <c:pt idx="2">
                  <c:v>1.9642827835701742E-2</c:v>
                </c:pt>
                <c:pt idx="3">
                  <c:v>0.11905035438212311</c:v>
                </c:pt>
                <c:pt idx="4">
                  <c:v>0.64578434153855535</c:v>
                </c:pt>
                <c:pt idx="5">
                  <c:v>9.1398467118543922E-2</c:v>
                </c:pt>
                <c:pt idx="6">
                  <c:v>0.11751700401156343</c:v>
                </c:pt>
                <c:pt idx="7">
                  <c:v>1.113671905223004E-2</c:v>
                </c:pt>
                <c:pt idx="8">
                  <c:v>3.197293425584443E-2</c:v>
                </c:pt>
                <c:pt idx="9">
                  <c:v>7.1214043051038997E-2</c:v>
                </c:pt>
                <c:pt idx="10">
                  <c:v>3.1933076524499611E-3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60-4CF1-967C-C885A46F6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50-4765-9BF4-9F6B411E87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0-4765-9BF4-9F6B411E87C2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50-4765-9BF4-9F6B411E87C2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0-4765-9BF4-9F6B411E87C2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50-4765-9BF4-9F6B411E87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0-4765-9BF4-9F6B411E87C2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50-4765-9BF4-9F6B411E87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50-4765-9BF4-9F6B411E87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4">
                  <c:v>2470513</c:v>
                </c:pt>
                <c:pt idx="5">
                  <c:v>2696160</c:v>
                </c:pt>
                <c:pt idx="6">
                  <c:v>3074274</c:v>
                </c:pt>
                <c:pt idx="7">
                  <c:v>3219468</c:v>
                </c:pt>
                <c:pt idx="12">
                  <c:v>22779149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50-4765-9BF4-9F6B411E8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50-4765-9BF4-9F6B411E87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50-4765-9BF4-9F6B411E87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50-4765-9BF4-9F6B411E87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50-4765-9BF4-9F6B411E87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50-4765-9BF4-9F6B411E87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50-4765-9BF4-9F6B411E87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50-4765-9BF4-9F6B411E87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50-4765-9BF4-9F6B411E87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50-4765-9BF4-9F6B411E87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50-4765-9BF4-9F6B411E87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50-4765-9BF4-9F6B411E87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50-4765-9BF4-9F6B411E87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50-4765-9BF4-9F6B411E87C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4">
                  <c:v>4.2437819048430914E-2</c:v>
                </c:pt>
                <c:pt idx="5">
                  <c:v>9.8344474323036613E-2</c:v>
                </c:pt>
                <c:pt idx="6">
                  <c:v>3.6497369203599916E-2</c:v>
                </c:pt>
                <c:pt idx="7">
                  <c:v>3.17703168955632E-2</c:v>
                </c:pt>
                <c:pt idx="12">
                  <c:v>0.11417393217870675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50-4765-9BF4-9F6B411E87C2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4">
                  <c:v>-1.540511253336263E-2</c:v>
                </c:pt>
                <c:pt idx="5">
                  <c:v>-1.6376576996616987E-2</c:v>
                </c:pt>
                <c:pt idx="6">
                  <c:v>-1.5676040635415056E-4</c:v>
                </c:pt>
                <c:pt idx="7">
                  <c:v>-1.4266713695751165E-2</c:v>
                </c:pt>
                <c:pt idx="12">
                  <c:v>-1.7208468808702637E-3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50-4765-9BF4-9F6B411E8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45-4A48-A41A-824002175E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TF'!$C$471:$C$483</c:f>
              <c:numCache>
                <c:formatCode>#,##0</c:formatCode>
                <c:ptCount val="13"/>
                <c:pt idx="0">
                  <c:v>26105</c:v>
                </c:pt>
                <c:pt idx="1">
                  <c:v>26973</c:v>
                </c:pt>
                <c:pt idx="2">
                  <c:v>28004</c:v>
                </c:pt>
                <c:pt idx="3">
                  <c:v>29381</c:v>
                </c:pt>
                <c:pt idx="4">
                  <c:v>27634</c:v>
                </c:pt>
                <c:pt idx="5">
                  <c:v>34296</c:v>
                </c:pt>
                <c:pt idx="6">
                  <c:v>39742</c:v>
                </c:pt>
                <c:pt idx="7">
                  <c:v>41905</c:v>
                </c:pt>
                <c:pt idx="8">
                  <c:v>36590</c:v>
                </c:pt>
                <c:pt idx="9">
                  <c:v>30591</c:v>
                </c:pt>
                <c:pt idx="10">
                  <c:v>27523</c:v>
                </c:pt>
                <c:pt idx="11">
                  <c:v>29928</c:v>
                </c:pt>
                <c:pt idx="12">
                  <c:v>378672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5-4A48-A41A-824002175E77}"/>
            </c:ext>
          </c:extLst>
        </c:ser>
        <c:ser>
          <c:idx val="5"/>
          <c:order val="1"/>
          <c:tx>
            <c:strRef>
              <c:f>'Pernoctaciones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45-4A48-A41A-824002175E77}"/>
              </c:ext>
            </c:extLst>
          </c:dPt>
          <c:val>
            <c:numRef>
              <c:f>'Pernoctaciones evol mensu TF'!$G$471:$G$483</c:f>
              <c:numCache>
                <c:formatCode>#,##0</c:formatCode>
                <c:ptCount val="13"/>
                <c:pt idx="0">
                  <c:v>17064</c:v>
                </c:pt>
                <c:pt idx="1">
                  <c:v>12103</c:v>
                </c:pt>
                <c:pt idx="2">
                  <c:v>15648</c:v>
                </c:pt>
                <c:pt idx="3">
                  <c:v>18421</c:v>
                </c:pt>
                <c:pt idx="4">
                  <c:v>23250</c:v>
                </c:pt>
                <c:pt idx="5">
                  <c:v>28910</c:v>
                </c:pt>
                <c:pt idx="6">
                  <c:v>60069</c:v>
                </c:pt>
                <c:pt idx="7">
                  <c:v>61305</c:v>
                </c:pt>
                <c:pt idx="8">
                  <c:v>55509</c:v>
                </c:pt>
                <c:pt idx="9">
                  <c:v>38024</c:v>
                </c:pt>
                <c:pt idx="10">
                  <c:v>39045</c:v>
                </c:pt>
                <c:pt idx="11">
                  <c:v>45443</c:v>
                </c:pt>
                <c:pt idx="12">
                  <c:v>414791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45-4A48-A41A-824002175E77}"/>
            </c:ext>
          </c:extLst>
        </c:ser>
        <c:ser>
          <c:idx val="0"/>
          <c:order val="2"/>
          <c:tx>
            <c:strRef>
              <c:f>'Pernoctaciones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45-4A48-A41A-824002175E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TF'!$I$471:$I$483</c:f>
              <c:numCache>
                <c:formatCode>#,##0</c:formatCode>
                <c:ptCount val="13"/>
                <c:pt idx="0">
                  <c:v>54906</c:v>
                </c:pt>
                <c:pt idx="1">
                  <c:v>51776</c:v>
                </c:pt>
                <c:pt idx="2">
                  <c:v>40134</c:v>
                </c:pt>
                <c:pt idx="3">
                  <c:v>40865</c:v>
                </c:pt>
                <c:pt idx="4">
                  <c:v>50794</c:v>
                </c:pt>
                <c:pt idx="5">
                  <c:v>52458</c:v>
                </c:pt>
                <c:pt idx="6">
                  <c:v>75227</c:v>
                </c:pt>
                <c:pt idx="7">
                  <c:v>68394</c:v>
                </c:pt>
                <c:pt idx="8">
                  <c:v>61304</c:v>
                </c:pt>
                <c:pt idx="9">
                  <c:v>50955</c:v>
                </c:pt>
                <c:pt idx="10">
                  <c:v>45432</c:v>
                </c:pt>
                <c:pt idx="11">
                  <c:v>46229</c:v>
                </c:pt>
                <c:pt idx="12">
                  <c:v>638474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45-4A48-A41A-824002175E77}"/>
            </c:ext>
          </c:extLst>
        </c:ser>
        <c:ser>
          <c:idx val="1"/>
          <c:order val="3"/>
          <c:tx>
            <c:strRef>
              <c:f>'Pernoctaciones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45-4A48-A41A-824002175E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45-4A48-A41A-824002175E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TF'!$K$471:$K$483</c:f>
              <c:numCache>
                <c:formatCode>#,##0</c:formatCode>
                <c:ptCount val="13"/>
                <c:pt idx="0">
                  <c:v>66131</c:v>
                </c:pt>
                <c:pt idx="1">
                  <c:v>66015</c:v>
                </c:pt>
                <c:pt idx="2">
                  <c:v>51192</c:v>
                </c:pt>
                <c:pt idx="3">
                  <c:v>52466</c:v>
                </c:pt>
                <c:pt idx="4">
                  <c:v>52494</c:v>
                </c:pt>
                <c:pt idx="5">
                  <c:v>60496</c:v>
                </c:pt>
                <c:pt idx="6">
                  <c:v>82591</c:v>
                </c:pt>
                <c:pt idx="7">
                  <c:v>70554</c:v>
                </c:pt>
                <c:pt idx="12">
                  <c:v>501939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45-4A48-A41A-824002175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45-4A48-A41A-824002175E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45-4A48-A41A-824002175E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45-4A48-A41A-824002175E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45-4A48-A41A-824002175E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45-4A48-A41A-824002175E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45-4A48-A41A-824002175E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45-4A48-A41A-824002175E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45-4A48-A41A-824002175E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45-4A48-A41A-824002175E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45-4A48-A41A-824002175E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45-4A48-A41A-824002175E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45-4A48-A41A-824002175E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45-4A48-A41A-824002175E7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TF'!$L$471:$L$483</c:f>
              <c:numCache>
                <c:formatCode>0.0%</c:formatCode>
                <c:ptCount val="13"/>
                <c:pt idx="0">
                  <c:v>0.20444031617673852</c:v>
                </c:pt>
                <c:pt idx="1">
                  <c:v>0.27501158838071693</c:v>
                </c:pt>
                <c:pt idx="2">
                  <c:v>0.27552698460158465</c:v>
                </c:pt>
                <c:pt idx="3">
                  <c:v>0.28388596598556215</c:v>
                </c:pt>
                <c:pt idx="4">
                  <c:v>3.3468519903925742E-2</c:v>
                </c:pt>
                <c:pt idx="5">
                  <c:v>0.15322734377978575</c:v>
                </c:pt>
                <c:pt idx="6">
                  <c:v>9.7890385101093935E-2</c:v>
                </c:pt>
                <c:pt idx="7">
                  <c:v>3.158171769453455E-2</c:v>
                </c:pt>
                <c:pt idx="12">
                  <c:v>0.15506703424660695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45-4A48-A41A-824002175E77}"/>
            </c:ext>
          </c:extLst>
        </c:ser>
        <c:ser>
          <c:idx val="4"/>
          <c:order val="5"/>
          <c:tx>
            <c:strRef>
              <c:f>'Pernoctaciones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TF'!$M$471:$M$483</c:f>
              <c:numCache>
                <c:formatCode>0.0%</c:formatCode>
                <c:ptCount val="13"/>
                <c:pt idx="0">
                  <c:v>1.5332694886037159</c:v>
                </c:pt>
                <c:pt idx="1">
                  <c:v>1.4474474474474475</c:v>
                </c:pt>
                <c:pt idx="2">
                  <c:v>0.82802456791886869</c:v>
                </c:pt>
                <c:pt idx="3">
                  <c:v>0.78571185459991155</c:v>
                </c:pt>
                <c:pt idx="4">
                  <c:v>0.89961641456177177</c:v>
                </c:pt>
                <c:pt idx="5">
                  <c:v>0.76393748542104034</c:v>
                </c:pt>
                <c:pt idx="6">
                  <c:v>1.0781792562025063</c:v>
                </c:pt>
                <c:pt idx="7">
                  <c:v>0.68366543371912658</c:v>
                </c:pt>
                <c:pt idx="12">
                  <c:v>0.97582664147378373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45-4A48-A41A-824002175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4-4473-A159-78E5339DBB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TF'!$C$498:$C$510</c:f>
              <c:numCache>
                <c:formatCode>#,##0</c:formatCode>
                <c:ptCount val="13"/>
                <c:pt idx="0">
                  <c:v>18154</c:v>
                </c:pt>
                <c:pt idx="1">
                  <c:v>22843</c:v>
                </c:pt>
                <c:pt idx="2">
                  <c:v>29297</c:v>
                </c:pt>
                <c:pt idx="3">
                  <c:v>22568</c:v>
                </c:pt>
                <c:pt idx="4">
                  <c:v>12149</c:v>
                </c:pt>
                <c:pt idx="5">
                  <c:v>24134</c:v>
                </c:pt>
                <c:pt idx="6">
                  <c:v>22827</c:v>
                </c:pt>
                <c:pt idx="7">
                  <c:v>18170</c:v>
                </c:pt>
                <c:pt idx="8">
                  <c:v>13208</c:v>
                </c:pt>
                <c:pt idx="9">
                  <c:v>23675</c:v>
                </c:pt>
                <c:pt idx="10">
                  <c:v>22588</c:v>
                </c:pt>
                <c:pt idx="11">
                  <c:v>21362</c:v>
                </c:pt>
                <c:pt idx="12">
                  <c:v>250975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4-4473-A159-78E5339DBB39}"/>
            </c:ext>
          </c:extLst>
        </c:ser>
        <c:ser>
          <c:idx val="5"/>
          <c:order val="1"/>
          <c:tx>
            <c:strRef>
              <c:f>'Pernoctaciones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84-4473-A159-78E5339DBB39}"/>
              </c:ext>
            </c:extLst>
          </c:dPt>
          <c:val>
            <c:numRef>
              <c:f>'Pernoctaciones evol mensu TF'!$G$498:$G$510</c:f>
              <c:numCache>
                <c:formatCode>#,##0</c:formatCode>
                <c:ptCount val="13"/>
                <c:pt idx="0">
                  <c:v>641</c:v>
                </c:pt>
                <c:pt idx="1">
                  <c:v>2355</c:v>
                </c:pt>
                <c:pt idx="2">
                  <c:v>3075</c:v>
                </c:pt>
                <c:pt idx="3">
                  <c:v>2268</c:v>
                </c:pt>
                <c:pt idx="4">
                  <c:v>3390</c:v>
                </c:pt>
                <c:pt idx="5">
                  <c:v>8191</c:v>
                </c:pt>
                <c:pt idx="6">
                  <c:v>24239</c:v>
                </c:pt>
                <c:pt idx="7">
                  <c:v>17534</c:v>
                </c:pt>
                <c:pt idx="8">
                  <c:v>22069</c:v>
                </c:pt>
                <c:pt idx="9">
                  <c:v>43216</c:v>
                </c:pt>
                <c:pt idx="10">
                  <c:v>32925</c:v>
                </c:pt>
                <c:pt idx="11">
                  <c:v>37921</c:v>
                </c:pt>
                <c:pt idx="12">
                  <c:v>197824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4-4473-A159-78E5339DBB39}"/>
            </c:ext>
          </c:extLst>
        </c:ser>
        <c:ser>
          <c:idx val="0"/>
          <c:order val="2"/>
          <c:tx>
            <c:strRef>
              <c:f>'Pernoctaciones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4-4473-A159-78E5339DBB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TF'!$I$498:$I$510</c:f>
              <c:numCache>
                <c:formatCode>#,##0</c:formatCode>
                <c:ptCount val="13"/>
                <c:pt idx="0">
                  <c:v>39108</c:v>
                </c:pt>
                <c:pt idx="1">
                  <c:v>38347</c:v>
                </c:pt>
                <c:pt idx="2">
                  <c:v>51161</c:v>
                </c:pt>
                <c:pt idx="3">
                  <c:v>53172</c:v>
                </c:pt>
                <c:pt idx="4">
                  <c:v>27614</c:v>
                </c:pt>
                <c:pt idx="5">
                  <c:v>39955</c:v>
                </c:pt>
                <c:pt idx="6">
                  <c:v>53326</c:v>
                </c:pt>
                <c:pt idx="7">
                  <c:v>33393</c:v>
                </c:pt>
                <c:pt idx="8">
                  <c:v>29518</c:v>
                </c:pt>
                <c:pt idx="9">
                  <c:v>51495</c:v>
                </c:pt>
                <c:pt idx="10">
                  <c:v>34307</c:v>
                </c:pt>
                <c:pt idx="11">
                  <c:v>43398</c:v>
                </c:pt>
                <c:pt idx="12">
                  <c:v>494794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4-4473-A159-78E5339DBB39}"/>
            </c:ext>
          </c:extLst>
        </c:ser>
        <c:ser>
          <c:idx val="1"/>
          <c:order val="3"/>
          <c:tx>
            <c:strRef>
              <c:f>'Pernoctaciones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84-4473-A159-78E5339DBB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84-4473-A159-78E5339DBB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TF'!$K$498:$K$510</c:f>
              <c:numCache>
                <c:formatCode>#,##0</c:formatCode>
                <c:ptCount val="13"/>
                <c:pt idx="0">
                  <c:v>47643</c:v>
                </c:pt>
                <c:pt idx="1">
                  <c:v>52489</c:v>
                </c:pt>
                <c:pt idx="2">
                  <c:v>51280</c:v>
                </c:pt>
                <c:pt idx="3">
                  <c:v>52484</c:v>
                </c:pt>
                <c:pt idx="4">
                  <c:v>27615</c:v>
                </c:pt>
                <c:pt idx="5">
                  <c:v>41468</c:v>
                </c:pt>
                <c:pt idx="6">
                  <c:v>49357</c:v>
                </c:pt>
                <c:pt idx="7">
                  <c:v>26897</c:v>
                </c:pt>
                <c:pt idx="12">
                  <c:v>349233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84-4473-A159-78E5339D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84-4473-A159-78E5339DBB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84-4473-A159-78E5339DBB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84-4473-A159-78E5339DBB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84-4473-A159-78E5339DBB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84-4473-A159-78E5339DBB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84-4473-A159-78E5339DBB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84-4473-A159-78E5339DBB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84-4473-A159-78E5339DBB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84-4473-A159-78E5339DBB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84-4473-A159-78E5339DBB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84-4473-A159-78E5339DBB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84-4473-A159-78E5339DBB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84-4473-A159-78E5339DBB3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TF'!$L$498:$L$510</c:f>
              <c:numCache>
                <c:formatCode>0.0%</c:formatCode>
                <c:ptCount val="13"/>
                <c:pt idx="0">
                  <c:v>0.21824179196072424</c:v>
                </c:pt>
                <c:pt idx="1">
                  <c:v>0.36879025738649696</c:v>
                </c:pt>
                <c:pt idx="2">
                  <c:v>2.3259905005765802E-3</c:v>
                </c:pt>
                <c:pt idx="3">
                  <c:v>-1.2939140901226165E-2</c:v>
                </c:pt>
                <c:pt idx="4">
                  <c:v>3.6213514883698394E-5</c:v>
                </c:pt>
                <c:pt idx="5">
                  <c:v>3.7867601051182476E-2</c:v>
                </c:pt>
                <c:pt idx="6">
                  <c:v>-7.4428983985297958E-2</c:v>
                </c:pt>
                <c:pt idx="7">
                  <c:v>-0.19453178809930227</c:v>
                </c:pt>
                <c:pt idx="12">
                  <c:v>3.9148882990752032E-2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84-4473-A159-78E5339DBB39}"/>
            </c:ext>
          </c:extLst>
        </c:ser>
        <c:ser>
          <c:idx val="4"/>
          <c:order val="5"/>
          <c:tx>
            <c:strRef>
              <c:f>'Pernoctaciones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TF'!$M$498:$M$510</c:f>
              <c:numCache>
                <c:formatCode>0.0%</c:formatCode>
                <c:ptCount val="13"/>
                <c:pt idx="0">
                  <c:v>1.6243803018618488</c:v>
                </c:pt>
                <c:pt idx="1">
                  <c:v>1.2978155233550761</c:v>
                </c:pt>
                <c:pt idx="2">
                  <c:v>0.75034986517390867</c:v>
                </c:pt>
                <c:pt idx="3">
                  <c:v>1.325593761077632</c:v>
                </c:pt>
                <c:pt idx="4">
                  <c:v>1.2730265865503334</c:v>
                </c:pt>
                <c:pt idx="5">
                  <c:v>0.71823982762907113</c:v>
                </c:pt>
                <c:pt idx="6">
                  <c:v>1.1622201778595525</c:v>
                </c:pt>
                <c:pt idx="7">
                  <c:v>0.48029719317556419</c:v>
                </c:pt>
                <c:pt idx="12">
                  <c:v>1.0525972423034875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84-4473-A159-78E5339D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53-468D-AD25-657C29A7F9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TF'!$C$521:$C$533</c:f>
              <c:numCache>
                <c:formatCode>#,##0</c:formatCode>
                <c:ptCount val="13"/>
                <c:pt idx="0">
                  <c:v>1864</c:v>
                </c:pt>
                <c:pt idx="1">
                  <c:v>2088</c:v>
                </c:pt>
                <c:pt idx="2">
                  <c:v>2041</c:v>
                </c:pt>
                <c:pt idx="3">
                  <c:v>2569</c:v>
                </c:pt>
                <c:pt idx="4">
                  <c:v>1394</c:v>
                </c:pt>
                <c:pt idx="5">
                  <c:v>712</c:v>
                </c:pt>
                <c:pt idx="6">
                  <c:v>1256</c:v>
                </c:pt>
                <c:pt idx="7">
                  <c:v>1935</c:v>
                </c:pt>
                <c:pt idx="8">
                  <c:v>2018</c:v>
                </c:pt>
                <c:pt idx="9">
                  <c:v>1657</c:v>
                </c:pt>
                <c:pt idx="10">
                  <c:v>1915</c:v>
                </c:pt>
                <c:pt idx="11">
                  <c:v>3665</c:v>
                </c:pt>
                <c:pt idx="12">
                  <c:v>23114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3-468D-AD25-657C29A7F9C9}"/>
            </c:ext>
          </c:extLst>
        </c:ser>
        <c:ser>
          <c:idx val="5"/>
          <c:order val="1"/>
          <c:tx>
            <c:strRef>
              <c:f>'Pernoctaciones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53-468D-AD25-657C29A7F9C9}"/>
              </c:ext>
            </c:extLst>
          </c:dPt>
          <c:val>
            <c:numRef>
              <c:f>'Pernoctaciones evol mensu TF'!$G$521:$G$533</c:f>
              <c:numCache>
                <c:formatCode>#,##0</c:formatCode>
                <c:ptCount val="13"/>
                <c:pt idx="0">
                  <c:v>1189</c:v>
                </c:pt>
                <c:pt idx="1">
                  <c:v>1905</c:v>
                </c:pt>
                <c:pt idx="2">
                  <c:v>1746</c:v>
                </c:pt>
                <c:pt idx="3">
                  <c:v>5732</c:v>
                </c:pt>
                <c:pt idx="4">
                  <c:v>2928</c:v>
                </c:pt>
                <c:pt idx="5">
                  <c:v>1494</c:v>
                </c:pt>
                <c:pt idx="6">
                  <c:v>1929</c:v>
                </c:pt>
                <c:pt idx="7">
                  <c:v>2688</c:v>
                </c:pt>
                <c:pt idx="8">
                  <c:v>2089</c:v>
                </c:pt>
                <c:pt idx="9">
                  <c:v>2546</c:v>
                </c:pt>
                <c:pt idx="10">
                  <c:v>4295</c:v>
                </c:pt>
                <c:pt idx="11">
                  <c:v>5162</c:v>
                </c:pt>
                <c:pt idx="12">
                  <c:v>33703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53-468D-AD25-657C29A7F9C9}"/>
            </c:ext>
          </c:extLst>
        </c:ser>
        <c:ser>
          <c:idx val="0"/>
          <c:order val="2"/>
          <c:tx>
            <c:strRef>
              <c:f>'Pernoctaciones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53-468D-AD25-657C29A7F9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TF'!$I$521:$I$533</c:f>
              <c:numCache>
                <c:formatCode>#,##0</c:formatCode>
                <c:ptCount val="13"/>
                <c:pt idx="0">
                  <c:v>3619</c:v>
                </c:pt>
                <c:pt idx="1">
                  <c:v>4568</c:v>
                </c:pt>
                <c:pt idx="2">
                  <c:v>3460</c:v>
                </c:pt>
                <c:pt idx="3">
                  <c:v>4874</c:v>
                </c:pt>
                <c:pt idx="4">
                  <c:v>2135</c:v>
                </c:pt>
                <c:pt idx="5">
                  <c:v>1587</c:v>
                </c:pt>
                <c:pt idx="6">
                  <c:v>1711</c:v>
                </c:pt>
                <c:pt idx="7">
                  <c:v>3363</c:v>
                </c:pt>
                <c:pt idx="8">
                  <c:v>3200</c:v>
                </c:pt>
                <c:pt idx="9">
                  <c:v>2325</c:v>
                </c:pt>
                <c:pt idx="10">
                  <c:v>3570</c:v>
                </c:pt>
                <c:pt idx="11">
                  <c:v>4295</c:v>
                </c:pt>
                <c:pt idx="12">
                  <c:v>38707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53-468D-AD25-657C29A7F9C9}"/>
            </c:ext>
          </c:extLst>
        </c:ser>
        <c:ser>
          <c:idx val="1"/>
          <c:order val="3"/>
          <c:tx>
            <c:strRef>
              <c:f>'Pernoctaciones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53-468D-AD25-657C29A7F9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53-468D-AD25-657C29A7F9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TF'!$K$521:$K$533</c:f>
              <c:numCache>
                <c:formatCode>#,##0</c:formatCode>
                <c:ptCount val="13"/>
                <c:pt idx="0">
                  <c:v>4696</c:v>
                </c:pt>
                <c:pt idx="1">
                  <c:v>4075</c:v>
                </c:pt>
                <c:pt idx="2">
                  <c:v>3127</c:v>
                </c:pt>
                <c:pt idx="3">
                  <c:v>4106</c:v>
                </c:pt>
                <c:pt idx="4">
                  <c:v>2946</c:v>
                </c:pt>
                <c:pt idx="5">
                  <c:v>2180</c:v>
                </c:pt>
                <c:pt idx="6">
                  <c:v>1858</c:v>
                </c:pt>
                <c:pt idx="7">
                  <c:v>3118</c:v>
                </c:pt>
                <c:pt idx="12">
                  <c:v>26106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53-468D-AD25-657C29A7F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53-468D-AD25-657C29A7F9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3-468D-AD25-657C29A7F9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3-468D-AD25-657C29A7F9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3-468D-AD25-657C29A7F9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3-468D-AD25-657C29A7F9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3-468D-AD25-657C29A7F9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3-468D-AD25-657C29A7F9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3-468D-AD25-657C29A7F9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3-468D-AD25-657C29A7F9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3-468D-AD25-657C29A7F9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3-468D-AD25-657C29A7F9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3-468D-AD25-657C29A7F9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53-468D-AD25-657C29A7F9C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TF'!$L$521:$L$533</c:f>
              <c:numCache>
                <c:formatCode>0.0%</c:formatCode>
                <c:ptCount val="13"/>
                <c:pt idx="0">
                  <c:v>0.29759602100027638</c:v>
                </c:pt>
                <c:pt idx="1">
                  <c:v>-0.10792469352014011</c:v>
                </c:pt>
                <c:pt idx="2">
                  <c:v>-9.624277456647401E-2</c:v>
                </c:pt>
                <c:pt idx="3">
                  <c:v>-0.15757078375051292</c:v>
                </c:pt>
                <c:pt idx="4">
                  <c:v>0.37985948477751763</c:v>
                </c:pt>
                <c:pt idx="5">
                  <c:v>0.37366099558916188</c:v>
                </c:pt>
                <c:pt idx="6">
                  <c:v>8.5914669783752284E-2</c:v>
                </c:pt>
                <c:pt idx="7">
                  <c:v>-7.2851620576865894E-2</c:v>
                </c:pt>
                <c:pt idx="12">
                  <c:v>3.1164829956155993E-2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53-468D-AD25-657C29A7F9C9}"/>
            </c:ext>
          </c:extLst>
        </c:ser>
        <c:ser>
          <c:idx val="4"/>
          <c:order val="5"/>
          <c:tx>
            <c:strRef>
              <c:f>'Pernoctaciones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TF'!$M$521:$M$533</c:f>
              <c:numCache>
                <c:formatCode>0.0%</c:formatCode>
                <c:ptCount val="13"/>
                <c:pt idx="0">
                  <c:v>1.5193133047210301</c:v>
                </c:pt>
                <c:pt idx="1">
                  <c:v>0.95162835249042144</c:v>
                </c:pt>
                <c:pt idx="2">
                  <c:v>0.53209211170994619</c:v>
                </c:pt>
                <c:pt idx="3">
                  <c:v>0.59828727131179438</c:v>
                </c:pt>
                <c:pt idx="4">
                  <c:v>1.1133428981348636</c:v>
                </c:pt>
                <c:pt idx="5">
                  <c:v>2.0617977528089888</c:v>
                </c:pt>
                <c:pt idx="6">
                  <c:v>0.47929936305732479</c:v>
                </c:pt>
                <c:pt idx="7">
                  <c:v>0.61136950904392773</c:v>
                </c:pt>
                <c:pt idx="12">
                  <c:v>0.8836856916083411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53-468D-AD25-657C29A7F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C6-4FEF-8211-AE8FD5EB84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TF'!$C$544:$C$556</c:f>
              <c:numCache>
                <c:formatCode>#,##0</c:formatCode>
                <c:ptCount val="13"/>
                <c:pt idx="0">
                  <c:v>7062</c:v>
                </c:pt>
                <c:pt idx="1">
                  <c:v>6693</c:v>
                </c:pt>
                <c:pt idx="2">
                  <c:v>5285</c:v>
                </c:pt>
                <c:pt idx="3">
                  <c:v>5873</c:v>
                </c:pt>
                <c:pt idx="4">
                  <c:v>5158</c:v>
                </c:pt>
                <c:pt idx="5">
                  <c:v>3675</c:v>
                </c:pt>
                <c:pt idx="6">
                  <c:v>6217</c:v>
                </c:pt>
                <c:pt idx="7">
                  <c:v>6824</c:v>
                </c:pt>
                <c:pt idx="8">
                  <c:v>3638</c:v>
                </c:pt>
                <c:pt idx="9">
                  <c:v>8016</c:v>
                </c:pt>
                <c:pt idx="10">
                  <c:v>9276</c:v>
                </c:pt>
                <c:pt idx="11">
                  <c:v>9346</c:v>
                </c:pt>
                <c:pt idx="12">
                  <c:v>77063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6-4FEF-8211-AE8FD5EB84D1}"/>
            </c:ext>
          </c:extLst>
        </c:ser>
        <c:ser>
          <c:idx val="5"/>
          <c:order val="1"/>
          <c:tx>
            <c:strRef>
              <c:f>'Pernoctaciones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C6-4FEF-8211-AE8FD5EB84D1}"/>
              </c:ext>
            </c:extLst>
          </c:dPt>
          <c:val>
            <c:numRef>
              <c:f>'Pernoctaciones evol mensu TF'!$G$544:$G$556</c:f>
              <c:numCache>
                <c:formatCode>#,##0</c:formatCode>
                <c:ptCount val="13"/>
                <c:pt idx="0">
                  <c:v>5136</c:v>
                </c:pt>
                <c:pt idx="1">
                  <c:v>12638</c:v>
                </c:pt>
                <c:pt idx="2">
                  <c:v>11724</c:v>
                </c:pt>
                <c:pt idx="3">
                  <c:v>8444</c:v>
                </c:pt>
                <c:pt idx="4">
                  <c:v>4553</c:v>
                </c:pt>
                <c:pt idx="5">
                  <c:v>2132</c:v>
                </c:pt>
                <c:pt idx="6">
                  <c:v>2905</c:v>
                </c:pt>
                <c:pt idx="7">
                  <c:v>2662</c:v>
                </c:pt>
                <c:pt idx="8">
                  <c:v>2510</c:v>
                </c:pt>
                <c:pt idx="9">
                  <c:v>8247</c:v>
                </c:pt>
                <c:pt idx="10">
                  <c:v>14043</c:v>
                </c:pt>
                <c:pt idx="11">
                  <c:v>13121</c:v>
                </c:pt>
                <c:pt idx="12">
                  <c:v>88115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C6-4FEF-8211-AE8FD5EB84D1}"/>
            </c:ext>
          </c:extLst>
        </c:ser>
        <c:ser>
          <c:idx val="0"/>
          <c:order val="2"/>
          <c:tx>
            <c:strRef>
              <c:f>'Pernoctaciones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C6-4FEF-8211-AE8FD5EB84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TF'!$I$544:$I$556</c:f>
              <c:numCache>
                <c:formatCode>#,##0</c:formatCode>
                <c:ptCount val="13"/>
                <c:pt idx="0">
                  <c:v>16747</c:v>
                </c:pt>
                <c:pt idx="1">
                  <c:v>19766</c:v>
                </c:pt>
                <c:pt idx="2">
                  <c:v>21544</c:v>
                </c:pt>
                <c:pt idx="3">
                  <c:v>19342</c:v>
                </c:pt>
                <c:pt idx="4">
                  <c:v>8429</c:v>
                </c:pt>
                <c:pt idx="5">
                  <c:v>4613</c:v>
                </c:pt>
                <c:pt idx="6">
                  <c:v>4754</c:v>
                </c:pt>
                <c:pt idx="7">
                  <c:v>3857</c:v>
                </c:pt>
                <c:pt idx="8">
                  <c:v>3867</c:v>
                </c:pt>
                <c:pt idx="9">
                  <c:v>11323</c:v>
                </c:pt>
                <c:pt idx="10">
                  <c:v>15634</c:v>
                </c:pt>
                <c:pt idx="11">
                  <c:v>15623</c:v>
                </c:pt>
                <c:pt idx="12">
                  <c:v>145499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C6-4FEF-8211-AE8FD5EB84D1}"/>
            </c:ext>
          </c:extLst>
        </c:ser>
        <c:ser>
          <c:idx val="1"/>
          <c:order val="3"/>
          <c:tx>
            <c:strRef>
              <c:f>'Pernoctaciones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C6-4FEF-8211-AE8FD5EB84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C6-4FEF-8211-AE8FD5EB84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TF'!$K$544:$K$556</c:f>
              <c:numCache>
                <c:formatCode>#,##0</c:formatCode>
                <c:ptCount val="13"/>
                <c:pt idx="0">
                  <c:v>20901</c:v>
                </c:pt>
                <c:pt idx="1">
                  <c:v>22729</c:v>
                </c:pt>
                <c:pt idx="2">
                  <c:v>18366</c:v>
                </c:pt>
                <c:pt idx="3">
                  <c:v>17457</c:v>
                </c:pt>
                <c:pt idx="4">
                  <c:v>7267</c:v>
                </c:pt>
                <c:pt idx="5">
                  <c:v>5506</c:v>
                </c:pt>
                <c:pt idx="6">
                  <c:v>5220</c:v>
                </c:pt>
                <c:pt idx="7">
                  <c:v>3810</c:v>
                </c:pt>
                <c:pt idx="12">
                  <c:v>101256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C6-4FEF-8211-AE8FD5EB8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C6-4FEF-8211-AE8FD5EB84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C6-4FEF-8211-AE8FD5EB84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C6-4FEF-8211-AE8FD5EB84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C6-4FEF-8211-AE8FD5EB84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C6-4FEF-8211-AE8FD5EB84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C6-4FEF-8211-AE8FD5EB84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C6-4FEF-8211-AE8FD5EB84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C6-4FEF-8211-AE8FD5EB84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C6-4FEF-8211-AE8FD5EB84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C6-4FEF-8211-AE8FD5EB84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C6-4FEF-8211-AE8FD5EB84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C6-4FEF-8211-AE8FD5EB84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C6-4FEF-8211-AE8FD5EB84D1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TF'!$L$544:$L$556</c:f>
              <c:numCache>
                <c:formatCode>0.0%</c:formatCode>
                <c:ptCount val="13"/>
                <c:pt idx="0">
                  <c:v>0.24804442586731956</c:v>
                </c:pt>
                <c:pt idx="1">
                  <c:v>0.14990387534149541</c:v>
                </c:pt>
                <c:pt idx="2">
                  <c:v>-0.14751206832528774</c:v>
                </c:pt>
                <c:pt idx="3">
                  <c:v>-9.7456312687415947E-2</c:v>
                </c:pt>
                <c:pt idx="4">
                  <c:v>-0.13785739708150435</c:v>
                </c:pt>
                <c:pt idx="5">
                  <c:v>0.19358335139822236</c:v>
                </c:pt>
                <c:pt idx="6">
                  <c:v>9.8022717711401031E-2</c:v>
                </c:pt>
                <c:pt idx="7">
                  <c:v>-1.2185636505055775E-2</c:v>
                </c:pt>
                <c:pt idx="12">
                  <c:v>2.2250938900779449E-2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C6-4FEF-8211-AE8FD5EB84D1}"/>
            </c:ext>
          </c:extLst>
        </c:ser>
        <c:ser>
          <c:idx val="4"/>
          <c:order val="5"/>
          <c:tx>
            <c:strRef>
              <c:f>'Pernoctaciones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TF'!$M$544:$M$556</c:f>
              <c:numCache>
                <c:formatCode>0.0%</c:formatCode>
                <c:ptCount val="13"/>
                <c:pt idx="0">
                  <c:v>1.9596431605777398</c:v>
                </c:pt>
                <c:pt idx="1">
                  <c:v>2.3959360525922606</c:v>
                </c:pt>
                <c:pt idx="2">
                  <c:v>2.4751182592242196</c:v>
                </c:pt>
                <c:pt idx="3">
                  <c:v>1.9724161416652479</c:v>
                </c:pt>
                <c:pt idx="4">
                  <c:v>0.40887941062427302</c:v>
                </c:pt>
                <c:pt idx="5">
                  <c:v>0.49823129251700671</c:v>
                </c:pt>
                <c:pt idx="6">
                  <c:v>-0.16036673636802312</c:v>
                </c:pt>
                <c:pt idx="7">
                  <c:v>-0.44167643610785468</c:v>
                </c:pt>
                <c:pt idx="12">
                  <c:v>1.1641909077307799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C6-4FEF-8211-AE8FD5EB8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79-4398-B702-9510EFEA76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TF'!$C$567:$C$579</c:f>
              <c:numCache>
                <c:formatCode>#,##0</c:formatCode>
                <c:ptCount val="13"/>
                <c:pt idx="0">
                  <c:v>6119</c:v>
                </c:pt>
                <c:pt idx="1">
                  <c:v>5104</c:v>
                </c:pt>
                <c:pt idx="2">
                  <c:v>5190</c:v>
                </c:pt>
                <c:pt idx="3">
                  <c:v>4065</c:v>
                </c:pt>
                <c:pt idx="4">
                  <c:v>4051</c:v>
                </c:pt>
                <c:pt idx="5">
                  <c:v>7040</c:v>
                </c:pt>
                <c:pt idx="6">
                  <c:v>9123</c:v>
                </c:pt>
                <c:pt idx="7">
                  <c:v>7060</c:v>
                </c:pt>
                <c:pt idx="8">
                  <c:v>6802</c:v>
                </c:pt>
                <c:pt idx="9">
                  <c:v>7810</c:v>
                </c:pt>
                <c:pt idx="10">
                  <c:v>6148</c:v>
                </c:pt>
                <c:pt idx="11">
                  <c:v>6816</c:v>
                </c:pt>
                <c:pt idx="12">
                  <c:v>75328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9-4398-B702-9510EFEA7647}"/>
            </c:ext>
          </c:extLst>
        </c:ser>
        <c:ser>
          <c:idx val="5"/>
          <c:order val="1"/>
          <c:tx>
            <c:strRef>
              <c:f>'Pernoctaciones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79-4398-B702-9510EFEA7647}"/>
              </c:ext>
            </c:extLst>
          </c:dPt>
          <c:val>
            <c:numRef>
              <c:f>'Pernoctaciones evol mensu TF'!$G$567:$G$579</c:f>
              <c:numCache>
                <c:formatCode>#,##0</c:formatCode>
                <c:ptCount val="13"/>
                <c:pt idx="0">
                  <c:v>1124</c:v>
                </c:pt>
                <c:pt idx="1">
                  <c:v>960</c:v>
                </c:pt>
                <c:pt idx="2">
                  <c:v>1619</c:v>
                </c:pt>
                <c:pt idx="3">
                  <c:v>2308</c:v>
                </c:pt>
                <c:pt idx="4">
                  <c:v>2107</c:v>
                </c:pt>
                <c:pt idx="5">
                  <c:v>3633</c:v>
                </c:pt>
                <c:pt idx="6">
                  <c:v>7530</c:v>
                </c:pt>
                <c:pt idx="7">
                  <c:v>6895</c:v>
                </c:pt>
                <c:pt idx="8">
                  <c:v>5989</c:v>
                </c:pt>
                <c:pt idx="9">
                  <c:v>7230</c:v>
                </c:pt>
                <c:pt idx="10">
                  <c:v>5319</c:v>
                </c:pt>
                <c:pt idx="11">
                  <c:v>7247</c:v>
                </c:pt>
                <c:pt idx="12">
                  <c:v>51961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79-4398-B702-9510EFEA7647}"/>
            </c:ext>
          </c:extLst>
        </c:ser>
        <c:ser>
          <c:idx val="0"/>
          <c:order val="2"/>
          <c:tx>
            <c:strRef>
              <c:f>'Pernoctaciones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79-4398-B702-9510EFEA76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TF'!$I$567:$I$579</c:f>
              <c:numCache>
                <c:formatCode>#,##0</c:formatCode>
                <c:ptCount val="13"/>
                <c:pt idx="0">
                  <c:v>7337</c:v>
                </c:pt>
                <c:pt idx="1">
                  <c:v>8210</c:v>
                </c:pt>
                <c:pt idx="2">
                  <c:v>8690</c:v>
                </c:pt>
                <c:pt idx="3">
                  <c:v>8197</c:v>
                </c:pt>
                <c:pt idx="4">
                  <c:v>8224</c:v>
                </c:pt>
                <c:pt idx="5">
                  <c:v>9326</c:v>
                </c:pt>
                <c:pt idx="6">
                  <c:v>10632</c:v>
                </c:pt>
                <c:pt idx="7">
                  <c:v>9754</c:v>
                </c:pt>
                <c:pt idx="8">
                  <c:v>7772</c:v>
                </c:pt>
                <c:pt idx="9">
                  <c:v>8020</c:v>
                </c:pt>
                <c:pt idx="10">
                  <c:v>7775</c:v>
                </c:pt>
                <c:pt idx="11">
                  <c:v>9290</c:v>
                </c:pt>
                <c:pt idx="12">
                  <c:v>103227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9-4398-B702-9510EFEA7647}"/>
            </c:ext>
          </c:extLst>
        </c:ser>
        <c:ser>
          <c:idx val="1"/>
          <c:order val="3"/>
          <c:tx>
            <c:strRef>
              <c:f>'Pernoctaciones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79-4398-B702-9510EFEA76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79-4398-B702-9510EFEA76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TF'!$K$567:$K$579</c:f>
              <c:numCache>
                <c:formatCode>#,##0</c:formatCode>
                <c:ptCount val="13"/>
                <c:pt idx="0">
                  <c:v>11299</c:v>
                </c:pt>
                <c:pt idx="1">
                  <c:v>7772</c:v>
                </c:pt>
                <c:pt idx="2">
                  <c:v>9023</c:v>
                </c:pt>
                <c:pt idx="3">
                  <c:v>8671</c:v>
                </c:pt>
                <c:pt idx="4">
                  <c:v>11010</c:v>
                </c:pt>
                <c:pt idx="5">
                  <c:v>11622</c:v>
                </c:pt>
                <c:pt idx="6">
                  <c:v>14416</c:v>
                </c:pt>
                <c:pt idx="7">
                  <c:v>12728</c:v>
                </c:pt>
                <c:pt idx="12">
                  <c:v>86541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79-4398-B702-9510EFEA7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79-4398-B702-9510EFEA76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79-4398-B702-9510EFEA76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79-4398-B702-9510EFEA76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79-4398-B702-9510EFEA76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79-4398-B702-9510EFEA76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79-4398-B702-9510EFEA76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79-4398-B702-9510EFEA76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79-4398-B702-9510EFEA76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79-4398-B702-9510EFEA76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79-4398-B702-9510EFEA76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79-4398-B702-9510EFEA76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79-4398-B702-9510EFEA76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79-4398-B702-9510EFEA764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TF'!$L$567:$L$579</c:f>
              <c:numCache>
                <c:formatCode>0.0%</c:formatCode>
                <c:ptCount val="13"/>
                <c:pt idx="0">
                  <c:v>0.54000272590977239</c:v>
                </c:pt>
                <c:pt idx="1">
                  <c:v>-5.334957369062121E-2</c:v>
                </c:pt>
                <c:pt idx="2">
                  <c:v>3.8319907940161047E-2</c:v>
                </c:pt>
                <c:pt idx="3">
                  <c:v>5.7826033914846864E-2</c:v>
                </c:pt>
                <c:pt idx="4">
                  <c:v>0.33876459143968862</c:v>
                </c:pt>
                <c:pt idx="5">
                  <c:v>0.24619343770105084</c:v>
                </c:pt>
                <c:pt idx="6">
                  <c:v>0.35590669676448461</c:v>
                </c:pt>
                <c:pt idx="7">
                  <c:v>0.30490055361902813</c:v>
                </c:pt>
                <c:pt idx="12">
                  <c:v>0.22979963052437125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79-4398-B702-9510EFEA7647}"/>
            </c:ext>
          </c:extLst>
        </c:ser>
        <c:ser>
          <c:idx val="4"/>
          <c:order val="5"/>
          <c:tx>
            <c:strRef>
              <c:f>'Pernoctaciones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TF'!$M$567:$M$579</c:f>
              <c:numCache>
                <c:formatCode>0.0%</c:formatCode>
                <c:ptCount val="13"/>
                <c:pt idx="0">
                  <c:v>0.84654355286811578</c:v>
                </c:pt>
                <c:pt idx="1">
                  <c:v>0.52272727272727271</c:v>
                </c:pt>
                <c:pt idx="2">
                  <c:v>0.73853564547206174</c:v>
                </c:pt>
                <c:pt idx="3">
                  <c:v>1.1330873308733089</c:v>
                </c:pt>
                <c:pt idx="4">
                  <c:v>1.7178474450752899</c:v>
                </c:pt>
                <c:pt idx="5">
                  <c:v>0.65085227272727275</c:v>
                </c:pt>
                <c:pt idx="6">
                  <c:v>0.58018195768935654</c:v>
                </c:pt>
                <c:pt idx="7">
                  <c:v>0.80283286118980168</c:v>
                </c:pt>
                <c:pt idx="12">
                  <c:v>0.81230105545317466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79-4398-B702-9510EFEA7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B-4B56-9312-0F5781B373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TF'!$C$590:$C$602</c:f>
              <c:numCache>
                <c:formatCode>#,##0</c:formatCode>
                <c:ptCount val="13"/>
                <c:pt idx="0">
                  <c:v>43784</c:v>
                </c:pt>
                <c:pt idx="1">
                  <c:v>19472</c:v>
                </c:pt>
                <c:pt idx="2">
                  <c:v>28547</c:v>
                </c:pt>
                <c:pt idx="3">
                  <c:v>31689</c:v>
                </c:pt>
                <c:pt idx="4">
                  <c:v>46180</c:v>
                </c:pt>
                <c:pt idx="5">
                  <c:v>51880</c:v>
                </c:pt>
                <c:pt idx="6">
                  <c:v>58211</c:v>
                </c:pt>
                <c:pt idx="7">
                  <c:v>55134</c:v>
                </c:pt>
                <c:pt idx="8">
                  <c:v>49245</c:v>
                </c:pt>
                <c:pt idx="9">
                  <c:v>53177</c:v>
                </c:pt>
                <c:pt idx="10">
                  <c:v>34262</c:v>
                </c:pt>
                <c:pt idx="11">
                  <c:v>29328</c:v>
                </c:pt>
                <c:pt idx="12">
                  <c:v>500909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B-4B56-9312-0F5781B373F4}"/>
            </c:ext>
          </c:extLst>
        </c:ser>
        <c:ser>
          <c:idx val="5"/>
          <c:order val="1"/>
          <c:tx>
            <c:strRef>
              <c:f>'Pernoctaciones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FB-4B56-9312-0F5781B373F4}"/>
              </c:ext>
            </c:extLst>
          </c:dPt>
          <c:val>
            <c:numRef>
              <c:f>'Pernoctaciones evol mensu TF'!$G$590:$G$602</c:f>
              <c:numCache>
                <c:formatCode>#,##0</c:formatCode>
                <c:ptCount val="13"/>
                <c:pt idx="0">
                  <c:v>2622</c:v>
                </c:pt>
                <c:pt idx="1">
                  <c:v>1998</c:v>
                </c:pt>
                <c:pt idx="2">
                  <c:v>2681</c:v>
                </c:pt>
                <c:pt idx="3">
                  <c:v>2913</c:v>
                </c:pt>
                <c:pt idx="4">
                  <c:v>1618</c:v>
                </c:pt>
                <c:pt idx="5">
                  <c:v>3850</c:v>
                </c:pt>
                <c:pt idx="6">
                  <c:v>2748</c:v>
                </c:pt>
                <c:pt idx="7">
                  <c:v>2755</c:v>
                </c:pt>
                <c:pt idx="8">
                  <c:v>2753</c:v>
                </c:pt>
                <c:pt idx="9">
                  <c:v>3773</c:v>
                </c:pt>
                <c:pt idx="10">
                  <c:v>4892</c:v>
                </c:pt>
                <c:pt idx="11">
                  <c:v>5764</c:v>
                </c:pt>
                <c:pt idx="12">
                  <c:v>38367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B-4B56-9312-0F5781B373F4}"/>
            </c:ext>
          </c:extLst>
        </c:ser>
        <c:ser>
          <c:idx val="0"/>
          <c:order val="2"/>
          <c:tx>
            <c:strRef>
              <c:f>'Pernoctaciones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FB-4B56-9312-0F5781B373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TF'!$I$590:$I$602</c:f>
              <c:numCache>
                <c:formatCode>#,##0</c:formatCode>
                <c:ptCount val="13"/>
                <c:pt idx="0">
                  <c:v>7044</c:v>
                </c:pt>
                <c:pt idx="1">
                  <c:v>4446</c:v>
                </c:pt>
                <c:pt idx="2">
                  <c:v>3558</c:v>
                </c:pt>
                <c:pt idx="3">
                  <c:v>4121</c:v>
                </c:pt>
                <c:pt idx="4">
                  <c:v>3002</c:v>
                </c:pt>
                <c:pt idx="5">
                  <c:v>2599</c:v>
                </c:pt>
                <c:pt idx="6">
                  <c:v>4138</c:v>
                </c:pt>
                <c:pt idx="7">
                  <c:v>3810</c:v>
                </c:pt>
                <c:pt idx="8">
                  <c:v>3317</c:v>
                </c:pt>
                <c:pt idx="9">
                  <c:v>3798</c:v>
                </c:pt>
                <c:pt idx="10">
                  <c:v>4853</c:v>
                </c:pt>
                <c:pt idx="11">
                  <c:v>6721</c:v>
                </c:pt>
                <c:pt idx="12">
                  <c:v>51407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FB-4B56-9312-0F5781B373F4}"/>
            </c:ext>
          </c:extLst>
        </c:ser>
        <c:ser>
          <c:idx val="1"/>
          <c:order val="3"/>
          <c:tx>
            <c:strRef>
              <c:f>'Pernoctaciones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FB-4B56-9312-0F5781B373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FB-4B56-9312-0F5781B373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TF'!$K$590:$K$602</c:f>
              <c:numCache>
                <c:formatCode>#,##0</c:formatCode>
                <c:ptCount val="13"/>
                <c:pt idx="0">
                  <c:v>7396</c:v>
                </c:pt>
                <c:pt idx="1">
                  <c:v>5174</c:v>
                </c:pt>
                <c:pt idx="2">
                  <c:v>4995</c:v>
                </c:pt>
                <c:pt idx="3">
                  <c:v>5680</c:v>
                </c:pt>
                <c:pt idx="4">
                  <c:v>3997</c:v>
                </c:pt>
                <c:pt idx="5">
                  <c:v>4103</c:v>
                </c:pt>
                <c:pt idx="6">
                  <c:v>5263</c:v>
                </c:pt>
                <c:pt idx="7">
                  <c:v>4840</c:v>
                </c:pt>
                <c:pt idx="12">
                  <c:v>41448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FB-4B56-9312-0F5781B37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FB-4B56-9312-0F5781B373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FB-4B56-9312-0F5781B373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FB-4B56-9312-0F5781B373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FB-4B56-9312-0F5781B373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FB-4B56-9312-0F5781B373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FB-4B56-9312-0F5781B373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FB-4B56-9312-0F5781B373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FB-4B56-9312-0F5781B373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FB-4B56-9312-0F5781B373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FB-4B56-9312-0F5781B373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FB-4B56-9312-0F5781B373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FB-4B56-9312-0F5781B373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FB-4B56-9312-0F5781B373F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TF'!$L$590:$L$602</c:f>
              <c:numCache>
                <c:formatCode>0.0%</c:formatCode>
                <c:ptCount val="13"/>
                <c:pt idx="0">
                  <c:v>4.9971607041453758E-2</c:v>
                </c:pt>
                <c:pt idx="1">
                  <c:v>0.16374269005847952</c:v>
                </c:pt>
                <c:pt idx="2">
                  <c:v>0.40387858347386163</c:v>
                </c:pt>
                <c:pt idx="3">
                  <c:v>0.37830623635040039</c:v>
                </c:pt>
                <c:pt idx="4">
                  <c:v>0.33144570286475683</c:v>
                </c:pt>
                <c:pt idx="5">
                  <c:v>0.57868410927279723</c:v>
                </c:pt>
                <c:pt idx="6">
                  <c:v>0.27187046882551957</c:v>
                </c:pt>
                <c:pt idx="7">
                  <c:v>0.2703412073490814</c:v>
                </c:pt>
                <c:pt idx="12">
                  <c:v>0.26682560058683302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FB-4B56-9312-0F5781B373F4}"/>
            </c:ext>
          </c:extLst>
        </c:ser>
        <c:ser>
          <c:idx val="4"/>
          <c:order val="5"/>
          <c:tx>
            <c:strRef>
              <c:f>'Pernoctaciones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TF'!$M$590:$M$602</c:f>
              <c:numCache>
                <c:formatCode>0.0%</c:formatCode>
                <c:ptCount val="13"/>
                <c:pt idx="0">
                  <c:v>-0.83107984651927647</c:v>
                </c:pt>
                <c:pt idx="1">
                  <c:v>-0.73428512736236651</c:v>
                </c:pt>
                <c:pt idx="2">
                  <c:v>-0.82502539671419062</c:v>
                </c:pt>
                <c:pt idx="3">
                  <c:v>-0.82075799173214681</c:v>
                </c:pt>
                <c:pt idx="4">
                  <c:v>-0.91344737981810309</c:v>
                </c:pt>
                <c:pt idx="5">
                  <c:v>-0.9209136468774094</c:v>
                </c:pt>
                <c:pt idx="6">
                  <c:v>-0.90958753500197553</c:v>
                </c:pt>
                <c:pt idx="7">
                  <c:v>-0.91221387891319328</c:v>
                </c:pt>
                <c:pt idx="12">
                  <c:v>-0.87623657423028578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FB-4B56-9312-0F5781B37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F-4696-9D58-50894AE312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TF'!$C$613:$C$625</c:f>
              <c:numCache>
                <c:formatCode>#,##0</c:formatCode>
                <c:ptCount val="13"/>
                <c:pt idx="0">
                  <c:v>3268</c:v>
                </c:pt>
                <c:pt idx="1">
                  <c:v>4133</c:v>
                </c:pt>
                <c:pt idx="2">
                  <c:v>4413</c:v>
                </c:pt>
                <c:pt idx="3">
                  <c:v>4073</c:v>
                </c:pt>
                <c:pt idx="4">
                  <c:v>4246</c:v>
                </c:pt>
                <c:pt idx="5">
                  <c:v>5537</c:v>
                </c:pt>
                <c:pt idx="6">
                  <c:v>7386</c:v>
                </c:pt>
                <c:pt idx="7">
                  <c:v>7731</c:v>
                </c:pt>
                <c:pt idx="8">
                  <c:v>7018</c:v>
                </c:pt>
                <c:pt idx="9">
                  <c:v>9417</c:v>
                </c:pt>
                <c:pt idx="10">
                  <c:v>7049</c:v>
                </c:pt>
                <c:pt idx="11">
                  <c:v>7181</c:v>
                </c:pt>
                <c:pt idx="12">
                  <c:v>71452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F-4696-9D58-50894AE312CF}"/>
            </c:ext>
          </c:extLst>
        </c:ser>
        <c:ser>
          <c:idx val="5"/>
          <c:order val="1"/>
          <c:tx>
            <c:strRef>
              <c:f>'Pernoctaciones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5F-4696-9D58-50894AE312CF}"/>
              </c:ext>
            </c:extLst>
          </c:dPt>
          <c:val>
            <c:numRef>
              <c:f>'Pernoctaciones evol mensu TF'!$G$613:$G$625</c:f>
              <c:numCache>
                <c:formatCode>#,##0</c:formatCode>
                <c:ptCount val="13"/>
                <c:pt idx="0">
                  <c:v>4570</c:v>
                </c:pt>
                <c:pt idx="1">
                  <c:v>7916</c:v>
                </c:pt>
                <c:pt idx="2">
                  <c:v>14413</c:v>
                </c:pt>
                <c:pt idx="3">
                  <c:v>14571</c:v>
                </c:pt>
                <c:pt idx="4">
                  <c:v>13108</c:v>
                </c:pt>
                <c:pt idx="5">
                  <c:v>10403</c:v>
                </c:pt>
                <c:pt idx="6">
                  <c:v>15264</c:v>
                </c:pt>
                <c:pt idx="7">
                  <c:v>11448</c:v>
                </c:pt>
                <c:pt idx="8">
                  <c:v>11281</c:v>
                </c:pt>
                <c:pt idx="9">
                  <c:v>14784</c:v>
                </c:pt>
                <c:pt idx="10">
                  <c:v>13921</c:v>
                </c:pt>
                <c:pt idx="11">
                  <c:v>14909</c:v>
                </c:pt>
                <c:pt idx="12">
                  <c:v>146588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5F-4696-9D58-50894AE312CF}"/>
            </c:ext>
          </c:extLst>
        </c:ser>
        <c:ser>
          <c:idx val="0"/>
          <c:order val="2"/>
          <c:tx>
            <c:strRef>
              <c:f>'Pernoctaciones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5F-4696-9D58-50894AE312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TF'!$I$613:$I$625</c:f>
              <c:numCache>
                <c:formatCode>#,##0</c:formatCode>
                <c:ptCount val="13"/>
                <c:pt idx="0">
                  <c:v>14176</c:v>
                </c:pt>
                <c:pt idx="1">
                  <c:v>13643</c:v>
                </c:pt>
                <c:pt idx="2">
                  <c:v>18155</c:v>
                </c:pt>
                <c:pt idx="3">
                  <c:v>15406</c:v>
                </c:pt>
                <c:pt idx="4">
                  <c:v>15365</c:v>
                </c:pt>
                <c:pt idx="5">
                  <c:v>14157</c:v>
                </c:pt>
                <c:pt idx="6">
                  <c:v>21109</c:v>
                </c:pt>
                <c:pt idx="7">
                  <c:v>18821</c:v>
                </c:pt>
                <c:pt idx="8">
                  <c:v>16393</c:v>
                </c:pt>
                <c:pt idx="9">
                  <c:v>19347</c:v>
                </c:pt>
                <c:pt idx="10">
                  <c:v>15313</c:v>
                </c:pt>
                <c:pt idx="11">
                  <c:v>14203</c:v>
                </c:pt>
                <c:pt idx="12">
                  <c:v>196088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5F-4696-9D58-50894AE312CF}"/>
            </c:ext>
          </c:extLst>
        </c:ser>
        <c:ser>
          <c:idx val="1"/>
          <c:order val="3"/>
          <c:tx>
            <c:strRef>
              <c:f>'Pernoctaciones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5F-4696-9D58-50894AE312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5F-4696-9D58-50894AE312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TF'!$K$613:$K$625</c:f>
              <c:numCache>
                <c:formatCode>#,##0</c:formatCode>
                <c:ptCount val="13"/>
                <c:pt idx="0">
                  <c:v>12436</c:v>
                </c:pt>
                <c:pt idx="1">
                  <c:v>14990</c:v>
                </c:pt>
                <c:pt idx="2">
                  <c:v>20175</c:v>
                </c:pt>
                <c:pt idx="3">
                  <c:v>14111</c:v>
                </c:pt>
                <c:pt idx="4">
                  <c:v>14540</c:v>
                </c:pt>
                <c:pt idx="5">
                  <c:v>16861</c:v>
                </c:pt>
                <c:pt idx="6">
                  <c:v>25635</c:v>
                </c:pt>
                <c:pt idx="7">
                  <c:v>18848</c:v>
                </c:pt>
                <c:pt idx="12">
                  <c:v>137596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5F-4696-9D58-50894AE31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5F-4696-9D58-50894AE312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5F-4696-9D58-50894AE312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5F-4696-9D58-50894AE312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5F-4696-9D58-50894AE312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5F-4696-9D58-50894AE312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5F-4696-9D58-50894AE312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5F-4696-9D58-50894AE312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5F-4696-9D58-50894AE312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5F-4696-9D58-50894AE312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5F-4696-9D58-50894AE312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5F-4696-9D58-50894AE312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5F-4696-9D58-50894AE312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5F-4696-9D58-50894AE312C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TF'!$L$613:$L$625</c:f>
              <c:numCache>
                <c:formatCode>0.0%</c:formatCode>
                <c:ptCount val="13"/>
                <c:pt idx="0">
                  <c:v>-0.12274266365688491</c:v>
                </c:pt>
                <c:pt idx="1">
                  <c:v>9.8731950450780648E-2</c:v>
                </c:pt>
                <c:pt idx="2">
                  <c:v>0.11126411456898921</c:v>
                </c:pt>
                <c:pt idx="3">
                  <c:v>-8.4058159158769352E-2</c:v>
                </c:pt>
                <c:pt idx="4">
                  <c:v>-5.3693459160429557E-2</c:v>
                </c:pt>
                <c:pt idx="5">
                  <c:v>0.19100091827364563</c:v>
                </c:pt>
                <c:pt idx="6">
                  <c:v>0.21441091477568808</c:v>
                </c:pt>
                <c:pt idx="7">
                  <c:v>1.4345677700440262E-3</c:v>
                </c:pt>
                <c:pt idx="12">
                  <c:v>5.1699889935184151E-2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5F-4696-9D58-50894AE312CF}"/>
            </c:ext>
          </c:extLst>
        </c:ser>
        <c:ser>
          <c:idx val="4"/>
          <c:order val="5"/>
          <c:tx>
            <c:strRef>
              <c:f>'Pernoctaciones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TF'!$M$613:$M$625</c:f>
              <c:numCache>
                <c:formatCode>0.0%</c:formatCode>
                <c:ptCount val="13"/>
                <c:pt idx="0">
                  <c:v>2.8053855569155446</c:v>
                </c:pt>
                <c:pt idx="1">
                  <c:v>2.626905395596419</c:v>
                </c:pt>
                <c:pt idx="2">
                  <c:v>3.5717199184228416</c:v>
                </c:pt>
                <c:pt idx="3">
                  <c:v>2.4645224650135034</c:v>
                </c:pt>
                <c:pt idx="4">
                  <c:v>2.4243994347621292</c:v>
                </c:pt>
                <c:pt idx="5">
                  <c:v>2.0451508036843058</c:v>
                </c:pt>
                <c:pt idx="6">
                  <c:v>2.4707554833468723</c:v>
                </c:pt>
                <c:pt idx="7">
                  <c:v>1.4379769758116674</c:v>
                </c:pt>
                <c:pt idx="12">
                  <c:v>2.3735258783435897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5F-4696-9D58-50894AE31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EE-472C-AEF4-78B47A8167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12795</c:v>
                </c:pt>
                <c:pt idx="1">
                  <c:v>15515</c:v>
                </c:pt>
                <c:pt idx="2">
                  <c:v>13856</c:v>
                </c:pt>
                <c:pt idx="3">
                  <c:v>16651</c:v>
                </c:pt>
                <c:pt idx="4">
                  <c:v>13929</c:v>
                </c:pt>
                <c:pt idx="5">
                  <c:v>12088</c:v>
                </c:pt>
                <c:pt idx="6">
                  <c:v>13483</c:v>
                </c:pt>
                <c:pt idx="7">
                  <c:v>17214</c:v>
                </c:pt>
                <c:pt idx="8">
                  <c:v>11862</c:v>
                </c:pt>
                <c:pt idx="9">
                  <c:v>15838</c:v>
                </c:pt>
                <c:pt idx="10">
                  <c:v>12272</c:v>
                </c:pt>
                <c:pt idx="11">
                  <c:v>11447</c:v>
                </c:pt>
                <c:pt idx="12">
                  <c:v>166950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E-472C-AEF4-78B47A816782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EE-472C-AEF4-78B47A816782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4901</c:v>
                </c:pt>
                <c:pt idx="1">
                  <c:v>7511</c:v>
                </c:pt>
                <c:pt idx="2">
                  <c:v>7472</c:v>
                </c:pt>
                <c:pt idx="3">
                  <c:v>5631</c:v>
                </c:pt>
                <c:pt idx="4">
                  <c:v>10680</c:v>
                </c:pt>
                <c:pt idx="5">
                  <c:v>7599</c:v>
                </c:pt>
                <c:pt idx="6">
                  <c:v>11943</c:v>
                </c:pt>
                <c:pt idx="7">
                  <c:v>15603</c:v>
                </c:pt>
                <c:pt idx="8">
                  <c:v>9908</c:v>
                </c:pt>
                <c:pt idx="9">
                  <c:v>16978</c:v>
                </c:pt>
                <c:pt idx="10">
                  <c:v>14800</c:v>
                </c:pt>
                <c:pt idx="11">
                  <c:v>15076</c:v>
                </c:pt>
                <c:pt idx="12">
                  <c:v>128102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EE-472C-AEF4-78B47A816782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EE-472C-AEF4-78B47A8167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11986</c:v>
                </c:pt>
                <c:pt idx="1">
                  <c:v>18369</c:v>
                </c:pt>
                <c:pt idx="2">
                  <c:v>17053</c:v>
                </c:pt>
                <c:pt idx="3">
                  <c:v>19383</c:v>
                </c:pt>
                <c:pt idx="4">
                  <c:v>17041</c:v>
                </c:pt>
                <c:pt idx="5">
                  <c:v>11317</c:v>
                </c:pt>
                <c:pt idx="6">
                  <c:v>15278</c:v>
                </c:pt>
                <c:pt idx="7">
                  <c:v>18573</c:v>
                </c:pt>
                <c:pt idx="8">
                  <c:v>14090</c:v>
                </c:pt>
                <c:pt idx="9">
                  <c:v>21298</c:v>
                </c:pt>
                <c:pt idx="10">
                  <c:v>14412</c:v>
                </c:pt>
                <c:pt idx="11">
                  <c:v>18480</c:v>
                </c:pt>
                <c:pt idx="12">
                  <c:v>197280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EE-472C-AEF4-78B47A816782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EE-472C-AEF4-78B47A8167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EE-472C-AEF4-78B47A8167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17335</c:v>
                </c:pt>
                <c:pt idx="1">
                  <c:v>21509</c:v>
                </c:pt>
                <c:pt idx="2">
                  <c:v>19062</c:v>
                </c:pt>
                <c:pt idx="3">
                  <c:v>22867</c:v>
                </c:pt>
                <c:pt idx="4">
                  <c:v>16337</c:v>
                </c:pt>
                <c:pt idx="5">
                  <c:v>14183</c:v>
                </c:pt>
                <c:pt idx="6">
                  <c:v>16278</c:v>
                </c:pt>
                <c:pt idx="7">
                  <c:v>19267</c:v>
                </c:pt>
                <c:pt idx="12">
                  <c:v>146838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EE-472C-AEF4-78B47A816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EE-472C-AEF4-78B47A8167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EE-472C-AEF4-78B47A8167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EE-472C-AEF4-78B47A8167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EE-472C-AEF4-78B47A8167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EE-472C-AEF4-78B47A8167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EE-472C-AEF4-78B47A8167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EE-472C-AEF4-78B47A8167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EE-472C-AEF4-78B47A8167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EE-472C-AEF4-78B47A8167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EE-472C-AEF4-78B47A8167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EE-472C-AEF4-78B47A8167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EE-472C-AEF4-78B47A8167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EE-472C-AEF4-78B47A81678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0.44627064909060565</c:v>
                </c:pt>
                <c:pt idx="1">
                  <c:v>0.170940170940171</c:v>
                </c:pt>
                <c:pt idx="2">
                  <c:v>0.11780918313493216</c:v>
                </c:pt>
                <c:pt idx="3">
                  <c:v>0.17974513749161636</c:v>
                </c:pt>
                <c:pt idx="4">
                  <c:v>-4.1312129569860967E-2</c:v>
                </c:pt>
                <c:pt idx="5">
                  <c:v>0.25324732703013164</c:v>
                </c:pt>
                <c:pt idx="6">
                  <c:v>6.5453593402277743E-2</c:v>
                </c:pt>
                <c:pt idx="7">
                  <c:v>3.7366069024928672E-2</c:v>
                </c:pt>
                <c:pt idx="12">
                  <c:v>0.13827906976744186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EE-472C-AEF4-78B47A816782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0.35482610394685432</c:v>
                </c:pt>
                <c:pt idx="1">
                  <c:v>0.38633580406058643</c:v>
                </c:pt>
                <c:pt idx="2">
                  <c:v>0.37572170900692847</c:v>
                </c:pt>
                <c:pt idx="3">
                  <c:v>0.373310912257522</c:v>
                </c:pt>
                <c:pt idx="4">
                  <c:v>0.17287673199798981</c:v>
                </c:pt>
                <c:pt idx="5">
                  <c:v>0.17331237590999349</c:v>
                </c:pt>
                <c:pt idx="6">
                  <c:v>0.20729807906252318</c:v>
                </c:pt>
                <c:pt idx="7">
                  <c:v>0.11926339026373878</c:v>
                </c:pt>
                <c:pt idx="12">
                  <c:v>0.27098354554188919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EE-472C-AEF4-78B47A816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C0-4F03-89AF-7EF060844E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TF'!$C$635:$C$647</c:f>
              <c:numCache>
                <c:formatCode>#,##0</c:formatCode>
                <c:ptCount val="13"/>
                <c:pt idx="0">
                  <c:v>4084</c:v>
                </c:pt>
                <c:pt idx="1">
                  <c:v>4567</c:v>
                </c:pt>
                <c:pt idx="2">
                  <c:v>4301</c:v>
                </c:pt>
                <c:pt idx="3">
                  <c:v>6715</c:v>
                </c:pt>
                <c:pt idx="4">
                  <c:v>8080</c:v>
                </c:pt>
                <c:pt idx="5">
                  <c:v>13461</c:v>
                </c:pt>
                <c:pt idx="6">
                  <c:v>16616</c:v>
                </c:pt>
                <c:pt idx="7">
                  <c:v>16343</c:v>
                </c:pt>
                <c:pt idx="8">
                  <c:v>15458</c:v>
                </c:pt>
                <c:pt idx="9">
                  <c:v>9017</c:v>
                </c:pt>
                <c:pt idx="10">
                  <c:v>4545</c:v>
                </c:pt>
                <c:pt idx="11">
                  <c:v>6667</c:v>
                </c:pt>
                <c:pt idx="12">
                  <c:v>109854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0-4F03-89AF-7EF060844ECD}"/>
            </c:ext>
          </c:extLst>
        </c:ser>
        <c:ser>
          <c:idx val="5"/>
          <c:order val="1"/>
          <c:tx>
            <c:strRef>
              <c:f>'Pernoctaciones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C0-4F03-89AF-7EF060844ECD}"/>
              </c:ext>
            </c:extLst>
          </c:dPt>
          <c:val>
            <c:numRef>
              <c:f>'Pernoctaciones evol mensu TF'!$G$635:$G$647</c:f>
              <c:numCache>
                <c:formatCode>#,##0</c:formatCode>
                <c:ptCount val="13"/>
                <c:pt idx="0">
                  <c:v>1544</c:v>
                </c:pt>
                <c:pt idx="1">
                  <c:v>923</c:v>
                </c:pt>
                <c:pt idx="2">
                  <c:v>828</c:v>
                </c:pt>
                <c:pt idx="3">
                  <c:v>2954</c:v>
                </c:pt>
                <c:pt idx="4">
                  <c:v>3533</c:v>
                </c:pt>
                <c:pt idx="5">
                  <c:v>6880</c:v>
                </c:pt>
                <c:pt idx="6">
                  <c:v>14342</c:v>
                </c:pt>
                <c:pt idx="7">
                  <c:v>15418</c:v>
                </c:pt>
                <c:pt idx="8">
                  <c:v>12434</c:v>
                </c:pt>
                <c:pt idx="9">
                  <c:v>9614</c:v>
                </c:pt>
                <c:pt idx="10">
                  <c:v>7129</c:v>
                </c:pt>
                <c:pt idx="11">
                  <c:v>7926</c:v>
                </c:pt>
                <c:pt idx="12">
                  <c:v>83525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0-4F03-89AF-7EF060844ECD}"/>
            </c:ext>
          </c:extLst>
        </c:ser>
        <c:ser>
          <c:idx val="0"/>
          <c:order val="2"/>
          <c:tx>
            <c:strRef>
              <c:f>'Pernoctaciones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C0-4F03-89AF-7EF060844E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TF'!$I$635:$I$647</c:f>
              <c:numCache>
                <c:formatCode>#,##0</c:formatCode>
                <c:ptCount val="13"/>
                <c:pt idx="0">
                  <c:v>9450</c:v>
                </c:pt>
                <c:pt idx="1">
                  <c:v>8853</c:v>
                </c:pt>
                <c:pt idx="2">
                  <c:v>9188</c:v>
                </c:pt>
                <c:pt idx="3">
                  <c:v>15205</c:v>
                </c:pt>
                <c:pt idx="4">
                  <c:v>14681</c:v>
                </c:pt>
                <c:pt idx="5">
                  <c:v>20758</c:v>
                </c:pt>
                <c:pt idx="6">
                  <c:v>21054</c:v>
                </c:pt>
                <c:pt idx="7">
                  <c:v>23049</c:v>
                </c:pt>
                <c:pt idx="8">
                  <c:v>16221</c:v>
                </c:pt>
                <c:pt idx="9">
                  <c:v>14070</c:v>
                </c:pt>
                <c:pt idx="10">
                  <c:v>9199</c:v>
                </c:pt>
                <c:pt idx="11">
                  <c:v>11459</c:v>
                </c:pt>
                <c:pt idx="12">
                  <c:v>173187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C0-4F03-89AF-7EF060844ECD}"/>
            </c:ext>
          </c:extLst>
        </c:ser>
        <c:ser>
          <c:idx val="1"/>
          <c:order val="3"/>
          <c:tx>
            <c:strRef>
              <c:f>'Pernoctaciones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C0-4F03-89AF-7EF060844E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C0-4F03-89AF-7EF060844E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TF'!$K$635:$K$647</c:f>
              <c:numCache>
                <c:formatCode>#,##0</c:formatCode>
                <c:ptCount val="13"/>
                <c:pt idx="0">
                  <c:v>12803</c:v>
                </c:pt>
                <c:pt idx="1">
                  <c:v>12727</c:v>
                </c:pt>
                <c:pt idx="2">
                  <c:v>10334</c:v>
                </c:pt>
                <c:pt idx="3">
                  <c:v>19220</c:v>
                </c:pt>
                <c:pt idx="4">
                  <c:v>18304</c:v>
                </c:pt>
                <c:pt idx="5">
                  <c:v>23939</c:v>
                </c:pt>
                <c:pt idx="6">
                  <c:v>28040</c:v>
                </c:pt>
                <c:pt idx="7">
                  <c:v>29006</c:v>
                </c:pt>
                <c:pt idx="12">
                  <c:v>154373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C0-4F03-89AF-7EF060844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C0-4F03-89AF-7EF060844E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C0-4F03-89AF-7EF060844E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C0-4F03-89AF-7EF060844E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C0-4F03-89AF-7EF060844E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C0-4F03-89AF-7EF060844E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C0-4F03-89AF-7EF060844E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C0-4F03-89AF-7EF060844E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C0-4F03-89AF-7EF060844E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C0-4F03-89AF-7EF060844E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C0-4F03-89AF-7EF060844E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C0-4F03-89AF-7EF060844E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C0-4F03-89AF-7EF060844E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C0-4F03-89AF-7EF060844EC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TF'!$L$635:$L$647</c:f>
              <c:numCache>
                <c:formatCode>0.0%</c:formatCode>
                <c:ptCount val="13"/>
                <c:pt idx="0">
                  <c:v>0.35481481481481492</c:v>
                </c:pt>
                <c:pt idx="1">
                  <c:v>0.43759177679882533</c:v>
                </c:pt>
                <c:pt idx="2">
                  <c:v>0.12472790596430117</c:v>
                </c:pt>
                <c:pt idx="3">
                  <c:v>0.26405787569878325</c:v>
                </c:pt>
                <c:pt idx="4">
                  <c:v>0.24678155439002802</c:v>
                </c:pt>
                <c:pt idx="5">
                  <c:v>0.15324212351864341</c:v>
                </c:pt>
                <c:pt idx="6">
                  <c:v>0.33181343212691172</c:v>
                </c:pt>
                <c:pt idx="7">
                  <c:v>0.25844939042908588</c:v>
                </c:pt>
                <c:pt idx="12">
                  <c:v>0.26288879071974347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C0-4F03-89AF-7EF060844ECD}"/>
            </c:ext>
          </c:extLst>
        </c:ser>
        <c:ser>
          <c:idx val="4"/>
          <c:order val="5"/>
          <c:tx>
            <c:strRef>
              <c:f>'Pernoctaciones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TF'!$M$635:$M$647</c:f>
              <c:numCache>
                <c:formatCode>0.0%</c:formatCode>
                <c:ptCount val="13"/>
                <c:pt idx="0">
                  <c:v>2.1349167482859941</c:v>
                </c:pt>
                <c:pt idx="1">
                  <c:v>1.7867308955550691</c:v>
                </c:pt>
                <c:pt idx="2">
                  <c:v>1.402697047198326</c:v>
                </c:pt>
                <c:pt idx="3">
                  <c:v>1.8622486969471335</c:v>
                </c:pt>
                <c:pt idx="4">
                  <c:v>1.2653465346534651</c:v>
                </c:pt>
                <c:pt idx="5">
                  <c:v>0.77839685015972071</c:v>
                </c:pt>
                <c:pt idx="6">
                  <c:v>0.6875300914780933</c:v>
                </c:pt>
                <c:pt idx="7">
                  <c:v>0.77482714311937828</c:v>
                </c:pt>
                <c:pt idx="12">
                  <c:v>1.0814243531489747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C0-4F03-89AF-7EF060844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28-4445-BB1C-78A7675004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TF'!$C$660:$C$672</c:f>
              <c:numCache>
                <c:formatCode>#,##0</c:formatCode>
                <c:ptCount val="13"/>
                <c:pt idx="0">
                  <c:v>6771</c:v>
                </c:pt>
                <c:pt idx="1">
                  <c:v>5835</c:v>
                </c:pt>
                <c:pt idx="2">
                  <c:v>7557</c:v>
                </c:pt>
                <c:pt idx="3">
                  <c:v>7500</c:v>
                </c:pt>
                <c:pt idx="4">
                  <c:v>5857</c:v>
                </c:pt>
                <c:pt idx="5">
                  <c:v>7386</c:v>
                </c:pt>
                <c:pt idx="6">
                  <c:v>8408</c:v>
                </c:pt>
                <c:pt idx="7">
                  <c:v>8533</c:v>
                </c:pt>
                <c:pt idx="8">
                  <c:v>5854</c:v>
                </c:pt>
                <c:pt idx="9">
                  <c:v>6424</c:v>
                </c:pt>
                <c:pt idx="10">
                  <c:v>6028</c:v>
                </c:pt>
                <c:pt idx="11">
                  <c:v>7866</c:v>
                </c:pt>
                <c:pt idx="12">
                  <c:v>84019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8-4445-BB1C-78A7675004F3}"/>
            </c:ext>
          </c:extLst>
        </c:ser>
        <c:ser>
          <c:idx val="5"/>
          <c:order val="1"/>
          <c:tx>
            <c:strRef>
              <c:f>'Pernoctaciones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28-4445-BB1C-78A7675004F3}"/>
              </c:ext>
            </c:extLst>
          </c:dPt>
          <c:val>
            <c:numRef>
              <c:f>'Pernoctaciones evol mensu TF'!$G$660:$G$672</c:f>
              <c:numCache>
                <c:formatCode>#,##0</c:formatCode>
                <c:ptCount val="13"/>
                <c:pt idx="0">
                  <c:v>871</c:v>
                </c:pt>
                <c:pt idx="1">
                  <c:v>1459</c:v>
                </c:pt>
                <c:pt idx="2">
                  <c:v>1659</c:v>
                </c:pt>
                <c:pt idx="3">
                  <c:v>1780</c:v>
                </c:pt>
                <c:pt idx="4">
                  <c:v>2405</c:v>
                </c:pt>
                <c:pt idx="5">
                  <c:v>2171</c:v>
                </c:pt>
                <c:pt idx="6">
                  <c:v>4238</c:v>
                </c:pt>
                <c:pt idx="7">
                  <c:v>4718</c:v>
                </c:pt>
                <c:pt idx="8">
                  <c:v>4222</c:v>
                </c:pt>
                <c:pt idx="9">
                  <c:v>4147</c:v>
                </c:pt>
                <c:pt idx="10">
                  <c:v>4687</c:v>
                </c:pt>
                <c:pt idx="11">
                  <c:v>6802</c:v>
                </c:pt>
                <c:pt idx="12">
                  <c:v>39159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28-4445-BB1C-78A7675004F3}"/>
            </c:ext>
          </c:extLst>
        </c:ser>
        <c:ser>
          <c:idx val="0"/>
          <c:order val="2"/>
          <c:tx>
            <c:strRef>
              <c:f>'Pernoctaciones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28-4445-BB1C-78A7675004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TF'!$I$660:$I$672</c:f>
              <c:numCache>
                <c:formatCode>#,##0</c:formatCode>
                <c:ptCount val="13"/>
                <c:pt idx="0">
                  <c:v>5927</c:v>
                </c:pt>
                <c:pt idx="1">
                  <c:v>6889</c:v>
                </c:pt>
                <c:pt idx="2">
                  <c:v>13554</c:v>
                </c:pt>
                <c:pt idx="3">
                  <c:v>14236</c:v>
                </c:pt>
                <c:pt idx="4">
                  <c:v>8841</c:v>
                </c:pt>
                <c:pt idx="5">
                  <c:v>15325</c:v>
                </c:pt>
                <c:pt idx="6">
                  <c:v>11740</c:v>
                </c:pt>
                <c:pt idx="7">
                  <c:v>9902</c:v>
                </c:pt>
                <c:pt idx="8">
                  <c:v>9505</c:v>
                </c:pt>
                <c:pt idx="9">
                  <c:v>10937</c:v>
                </c:pt>
                <c:pt idx="10">
                  <c:v>9392</c:v>
                </c:pt>
                <c:pt idx="11">
                  <c:v>12754</c:v>
                </c:pt>
                <c:pt idx="12">
                  <c:v>129002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28-4445-BB1C-78A7675004F3}"/>
            </c:ext>
          </c:extLst>
        </c:ser>
        <c:ser>
          <c:idx val="1"/>
          <c:order val="3"/>
          <c:tx>
            <c:strRef>
              <c:f>'Pernoctaciones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28-4445-BB1C-78A7675004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28-4445-BB1C-78A7675004F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TF'!$K$660:$K$672</c:f>
              <c:numCache>
                <c:formatCode>#,##0</c:formatCode>
                <c:ptCount val="13"/>
                <c:pt idx="0">
                  <c:v>11639</c:v>
                </c:pt>
                <c:pt idx="1">
                  <c:v>11591</c:v>
                </c:pt>
                <c:pt idx="2">
                  <c:v>11460</c:v>
                </c:pt>
                <c:pt idx="3">
                  <c:v>16677</c:v>
                </c:pt>
                <c:pt idx="4">
                  <c:v>12467</c:v>
                </c:pt>
                <c:pt idx="5">
                  <c:v>10164</c:v>
                </c:pt>
                <c:pt idx="6">
                  <c:v>10837</c:v>
                </c:pt>
                <c:pt idx="7">
                  <c:v>19315</c:v>
                </c:pt>
                <c:pt idx="12">
                  <c:v>104150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28-4445-BB1C-78A767500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28-4445-BB1C-78A7675004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28-4445-BB1C-78A7675004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28-4445-BB1C-78A7675004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28-4445-BB1C-78A7675004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28-4445-BB1C-78A7675004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28-4445-BB1C-78A7675004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28-4445-BB1C-78A7675004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28-4445-BB1C-78A7675004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28-4445-BB1C-78A7675004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28-4445-BB1C-78A7675004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28-4445-BB1C-78A7675004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28-4445-BB1C-78A7675004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28-4445-BB1C-78A7675004F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TF'!$L$660:$L$672</c:f>
              <c:numCache>
                <c:formatCode>0.0%</c:formatCode>
                <c:ptCount val="13"/>
                <c:pt idx="0">
                  <c:v>0.96372532478488271</c:v>
                </c:pt>
                <c:pt idx="1">
                  <c:v>0.68253737842938023</c:v>
                </c:pt>
                <c:pt idx="2">
                  <c:v>-0.15449313855688362</c:v>
                </c:pt>
                <c:pt idx="3">
                  <c:v>0.17146670413037368</c:v>
                </c:pt>
                <c:pt idx="4">
                  <c:v>0.41013460015835324</c:v>
                </c:pt>
                <c:pt idx="5">
                  <c:v>-0.33676998368678634</c:v>
                </c:pt>
                <c:pt idx="6">
                  <c:v>-7.6916524701873934E-2</c:v>
                </c:pt>
                <c:pt idx="7">
                  <c:v>0.95061603716420917</c:v>
                </c:pt>
                <c:pt idx="12">
                  <c:v>0.20524452056379761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28-4445-BB1C-78A7675004F3}"/>
            </c:ext>
          </c:extLst>
        </c:ser>
        <c:ser>
          <c:idx val="4"/>
          <c:order val="5"/>
          <c:tx>
            <c:strRef>
              <c:f>'Pernoctaciones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TF'!$M$660:$M$672</c:f>
              <c:numCache>
                <c:formatCode>0.0%</c:formatCode>
                <c:ptCount val="13"/>
                <c:pt idx="0">
                  <c:v>0.71894845665337459</c:v>
                </c:pt>
                <c:pt idx="1">
                  <c:v>0.98646101113967433</c:v>
                </c:pt>
                <c:pt idx="2">
                  <c:v>0.51647479158396181</c:v>
                </c:pt>
                <c:pt idx="3">
                  <c:v>1.2235999999999998</c:v>
                </c:pt>
                <c:pt idx="4">
                  <c:v>1.1285641113197884</c:v>
                </c:pt>
                <c:pt idx="5">
                  <c:v>0.37611697806661248</c:v>
                </c:pt>
                <c:pt idx="6">
                  <c:v>0.28889153187440542</c:v>
                </c:pt>
                <c:pt idx="7">
                  <c:v>1.2635649830071487</c:v>
                </c:pt>
                <c:pt idx="12">
                  <c:v>0.80043908932183183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28-4445-BB1C-78A767500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05-45B8-9111-58A8A9FBC6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TF'!$C$684:$C$696</c:f>
              <c:numCache>
                <c:formatCode>#,##0</c:formatCode>
                <c:ptCount val="13"/>
                <c:pt idx="0">
                  <c:v>835886</c:v>
                </c:pt>
                <c:pt idx="1">
                  <c:v>757950</c:v>
                </c:pt>
                <c:pt idx="2">
                  <c:v>796281</c:v>
                </c:pt>
                <c:pt idx="3">
                  <c:v>630191</c:v>
                </c:pt>
                <c:pt idx="4">
                  <c:v>561715</c:v>
                </c:pt>
                <c:pt idx="5">
                  <c:v>635802</c:v>
                </c:pt>
                <c:pt idx="6">
                  <c:v>759940</c:v>
                </c:pt>
                <c:pt idx="7">
                  <c:v>766206</c:v>
                </c:pt>
                <c:pt idx="8">
                  <c:v>644168</c:v>
                </c:pt>
                <c:pt idx="9">
                  <c:v>749457</c:v>
                </c:pt>
                <c:pt idx="10">
                  <c:v>809271</c:v>
                </c:pt>
                <c:pt idx="11">
                  <c:v>808153</c:v>
                </c:pt>
                <c:pt idx="12">
                  <c:v>8755020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5-45B8-9111-58A8A9FBC67D}"/>
            </c:ext>
          </c:extLst>
        </c:ser>
        <c:ser>
          <c:idx val="5"/>
          <c:order val="1"/>
          <c:tx>
            <c:strRef>
              <c:f>'Pernoctaciones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05-45B8-9111-58A8A9FBC67D}"/>
              </c:ext>
            </c:extLst>
          </c:dPt>
          <c:val>
            <c:numRef>
              <c:f>'Pernoctaciones evol mensu TF'!$G$684:$G$696</c:f>
              <c:numCache>
                <c:formatCode>#,##0</c:formatCode>
                <c:ptCount val="13"/>
                <c:pt idx="0">
                  <c:v>104818</c:v>
                </c:pt>
                <c:pt idx="1">
                  <c:v>116291</c:v>
                </c:pt>
                <c:pt idx="2">
                  <c:v>161434</c:v>
                </c:pt>
                <c:pt idx="3">
                  <c:v>203470</c:v>
                </c:pt>
                <c:pt idx="4">
                  <c:v>197383</c:v>
                </c:pt>
                <c:pt idx="5">
                  <c:v>199149</c:v>
                </c:pt>
                <c:pt idx="6">
                  <c:v>393779</c:v>
                </c:pt>
                <c:pt idx="7">
                  <c:v>478869</c:v>
                </c:pt>
                <c:pt idx="8">
                  <c:v>425676</c:v>
                </c:pt>
                <c:pt idx="9">
                  <c:v>554261</c:v>
                </c:pt>
                <c:pt idx="10">
                  <c:v>610295</c:v>
                </c:pt>
                <c:pt idx="11">
                  <c:v>655167</c:v>
                </c:pt>
                <c:pt idx="12">
                  <c:v>4100592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05-45B8-9111-58A8A9FBC67D}"/>
            </c:ext>
          </c:extLst>
        </c:ser>
        <c:ser>
          <c:idx val="0"/>
          <c:order val="2"/>
          <c:tx>
            <c:strRef>
              <c:f>'Pernoctaciones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05-45B8-9111-58A8A9FBC6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TF'!$I$684:$I$696</c:f>
              <c:numCache>
                <c:formatCode>#,##0</c:formatCode>
                <c:ptCount val="13"/>
                <c:pt idx="0">
                  <c:v>669437</c:v>
                </c:pt>
                <c:pt idx="1">
                  <c:v>691066</c:v>
                </c:pt>
                <c:pt idx="2">
                  <c:v>752941</c:v>
                </c:pt>
                <c:pt idx="3">
                  <c:v>705794</c:v>
                </c:pt>
                <c:pt idx="4">
                  <c:v>536818</c:v>
                </c:pt>
                <c:pt idx="5">
                  <c:v>579019</c:v>
                </c:pt>
                <c:pt idx="6">
                  <c:v>721148</c:v>
                </c:pt>
                <c:pt idx="7">
                  <c:v>713515</c:v>
                </c:pt>
                <c:pt idx="8">
                  <c:v>572813</c:v>
                </c:pt>
                <c:pt idx="9">
                  <c:v>721545</c:v>
                </c:pt>
                <c:pt idx="10">
                  <c:v>786044</c:v>
                </c:pt>
                <c:pt idx="11">
                  <c:v>836717</c:v>
                </c:pt>
                <c:pt idx="12">
                  <c:v>8286857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05-45B8-9111-58A8A9FBC67D}"/>
            </c:ext>
          </c:extLst>
        </c:ser>
        <c:ser>
          <c:idx val="1"/>
          <c:order val="3"/>
          <c:tx>
            <c:strRef>
              <c:f>'Pernoctaciones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05-45B8-9111-58A8A9FBC6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05-45B8-9111-58A8A9FBC67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TF'!$K$684:$K$696</c:f>
              <c:numCache>
                <c:formatCode>#,##0</c:formatCode>
                <c:ptCount val="13"/>
                <c:pt idx="0">
                  <c:v>943100</c:v>
                </c:pt>
                <c:pt idx="1">
                  <c:v>883234</c:v>
                </c:pt>
                <c:pt idx="2">
                  <c:v>838031</c:v>
                </c:pt>
                <c:pt idx="3">
                  <c:v>752772</c:v>
                </c:pt>
                <c:pt idx="4">
                  <c:v>584272</c:v>
                </c:pt>
                <c:pt idx="5">
                  <c:v>640193</c:v>
                </c:pt>
                <c:pt idx="6">
                  <c:v>760234</c:v>
                </c:pt>
                <c:pt idx="7">
                  <c:v>738285</c:v>
                </c:pt>
                <c:pt idx="12">
                  <c:v>6140121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05-45B8-9111-58A8A9FBC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05-45B8-9111-58A8A9FBC6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05-45B8-9111-58A8A9FBC6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05-45B8-9111-58A8A9FBC6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05-45B8-9111-58A8A9FBC6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05-45B8-9111-58A8A9FBC6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05-45B8-9111-58A8A9FBC6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05-45B8-9111-58A8A9FBC6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05-45B8-9111-58A8A9FBC6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05-45B8-9111-58A8A9FBC6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05-45B8-9111-58A8A9FBC6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05-45B8-9111-58A8A9FBC6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05-45B8-9111-58A8A9FBC6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05-45B8-9111-58A8A9FBC67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TF'!$L$684:$L$696</c:f>
              <c:numCache>
                <c:formatCode>0.0%</c:formatCode>
                <c:ptCount val="13"/>
                <c:pt idx="0">
                  <c:v>0.40879574926393381</c:v>
                </c:pt>
                <c:pt idx="1">
                  <c:v>0.27807474249926933</c:v>
                </c:pt>
                <c:pt idx="2">
                  <c:v>0.11301018273676156</c:v>
                </c:pt>
                <c:pt idx="3">
                  <c:v>6.656049782231066E-2</c:v>
                </c:pt>
                <c:pt idx="4">
                  <c:v>8.8398675156198259E-2</c:v>
                </c:pt>
                <c:pt idx="5">
                  <c:v>0.10565110989449389</c:v>
                </c:pt>
                <c:pt idx="6">
                  <c:v>5.4199692712175507E-2</c:v>
                </c:pt>
                <c:pt idx="7">
                  <c:v>3.4715457979159536E-2</c:v>
                </c:pt>
                <c:pt idx="12">
                  <c:v>0.14346752113417827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05-45B8-9111-58A8A9FBC67D}"/>
            </c:ext>
          </c:extLst>
        </c:ser>
        <c:ser>
          <c:idx val="4"/>
          <c:order val="5"/>
          <c:tx>
            <c:strRef>
              <c:f>'Pernoctaciones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TF'!$M$684:$M$696</c:f>
              <c:numCache>
                <c:formatCode>0.0%</c:formatCode>
                <c:ptCount val="13"/>
                <c:pt idx="0">
                  <c:v>0.12826390201534665</c:v>
                </c:pt>
                <c:pt idx="1">
                  <c:v>0.16529322514677758</c:v>
                </c:pt>
                <c:pt idx="2">
                  <c:v>5.2431239725674761E-2</c:v>
                </c:pt>
                <c:pt idx="3">
                  <c:v>0.19451404415486739</c:v>
                </c:pt>
                <c:pt idx="4">
                  <c:v>4.0157375181364197E-2</c:v>
                </c:pt>
                <c:pt idx="5">
                  <c:v>6.9062381055737809E-3</c:v>
                </c:pt>
                <c:pt idx="6">
                  <c:v>3.8687264784065256E-4</c:v>
                </c:pt>
                <c:pt idx="7">
                  <c:v>-3.6440591694661739E-2</c:v>
                </c:pt>
                <c:pt idx="12">
                  <c:v>6.8967966586182206E-2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05-45B8-9111-58A8A9FBC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1B-4A69-8A85-C79A41EF6E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235392</c:v>
                </c:pt>
                <c:pt idx="1">
                  <c:v>217190</c:v>
                </c:pt>
                <c:pt idx="2">
                  <c:v>286610</c:v>
                </c:pt>
                <c:pt idx="3">
                  <c:v>392732</c:v>
                </c:pt>
                <c:pt idx="4">
                  <c:v>425535</c:v>
                </c:pt>
                <c:pt idx="5">
                  <c:v>490225</c:v>
                </c:pt>
                <c:pt idx="6">
                  <c:v>545265</c:v>
                </c:pt>
                <c:pt idx="7">
                  <c:v>662435</c:v>
                </c:pt>
                <c:pt idx="8">
                  <c:v>431728</c:v>
                </c:pt>
                <c:pt idx="9">
                  <c:v>348745</c:v>
                </c:pt>
                <c:pt idx="10">
                  <c:v>282807</c:v>
                </c:pt>
                <c:pt idx="11">
                  <c:v>295269</c:v>
                </c:pt>
                <c:pt idx="12">
                  <c:v>4613933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B-4A69-8A85-C79A41EF6E3D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1B-4A69-8A85-C79A41EF6E3D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55049</c:v>
                </c:pt>
                <c:pt idx="1">
                  <c:v>64986</c:v>
                </c:pt>
                <c:pt idx="2">
                  <c:v>100003</c:v>
                </c:pt>
                <c:pt idx="3">
                  <c:v>125741</c:v>
                </c:pt>
                <c:pt idx="4">
                  <c:v>170404</c:v>
                </c:pt>
                <c:pt idx="5">
                  <c:v>236913</c:v>
                </c:pt>
                <c:pt idx="6">
                  <c:v>441416</c:v>
                </c:pt>
                <c:pt idx="7">
                  <c:v>559029</c:v>
                </c:pt>
                <c:pt idx="8">
                  <c:v>393658</c:v>
                </c:pt>
                <c:pt idx="9">
                  <c:v>293268</c:v>
                </c:pt>
                <c:pt idx="10">
                  <c:v>189992</c:v>
                </c:pt>
                <c:pt idx="11">
                  <c:v>221025</c:v>
                </c:pt>
                <c:pt idx="12">
                  <c:v>2851484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1B-4A69-8A85-C79A41EF6E3D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1B-4A69-8A85-C79A41EF6E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189281</c:v>
                </c:pt>
                <c:pt idx="1">
                  <c:v>210499</c:v>
                </c:pt>
                <c:pt idx="2">
                  <c:v>250815</c:v>
                </c:pt>
                <c:pt idx="3">
                  <c:v>331390</c:v>
                </c:pt>
                <c:pt idx="4">
                  <c:v>362315</c:v>
                </c:pt>
                <c:pt idx="5">
                  <c:v>410726</c:v>
                </c:pt>
                <c:pt idx="6">
                  <c:v>536392</c:v>
                </c:pt>
                <c:pt idx="7">
                  <c:v>565183</c:v>
                </c:pt>
                <c:pt idx="8">
                  <c:v>389213</c:v>
                </c:pt>
                <c:pt idx="9">
                  <c:v>329359</c:v>
                </c:pt>
                <c:pt idx="10">
                  <c:v>276919</c:v>
                </c:pt>
                <c:pt idx="11">
                  <c:v>302176</c:v>
                </c:pt>
                <c:pt idx="12">
                  <c:v>4154268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1B-4A69-8A85-C79A41EF6E3D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1B-4A69-8A85-C79A41EF6E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1B-4A69-8A85-C79A41EF6E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281845</c:v>
                </c:pt>
                <c:pt idx="1">
                  <c:v>227134</c:v>
                </c:pt>
                <c:pt idx="2">
                  <c:v>274482</c:v>
                </c:pt>
                <c:pt idx="3">
                  <c:v>355796</c:v>
                </c:pt>
                <c:pt idx="4">
                  <c:v>328000</c:v>
                </c:pt>
                <c:pt idx="5">
                  <c:v>445381</c:v>
                </c:pt>
                <c:pt idx="6">
                  <c:v>524107</c:v>
                </c:pt>
                <c:pt idx="7">
                  <c:v>588729</c:v>
                </c:pt>
                <c:pt idx="12">
                  <c:v>3025474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1B-4A69-8A85-C79A41EF6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1B-4A69-8A85-C79A41EF6E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1B-4A69-8A85-C79A41EF6E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1B-4A69-8A85-C79A41EF6E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1B-4A69-8A85-C79A41EF6E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1B-4A69-8A85-C79A41EF6E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1B-4A69-8A85-C79A41EF6E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1B-4A69-8A85-C79A41EF6E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1B-4A69-8A85-C79A41EF6E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1B-4A69-8A85-C79A41EF6E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1B-4A69-8A85-C79A41EF6E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1B-4A69-8A85-C79A41EF6E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1B-4A69-8A85-C79A41EF6E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1B-4A69-8A85-C79A41EF6E3D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0.48902953809415628</c:v>
                </c:pt>
                <c:pt idx="1">
                  <c:v>7.9026503688853555E-2</c:v>
                </c:pt>
                <c:pt idx="2">
                  <c:v>9.4360385144429237E-2</c:v>
                </c:pt>
                <c:pt idx="3">
                  <c:v>7.3647364132894744E-2</c:v>
                </c:pt>
                <c:pt idx="4">
                  <c:v>-9.4710403930281628E-2</c:v>
                </c:pt>
                <c:pt idx="5">
                  <c:v>8.4374984783042617E-2</c:v>
                </c:pt>
                <c:pt idx="6">
                  <c:v>-2.2903026145058125E-2</c:v>
                </c:pt>
                <c:pt idx="7">
                  <c:v>4.1660842594345437E-2</c:v>
                </c:pt>
                <c:pt idx="12">
                  <c:v>5.9116761493817283E-2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1B-4A69-8A85-C79A41EF6E3D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0.19734315524741697</c:v>
                </c:pt>
                <c:pt idx="1">
                  <c:v>4.5784796721764387E-2</c:v>
                </c:pt>
                <c:pt idx="2">
                  <c:v>-4.2315341404696283E-2</c:v>
                </c:pt>
                <c:pt idx="3">
                  <c:v>-9.4048867930293434E-2</c:v>
                </c:pt>
                <c:pt idx="4">
                  <c:v>-0.22920558825948512</c:v>
                </c:pt>
                <c:pt idx="5">
                  <c:v>-9.1476362894589269E-2</c:v>
                </c:pt>
                <c:pt idx="6">
                  <c:v>-3.8803150761556271E-2</c:v>
                </c:pt>
                <c:pt idx="7">
                  <c:v>-0.11126525621381722</c:v>
                </c:pt>
                <c:pt idx="12">
                  <c:v>-7.0624540760782728E-2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1B-4A69-8A85-C79A41EF6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7E-43E6-A4B6-8386B82B42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176205</c:v>
                </c:pt>
                <c:pt idx="1">
                  <c:v>161971</c:v>
                </c:pt>
                <c:pt idx="2">
                  <c:v>202210</c:v>
                </c:pt>
                <c:pt idx="3">
                  <c:v>287138</c:v>
                </c:pt>
                <c:pt idx="4">
                  <c:v>310510</c:v>
                </c:pt>
                <c:pt idx="5">
                  <c:v>353098</c:v>
                </c:pt>
                <c:pt idx="6">
                  <c:v>378749</c:v>
                </c:pt>
                <c:pt idx="7">
                  <c:v>454481</c:v>
                </c:pt>
                <c:pt idx="8">
                  <c:v>313951</c:v>
                </c:pt>
                <c:pt idx="9">
                  <c:v>242176</c:v>
                </c:pt>
                <c:pt idx="10">
                  <c:v>216370</c:v>
                </c:pt>
                <c:pt idx="11">
                  <c:v>215841</c:v>
                </c:pt>
                <c:pt idx="12">
                  <c:v>3312700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E-43E6-A4B6-8386B82B42EF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7E-43E6-A4B6-8386B82B42EF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22603</c:v>
                </c:pt>
                <c:pt idx="1">
                  <c:v>23630</c:v>
                </c:pt>
                <c:pt idx="2">
                  <c:v>35024</c:v>
                </c:pt>
                <c:pt idx="3">
                  <c:v>44872</c:v>
                </c:pt>
                <c:pt idx="4">
                  <c:v>68112</c:v>
                </c:pt>
                <c:pt idx="5">
                  <c:v>134173</c:v>
                </c:pt>
                <c:pt idx="6">
                  <c:v>289774</c:v>
                </c:pt>
                <c:pt idx="7">
                  <c:v>389626</c:v>
                </c:pt>
                <c:pt idx="8">
                  <c:v>270344</c:v>
                </c:pt>
                <c:pt idx="9">
                  <c:v>183369</c:v>
                </c:pt>
                <c:pt idx="10">
                  <c:v>127417</c:v>
                </c:pt>
                <c:pt idx="11">
                  <c:v>145761</c:v>
                </c:pt>
                <c:pt idx="12">
                  <c:v>1734705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7E-43E6-A4B6-8386B82B42EF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7E-43E6-A4B6-8386B82B42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129562</c:v>
                </c:pt>
                <c:pt idx="1">
                  <c:v>147977</c:v>
                </c:pt>
                <c:pt idx="2">
                  <c:v>185719</c:v>
                </c:pt>
                <c:pt idx="3">
                  <c:v>226966</c:v>
                </c:pt>
                <c:pt idx="4">
                  <c:v>259211</c:v>
                </c:pt>
                <c:pt idx="5">
                  <c:v>301399</c:v>
                </c:pt>
                <c:pt idx="6">
                  <c:v>352016</c:v>
                </c:pt>
                <c:pt idx="7">
                  <c:v>398061</c:v>
                </c:pt>
                <c:pt idx="8">
                  <c:v>287652</c:v>
                </c:pt>
                <c:pt idx="9">
                  <c:v>232412</c:v>
                </c:pt>
                <c:pt idx="10">
                  <c:v>201866</c:v>
                </c:pt>
                <c:pt idx="11">
                  <c:v>216759</c:v>
                </c:pt>
                <c:pt idx="12">
                  <c:v>2939600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7E-43E6-A4B6-8386B82B42EF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7E-43E6-A4B6-8386B82B42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7E-43E6-A4B6-8386B82B42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194159</c:v>
                </c:pt>
                <c:pt idx="1">
                  <c:v>160440</c:v>
                </c:pt>
                <c:pt idx="2">
                  <c:v>203787</c:v>
                </c:pt>
                <c:pt idx="3">
                  <c:v>237668</c:v>
                </c:pt>
                <c:pt idx="4">
                  <c:v>231629</c:v>
                </c:pt>
                <c:pt idx="5">
                  <c:v>302337</c:v>
                </c:pt>
                <c:pt idx="6">
                  <c:v>346014</c:v>
                </c:pt>
                <c:pt idx="7">
                  <c:v>419743</c:v>
                </c:pt>
                <c:pt idx="12">
                  <c:v>2095777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7E-43E6-A4B6-8386B82B4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7E-43E6-A4B6-8386B82B42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E-43E6-A4B6-8386B82B42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E-43E6-A4B6-8386B82B42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E-43E6-A4B6-8386B82B42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E-43E6-A4B6-8386B82B42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E-43E6-A4B6-8386B82B42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7E-43E6-A4B6-8386B82B42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7E-43E6-A4B6-8386B82B42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7E-43E6-A4B6-8386B82B42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7E-43E6-A4B6-8386B82B42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7E-43E6-A4B6-8386B82B42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7E-43E6-A4B6-8386B82B42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7E-43E6-A4B6-8386B82B42E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0.49857983050585819</c:v>
                </c:pt>
                <c:pt idx="1">
                  <c:v>8.4222548098691119E-2</c:v>
                </c:pt>
                <c:pt idx="2">
                  <c:v>9.728676118221613E-2</c:v>
                </c:pt>
                <c:pt idx="3">
                  <c:v>4.715243692887916E-2</c:v>
                </c:pt>
                <c:pt idx="4">
                  <c:v>-0.10640752128574793</c:v>
                </c:pt>
                <c:pt idx="5">
                  <c:v>3.1121536567806363E-3</c:v>
                </c:pt>
                <c:pt idx="6">
                  <c:v>-1.7050361347211496E-2</c:v>
                </c:pt>
                <c:pt idx="7">
                  <c:v>5.4469038664928249E-2</c:v>
                </c:pt>
                <c:pt idx="12">
                  <c:v>4.7411404105429877E-2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7E-43E6-A4B6-8386B82B42EF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0.10189268181947164</c:v>
                </c:pt>
                <c:pt idx="1">
                  <c:v>-9.4523093640219713E-3</c:v>
                </c:pt>
                <c:pt idx="2">
                  <c:v>7.7988230057861596E-3</c:v>
                </c:pt>
                <c:pt idx="3">
                  <c:v>-0.17228649638849614</c:v>
                </c:pt>
                <c:pt idx="4">
                  <c:v>-0.25403690702392834</c:v>
                </c:pt>
                <c:pt idx="5">
                  <c:v>-0.14375895643702319</c:v>
                </c:pt>
                <c:pt idx="6">
                  <c:v>-8.6429271100385785E-2</c:v>
                </c:pt>
                <c:pt idx="7">
                  <c:v>-7.6434438403365612E-2</c:v>
                </c:pt>
                <c:pt idx="12">
                  <c:v>-9.8343115229039157E-2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7E-43E6-A4B6-8386B82B4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A-4284-A573-0C499B3BCC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59187</c:v>
                </c:pt>
                <c:pt idx="1">
                  <c:v>55219</c:v>
                </c:pt>
                <c:pt idx="2">
                  <c:v>84400</c:v>
                </c:pt>
                <c:pt idx="3">
                  <c:v>105594</c:v>
                </c:pt>
                <c:pt idx="4">
                  <c:v>115025</c:v>
                </c:pt>
                <c:pt idx="5">
                  <c:v>137127</c:v>
                </c:pt>
                <c:pt idx="6">
                  <c:v>166516</c:v>
                </c:pt>
                <c:pt idx="7">
                  <c:v>207954</c:v>
                </c:pt>
                <c:pt idx="8">
                  <c:v>117777</c:v>
                </c:pt>
                <c:pt idx="9">
                  <c:v>106569</c:v>
                </c:pt>
                <c:pt idx="10">
                  <c:v>66437</c:v>
                </c:pt>
                <c:pt idx="11">
                  <c:v>79428</c:v>
                </c:pt>
                <c:pt idx="12">
                  <c:v>1301233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A-4284-A573-0C499B3BCC19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AA-4284-A573-0C499B3BCC19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32446</c:v>
                </c:pt>
                <c:pt idx="1">
                  <c:v>41356</c:v>
                </c:pt>
                <c:pt idx="2">
                  <c:v>64979</c:v>
                </c:pt>
                <c:pt idx="3">
                  <c:v>80869</c:v>
                </c:pt>
                <c:pt idx="4">
                  <c:v>102292</c:v>
                </c:pt>
                <c:pt idx="5">
                  <c:v>102740</c:v>
                </c:pt>
                <c:pt idx="6">
                  <c:v>151642</c:v>
                </c:pt>
                <c:pt idx="7">
                  <c:v>169403</c:v>
                </c:pt>
                <c:pt idx="8">
                  <c:v>123314</c:v>
                </c:pt>
                <c:pt idx="9">
                  <c:v>109899</c:v>
                </c:pt>
                <c:pt idx="10">
                  <c:v>62575</c:v>
                </c:pt>
                <c:pt idx="11">
                  <c:v>75264</c:v>
                </c:pt>
                <c:pt idx="12">
                  <c:v>1116779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AA-4284-A573-0C499B3BCC19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AA-4284-A573-0C499B3BCC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59719</c:v>
                </c:pt>
                <c:pt idx="1">
                  <c:v>62522</c:v>
                </c:pt>
                <c:pt idx="2">
                  <c:v>65096</c:v>
                </c:pt>
                <c:pt idx="3">
                  <c:v>104424</c:v>
                </c:pt>
                <c:pt idx="4">
                  <c:v>103104</c:v>
                </c:pt>
                <c:pt idx="5">
                  <c:v>109327</c:v>
                </c:pt>
                <c:pt idx="6">
                  <c:v>184376</c:v>
                </c:pt>
                <c:pt idx="7">
                  <c:v>167122</c:v>
                </c:pt>
                <c:pt idx="8">
                  <c:v>101561</c:v>
                </c:pt>
                <c:pt idx="9">
                  <c:v>96947</c:v>
                </c:pt>
                <c:pt idx="10">
                  <c:v>75053</c:v>
                </c:pt>
                <c:pt idx="11">
                  <c:v>85417</c:v>
                </c:pt>
                <c:pt idx="12">
                  <c:v>1214668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AA-4284-A573-0C499B3BCC19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AA-4284-A573-0C499B3BCC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AA-4284-A573-0C499B3BCC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87686</c:v>
                </c:pt>
                <c:pt idx="1">
                  <c:v>66694</c:v>
                </c:pt>
                <c:pt idx="2">
                  <c:v>70695</c:v>
                </c:pt>
                <c:pt idx="3">
                  <c:v>118128</c:v>
                </c:pt>
                <c:pt idx="4">
                  <c:v>96371</c:v>
                </c:pt>
                <c:pt idx="5">
                  <c:v>143044</c:v>
                </c:pt>
                <c:pt idx="6">
                  <c:v>178093</c:v>
                </c:pt>
                <c:pt idx="7">
                  <c:v>168986</c:v>
                </c:pt>
                <c:pt idx="12">
                  <c:v>929697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AA-4284-A573-0C499B3BC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AA-4284-A573-0C499B3BCC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AA-4284-A573-0C499B3BCC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AA-4284-A573-0C499B3BCC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AA-4284-A573-0C499B3BCC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AA-4284-A573-0C499B3BCC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AA-4284-A573-0C499B3BCC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AA-4284-A573-0C499B3BCC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AA-4284-A573-0C499B3BCC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AA-4284-A573-0C499B3BCC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AA-4284-A573-0C499B3BCC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AA-4284-A573-0C499B3BCC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AA-4284-A573-0C499B3BCC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AA-4284-A573-0C499B3BCC1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0.46830991811651224</c:v>
                </c:pt>
                <c:pt idx="1">
                  <c:v>6.672851156392956E-2</c:v>
                </c:pt>
                <c:pt idx="2">
                  <c:v>8.6011429273687989E-2</c:v>
                </c:pt>
                <c:pt idx="3">
                  <c:v>0.13123419903470457</c:v>
                </c:pt>
                <c:pt idx="4">
                  <c:v>-6.5302995034140277E-2</c:v>
                </c:pt>
                <c:pt idx="5">
                  <c:v>0.30840506004921009</c:v>
                </c:pt>
                <c:pt idx="6">
                  <c:v>-3.4077103310626078E-2</c:v>
                </c:pt>
                <c:pt idx="7">
                  <c:v>1.1153528559974202E-2</c:v>
                </c:pt>
                <c:pt idx="12">
                  <c:v>8.6488097324965763E-2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AA-4284-A573-0C499B3BCC19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0.48150776352915337</c:v>
                </c:pt>
                <c:pt idx="1">
                  <c:v>0.20780890635469684</c:v>
                </c:pt>
                <c:pt idx="2">
                  <c:v>-0.16238151658767774</c:v>
                </c:pt>
                <c:pt idx="3">
                  <c:v>0.11869992613216662</c:v>
                </c:pt>
                <c:pt idx="4">
                  <c:v>-0.16217344055640082</c:v>
                </c:pt>
                <c:pt idx="5">
                  <c:v>4.3149780860078701E-2</c:v>
                </c:pt>
                <c:pt idx="6">
                  <c:v>6.9524850464820265E-2</c:v>
                </c:pt>
                <c:pt idx="7">
                  <c:v>-0.1873875953335834</c:v>
                </c:pt>
                <c:pt idx="12">
                  <c:v>-1.4231672291310504E-3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AA-4284-A573-0C499B3BC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E0-418C-9366-78A5D8F06A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2712602</c:v>
                </c:pt>
                <c:pt idx="1">
                  <c:v>2482200</c:v>
                </c:pt>
                <c:pt idx="2">
                  <c:v>2633990</c:v>
                </c:pt>
                <c:pt idx="3">
                  <c:v>2266664</c:v>
                </c:pt>
                <c:pt idx="4">
                  <c:v>2083632</c:v>
                </c:pt>
                <c:pt idx="5">
                  <c:v>2250824</c:v>
                </c:pt>
                <c:pt idx="6">
                  <c:v>2529491</c:v>
                </c:pt>
                <c:pt idx="7">
                  <c:v>2603629</c:v>
                </c:pt>
                <c:pt idx="8">
                  <c:v>2328655</c:v>
                </c:pt>
                <c:pt idx="9">
                  <c:v>2499933</c:v>
                </c:pt>
                <c:pt idx="10">
                  <c:v>2469680</c:v>
                </c:pt>
                <c:pt idx="11">
                  <c:v>2559533</c:v>
                </c:pt>
                <c:pt idx="12">
                  <c:v>29420833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E0-418C-9366-78A5D8F06A2B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E0-418C-9366-78A5D8F06A2B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205112</c:v>
                </c:pt>
                <c:pt idx="1">
                  <c:v>188881</c:v>
                </c:pt>
                <c:pt idx="2">
                  <c:v>242445</c:v>
                </c:pt>
                <c:pt idx="3">
                  <c:v>257256</c:v>
                </c:pt>
                <c:pt idx="4">
                  <c:v>305650</c:v>
                </c:pt>
                <c:pt idx="5">
                  <c:v>416108</c:v>
                </c:pt>
                <c:pt idx="6">
                  <c:v>802126</c:v>
                </c:pt>
                <c:pt idx="7">
                  <c:v>1220783</c:v>
                </c:pt>
                <c:pt idx="8">
                  <c:v>1393292</c:v>
                </c:pt>
                <c:pt idx="9">
                  <c:v>2000930</c:v>
                </c:pt>
                <c:pt idx="10">
                  <c:v>2147000</c:v>
                </c:pt>
                <c:pt idx="11">
                  <c:v>1872313</c:v>
                </c:pt>
                <c:pt idx="12">
                  <c:v>11051896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E0-418C-9366-78A5D8F06A2B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E0-418C-9366-78A5D8F06A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1828321</c:v>
                </c:pt>
                <c:pt idx="1">
                  <c:v>2025462</c:v>
                </c:pt>
                <c:pt idx="2">
                  <c:v>2378640</c:v>
                </c:pt>
                <c:pt idx="3">
                  <c:v>2319426</c:v>
                </c:pt>
                <c:pt idx="4">
                  <c:v>2007623</c:v>
                </c:pt>
                <c:pt idx="5">
                  <c:v>2044023</c:v>
                </c:pt>
                <c:pt idx="6">
                  <c:v>2429630</c:v>
                </c:pt>
                <c:pt idx="7">
                  <c:v>2555151</c:v>
                </c:pt>
                <c:pt idx="8">
                  <c:v>2181575</c:v>
                </c:pt>
                <c:pt idx="9">
                  <c:v>2480422</c:v>
                </c:pt>
                <c:pt idx="10">
                  <c:v>2484652</c:v>
                </c:pt>
                <c:pt idx="11">
                  <c:v>2516744</c:v>
                </c:pt>
                <c:pt idx="12">
                  <c:v>27251669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E0-418C-9366-78A5D8F06A2B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E0-418C-9366-78A5D8F06A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E0-418C-9366-78A5D8F06A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2648818</c:v>
                </c:pt>
                <c:pt idx="1">
                  <c:v>2572143</c:v>
                </c:pt>
                <c:pt idx="2">
                  <c:v>2608059</c:v>
                </c:pt>
                <c:pt idx="3">
                  <c:v>2350457</c:v>
                </c:pt>
                <c:pt idx="4">
                  <c:v>2142513</c:v>
                </c:pt>
                <c:pt idx="5">
                  <c:v>2250779</c:v>
                </c:pt>
                <c:pt idx="6">
                  <c:v>2550167</c:v>
                </c:pt>
                <c:pt idx="7">
                  <c:v>2630739</c:v>
                </c:pt>
                <c:pt idx="12">
                  <c:v>19753675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E0-418C-9366-78A5D8F06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E0-418C-9366-78A5D8F06A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E0-418C-9366-78A5D8F06A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E0-418C-9366-78A5D8F06A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E0-418C-9366-78A5D8F06A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E0-418C-9366-78A5D8F06A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E0-418C-9366-78A5D8F06A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E0-418C-9366-78A5D8F06A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E0-418C-9366-78A5D8F06A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E0-418C-9366-78A5D8F06A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E0-418C-9366-78A5D8F06A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E0-418C-9366-78A5D8F06A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E0-418C-9366-78A5D8F06A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E0-418C-9366-78A5D8F06A2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0.44877075743263894</c:v>
                </c:pt>
                <c:pt idx="1">
                  <c:v>0.26990434774880989</c:v>
                </c:pt>
                <c:pt idx="2">
                  <c:v>9.6449651901927114E-2</c:v>
                </c:pt>
                <c:pt idx="3">
                  <c:v>1.3378741119570048E-2</c:v>
                </c:pt>
                <c:pt idx="4">
                  <c:v>6.7188909471549207E-2</c:v>
                </c:pt>
                <c:pt idx="5">
                  <c:v>0.1011515036768178</c:v>
                </c:pt>
                <c:pt idx="6">
                  <c:v>4.9611257681210663E-2</c:v>
                </c:pt>
                <c:pt idx="7">
                  <c:v>2.9582596097060376E-2</c:v>
                </c:pt>
                <c:pt idx="12">
                  <c:v>0.12311604616620753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E0-418C-9366-78A5D8F06A2B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-2.3513954498300849E-2</c:v>
                </c:pt>
                <c:pt idx="1">
                  <c:v>3.6235194585448438E-2</c:v>
                </c:pt>
                <c:pt idx="2">
                  <c:v>-9.8447602306767079E-3</c:v>
                </c:pt>
                <c:pt idx="3">
                  <c:v>3.696754349122755E-2</c:v>
                </c:pt>
                <c:pt idx="4">
                  <c:v>2.8258828814301085E-2</c:v>
                </c:pt>
                <c:pt idx="5">
                  <c:v>-1.9992678236935291E-5</c:v>
                </c:pt>
                <c:pt idx="6">
                  <c:v>8.1739765035733214E-3</c:v>
                </c:pt>
                <c:pt idx="7">
                  <c:v>1.0412389783644338E-2</c:v>
                </c:pt>
                <c:pt idx="12">
                  <c:v>9.7450640575551528E-3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E0-418C-9366-78A5D8F06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C-4180-A6CA-EB97A764A3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1039815</c:v>
                </c:pt>
                <c:pt idx="1">
                  <c:v>959254</c:v>
                </c:pt>
                <c:pt idx="2">
                  <c:v>1054463</c:v>
                </c:pt>
                <c:pt idx="3">
                  <c:v>1007987</c:v>
                </c:pt>
                <c:pt idx="4">
                  <c:v>1070717</c:v>
                </c:pt>
                <c:pt idx="5">
                  <c:v>1174425</c:v>
                </c:pt>
                <c:pt idx="6">
                  <c:v>1253069</c:v>
                </c:pt>
                <c:pt idx="7">
                  <c:v>1284707</c:v>
                </c:pt>
                <c:pt idx="8">
                  <c:v>1184373</c:v>
                </c:pt>
                <c:pt idx="9">
                  <c:v>1158077</c:v>
                </c:pt>
                <c:pt idx="10">
                  <c:v>954894</c:v>
                </c:pt>
                <c:pt idx="11">
                  <c:v>1018249</c:v>
                </c:pt>
                <c:pt idx="12">
                  <c:v>13160030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C-4180-A6CA-EB97A764A33C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8C-4180-A6CA-EB97A764A33C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34741</c:v>
                </c:pt>
                <c:pt idx="1">
                  <c:v>10447</c:v>
                </c:pt>
                <c:pt idx="2">
                  <c:v>12241</c:v>
                </c:pt>
                <c:pt idx="3">
                  <c:v>13729</c:v>
                </c:pt>
                <c:pt idx="4">
                  <c:v>14994</c:v>
                </c:pt>
                <c:pt idx="5">
                  <c:v>36911</c:v>
                </c:pt>
                <c:pt idx="6">
                  <c:v>115051</c:v>
                </c:pt>
                <c:pt idx="7">
                  <c:v>360702</c:v>
                </c:pt>
                <c:pt idx="8">
                  <c:v>513305</c:v>
                </c:pt>
                <c:pt idx="9">
                  <c:v>850312</c:v>
                </c:pt>
                <c:pt idx="10">
                  <c:v>780228</c:v>
                </c:pt>
                <c:pt idx="11">
                  <c:v>608137</c:v>
                </c:pt>
                <c:pt idx="12">
                  <c:v>3350798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8C-4180-A6CA-EB97A764A33C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8C-4180-A6CA-EB97A764A3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624260</c:v>
                </c:pt>
                <c:pt idx="1">
                  <c:v>809079</c:v>
                </c:pt>
                <c:pt idx="2">
                  <c:v>1005364</c:v>
                </c:pt>
                <c:pt idx="3">
                  <c:v>1064117</c:v>
                </c:pt>
                <c:pt idx="4">
                  <c:v>1033439</c:v>
                </c:pt>
                <c:pt idx="5">
                  <c:v>1088743</c:v>
                </c:pt>
                <c:pt idx="6">
                  <c:v>1256894</c:v>
                </c:pt>
                <c:pt idx="7">
                  <c:v>1344872</c:v>
                </c:pt>
                <c:pt idx="8">
                  <c:v>1155744</c:v>
                </c:pt>
                <c:pt idx="9">
                  <c:v>1232885</c:v>
                </c:pt>
                <c:pt idx="10">
                  <c:v>999210</c:v>
                </c:pt>
                <c:pt idx="11">
                  <c:v>1043010</c:v>
                </c:pt>
                <c:pt idx="12">
                  <c:v>12657617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8C-4180-A6CA-EB97A764A33C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8C-4180-A6CA-EB97A764A3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8C-4180-A6CA-EB97A764A33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996744</c:v>
                </c:pt>
                <c:pt idx="1">
                  <c:v>976969</c:v>
                </c:pt>
                <c:pt idx="2">
                  <c:v>1094218</c:v>
                </c:pt>
                <c:pt idx="3">
                  <c:v>1041525</c:v>
                </c:pt>
                <c:pt idx="4">
                  <c:v>1119114</c:v>
                </c:pt>
                <c:pt idx="5">
                  <c:v>1199939</c:v>
                </c:pt>
                <c:pt idx="6">
                  <c:v>1302324</c:v>
                </c:pt>
                <c:pt idx="7">
                  <c:v>1338126</c:v>
                </c:pt>
                <c:pt idx="12">
                  <c:v>9068959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8C-4180-A6CA-EB97A764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8C-4180-A6CA-EB97A764A3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8C-4180-A6CA-EB97A764A3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8C-4180-A6CA-EB97A764A3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8C-4180-A6CA-EB97A764A3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8C-4180-A6CA-EB97A764A3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8C-4180-A6CA-EB97A764A3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8C-4180-A6CA-EB97A764A3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8C-4180-A6CA-EB97A764A3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8C-4180-A6CA-EB97A764A3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8C-4180-A6CA-EB97A764A3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8C-4180-A6CA-EB97A764A3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8C-4180-A6CA-EB97A764A3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8C-4180-A6CA-EB97A764A33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0.59668087015025795</c:v>
                </c:pt>
                <c:pt idx="1">
                  <c:v>0.20750754870661581</c:v>
                </c:pt>
                <c:pt idx="2">
                  <c:v>8.8379930055183964E-2</c:v>
                </c:pt>
                <c:pt idx="3">
                  <c:v>-2.1230748122621823E-2</c:v>
                </c:pt>
                <c:pt idx="4">
                  <c:v>8.2902812841396445E-2</c:v>
                </c:pt>
                <c:pt idx="5">
                  <c:v>0.10213245917539759</c:v>
                </c:pt>
                <c:pt idx="6">
                  <c:v>3.6144654998750969E-2</c:v>
                </c:pt>
                <c:pt idx="7">
                  <c:v>-5.016090750643909E-3</c:v>
                </c:pt>
                <c:pt idx="12">
                  <c:v>0.10237203723260468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8C-4180-A6CA-EB97A764A33C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-4.1421791376350603E-2</c:v>
                </c:pt>
                <c:pt idx="1">
                  <c:v>1.846747576762775E-2</c:v>
                </c:pt>
                <c:pt idx="2">
                  <c:v>3.770165477593812E-2</c:v>
                </c:pt>
                <c:pt idx="3">
                  <c:v>3.3272254503282195E-2</c:v>
                </c:pt>
                <c:pt idx="4">
                  <c:v>4.5200552526951654E-2</c:v>
                </c:pt>
                <c:pt idx="5">
                  <c:v>2.1724673776528869E-2</c:v>
                </c:pt>
                <c:pt idx="6">
                  <c:v>3.9307492245040043E-2</c:v>
                </c:pt>
                <c:pt idx="7">
                  <c:v>4.1580687269548555E-2</c:v>
                </c:pt>
                <c:pt idx="12">
                  <c:v>2.5385674633670918E-2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8C-4180-A6CA-EB97A764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BA-4A7E-823E-B38B9BB3D5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457415</c:v>
                </c:pt>
                <c:pt idx="1">
                  <c:v>397543</c:v>
                </c:pt>
                <c:pt idx="2">
                  <c:v>417631</c:v>
                </c:pt>
                <c:pt idx="3">
                  <c:v>337995</c:v>
                </c:pt>
                <c:pt idx="4">
                  <c:v>294777</c:v>
                </c:pt>
                <c:pt idx="5">
                  <c:v>320983</c:v>
                </c:pt>
                <c:pt idx="6">
                  <c:v>336291</c:v>
                </c:pt>
                <c:pt idx="7">
                  <c:v>327484</c:v>
                </c:pt>
                <c:pt idx="8">
                  <c:v>358642</c:v>
                </c:pt>
                <c:pt idx="9">
                  <c:v>360471</c:v>
                </c:pt>
                <c:pt idx="10">
                  <c:v>411200</c:v>
                </c:pt>
                <c:pt idx="11">
                  <c:v>403671</c:v>
                </c:pt>
                <c:pt idx="12">
                  <c:v>4424103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A-4A7E-823E-B38B9BB3D57E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BA-4A7E-823E-B38B9BB3D57E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32334</c:v>
                </c:pt>
                <c:pt idx="1">
                  <c:v>32115</c:v>
                </c:pt>
                <c:pt idx="2">
                  <c:v>47243</c:v>
                </c:pt>
                <c:pt idx="3">
                  <c:v>40849</c:v>
                </c:pt>
                <c:pt idx="4">
                  <c:v>49950</c:v>
                </c:pt>
                <c:pt idx="5">
                  <c:v>81566</c:v>
                </c:pt>
                <c:pt idx="6">
                  <c:v>149984</c:v>
                </c:pt>
                <c:pt idx="7">
                  <c:v>162669</c:v>
                </c:pt>
                <c:pt idx="8">
                  <c:v>245802</c:v>
                </c:pt>
                <c:pt idx="9">
                  <c:v>298448</c:v>
                </c:pt>
                <c:pt idx="10">
                  <c:v>362841</c:v>
                </c:pt>
                <c:pt idx="11">
                  <c:v>303136</c:v>
                </c:pt>
                <c:pt idx="12">
                  <c:v>1806937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A-4A7E-823E-B38B9BB3D57E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BA-4A7E-823E-B38B9BB3D5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238924</c:v>
                </c:pt>
                <c:pt idx="1">
                  <c:v>234944</c:v>
                </c:pt>
                <c:pt idx="2">
                  <c:v>309470</c:v>
                </c:pt>
                <c:pt idx="3">
                  <c:v>278608</c:v>
                </c:pt>
                <c:pt idx="4">
                  <c:v>214787</c:v>
                </c:pt>
                <c:pt idx="5">
                  <c:v>232142</c:v>
                </c:pt>
                <c:pt idx="6">
                  <c:v>228057</c:v>
                </c:pt>
                <c:pt idx="7">
                  <c:v>236713</c:v>
                </c:pt>
                <c:pt idx="8">
                  <c:v>240568</c:v>
                </c:pt>
                <c:pt idx="9">
                  <c:v>256441</c:v>
                </c:pt>
                <c:pt idx="10">
                  <c:v>367823</c:v>
                </c:pt>
                <c:pt idx="11">
                  <c:v>330779</c:v>
                </c:pt>
                <c:pt idx="12">
                  <c:v>3169256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BA-4A7E-823E-B38B9BB3D57E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BA-4A7E-823E-B38B9BB3D5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BA-4A7E-823E-B38B9BB3D5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354283</c:v>
                </c:pt>
                <c:pt idx="1">
                  <c:v>338200</c:v>
                </c:pt>
                <c:pt idx="2">
                  <c:v>343780</c:v>
                </c:pt>
                <c:pt idx="3">
                  <c:v>278156</c:v>
                </c:pt>
                <c:pt idx="4">
                  <c:v>236645</c:v>
                </c:pt>
                <c:pt idx="5">
                  <c:v>242760</c:v>
                </c:pt>
                <c:pt idx="6">
                  <c:v>228503</c:v>
                </c:pt>
                <c:pt idx="7">
                  <c:v>240134</c:v>
                </c:pt>
                <c:pt idx="12">
                  <c:v>2262461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BA-4A7E-823E-B38B9BB3D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BA-4A7E-823E-B38B9BB3D5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BA-4A7E-823E-B38B9BB3D5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BA-4A7E-823E-B38B9BB3D5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BA-4A7E-823E-B38B9BB3D5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BA-4A7E-823E-B38B9BB3D5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BA-4A7E-823E-B38B9BB3D5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BA-4A7E-823E-B38B9BB3D5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BA-4A7E-823E-B38B9BB3D5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BA-4A7E-823E-B38B9BB3D5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BA-4A7E-823E-B38B9BB3D5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BA-4A7E-823E-B38B9BB3D5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BA-4A7E-823E-B38B9BB3D5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BA-4A7E-823E-B38B9BB3D57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0.4828271751686728</c:v>
                </c:pt>
                <c:pt idx="1">
                  <c:v>0.43949196404249524</c:v>
                </c:pt>
                <c:pt idx="2">
                  <c:v>0.11086696610333791</c:v>
                </c:pt>
                <c:pt idx="3">
                  <c:v>-1.6223511169816129E-3</c:v>
                </c:pt>
                <c:pt idx="4">
                  <c:v>0.10176593555475888</c:v>
                </c:pt>
                <c:pt idx="5">
                  <c:v>4.5739245806446061E-2</c:v>
                </c:pt>
                <c:pt idx="6">
                  <c:v>1.9556514380176804E-3</c:v>
                </c:pt>
                <c:pt idx="7">
                  <c:v>1.4452100222632547E-2</c:v>
                </c:pt>
                <c:pt idx="12">
                  <c:v>0.14633634721543132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BA-4A7E-823E-B38B9BB3D57E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-0.22546702666069107</c:v>
                </c:pt>
                <c:pt idx="1">
                  <c:v>-0.1492744181132607</c:v>
                </c:pt>
                <c:pt idx="2">
                  <c:v>-0.17683313738683193</c:v>
                </c:pt>
                <c:pt idx="3">
                  <c:v>-0.17704108048935641</c:v>
                </c:pt>
                <c:pt idx="4">
                  <c:v>-0.19720670201542179</c:v>
                </c:pt>
                <c:pt idx="5">
                  <c:v>-0.2436982643940645</c:v>
                </c:pt>
                <c:pt idx="6">
                  <c:v>-0.32052002581097916</c:v>
                </c:pt>
                <c:pt idx="7">
                  <c:v>-0.26673058836462238</c:v>
                </c:pt>
                <c:pt idx="12">
                  <c:v>-0.21717375651314008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BA-4A7E-823E-B38B9BB3D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9-49AE-A449-AC3F684A00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101986</c:v>
                </c:pt>
                <c:pt idx="1">
                  <c:v>112064</c:v>
                </c:pt>
                <c:pt idx="2">
                  <c:v>91891</c:v>
                </c:pt>
                <c:pt idx="3">
                  <c:v>110366</c:v>
                </c:pt>
                <c:pt idx="4">
                  <c:v>94991</c:v>
                </c:pt>
                <c:pt idx="5">
                  <c:v>79884</c:v>
                </c:pt>
                <c:pt idx="6">
                  <c:v>103465</c:v>
                </c:pt>
                <c:pt idx="7">
                  <c:v>144376</c:v>
                </c:pt>
                <c:pt idx="8">
                  <c:v>88844</c:v>
                </c:pt>
                <c:pt idx="9">
                  <c:v>102739</c:v>
                </c:pt>
                <c:pt idx="10">
                  <c:v>76005</c:v>
                </c:pt>
                <c:pt idx="11">
                  <c:v>74211</c:v>
                </c:pt>
                <c:pt idx="12">
                  <c:v>1180822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9-49AE-A449-AC3F684A007B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69-49AE-A449-AC3F684A007B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30295</c:v>
                </c:pt>
                <c:pt idx="1">
                  <c:v>42634</c:v>
                </c:pt>
                <c:pt idx="2">
                  <c:v>45051</c:v>
                </c:pt>
                <c:pt idx="3">
                  <c:v>31063</c:v>
                </c:pt>
                <c:pt idx="4">
                  <c:v>52639</c:v>
                </c:pt>
                <c:pt idx="5">
                  <c:v>48177</c:v>
                </c:pt>
                <c:pt idx="6">
                  <c:v>78936</c:v>
                </c:pt>
                <c:pt idx="7">
                  <c:v>120894</c:v>
                </c:pt>
                <c:pt idx="8">
                  <c:v>70250</c:v>
                </c:pt>
                <c:pt idx="9">
                  <c:v>99521</c:v>
                </c:pt>
                <c:pt idx="10">
                  <c:v>103410</c:v>
                </c:pt>
                <c:pt idx="11">
                  <c:v>93032</c:v>
                </c:pt>
                <c:pt idx="12">
                  <c:v>815902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69-49AE-A449-AC3F684A007B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9-49AE-A449-AC3F684A00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80394</c:v>
                </c:pt>
                <c:pt idx="1">
                  <c:v>114316</c:v>
                </c:pt>
                <c:pt idx="2">
                  <c:v>106845</c:v>
                </c:pt>
                <c:pt idx="3">
                  <c:v>114040</c:v>
                </c:pt>
                <c:pt idx="4">
                  <c:v>108904</c:v>
                </c:pt>
                <c:pt idx="5">
                  <c:v>75211</c:v>
                </c:pt>
                <c:pt idx="6">
                  <c:v>103512</c:v>
                </c:pt>
                <c:pt idx="7">
                  <c:v>143032</c:v>
                </c:pt>
                <c:pt idx="8">
                  <c:v>96299</c:v>
                </c:pt>
                <c:pt idx="9">
                  <c:v>129560</c:v>
                </c:pt>
                <c:pt idx="10">
                  <c:v>100560</c:v>
                </c:pt>
                <c:pt idx="11">
                  <c:v>115679</c:v>
                </c:pt>
                <c:pt idx="12">
                  <c:v>1288352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69-49AE-A449-AC3F684A007B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69-49AE-A449-AC3F684A00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69-49AE-A449-AC3F684A00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126041</c:v>
                </c:pt>
                <c:pt idx="1">
                  <c:v>145020</c:v>
                </c:pt>
                <c:pt idx="2">
                  <c:v>131263</c:v>
                </c:pt>
                <c:pt idx="3">
                  <c:v>138315</c:v>
                </c:pt>
                <c:pt idx="4">
                  <c:v>106558</c:v>
                </c:pt>
                <c:pt idx="5">
                  <c:v>97312</c:v>
                </c:pt>
                <c:pt idx="6">
                  <c:v>120065</c:v>
                </c:pt>
                <c:pt idx="7">
                  <c:v>165297</c:v>
                </c:pt>
                <c:pt idx="12">
                  <c:v>1029871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69-49AE-A449-AC3F684A0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69-49AE-A449-AC3F684A00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69-49AE-A449-AC3F684A00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69-49AE-A449-AC3F684A00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69-49AE-A449-AC3F684A00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69-49AE-A449-AC3F684A00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69-49AE-A449-AC3F684A00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69-49AE-A449-AC3F684A00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69-49AE-A449-AC3F684A00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69-49AE-A449-AC3F684A00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69-49AE-A449-AC3F684A00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69-49AE-A449-AC3F684A00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69-49AE-A449-AC3F684A00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69-49AE-A449-AC3F684A007B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0.56779112869119586</c:v>
                </c:pt>
                <c:pt idx="1">
                  <c:v>0.26858882396165007</c:v>
                </c:pt>
                <c:pt idx="2">
                  <c:v>0.22853666526276384</c:v>
                </c:pt>
                <c:pt idx="3">
                  <c:v>0.21286390740091199</c:v>
                </c:pt>
                <c:pt idx="4">
                  <c:v>-2.154190846984505E-2</c:v>
                </c:pt>
                <c:pt idx="5">
                  <c:v>0.29385329273643479</c:v>
                </c:pt>
                <c:pt idx="6">
                  <c:v>0.15991382641626095</c:v>
                </c:pt>
                <c:pt idx="7">
                  <c:v>0.15566446669276801</c:v>
                </c:pt>
                <c:pt idx="12">
                  <c:v>0.21697622699567742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69-49AE-A449-AC3F684A007B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0.23586570705783139</c:v>
                </c:pt>
                <c:pt idx="1">
                  <c:v>0.29408195316961727</c:v>
                </c:pt>
                <c:pt idx="2">
                  <c:v>0.42846415862271603</c:v>
                </c:pt>
                <c:pt idx="3">
                  <c:v>0.25323922222423567</c:v>
                </c:pt>
                <c:pt idx="4">
                  <c:v>0.12176943078818003</c:v>
                </c:pt>
                <c:pt idx="5">
                  <c:v>0.21816634119473233</c:v>
                </c:pt>
                <c:pt idx="6">
                  <c:v>0.16044072874885229</c:v>
                </c:pt>
                <c:pt idx="7">
                  <c:v>0.14490635562697407</c:v>
                </c:pt>
                <c:pt idx="12">
                  <c:v>0.2274645629500025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69-49AE-A449-AC3F684A0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4C-45FD-BF90-439F80ECEA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12040</c:v>
                </c:pt>
                <c:pt idx="1">
                  <c:v>9796</c:v>
                </c:pt>
                <c:pt idx="2">
                  <c:v>12981</c:v>
                </c:pt>
                <c:pt idx="3">
                  <c:v>12555</c:v>
                </c:pt>
                <c:pt idx="4">
                  <c:v>8698</c:v>
                </c:pt>
                <c:pt idx="5">
                  <c:v>10084</c:v>
                </c:pt>
                <c:pt idx="6">
                  <c:v>12140</c:v>
                </c:pt>
                <c:pt idx="7">
                  <c:v>10486</c:v>
                </c:pt>
                <c:pt idx="8">
                  <c:v>9794</c:v>
                </c:pt>
                <c:pt idx="9">
                  <c:v>10952</c:v>
                </c:pt>
                <c:pt idx="10">
                  <c:v>11776</c:v>
                </c:pt>
                <c:pt idx="11">
                  <c:v>12560</c:v>
                </c:pt>
                <c:pt idx="12">
                  <c:v>133862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C-45FD-BF90-439F80ECEADF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4C-45FD-BF90-439F80ECEADF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1367</c:v>
                </c:pt>
                <c:pt idx="1">
                  <c:v>495</c:v>
                </c:pt>
                <c:pt idx="2">
                  <c:v>546</c:v>
                </c:pt>
                <c:pt idx="3">
                  <c:v>1296</c:v>
                </c:pt>
                <c:pt idx="4">
                  <c:v>3849</c:v>
                </c:pt>
                <c:pt idx="5">
                  <c:v>5753</c:v>
                </c:pt>
                <c:pt idx="6">
                  <c:v>8901</c:v>
                </c:pt>
                <c:pt idx="7">
                  <c:v>11063</c:v>
                </c:pt>
                <c:pt idx="8">
                  <c:v>12066</c:v>
                </c:pt>
                <c:pt idx="9">
                  <c:v>16131</c:v>
                </c:pt>
                <c:pt idx="10">
                  <c:v>16640</c:v>
                </c:pt>
                <c:pt idx="11">
                  <c:v>15230</c:v>
                </c:pt>
                <c:pt idx="12">
                  <c:v>93337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4C-45FD-BF90-439F80ECEADF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4C-45FD-BF90-439F80ECEA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11804</c:v>
                </c:pt>
                <c:pt idx="1">
                  <c:v>13448</c:v>
                </c:pt>
                <c:pt idx="2">
                  <c:v>12723</c:v>
                </c:pt>
                <c:pt idx="3">
                  <c:v>15015</c:v>
                </c:pt>
                <c:pt idx="4">
                  <c:v>9508</c:v>
                </c:pt>
                <c:pt idx="5">
                  <c:v>8661</c:v>
                </c:pt>
                <c:pt idx="6">
                  <c:v>14155</c:v>
                </c:pt>
                <c:pt idx="7">
                  <c:v>10204</c:v>
                </c:pt>
                <c:pt idx="8">
                  <c:v>10921</c:v>
                </c:pt>
                <c:pt idx="9">
                  <c:v>13398</c:v>
                </c:pt>
                <c:pt idx="10">
                  <c:v>12499</c:v>
                </c:pt>
                <c:pt idx="11">
                  <c:v>13797</c:v>
                </c:pt>
                <c:pt idx="12">
                  <c:v>146133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C-45FD-BF90-439F80ECEADF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4C-45FD-BF90-439F80ECEA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4C-45FD-BF90-439F80ECEA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12734</c:v>
                </c:pt>
                <c:pt idx="1">
                  <c:v>12998</c:v>
                </c:pt>
                <c:pt idx="2">
                  <c:v>11046</c:v>
                </c:pt>
                <c:pt idx="3">
                  <c:v>12403</c:v>
                </c:pt>
                <c:pt idx="4">
                  <c:v>11520</c:v>
                </c:pt>
                <c:pt idx="5">
                  <c:v>9465</c:v>
                </c:pt>
                <c:pt idx="6">
                  <c:v>15668</c:v>
                </c:pt>
                <c:pt idx="7">
                  <c:v>11972</c:v>
                </c:pt>
                <c:pt idx="12">
                  <c:v>97806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4C-45FD-BF90-439F80EC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4C-45FD-BF90-439F80ECEA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4C-45FD-BF90-439F80ECEA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4C-45FD-BF90-439F80ECEA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4C-45FD-BF90-439F80ECEA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4C-45FD-BF90-439F80ECEA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4C-45FD-BF90-439F80ECEA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4C-45FD-BF90-439F80ECEA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4C-45FD-BF90-439F80ECEA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4C-45FD-BF90-439F80ECEA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4C-45FD-BF90-439F80ECEA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4C-45FD-BF90-439F80ECEA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4C-45FD-BF90-439F80ECEA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4C-45FD-BF90-439F80ECEAD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7.8786851914605327E-2</c:v>
                </c:pt>
                <c:pt idx="1">
                  <c:v>-3.3462224866151136E-2</c:v>
                </c:pt>
                <c:pt idx="2">
                  <c:v>-0.1318085357227069</c:v>
                </c:pt>
                <c:pt idx="3">
                  <c:v>-0.173959373959374</c:v>
                </c:pt>
                <c:pt idx="4">
                  <c:v>0.21161127471602859</c:v>
                </c:pt>
                <c:pt idx="5">
                  <c:v>9.2829927260131617E-2</c:v>
                </c:pt>
                <c:pt idx="6">
                  <c:v>0.10688802543270937</c:v>
                </c:pt>
                <c:pt idx="7">
                  <c:v>0.17326538612308906</c:v>
                </c:pt>
                <c:pt idx="12">
                  <c:v>2.3953600368517014E-2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4C-45FD-BF90-439F80ECEADF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5.7641196013288987E-2</c:v>
                </c:pt>
                <c:pt idx="1">
                  <c:v>0.32686810943242151</c:v>
                </c:pt>
                <c:pt idx="2">
                  <c:v>-0.14906401663970414</c:v>
                </c:pt>
                <c:pt idx="3">
                  <c:v>-1.210673038630028E-2</c:v>
                </c:pt>
                <c:pt idx="4">
                  <c:v>0.32444240055185092</c:v>
                </c:pt>
                <c:pt idx="5">
                  <c:v>-6.1384371281237637E-2</c:v>
                </c:pt>
                <c:pt idx="6">
                  <c:v>0.2906095551894563</c:v>
                </c:pt>
                <c:pt idx="7">
                  <c:v>0.14171275987030318</c:v>
                </c:pt>
                <c:pt idx="12">
                  <c:v>0.10166704212660505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4C-45FD-BF90-439F80EC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CB-4786-B5C5-FF210C2340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104676</c:v>
                </c:pt>
                <c:pt idx="1">
                  <c:v>83167</c:v>
                </c:pt>
                <c:pt idx="2">
                  <c:v>99533</c:v>
                </c:pt>
                <c:pt idx="3">
                  <c:v>91023</c:v>
                </c:pt>
                <c:pt idx="4">
                  <c:v>67755</c:v>
                </c:pt>
                <c:pt idx="5">
                  <c:v>80965</c:v>
                </c:pt>
                <c:pt idx="6">
                  <c:v>102444</c:v>
                </c:pt>
                <c:pt idx="7">
                  <c:v>87661</c:v>
                </c:pt>
                <c:pt idx="8">
                  <c:v>85629</c:v>
                </c:pt>
                <c:pt idx="9">
                  <c:v>81111</c:v>
                </c:pt>
                <c:pt idx="10">
                  <c:v>90274</c:v>
                </c:pt>
                <c:pt idx="11">
                  <c:v>110575</c:v>
                </c:pt>
                <c:pt idx="12">
                  <c:v>1084813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B-4786-B5C5-FF210C2340FF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CB-4786-B5C5-FF210C2340FF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15935</c:v>
                </c:pt>
                <c:pt idx="1">
                  <c:v>5298</c:v>
                </c:pt>
                <c:pt idx="2">
                  <c:v>5757</c:v>
                </c:pt>
                <c:pt idx="3">
                  <c:v>10928</c:v>
                </c:pt>
                <c:pt idx="4">
                  <c:v>24046</c:v>
                </c:pt>
                <c:pt idx="5">
                  <c:v>44724</c:v>
                </c:pt>
                <c:pt idx="6">
                  <c:v>73800</c:v>
                </c:pt>
                <c:pt idx="7">
                  <c:v>86619</c:v>
                </c:pt>
                <c:pt idx="8">
                  <c:v>99484</c:v>
                </c:pt>
                <c:pt idx="9">
                  <c:v>104460</c:v>
                </c:pt>
                <c:pt idx="10">
                  <c:v>143003</c:v>
                </c:pt>
                <c:pt idx="11">
                  <c:v>112413</c:v>
                </c:pt>
                <c:pt idx="12">
                  <c:v>726467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CB-4786-B5C5-FF210C2340FF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CB-4786-B5C5-FF210C2340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99130</c:v>
                </c:pt>
                <c:pt idx="1">
                  <c:v>91920</c:v>
                </c:pt>
                <c:pt idx="2">
                  <c:v>104961</c:v>
                </c:pt>
                <c:pt idx="3">
                  <c:v>107027</c:v>
                </c:pt>
                <c:pt idx="4">
                  <c:v>72154</c:v>
                </c:pt>
                <c:pt idx="5">
                  <c:v>69929</c:v>
                </c:pt>
                <c:pt idx="6">
                  <c:v>112629</c:v>
                </c:pt>
                <c:pt idx="7">
                  <c:v>82193</c:v>
                </c:pt>
                <c:pt idx="8">
                  <c:v>86458</c:v>
                </c:pt>
                <c:pt idx="9">
                  <c:v>88293</c:v>
                </c:pt>
                <c:pt idx="10">
                  <c:v>104326</c:v>
                </c:pt>
                <c:pt idx="11">
                  <c:v>105632</c:v>
                </c:pt>
                <c:pt idx="12">
                  <c:v>1124652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CB-4786-B5C5-FF210C2340FF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CB-4786-B5C5-FF210C2340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CB-4786-B5C5-FF210C2340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106604</c:v>
                </c:pt>
                <c:pt idx="1">
                  <c:v>100713</c:v>
                </c:pt>
                <c:pt idx="2">
                  <c:v>85919</c:v>
                </c:pt>
                <c:pt idx="3">
                  <c:v>87599</c:v>
                </c:pt>
                <c:pt idx="4">
                  <c:v>86039</c:v>
                </c:pt>
                <c:pt idx="5">
                  <c:v>73982</c:v>
                </c:pt>
                <c:pt idx="6">
                  <c:v>124358</c:v>
                </c:pt>
                <c:pt idx="7">
                  <c:v>95269</c:v>
                </c:pt>
                <c:pt idx="12">
                  <c:v>760483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CB-4786-B5C5-FF210C234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CB-4786-B5C5-FF210C2340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CB-4786-B5C5-FF210C2340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CB-4786-B5C5-FF210C2340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CB-4786-B5C5-FF210C2340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CB-4786-B5C5-FF210C2340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CB-4786-B5C5-FF210C2340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CB-4786-B5C5-FF210C2340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CB-4786-B5C5-FF210C2340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CB-4786-B5C5-FF210C2340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CB-4786-B5C5-FF210C2340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CB-4786-B5C5-FF210C2340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CB-4786-B5C5-FF210C2340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CB-4786-B5C5-FF210C2340FF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7.5395944719055752E-2</c:v>
                </c:pt>
                <c:pt idx="1">
                  <c:v>9.5659268929503938E-2</c:v>
                </c:pt>
                <c:pt idx="2">
                  <c:v>-0.18141976543668603</c:v>
                </c:pt>
                <c:pt idx="3">
                  <c:v>-0.18152428826370914</c:v>
                </c:pt>
                <c:pt idx="4">
                  <c:v>0.19243562380464008</c:v>
                </c:pt>
                <c:pt idx="5">
                  <c:v>5.7958786769437554E-2</c:v>
                </c:pt>
                <c:pt idx="6">
                  <c:v>0.10413836578501101</c:v>
                </c:pt>
                <c:pt idx="7">
                  <c:v>0.15908897351355944</c:v>
                </c:pt>
                <c:pt idx="12">
                  <c:v>2.7758894941907641E-2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CB-4786-B5C5-FF210C2340FF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1.8418739730215128E-2</c:v>
                </c:pt>
                <c:pt idx="1">
                  <c:v>0.21097310231221522</c:v>
                </c:pt>
                <c:pt idx="2">
                  <c:v>-0.13677875679422902</c:v>
                </c:pt>
                <c:pt idx="3">
                  <c:v>-3.7616866066818244E-2</c:v>
                </c:pt>
                <c:pt idx="4">
                  <c:v>0.26985462327503495</c:v>
                </c:pt>
                <c:pt idx="5">
                  <c:v>-8.6247143827579809E-2</c:v>
                </c:pt>
                <c:pt idx="6">
                  <c:v>0.21391199094139246</c:v>
                </c:pt>
                <c:pt idx="7">
                  <c:v>8.6788879889574622E-2</c:v>
                </c:pt>
                <c:pt idx="12">
                  <c:v>6.0314490312649793E-2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CB-4786-B5C5-FF210C234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4F-4C73-BC0A-DD29E0873F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83128</c:v>
                </c:pt>
                <c:pt idx="1">
                  <c:v>87289</c:v>
                </c:pt>
                <c:pt idx="2">
                  <c:v>88897</c:v>
                </c:pt>
                <c:pt idx="3">
                  <c:v>97842</c:v>
                </c:pt>
                <c:pt idx="4">
                  <c:v>91202</c:v>
                </c:pt>
                <c:pt idx="5">
                  <c:v>81601</c:v>
                </c:pt>
                <c:pt idx="6">
                  <c:v>109558</c:v>
                </c:pt>
                <c:pt idx="7">
                  <c:v>136160</c:v>
                </c:pt>
                <c:pt idx="8">
                  <c:v>88702</c:v>
                </c:pt>
                <c:pt idx="9">
                  <c:v>97778</c:v>
                </c:pt>
                <c:pt idx="10">
                  <c:v>72557</c:v>
                </c:pt>
                <c:pt idx="11">
                  <c:v>82284</c:v>
                </c:pt>
                <c:pt idx="12">
                  <c:v>1116998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F-4C73-BC0A-DD29E0873FB4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4F-4C73-BC0A-DD29E0873FB4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3178</c:v>
                </c:pt>
                <c:pt idx="1">
                  <c:v>3231</c:v>
                </c:pt>
                <c:pt idx="2">
                  <c:v>3661</c:v>
                </c:pt>
                <c:pt idx="3">
                  <c:v>3486</c:v>
                </c:pt>
                <c:pt idx="4">
                  <c:v>9469</c:v>
                </c:pt>
                <c:pt idx="5">
                  <c:v>43592</c:v>
                </c:pt>
                <c:pt idx="6">
                  <c:v>63536</c:v>
                </c:pt>
                <c:pt idx="7">
                  <c:v>96472</c:v>
                </c:pt>
                <c:pt idx="8">
                  <c:v>110449</c:v>
                </c:pt>
                <c:pt idx="9">
                  <c:v>146692</c:v>
                </c:pt>
                <c:pt idx="10">
                  <c:v>110264</c:v>
                </c:pt>
                <c:pt idx="11">
                  <c:v>97951</c:v>
                </c:pt>
                <c:pt idx="12">
                  <c:v>691981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4F-4C73-BC0A-DD29E0873FB4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4F-4C73-BC0A-DD29E0873F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102811</c:v>
                </c:pt>
                <c:pt idx="1">
                  <c:v>93483</c:v>
                </c:pt>
                <c:pt idx="2">
                  <c:v>104674</c:v>
                </c:pt>
                <c:pt idx="3">
                  <c:v>109312</c:v>
                </c:pt>
                <c:pt idx="4">
                  <c:v>128308</c:v>
                </c:pt>
                <c:pt idx="5">
                  <c:v>92592</c:v>
                </c:pt>
                <c:pt idx="6">
                  <c:v>117669</c:v>
                </c:pt>
                <c:pt idx="7">
                  <c:v>145474</c:v>
                </c:pt>
                <c:pt idx="8">
                  <c:v>115899</c:v>
                </c:pt>
                <c:pt idx="9">
                  <c:v>100406</c:v>
                </c:pt>
                <c:pt idx="10">
                  <c:v>88047</c:v>
                </c:pt>
                <c:pt idx="11">
                  <c:v>89069</c:v>
                </c:pt>
                <c:pt idx="12">
                  <c:v>1287744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4F-4C73-BC0A-DD29E0873FB4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4F-4C73-BC0A-DD29E0873F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4F-4C73-BC0A-DD29E0873FB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99985</c:v>
                </c:pt>
                <c:pt idx="1">
                  <c:v>94411</c:v>
                </c:pt>
                <c:pt idx="2">
                  <c:v>92238</c:v>
                </c:pt>
                <c:pt idx="3">
                  <c:v>106948</c:v>
                </c:pt>
                <c:pt idx="4">
                  <c:v>104374</c:v>
                </c:pt>
                <c:pt idx="5">
                  <c:v>94837</c:v>
                </c:pt>
                <c:pt idx="6">
                  <c:v>122960</c:v>
                </c:pt>
                <c:pt idx="7">
                  <c:v>161643</c:v>
                </c:pt>
                <c:pt idx="12">
                  <c:v>877396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4F-4C73-BC0A-DD29E0873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4F-4C73-BC0A-DD29E0873F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4F-4C73-BC0A-DD29E0873F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4F-4C73-BC0A-DD29E0873F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4F-4C73-BC0A-DD29E0873F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4F-4C73-BC0A-DD29E0873F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4F-4C73-BC0A-DD29E0873F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4F-4C73-BC0A-DD29E0873F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4F-4C73-BC0A-DD29E0873F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4F-4C73-BC0A-DD29E0873F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4F-4C73-BC0A-DD29E0873F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4F-4C73-BC0A-DD29E0873F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4F-4C73-BC0A-DD29E0873F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4F-4C73-BC0A-DD29E0873FB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-2.7487331122156178E-2</c:v>
                </c:pt>
                <c:pt idx="1">
                  <c:v>9.926938587764722E-3</c:v>
                </c:pt>
                <c:pt idx="2">
                  <c:v>-0.11880696256950152</c:v>
                </c:pt>
                <c:pt idx="3">
                  <c:v>-2.1626170960187374E-2</c:v>
                </c:pt>
                <c:pt idx="4">
                  <c:v>-0.18653552389562611</c:v>
                </c:pt>
                <c:pt idx="5">
                  <c:v>2.4246155175393191E-2</c:v>
                </c:pt>
                <c:pt idx="6">
                  <c:v>4.4965114006237927E-2</c:v>
                </c:pt>
                <c:pt idx="7">
                  <c:v>0.11114700908753461</c:v>
                </c:pt>
                <c:pt idx="12">
                  <c:v>-1.8927166135724982E-2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4F-4C73-BC0A-DD29E0873FB4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0.20278365893561734</c:v>
                </c:pt>
                <c:pt idx="1">
                  <c:v>8.1591036671287309E-2</c:v>
                </c:pt>
                <c:pt idx="2">
                  <c:v>3.7582820567623187E-2</c:v>
                </c:pt>
                <c:pt idx="3">
                  <c:v>9.3068416426483447E-2</c:v>
                </c:pt>
                <c:pt idx="4">
                  <c:v>0.1444266573101467</c:v>
                </c:pt>
                <c:pt idx="5">
                  <c:v>0.16220389456011564</c:v>
                </c:pt>
                <c:pt idx="6">
                  <c:v>0.12232789937749877</c:v>
                </c:pt>
                <c:pt idx="7">
                  <c:v>0.18715481786133958</c:v>
                </c:pt>
                <c:pt idx="12">
                  <c:v>0.13113576914102132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4F-4C73-BC0A-DD29E0873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EE-4CA7-95AB-2DF057E2C7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110064</c:v>
                </c:pt>
                <c:pt idx="1">
                  <c:v>94523</c:v>
                </c:pt>
                <c:pt idx="2">
                  <c:v>79773</c:v>
                </c:pt>
                <c:pt idx="3">
                  <c:v>69948</c:v>
                </c:pt>
                <c:pt idx="4">
                  <c:v>58844</c:v>
                </c:pt>
                <c:pt idx="5">
                  <c:v>54083</c:v>
                </c:pt>
                <c:pt idx="6">
                  <c:v>65606</c:v>
                </c:pt>
                <c:pt idx="7">
                  <c:v>112248</c:v>
                </c:pt>
                <c:pt idx="8">
                  <c:v>65700</c:v>
                </c:pt>
                <c:pt idx="9">
                  <c:v>69473</c:v>
                </c:pt>
                <c:pt idx="10">
                  <c:v>77025</c:v>
                </c:pt>
                <c:pt idx="11">
                  <c:v>82234</c:v>
                </c:pt>
                <c:pt idx="12">
                  <c:v>939521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E-4CA7-95AB-2DF057E2C7B9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EE-4CA7-95AB-2DF057E2C7B9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7527</c:v>
                </c:pt>
                <c:pt idx="1">
                  <c:v>9475</c:v>
                </c:pt>
                <c:pt idx="2">
                  <c:v>12722</c:v>
                </c:pt>
                <c:pt idx="3">
                  <c:v>23678</c:v>
                </c:pt>
                <c:pt idx="4">
                  <c:v>23568</c:v>
                </c:pt>
                <c:pt idx="5">
                  <c:v>27505</c:v>
                </c:pt>
                <c:pt idx="6">
                  <c:v>37614</c:v>
                </c:pt>
                <c:pt idx="7">
                  <c:v>77027</c:v>
                </c:pt>
                <c:pt idx="8">
                  <c:v>49943</c:v>
                </c:pt>
                <c:pt idx="9">
                  <c:v>59820</c:v>
                </c:pt>
                <c:pt idx="10">
                  <c:v>72086</c:v>
                </c:pt>
                <c:pt idx="11">
                  <c:v>73156</c:v>
                </c:pt>
                <c:pt idx="12">
                  <c:v>474121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EE-4CA7-95AB-2DF057E2C7B9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EE-4CA7-95AB-2DF057E2C7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69419</c:v>
                </c:pt>
                <c:pt idx="1">
                  <c:v>68860</c:v>
                </c:pt>
                <c:pt idx="2">
                  <c:v>80966</c:v>
                </c:pt>
                <c:pt idx="3">
                  <c:v>72863</c:v>
                </c:pt>
                <c:pt idx="4">
                  <c:v>70056</c:v>
                </c:pt>
                <c:pt idx="5">
                  <c:v>70281</c:v>
                </c:pt>
                <c:pt idx="6">
                  <c:v>68568</c:v>
                </c:pt>
                <c:pt idx="7">
                  <c:v>111955</c:v>
                </c:pt>
                <c:pt idx="8">
                  <c:v>78519</c:v>
                </c:pt>
                <c:pt idx="9">
                  <c:v>79672</c:v>
                </c:pt>
                <c:pt idx="10">
                  <c:v>88825</c:v>
                </c:pt>
                <c:pt idx="11">
                  <c:v>85191</c:v>
                </c:pt>
                <c:pt idx="12">
                  <c:v>945175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EE-4CA7-95AB-2DF057E2C7B9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EE-4CA7-95AB-2DF057E2C7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EE-4CA7-95AB-2DF057E2C7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119390</c:v>
                </c:pt>
                <c:pt idx="1">
                  <c:v>94960</c:v>
                </c:pt>
                <c:pt idx="2">
                  <c:v>78463</c:v>
                </c:pt>
                <c:pt idx="3">
                  <c:v>73488</c:v>
                </c:pt>
                <c:pt idx="4">
                  <c:v>66969</c:v>
                </c:pt>
                <c:pt idx="5">
                  <c:v>69006</c:v>
                </c:pt>
                <c:pt idx="6">
                  <c:v>70593</c:v>
                </c:pt>
                <c:pt idx="7">
                  <c:v>107295</c:v>
                </c:pt>
                <c:pt idx="12">
                  <c:v>680164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EE-4CA7-95AB-2DF057E2C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EE-4CA7-95AB-2DF057E2C7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EE-4CA7-95AB-2DF057E2C7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EE-4CA7-95AB-2DF057E2C7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E-4CA7-95AB-2DF057E2C7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E-4CA7-95AB-2DF057E2C7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E-4CA7-95AB-2DF057E2C7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EE-4CA7-95AB-2DF057E2C7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EE-4CA7-95AB-2DF057E2C7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EE-4CA7-95AB-2DF057E2C7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EE-4CA7-95AB-2DF057E2C7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EE-4CA7-95AB-2DF057E2C7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EE-4CA7-95AB-2DF057E2C7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EE-4CA7-95AB-2DF057E2C7B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0.71984615162995724</c:v>
                </c:pt>
                <c:pt idx="1">
                  <c:v>0.37902991577112988</c:v>
                </c:pt>
                <c:pt idx="2">
                  <c:v>-3.0914210903342121E-2</c:v>
                </c:pt>
                <c:pt idx="3">
                  <c:v>8.577741789385529E-3</c:v>
                </c:pt>
                <c:pt idx="4">
                  <c:v>-4.4064748201438797E-2</c:v>
                </c:pt>
                <c:pt idx="5">
                  <c:v>-1.8141460707730372E-2</c:v>
                </c:pt>
                <c:pt idx="6">
                  <c:v>2.9532726636331885E-2</c:v>
                </c:pt>
                <c:pt idx="7">
                  <c:v>-4.1623866732169224E-2</c:v>
                </c:pt>
                <c:pt idx="12">
                  <c:v>0.10962399342216878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EE-4CA7-95AB-2DF057E2C7B9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8.4732519261520478E-2</c:v>
                </c:pt>
                <c:pt idx="1">
                  <c:v>4.6232133977972545E-3</c:v>
                </c:pt>
                <c:pt idx="2">
                  <c:v>-1.6421596279442952E-2</c:v>
                </c:pt>
                <c:pt idx="3">
                  <c:v>5.0609023846285739E-2</c:v>
                </c:pt>
                <c:pt idx="4">
                  <c:v>0.13807694922167091</c:v>
                </c:pt>
                <c:pt idx="5">
                  <c:v>0.27592774069485793</c:v>
                </c:pt>
                <c:pt idx="6">
                  <c:v>7.6014388927841958E-2</c:v>
                </c:pt>
                <c:pt idx="7">
                  <c:v>-4.4125507804147923E-2</c:v>
                </c:pt>
                <c:pt idx="12">
                  <c:v>5.4372342420968334E-2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EE-4CA7-95AB-2DF057E2C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94-4819-A9D7-336CBEAF0B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TF'!$C$251:$C$263</c:f>
              <c:numCache>
                <c:formatCode>#,##0</c:formatCode>
                <c:ptCount val="13"/>
                <c:pt idx="0">
                  <c:v>60936</c:v>
                </c:pt>
                <c:pt idx="1">
                  <c:v>51650</c:v>
                </c:pt>
                <c:pt idx="2">
                  <c:v>58469</c:v>
                </c:pt>
                <c:pt idx="3">
                  <c:v>60666</c:v>
                </c:pt>
                <c:pt idx="4">
                  <c:v>68478</c:v>
                </c:pt>
                <c:pt idx="5">
                  <c:v>85866</c:v>
                </c:pt>
                <c:pt idx="6">
                  <c:v>103042</c:v>
                </c:pt>
                <c:pt idx="7">
                  <c:v>91814</c:v>
                </c:pt>
                <c:pt idx="8">
                  <c:v>76846</c:v>
                </c:pt>
                <c:pt idx="9">
                  <c:v>70948</c:v>
                </c:pt>
                <c:pt idx="10">
                  <c:v>58572</c:v>
                </c:pt>
                <c:pt idx="11">
                  <c:v>54582</c:v>
                </c:pt>
                <c:pt idx="12">
                  <c:v>841869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4-4819-A9D7-336CBEAF0B7B}"/>
            </c:ext>
          </c:extLst>
        </c:ser>
        <c:ser>
          <c:idx val="5"/>
          <c:order val="1"/>
          <c:tx>
            <c:strRef>
              <c:f>'Pernoctaciones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94-4819-A9D7-336CBEAF0B7B}"/>
              </c:ext>
            </c:extLst>
          </c:dPt>
          <c:val>
            <c:numRef>
              <c:f>'Pernoctaciones evol mensu TF'!$G$251:$G$263</c:f>
              <c:numCache>
                <c:formatCode>#,##0</c:formatCode>
                <c:ptCount val="13"/>
                <c:pt idx="0">
                  <c:v>8496</c:v>
                </c:pt>
                <c:pt idx="1">
                  <c:v>5732</c:v>
                </c:pt>
                <c:pt idx="2">
                  <c:v>4382</c:v>
                </c:pt>
                <c:pt idx="3">
                  <c:v>3191</c:v>
                </c:pt>
                <c:pt idx="4">
                  <c:v>3193</c:v>
                </c:pt>
                <c:pt idx="5">
                  <c:v>3977</c:v>
                </c:pt>
                <c:pt idx="6">
                  <c:v>15552</c:v>
                </c:pt>
                <c:pt idx="7">
                  <c:v>44116</c:v>
                </c:pt>
                <c:pt idx="8">
                  <c:v>51034</c:v>
                </c:pt>
                <c:pt idx="9">
                  <c:v>63236</c:v>
                </c:pt>
                <c:pt idx="10">
                  <c:v>61881</c:v>
                </c:pt>
                <c:pt idx="11">
                  <c:v>55519</c:v>
                </c:pt>
                <c:pt idx="12">
                  <c:v>320309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4-4819-A9D7-336CBEAF0B7B}"/>
            </c:ext>
          </c:extLst>
        </c:ser>
        <c:ser>
          <c:idx val="0"/>
          <c:order val="2"/>
          <c:tx>
            <c:strRef>
              <c:f>'Pernoctaciones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94-4819-A9D7-336CBEAF0B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TF'!$I$251:$I$263</c:f>
              <c:numCache>
                <c:formatCode>#,##0</c:formatCode>
                <c:ptCount val="13"/>
                <c:pt idx="0">
                  <c:v>77475</c:v>
                </c:pt>
                <c:pt idx="1">
                  <c:v>79330</c:v>
                </c:pt>
                <c:pt idx="2">
                  <c:v>82955</c:v>
                </c:pt>
                <c:pt idx="3">
                  <c:v>77432</c:v>
                </c:pt>
                <c:pt idx="4">
                  <c:v>81123</c:v>
                </c:pt>
                <c:pt idx="5">
                  <c:v>87990</c:v>
                </c:pt>
                <c:pt idx="6">
                  <c:v>112022</c:v>
                </c:pt>
                <c:pt idx="7">
                  <c:v>101352</c:v>
                </c:pt>
                <c:pt idx="8">
                  <c:v>84740</c:v>
                </c:pt>
                <c:pt idx="9">
                  <c:v>77116</c:v>
                </c:pt>
                <c:pt idx="10">
                  <c:v>79296</c:v>
                </c:pt>
                <c:pt idx="11">
                  <c:v>75189</c:v>
                </c:pt>
                <c:pt idx="12">
                  <c:v>1016020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94-4819-A9D7-336CBEAF0B7B}"/>
            </c:ext>
          </c:extLst>
        </c:ser>
        <c:ser>
          <c:idx val="1"/>
          <c:order val="3"/>
          <c:tx>
            <c:strRef>
              <c:f>'Pernoctaciones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94-4819-A9D7-336CBEAF0B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94-4819-A9D7-336CBEAF0B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TF'!$K$251:$K$263</c:f>
              <c:numCache>
                <c:formatCode>#,##0</c:formatCode>
                <c:ptCount val="13"/>
                <c:pt idx="0">
                  <c:v>92162</c:v>
                </c:pt>
                <c:pt idx="1">
                  <c:v>78475</c:v>
                </c:pt>
                <c:pt idx="2">
                  <c:v>84122</c:v>
                </c:pt>
                <c:pt idx="3">
                  <c:v>86861</c:v>
                </c:pt>
                <c:pt idx="4">
                  <c:v>90687</c:v>
                </c:pt>
                <c:pt idx="5">
                  <c:v>104653</c:v>
                </c:pt>
                <c:pt idx="6">
                  <c:v>123124</c:v>
                </c:pt>
                <c:pt idx="7">
                  <c:v>114055</c:v>
                </c:pt>
                <c:pt idx="12">
                  <c:v>774139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94-4819-A9D7-336CBEAF0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94-4819-A9D7-336CBEAF0B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94-4819-A9D7-336CBEAF0B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94-4819-A9D7-336CBEAF0B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94-4819-A9D7-336CBEAF0B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94-4819-A9D7-336CBEAF0B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94-4819-A9D7-336CBEAF0B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94-4819-A9D7-336CBEAF0B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94-4819-A9D7-336CBEAF0B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94-4819-A9D7-336CBEAF0B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94-4819-A9D7-336CBEAF0B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94-4819-A9D7-336CBEAF0B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94-4819-A9D7-336CBEAF0B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94-4819-A9D7-336CBEAF0B7B}"/>
              </c:ext>
            </c:extLst>
          </c:dPt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TF'!$L$251:$L$263</c:f>
              <c:numCache>
                <c:formatCode>0.0%</c:formatCode>
                <c:ptCount val="13"/>
                <c:pt idx="0">
                  <c:v>0.1895708292997742</c:v>
                </c:pt>
                <c:pt idx="1">
                  <c:v>-1.0777763771587012E-2</c:v>
                </c:pt>
                <c:pt idx="2">
                  <c:v>1.4067868121270477E-2</c:v>
                </c:pt>
                <c:pt idx="3">
                  <c:v>0.12177136067775596</c:v>
                </c:pt>
                <c:pt idx="4">
                  <c:v>0.1178950482600496</c:v>
                </c:pt>
                <c:pt idx="5">
                  <c:v>0.18937379247641783</c:v>
                </c:pt>
                <c:pt idx="6">
                  <c:v>9.9105532841763155E-2</c:v>
                </c:pt>
                <c:pt idx="7">
                  <c:v>0.1253354645196938</c:v>
                </c:pt>
                <c:pt idx="12">
                  <c:v>0.10642022984825905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94-4819-A9D7-336CBEAF0B7B}"/>
            </c:ext>
          </c:extLst>
        </c:ser>
        <c:ser>
          <c:idx val="4"/>
          <c:order val="5"/>
          <c:tx>
            <c:strRef>
              <c:f>'Pernoctaciones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TF'!$M$251:$M$263</c:f>
              <c:numCache>
                <c:formatCode>0.0%</c:formatCode>
                <c:ptCount val="13"/>
                <c:pt idx="0">
                  <c:v>0.51243928055664956</c:v>
                </c:pt>
                <c:pt idx="1">
                  <c:v>0.51936108422071636</c:v>
                </c:pt>
                <c:pt idx="2">
                  <c:v>0.43874531803177752</c:v>
                </c:pt>
                <c:pt idx="3">
                  <c:v>0.43179045923581572</c:v>
                </c:pt>
                <c:pt idx="4">
                  <c:v>0.32432314027862974</c:v>
                </c:pt>
                <c:pt idx="5">
                  <c:v>0.21879440057764432</c:v>
                </c:pt>
                <c:pt idx="6">
                  <c:v>0.19489140350536682</c:v>
                </c:pt>
                <c:pt idx="7">
                  <c:v>0.24223974557257066</c:v>
                </c:pt>
                <c:pt idx="12">
                  <c:v>0.3326063268499504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94-4819-A9D7-336CBEAF0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4-4897-98FA-B51E56619E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TF'!$C$273:$C$285</c:f>
              <c:numCache>
                <c:formatCode>#,##0</c:formatCode>
                <c:ptCount val="13"/>
                <c:pt idx="0">
                  <c:v>25767</c:v>
                </c:pt>
                <c:pt idx="1">
                  <c:v>26001</c:v>
                </c:pt>
                <c:pt idx="2">
                  <c:v>22911</c:v>
                </c:pt>
                <c:pt idx="3">
                  <c:v>25430</c:v>
                </c:pt>
                <c:pt idx="4">
                  <c:v>20060</c:v>
                </c:pt>
                <c:pt idx="5">
                  <c:v>19779</c:v>
                </c:pt>
                <c:pt idx="6">
                  <c:v>30083</c:v>
                </c:pt>
                <c:pt idx="7">
                  <c:v>18239</c:v>
                </c:pt>
                <c:pt idx="8">
                  <c:v>25504</c:v>
                </c:pt>
                <c:pt idx="9">
                  <c:v>42177</c:v>
                </c:pt>
                <c:pt idx="10">
                  <c:v>33092</c:v>
                </c:pt>
                <c:pt idx="11">
                  <c:v>26696</c:v>
                </c:pt>
                <c:pt idx="12">
                  <c:v>315739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4-4897-98FA-B51E56619E83}"/>
            </c:ext>
          </c:extLst>
        </c:ser>
        <c:ser>
          <c:idx val="5"/>
          <c:order val="1"/>
          <c:tx>
            <c:strRef>
              <c:f>'Pernoctaciones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F4-4897-98FA-B51E56619E83}"/>
              </c:ext>
            </c:extLst>
          </c:dPt>
          <c:val>
            <c:numRef>
              <c:f>'Pernoctaciones evol mensu TF'!$G$273:$G$285</c:f>
              <c:numCache>
                <c:formatCode>#,##0</c:formatCode>
                <c:ptCount val="13"/>
                <c:pt idx="0">
                  <c:v>4591</c:v>
                </c:pt>
                <c:pt idx="1">
                  <c:v>3573</c:v>
                </c:pt>
                <c:pt idx="2">
                  <c:v>5593</c:v>
                </c:pt>
                <c:pt idx="3">
                  <c:v>14461</c:v>
                </c:pt>
                <c:pt idx="4">
                  <c:v>18449</c:v>
                </c:pt>
                <c:pt idx="5">
                  <c:v>11865</c:v>
                </c:pt>
                <c:pt idx="6">
                  <c:v>21301</c:v>
                </c:pt>
                <c:pt idx="7">
                  <c:v>18788</c:v>
                </c:pt>
                <c:pt idx="8">
                  <c:v>20652</c:v>
                </c:pt>
                <c:pt idx="9">
                  <c:v>46189</c:v>
                </c:pt>
                <c:pt idx="10">
                  <c:v>34106</c:v>
                </c:pt>
                <c:pt idx="11">
                  <c:v>21910</c:v>
                </c:pt>
                <c:pt idx="12">
                  <c:v>221478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F4-4897-98FA-B51E56619E83}"/>
            </c:ext>
          </c:extLst>
        </c:ser>
        <c:ser>
          <c:idx val="0"/>
          <c:order val="2"/>
          <c:tx>
            <c:strRef>
              <c:f>'Pernoctaciones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4-4897-98FA-B51E56619E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TF'!$I$273:$I$285</c:f>
              <c:numCache>
                <c:formatCode>#,##0</c:formatCode>
                <c:ptCount val="13"/>
                <c:pt idx="0">
                  <c:v>17388</c:v>
                </c:pt>
                <c:pt idx="1">
                  <c:v>21440</c:v>
                </c:pt>
                <c:pt idx="2">
                  <c:v>22630</c:v>
                </c:pt>
                <c:pt idx="3">
                  <c:v>31651</c:v>
                </c:pt>
                <c:pt idx="4">
                  <c:v>22292</c:v>
                </c:pt>
                <c:pt idx="5">
                  <c:v>19321</c:v>
                </c:pt>
                <c:pt idx="6">
                  <c:v>30190</c:v>
                </c:pt>
                <c:pt idx="7">
                  <c:v>20835</c:v>
                </c:pt>
                <c:pt idx="8">
                  <c:v>22600</c:v>
                </c:pt>
                <c:pt idx="9">
                  <c:v>40855</c:v>
                </c:pt>
                <c:pt idx="10">
                  <c:v>35178</c:v>
                </c:pt>
                <c:pt idx="11">
                  <c:v>27035</c:v>
                </c:pt>
                <c:pt idx="12">
                  <c:v>311415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F4-4897-98FA-B51E56619E83}"/>
            </c:ext>
          </c:extLst>
        </c:ser>
        <c:ser>
          <c:idx val="1"/>
          <c:order val="3"/>
          <c:tx>
            <c:strRef>
              <c:f>'Pernoctaciones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F4-4897-98FA-B51E56619E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F4-4897-98FA-B51E56619E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TF'!$K$273:$K$285</c:f>
              <c:numCache>
                <c:formatCode>#,##0</c:formatCode>
                <c:ptCount val="13"/>
                <c:pt idx="0">
                  <c:v>29392</c:v>
                </c:pt>
                <c:pt idx="1">
                  <c:v>28151</c:v>
                </c:pt>
                <c:pt idx="2">
                  <c:v>27202</c:v>
                </c:pt>
                <c:pt idx="3">
                  <c:v>34280</c:v>
                </c:pt>
                <c:pt idx="4">
                  <c:v>26561</c:v>
                </c:pt>
                <c:pt idx="5">
                  <c:v>21525</c:v>
                </c:pt>
                <c:pt idx="6">
                  <c:v>31481</c:v>
                </c:pt>
                <c:pt idx="7">
                  <c:v>22397</c:v>
                </c:pt>
                <c:pt idx="12">
                  <c:v>220989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F4-4897-98FA-B51E56619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F4-4897-98FA-B51E56619E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F4-4897-98FA-B51E56619E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4-4897-98FA-B51E56619E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4-4897-98FA-B51E56619E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4-4897-98FA-B51E56619E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4-4897-98FA-B51E56619E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4-4897-98FA-B51E56619E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4-4897-98FA-B51E56619E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4-4897-98FA-B51E56619E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4-4897-98FA-B51E56619E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F4-4897-98FA-B51E56619E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F4-4897-98FA-B51E56619E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F4-4897-98FA-B51E56619E83}"/>
              </c:ext>
            </c:extLst>
          </c:dPt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TF'!$L$273:$L$285</c:f>
              <c:numCache>
                <c:formatCode>0.0%</c:formatCode>
                <c:ptCount val="13"/>
                <c:pt idx="0">
                  <c:v>0.69036116862203811</c:v>
                </c:pt>
                <c:pt idx="1">
                  <c:v>0.31301305970149262</c:v>
                </c:pt>
                <c:pt idx="2">
                  <c:v>0.20203269995581086</c:v>
                </c:pt>
                <c:pt idx="3">
                  <c:v>8.3062146535654469E-2</c:v>
                </c:pt>
                <c:pt idx="4">
                  <c:v>0.19150367844966798</c:v>
                </c:pt>
                <c:pt idx="5">
                  <c:v>0.11407277056053</c:v>
                </c:pt>
                <c:pt idx="6">
                  <c:v>4.2762504140443802E-2</c:v>
                </c:pt>
                <c:pt idx="7">
                  <c:v>7.4970002399808111E-2</c:v>
                </c:pt>
                <c:pt idx="12">
                  <c:v>0.189731193505144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F4-4897-98FA-B51E56619E83}"/>
            </c:ext>
          </c:extLst>
        </c:ser>
        <c:ser>
          <c:idx val="4"/>
          <c:order val="5"/>
          <c:tx>
            <c:strRef>
              <c:f>'Pernoctaciones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TF'!$M$273:$M$285</c:f>
              <c:numCache>
                <c:formatCode>0.0%</c:formatCode>
                <c:ptCount val="13"/>
                <c:pt idx="0">
                  <c:v>0.14068382039042193</c:v>
                </c:pt>
                <c:pt idx="1">
                  <c:v>8.2689127341255997E-2</c:v>
                </c:pt>
                <c:pt idx="2">
                  <c:v>0.18728994805988397</c:v>
                </c:pt>
                <c:pt idx="3">
                  <c:v>0.34801415650806145</c:v>
                </c:pt>
                <c:pt idx="4">
                  <c:v>0.3240777666999004</c:v>
                </c:pt>
                <c:pt idx="5">
                  <c:v>8.827544365235851E-2</c:v>
                </c:pt>
                <c:pt idx="6">
                  <c:v>4.6471429046305301E-2</c:v>
                </c:pt>
                <c:pt idx="7">
                  <c:v>0.22797302483688808</c:v>
                </c:pt>
                <c:pt idx="12">
                  <c:v>0.17378764540287883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F4-4897-98FA-B51E56619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35-44FA-8D25-D8D4115C6D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TF'!$C$295:$C$307</c:f>
              <c:numCache>
                <c:formatCode>#,##0</c:formatCode>
                <c:ptCount val="13"/>
                <c:pt idx="0">
                  <c:v>31513</c:v>
                </c:pt>
                <c:pt idx="1">
                  <c:v>29475</c:v>
                </c:pt>
                <c:pt idx="2">
                  <c:v>22253</c:v>
                </c:pt>
                <c:pt idx="3">
                  <c:v>18025</c:v>
                </c:pt>
                <c:pt idx="4">
                  <c:v>13928</c:v>
                </c:pt>
                <c:pt idx="5">
                  <c:v>13338</c:v>
                </c:pt>
                <c:pt idx="6">
                  <c:v>21773</c:v>
                </c:pt>
                <c:pt idx="7">
                  <c:v>18983</c:v>
                </c:pt>
                <c:pt idx="8">
                  <c:v>15164</c:v>
                </c:pt>
                <c:pt idx="9">
                  <c:v>17986</c:v>
                </c:pt>
                <c:pt idx="10">
                  <c:v>26781</c:v>
                </c:pt>
                <c:pt idx="11">
                  <c:v>24937</c:v>
                </c:pt>
                <c:pt idx="12">
                  <c:v>254156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5-44FA-8D25-D8D4115C6D55}"/>
            </c:ext>
          </c:extLst>
        </c:ser>
        <c:ser>
          <c:idx val="5"/>
          <c:order val="1"/>
          <c:tx>
            <c:strRef>
              <c:f>'Pernoctaciones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35-44FA-8D25-D8D4115C6D55}"/>
              </c:ext>
            </c:extLst>
          </c:dPt>
          <c:val>
            <c:numRef>
              <c:f>'Pernoctaciones evol mensu TF'!$G$295:$G$307</c:f>
              <c:numCache>
                <c:formatCode>#,##0</c:formatCode>
                <c:ptCount val="13"/>
                <c:pt idx="0">
                  <c:v>2676</c:v>
                </c:pt>
                <c:pt idx="1">
                  <c:v>2000</c:v>
                </c:pt>
                <c:pt idx="2">
                  <c:v>2956</c:v>
                </c:pt>
                <c:pt idx="3">
                  <c:v>3194</c:v>
                </c:pt>
                <c:pt idx="4">
                  <c:v>3495</c:v>
                </c:pt>
                <c:pt idx="5">
                  <c:v>3287</c:v>
                </c:pt>
                <c:pt idx="6">
                  <c:v>10228</c:v>
                </c:pt>
                <c:pt idx="7">
                  <c:v>10555</c:v>
                </c:pt>
                <c:pt idx="8">
                  <c:v>9563</c:v>
                </c:pt>
                <c:pt idx="9">
                  <c:v>16770</c:v>
                </c:pt>
                <c:pt idx="10">
                  <c:v>19368</c:v>
                </c:pt>
                <c:pt idx="11">
                  <c:v>18300</c:v>
                </c:pt>
                <c:pt idx="12">
                  <c:v>102392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35-44FA-8D25-D8D4115C6D55}"/>
            </c:ext>
          </c:extLst>
        </c:ser>
        <c:ser>
          <c:idx val="0"/>
          <c:order val="2"/>
          <c:tx>
            <c:strRef>
              <c:f>'Pernoctaciones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35-44FA-8D25-D8D4115C6D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TF'!$I$295:$I$307</c:f>
              <c:numCache>
                <c:formatCode>#,##0</c:formatCode>
                <c:ptCount val="13"/>
                <c:pt idx="0">
                  <c:v>21247</c:v>
                </c:pt>
                <c:pt idx="1">
                  <c:v>20889</c:v>
                </c:pt>
                <c:pt idx="2">
                  <c:v>17121</c:v>
                </c:pt>
                <c:pt idx="3">
                  <c:v>16332</c:v>
                </c:pt>
                <c:pt idx="4">
                  <c:v>12459</c:v>
                </c:pt>
                <c:pt idx="5">
                  <c:v>9791</c:v>
                </c:pt>
                <c:pt idx="6">
                  <c:v>17682</c:v>
                </c:pt>
                <c:pt idx="7">
                  <c:v>16801</c:v>
                </c:pt>
                <c:pt idx="8">
                  <c:v>11166</c:v>
                </c:pt>
                <c:pt idx="9">
                  <c:v>15863</c:v>
                </c:pt>
                <c:pt idx="10">
                  <c:v>22202</c:v>
                </c:pt>
                <c:pt idx="11">
                  <c:v>20121</c:v>
                </c:pt>
                <c:pt idx="12">
                  <c:v>201674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35-44FA-8D25-D8D4115C6D55}"/>
            </c:ext>
          </c:extLst>
        </c:ser>
        <c:ser>
          <c:idx val="1"/>
          <c:order val="3"/>
          <c:tx>
            <c:strRef>
              <c:f>'Pernoctaciones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35-44FA-8D25-D8D4115C6D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35-44FA-8D25-D8D4115C6D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TF'!$K$295:$K$307</c:f>
              <c:numCache>
                <c:formatCode>#,##0</c:formatCode>
                <c:ptCount val="13"/>
                <c:pt idx="0">
                  <c:v>26920</c:v>
                </c:pt>
                <c:pt idx="1">
                  <c:v>27805</c:v>
                </c:pt>
                <c:pt idx="2">
                  <c:v>17472</c:v>
                </c:pt>
                <c:pt idx="3">
                  <c:v>18885</c:v>
                </c:pt>
                <c:pt idx="4">
                  <c:v>13512</c:v>
                </c:pt>
                <c:pt idx="5">
                  <c:v>11662</c:v>
                </c:pt>
                <c:pt idx="6">
                  <c:v>19541</c:v>
                </c:pt>
                <c:pt idx="7">
                  <c:v>18997</c:v>
                </c:pt>
                <c:pt idx="12">
                  <c:v>154794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35-44FA-8D25-D8D4115C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35-44FA-8D25-D8D4115C6D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35-44FA-8D25-D8D4115C6D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35-44FA-8D25-D8D4115C6D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35-44FA-8D25-D8D4115C6D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35-44FA-8D25-D8D4115C6D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35-44FA-8D25-D8D4115C6D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35-44FA-8D25-D8D4115C6D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35-44FA-8D25-D8D4115C6D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35-44FA-8D25-D8D4115C6D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35-44FA-8D25-D8D4115C6D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35-44FA-8D25-D8D4115C6D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35-44FA-8D25-D8D4115C6D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35-44FA-8D25-D8D4115C6D55}"/>
              </c:ext>
            </c:extLst>
          </c:dPt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TF'!$L$295:$L$307</c:f>
              <c:numCache>
                <c:formatCode>0.0%</c:formatCode>
                <c:ptCount val="13"/>
                <c:pt idx="0">
                  <c:v>0.26700240033887135</c:v>
                </c:pt>
                <c:pt idx="1">
                  <c:v>0.33108334530135486</c:v>
                </c:pt>
                <c:pt idx="2">
                  <c:v>2.05011389521641E-2</c:v>
                </c:pt>
                <c:pt idx="3">
                  <c:v>0.15631888317413667</c:v>
                </c:pt>
                <c:pt idx="4">
                  <c:v>8.4517216470021639E-2</c:v>
                </c:pt>
                <c:pt idx="5">
                  <c:v>0.19109386170973353</c:v>
                </c:pt>
                <c:pt idx="6">
                  <c:v>0.10513516570523707</c:v>
                </c:pt>
                <c:pt idx="7">
                  <c:v>0.13070650556514485</c:v>
                </c:pt>
                <c:pt idx="12">
                  <c:v>0.16982814649113531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35-44FA-8D25-D8D4115C6D55}"/>
            </c:ext>
          </c:extLst>
        </c:ser>
        <c:ser>
          <c:idx val="4"/>
          <c:order val="5"/>
          <c:tx>
            <c:strRef>
              <c:f>'Pernoctaciones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TF'!$M$295:$M$307</c:f>
              <c:numCache>
                <c:formatCode>0.0%</c:formatCode>
                <c:ptCount val="13"/>
                <c:pt idx="0">
                  <c:v>-0.14574937327452164</c:v>
                </c:pt>
                <c:pt idx="1">
                  <c:v>-5.6658184902459663E-2</c:v>
                </c:pt>
                <c:pt idx="2">
                  <c:v>-0.21484743630072345</c:v>
                </c:pt>
                <c:pt idx="3">
                  <c:v>4.771151178918176E-2</c:v>
                </c:pt>
                <c:pt idx="4">
                  <c:v>-2.9867892016082753E-2</c:v>
                </c:pt>
                <c:pt idx="5">
                  <c:v>-0.1256560203928625</c:v>
                </c:pt>
                <c:pt idx="6">
                  <c:v>-0.10251228585863226</c:v>
                </c:pt>
                <c:pt idx="7">
                  <c:v>7.3750197545163765E-4</c:v>
                </c:pt>
                <c:pt idx="12">
                  <c:v>-8.5617409385189691E-2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35-44FA-8D25-D8D4115C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53-41C5-A396-7E258E7BCE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TF'!$C$318:$C$330</c:f>
              <c:numCache>
                <c:formatCode>#,##0</c:formatCode>
                <c:ptCount val="13"/>
                <c:pt idx="0">
                  <c:v>3907</c:v>
                </c:pt>
                <c:pt idx="1">
                  <c:v>1887</c:v>
                </c:pt>
                <c:pt idx="2">
                  <c:v>3619</c:v>
                </c:pt>
                <c:pt idx="3">
                  <c:v>1455</c:v>
                </c:pt>
                <c:pt idx="4">
                  <c:v>972</c:v>
                </c:pt>
                <c:pt idx="5">
                  <c:v>815</c:v>
                </c:pt>
                <c:pt idx="6">
                  <c:v>1201</c:v>
                </c:pt>
                <c:pt idx="7">
                  <c:v>1587</c:v>
                </c:pt>
                <c:pt idx="8">
                  <c:v>1269</c:v>
                </c:pt>
                <c:pt idx="9">
                  <c:v>1114</c:v>
                </c:pt>
                <c:pt idx="10">
                  <c:v>1391</c:v>
                </c:pt>
                <c:pt idx="11">
                  <c:v>1669</c:v>
                </c:pt>
                <c:pt idx="12">
                  <c:v>20886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3-41C5-A396-7E258E7BCE10}"/>
            </c:ext>
          </c:extLst>
        </c:ser>
        <c:ser>
          <c:idx val="5"/>
          <c:order val="1"/>
          <c:tx>
            <c:strRef>
              <c:f>'Pernoctaciones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53-41C5-A396-7E258E7BCE10}"/>
              </c:ext>
            </c:extLst>
          </c:dPt>
          <c:val>
            <c:numRef>
              <c:f>'Pernoctaciones evol mensu TF'!$G$318:$G$330</c:f>
              <c:numCache>
                <c:formatCode>#,##0</c:formatCode>
                <c:ptCount val="13"/>
                <c:pt idx="0">
                  <c:v>102</c:v>
                </c:pt>
                <c:pt idx="1">
                  <c:v>213</c:v>
                </c:pt>
                <c:pt idx="2">
                  <c:v>327</c:v>
                </c:pt>
                <c:pt idx="3">
                  <c:v>199</c:v>
                </c:pt>
                <c:pt idx="4">
                  <c:v>103</c:v>
                </c:pt>
                <c:pt idx="5">
                  <c:v>196</c:v>
                </c:pt>
                <c:pt idx="6">
                  <c:v>375</c:v>
                </c:pt>
                <c:pt idx="7">
                  <c:v>465</c:v>
                </c:pt>
                <c:pt idx="8">
                  <c:v>513</c:v>
                </c:pt>
                <c:pt idx="9">
                  <c:v>943</c:v>
                </c:pt>
                <c:pt idx="10">
                  <c:v>1154</c:v>
                </c:pt>
                <c:pt idx="11">
                  <c:v>1281</c:v>
                </c:pt>
                <c:pt idx="12">
                  <c:v>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53-41C5-A396-7E258E7BCE10}"/>
            </c:ext>
          </c:extLst>
        </c:ser>
        <c:ser>
          <c:idx val="0"/>
          <c:order val="2"/>
          <c:tx>
            <c:strRef>
              <c:f>'Pernoctaciones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53-41C5-A396-7E258E7BCE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TF'!$I$318:$I$330</c:f>
              <c:numCache>
                <c:formatCode>#,##0</c:formatCode>
                <c:ptCount val="13"/>
                <c:pt idx="0">
                  <c:v>1515</c:v>
                </c:pt>
                <c:pt idx="1">
                  <c:v>1791</c:v>
                </c:pt>
                <c:pt idx="2">
                  <c:v>1898</c:v>
                </c:pt>
                <c:pt idx="3">
                  <c:v>1670</c:v>
                </c:pt>
                <c:pt idx="4">
                  <c:v>1384</c:v>
                </c:pt>
                <c:pt idx="5">
                  <c:v>1346</c:v>
                </c:pt>
                <c:pt idx="6">
                  <c:v>1774</c:v>
                </c:pt>
                <c:pt idx="7">
                  <c:v>1556</c:v>
                </c:pt>
                <c:pt idx="8">
                  <c:v>1499</c:v>
                </c:pt>
                <c:pt idx="9">
                  <c:v>2643</c:v>
                </c:pt>
                <c:pt idx="10">
                  <c:v>2724</c:v>
                </c:pt>
                <c:pt idx="11">
                  <c:v>2505</c:v>
                </c:pt>
                <c:pt idx="12">
                  <c:v>22305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53-41C5-A396-7E258E7BCE10}"/>
            </c:ext>
          </c:extLst>
        </c:ser>
        <c:ser>
          <c:idx val="1"/>
          <c:order val="3"/>
          <c:tx>
            <c:strRef>
              <c:f>'Pernoctaciones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53-41C5-A396-7E258E7BCE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53-41C5-A396-7E258E7BCE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TF'!$K$318:$K$330</c:f>
              <c:numCache>
                <c:formatCode>#,##0</c:formatCode>
                <c:ptCount val="13"/>
                <c:pt idx="0">
                  <c:v>3465</c:v>
                </c:pt>
                <c:pt idx="1">
                  <c:v>3822</c:v>
                </c:pt>
                <c:pt idx="2">
                  <c:v>3915</c:v>
                </c:pt>
                <c:pt idx="3">
                  <c:v>1803</c:v>
                </c:pt>
                <c:pt idx="4">
                  <c:v>1886</c:v>
                </c:pt>
                <c:pt idx="5">
                  <c:v>2204</c:v>
                </c:pt>
                <c:pt idx="6">
                  <c:v>1456</c:v>
                </c:pt>
                <c:pt idx="7">
                  <c:v>1506</c:v>
                </c:pt>
                <c:pt idx="12">
                  <c:v>20057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53-41C5-A396-7E258E7BC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3-41C5-A396-7E258E7BCE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53-41C5-A396-7E258E7BCE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53-41C5-A396-7E258E7BCE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53-41C5-A396-7E258E7BCE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53-41C5-A396-7E258E7BCE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53-41C5-A396-7E258E7BCE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53-41C5-A396-7E258E7BCE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53-41C5-A396-7E258E7BCE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53-41C5-A396-7E258E7BCE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53-41C5-A396-7E258E7BCE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53-41C5-A396-7E258E7BCE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53-41C5-A396-7E258E7BCE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53-41C5-A396-7E258E7BCE10}"/>
              </c:ext>
            </c:extLst>
          </c:dPt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TF'!$L$318:$L$330</c:f>
              <c:numCache>
                <c:formatCode>0.0%</c:formatCode>
                <c:ptCount val="13"/>
                <c:pt idx="0">
                  <c:v>1.2871287128712869</c:v>
                </c:pt>
                <c:pt idx="1">
                  <c:v>1.1340033500837521</c:v>
                </c:pt>
                <c:pt idx="2">
                  <c:v>1.0626975763962063</c:v>
                </c:pt>
                <c:pt idx="3">
                  <c:v>7.9640718562874246E-2</c:v>
                </c:pt>
                <c:pt idx="4">
                  <c:v>0.36271676300578037</c:v>
                </c:pt>
                <c:pt idx="5">
                  <c:v>0.63744427934621095</c:v>
                </c:pt>
                <c:pt idx="6">
                  <c:v>-0.17925591882750846</c:v>
                </c:pt>
                <c:pt idx="7">
                  <c:v>-3.2133676092545027E-2</c:v>
                </c:pt>
                <c:pt idx="12">
                  <c:v>0.55071903510128339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53-41C5-A396-7E258E7BCE10}"/>
            </c:ext>
          </c:extLst>
        </c:ser>
        <c:ser>
          <c:idx val="4"/>
          <c:order val="5"/>
          <c:tx>
            <c:strRef>
              <c:f>'Pernoctaciones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TF'!$M$318:$M$330</c:f>
              <c:numCache>
                <c:formatCode>0.0%</c:formatCode>
                <c:ptCount val="13"/>
                <c:pt idx="0">
                  <c:v>-0.11313027898643457</c:v>
                </c:pt>
                <c:pt idx="1">
                  <c:v>1.0254372019077902</c:v>
                </c:pt>
                <c:pt idx="2">
                  <c:v>8.1790549875656149E-2</c:v>
                </c:pt>
                <c:pt idx="3">
                  <c:v>0.2391752577319588</c:v>
                </c:pt>
                <c:pt idx="4">
                  <c:v>0.94032921810699599</c:v>
                </c:pt>
                <c:pt idx="5">
                  <c:v>1.7042944785276073</c:v>
                </c:pt>
                <c:pt idx="6">
                  <c:v>0.21232306411323898</c:v>
                </c:pt>
                <c:pt idx="7">
                  <c:v>-5.1039697542533125E-2</c:v>
                </c:pt>
                <c:pt idx="12">
                  <c:v>0.29877614453150292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53-41C5-A396-7E258E7BC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55-4B03-A788-C1C25C415A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TF'!$C$344:$C$356</c:f>
              <c:numCache>
                <c:formatCode>#,##0</c:formatCode>
                <c:ptCount val="13"/>
                <c:pt idx="0">
                  <c:v>93140</c:v>
                </c:pt>
                <c:pt idx="1">
                  <c:v>93681</c:v>
                </c:pt>
                <c:pt idx="2">
                  <c:v>96325</c:v>
                </c:pt>
                <c:pt idx="3">
                  <c:v>48934</c:v>
                </c:pt>
                <c:pt idx="4">
                  <c:v>26707</c:v>
                </c:pt>
                <c:pt idx="5">
                  <c:v>10808</c:v>
                </c:pt>
                <c:pt idx="6">
                  <c:v>18668</c:v>
                </c:pt>
                <c:pt idx="7">
                  <c:v>12759</c:v>
                </c:pt>
                <c:pt idx="8">
                  <c:v>14799</c:v>
                </c:pt>
                <c:pt idx="9">
                  <c:v>40520</c:v>
                </c:pt>
                <c:pt idx="10">
                  <c:v>66403</c:v>
                </c:pt>
                <c:pt idx="11">
                  <c:v>72090</c:v>
                </c:pt>
                <c:pt idx="12">
                  <c:v>594834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5-4B03-A788-C1C25C415A70}"/>
            </c:ext>
          </c:extLst>
        </c:ser>
        <c:ser>
          <c:idx val="5"/>
          <c:order val="1"/>
          <c:tx>
            <c:strRef>
              <c:f>'Pernoctaciones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55-4B03-A788-C1C25C415A70}"/>
              </c:ext>
            </c:extLst>
          </c:dPt>
          <c:val>
            <c:numRef>
              <c:f>'Pernoctaciones evol mensu TF'!$G$344:$G$356</c:f>
              <c:numCache>
                <c:formatCode>#,##0</c:formatCode>
                <c:ptCount val="13"/>
                <c:pt idx="0">
                  <c:v>700</c:v>
                </c:pt>
                <c:pt idx="1">
                  <c:v>617</c:v>
                </c:pt>
                <c:pt idx="2">
                  <c:v>659</c:v>
                </c:pt>
                <c:pt idx="3">
                  <c:v>572</c:v>
                </c:pt>
                <c:pt idx="4">
                  <c:v>545</c:v>
                </c:pt>
                <c:pt idx="5">
                  <c:v>940</c:v>
                </c:pt>
                <c:pt idx="6">
                  <c:v>9150</c:v>
                </c:pt>
                <c:pt idx="7">
                  <c:v>7666</c:v>
                </c:pt>
                <c:pt idx="8">
                  <c:v>6588</c:v>
                </c:pt>
                <c:pt idx="9">
                  <c:v>35628</c:v>
                </c:pt>
                <c:pt idx="10">
                  <c:v>69910</c:v>
                </c:pt>
                <c:pt idx="11">
                  <c:v>58459</c:v>
                </c:pt>
                <c:pt idx="12">
                  <c:v>191434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55-4B03-A788-C1C25C415A70}"/>
            </c:ext>
          </c:extLst>
        </c:ser>
        <c:ser>
          <c:idx val="0"/>
          <c:order val="2"/>
          <c:tx>
            <c:strRef>
              <c:f>'Pernoctaciones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55-4B03-A788-C1C25C415A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TF'!$I$344:$I$356</c:f>
              <c:numCache>
                <c:formatCode>#,##0</c:formatCode>
                <c:ptCount val="13"/>
                <c:pt idx="0">
                  <c:v>65027</c:v>
                </c:pt>
                <c:pt idx="1">
                  <c:v>69529</c:v>
                </c:pt>
                <c:pt idx="2">
                  <c:v>70472</c:v>
                </c:pt>
                <c:pt idx="3">
                  <c:v>43901</c:v>
                </c:pt>
                <c:pt idx="4">
                  <c:v>8100</c:v>
                </c:pt>
                <c:pt idx="5">
                  <c:v>6382</c:v>
                </c:pt>
                <c:pt idx="6">
                  <c:v>16868</c:v>
                </c:pt>
                <c:pt idx="7">
                  <c:v>13290</c:v>
                </c:pt>
                <c:pt idx="8">
                  <c:v>10414</c:v>
                </c:pt>
                <c:pt idx="9">
                  <c:v>45582</c:v>
                </c:pt>
                <c:pt idx="10">
                  <c:v>76519</c:v>
                </c:pt>
                <c:pt idx="11">
                  <c:v>65089</c:v>
                </c:pt>
                <c:pt idx="12">
                  <c:v>491173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55-4B03-A788-C1C25C415A70}"/>
            </c:ext>
          </c:extLst>
        </c:ser>
        <c:ser>
          <c:idx val="1"/>
          <c:order val="3"/>
          <c:tx>
            <c:strRef>
              <c:f>'Pernoctaciones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55-4B03-A788-C1C25C415A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55-4B03-A788-C1C25C415A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TF'!$K$344:$K$356</c:f>
              <c:numCache>
                <c:formatCode>#,##0</c:formatCode>
                <c:ptCount val="13"/>
                <c:pt idx="0">
                  <c:v>87732</c:v>
                </c:pt>
                <c:pt idx="1">
                  <c:v>99234</c:v>
                </c:pt>
                <c:pt idx="2">
                  <c:v>88964</c:v>
                </c:pt>
                <c:pt idx="3">
                  <c:v>40457</c:v>
                </c:pt>
                <c:pt idx="4">
                  <c:v>8522</c:v>
                </c:pt>
                <c:pt idx="5">
                  <c:v>8901</c:v>
                </c:pt>
                <c:pt idx="6">
                  <c:v>11785</c:v>
                </c:pt>
                <c:pt idx="7">
                  <c:v>9391</c:v>
                </c:pt>
                <c:pt idx="12">
                  <c:v>354986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55-4B03-A788-C1C25C415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55-4B03-A788-C1C25C415A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55-4B03-A788-C1C25C415A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55-4B03-A788-C1C25C415A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55-4B03-A788-C1C25C415A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55-4B03-A788-C1C25C415A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55-4B03-A788-C1C25C415A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55-4B03-A788-C1C25C415A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55-4B03-A788-C1C25C415A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55-4B03-A788-C1C25C415A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55-4B03-A788-C1C25C415A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55-4B03-A788-C1C25C415A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55-4B03-A788-C1C25C415A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55-4B03-A788-C1C25C415A70}"/>
              </c:ext>
            </c:extLst>
          </c:dPt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TF'!$L$344:$L$356</c:f>
              <c:numCache>
                <c:formatCode>0.0%</c:formatCode>
                <c:ptCount val="13"/>
                <c:pt idx="0">
                  <c:v>0.34916265551232573</c:v>
                </c:pt>
                <c:pt idx="1">
                  <c:v>0.42723180255720639</c:v>
                </c:pt>
                <c:pt idx="2">
                  <c:v>0.26240208877284599</c:v>
                </c:pt>
                <c:pt idx="3">
                  <c:v>-7.8449238058358572E-2</c:v>
                </c:pt>
                <c:pt idx="4">
                  <c:v>5.2098765432098793E-2</c:v>
                </c:pt>
                <c:pt idx="5">
                  <c:v>0.3947038545910373</c:v>
                </c:pt>
                <c:pt idx="6">
                  <c:v>-0.30133981503438467</c:v>
                </c:pt>
                <c:pt idx="7">
                  <c:v>-0.29337848006019562</c:v>
                </c:pt>
                <c:pt idx="12">
                  <c:v>0.2092080567089849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55-4B03-A788-C1C25C415A70}"/>
            </c:ext>
          </c:extLst>
        </c:ser>
        <c:ser>
          <c:idx val="4"/>
          <c:order val="5"/>
          <c:tx>
            <c:strRef>
              <c:f>'Pernoctaciones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TF'!$M$344:$M$356</c:f>
              <c:numCache>
                <c:formatCode>0.0%</c:formatCode>
                <c:ptCount val="13"/>
                <c:pt idx="0">
                  <c:v>-5.8063130770882543E-2</c:v>
                </c:pt>
                <c:pt idx="1">
                  <c:v>5.927562686136989E-2</c:v>
                </c:pt>
                <c:pt idx="2">
                  <c:v>-7.6418375291980256E-2</c:v>
                </c:pt>
                <c:pt idx="3">
                  <c:v>-0.17323333469571256</c:v>
                </c:pt>
                <c:pt idx="4">
                  <c:v>-0.68090762721383902</c:v>
                </c:pt>
                <c:pt idx="5">
                  <c:v>-0.17644337527757215</c:v>
                </c:pt>
                <c:pt idx="6">
                  <c:v>-0.36870580672809083</c:v>
                </c:pt>
                <c:pt idx="7">
                  <c:v>-0.26397053060584685</c:v>
                </c:pt>
                <c:pt idx="12">
                  <c:v>-0.11479669444569129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55-4B03-A788-C1C25C415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98-4777-8BA5-5EEE9DB264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TF'!$C$370:$C$382</c:f>
              <c:numCache>
                <c:formatCode>#,##0</c:formatCode>
                <c:ptCount val="13"/>
                <c:pt idx="0">
                  <c:v>109930</c:v>
                </c:pt>
                <c:pt idx="1">
                  <c:v>113827</c:v>
                </c:pt>
                <c:pt idx="2">
                  <c:v>114103</c:v>
                </c:pt>
                <c:pt idx="3">
                  <c:v>47083</c:v>
                </c:pt>
                <c:pt idx="4">
                  <c:v>6257</c:v>
                </c:pt>
                <c:pt idx="5">
                  <c:v>2786</c:v>
                </c:pt>
                <c:pt idx="6">
                  <c:v>1480</c:v>
                </c:pt>
                <c:pt idx="7">
                  <c:v>1113</c:v>
                </c:pt>
                <c:pt idx="8">
                  <c:v>3802</c:v>
                </c:pt>
                <c:pt idx="9">
                  <c:v>52262</c:v>
                </c:pt>
                <c:pt idx="10">
                  <c:v>121746</c:v>
                </c:pt>
                <c:pt idx="11">
                  <c:v>127254</c:v>
                </c:pt>
                <c:pt idx="12">
                  <c:v>701643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8-4777-8BA5-5EEE9DB264BA}"/>
            </c:ext>
          </c:extLst>
        </c:ser>
        <c:ser>
          <c:idx val="5"/>
          <c:order val="1"/>
          <c:tx>
            <c:strRef>
              <c:f>'Pernoctaciones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98-4777-8BA5-5EEE9DB264BA}"/>
              </c:ext>
            </c:extLst>
          </c:dPt>
          <c:val>
            <c:numRef>
              <c:f>'Pernoctaciones evol mensu TF'!$G$370:$G$382</c:f>
              <c:numCache>
                <c:formatCode>#,##0</c:formatCode>
                <c:ptCount val="13"/>
                <c:pt idx="0">
                  <c:v>796</c:v>
                </c:pt>
                <c:pt idx="1">
                  <c:v>488</c:v>
                </c:pt>
                <c:pt idx="2">
                  <c:v>614</c:v>
                </c:pt>
                <c:pt idx="3">
                  <c:v>217</c:v>
                </c:pt>
                <c:pt idx="4">
                  <c:v>65</c:v>
                </c:pt>
                <c:pt idx="5">
                  <c:v>77</c:v>
                </c:pt>
                <c:pt idx="6">
                  <c:v>304</c:v>
                </c:pt>
                <c:pt idx="7">
                  <c:v>266</c:v>
                </c:pt>
                <c:pt idx="8">
                  <c:v>2698</c:v>
                </c:pt>
                <c:pt idx="9">
                  <c:v>19953</c:v>
                </c:pt>
                <c:pt idx="10">
                  <c:v>61011</c:v>
                </c:pt>
                <c:pt idx="11">
                  <c:v>67645</c:v>
                </c:pt>
                <c:pt idx="12">
                  <c:v>154134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8-4777-8BA5-5EEE9DB264BA}"/>
            </c:ext>
          </c:extLst>
        </c:ser>
        <c:ser>
          <c:idx val="0"/>
          <c:order val="2"/>
          <c:tx>
            <c:strRef>
              <c:f>'Pernoctaciones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98-4777-8BA5-5EEE9DB264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TF'!$I$370:$I$382</c:f>
              <c:numCache>
                <c:formatCode>#,##0</c:formatCode>
                <c:ptCount val="13"/>
                <c:pt idx="0">
                  <c:v>63029</c:v>
                </c:pt>
                <c:pt idx="1">
                  <c:v>60898</c:v>
                </c:pt>
                <c:pt idx="2">
                  <c:v>60513</c:v>
                </c:pt>
                <c:pt idx="3">
                  <c:v>23573</c:v>
                </c:pt>
                <c:pt idx="4">
                  <c:v>3764</c:v>
                </c:pt>
                <c:pt idx="5">
                  <c:v>3196</c:v>
                </c:pt>
                <c:pt idx="6">
                  <c:v>1909</c:v>
                </c:pt>
                <c:pt idx="7">
                  <c:v>1728</c:v>
                </c:pt>
                <c:pt idx="8">
                  <c:v>1463</c:v>
                </c:pt>
                <c:pt idx="9">
                  <c:v>42338</c:v>
                </c:pt>
                <c:pt idx="10">
                  <c:v>86756</c:v>
                </c:pt>
                <c:pt idx="11">
                  <c:v>92174</c:v>
                </c:pt>
                <c:pt idx="12">
                  <c:v>441341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98-4777-8BA5-5EEE9DB264BA}"/>
            </c:ext>
          </c:extLst>
        </c:ser>
        <c:ser>
          <c:idx val="1"/>
          <c:order val="3"/>
          <c:tx>
            <c:strRef>
              <c:f>'Pernoctaciones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98-4777-8BA5-5EEE9DB264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98-4777-8BA5-5EEE9DB264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TF'!$K$370:$K$382</c:f>
              <c:numCache>
                <c:formatCode>#,##0</c:formatCode>
                <c:ptCount val="13"/>
                <c:pt idx="0">
                  <c:v>92741</c:v>
                </c:pt>
                <c:pt idx="1">
                  <c:v>88167</c:v>
                </c:pt>
                <c:pt idx="2">
                  <c:v>86261</c:v>
                </c:pt>
                <c:pt idx="3">
                  <c:v>30668</c:v>
                </c:pt>
                <c:pt idx="4">
                  <c:v>4067</c:v>
                </c:pt>
                <c:pt idx="5">
                  <c:v>4183</c:v>
                </c:pt>
                <c:pt idx="6">
                  <c:v>1102</c:v>
                </c:pt>
                <c:pt idx="7">
                  <c:v>2901</c:v>
                </c:pt>
                <c:pt idx="12">
                  <c:v>310090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98-4777-8BA5-5EEE9DB26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98-4777-8BA5-5EEE9DB264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98-4777-8BA5-5EEE9DB264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98-4777-8BA5-5EEE9DB264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98-4777-8BA5-5EEE9DB264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8-4777-8BA5-5EEE9DB264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98-4777-8BA5-5EEE9DB264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8-4777-8BA5-5EEE9DB264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8-4777-8BA5-5EEE9DB264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98-4777-8BA5-5EEE9DB264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98-4777-8BA5-5EEE9DB264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98-4777-8BA5-5EEE9DB264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98-4777-8BA5-5EEE9DB264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98-4777-8BA5-5EEE9DB264BA}"/>
              </c:ext>
            </c:extLst>
          </c:dPt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TF'!$L$370:$L$382</c:f>
              <c:numCache>
                <c:formatCode>0.0%</c:formatCode>
                <c:ptCount val="13"/>
                <c:pt idx="0">
                  <c:v>0.47140205302321148</c:v>
                </c:pt>
                <c:pt idx="1">
                  <c:v>0.44778153633945283</c:v>
                </c:pt>
                <c:pt idx="2">
                  <c:v>0.42549534810701828</c:v>
                </c:pt>
                <c:pt idx="3">
                  <c:v>0.30097993467102202</c:v>
                </c:pt>
                <c:pt idx="4">
                  <c:v>8.0499468650371941E-2</c:v>
                </c:pt>
                <c:pt idx="5">
                  <c:v>0.30882352941176472</c:v>
                </c:pt>
                <c:pt idx="6">
                  <c:v>-0.42273441592456784</c:v>
                </c:pt>
                <c:pt idx="7">
                  <c:v>0.67881944444444442</c:v>
                </c:pt>
                <c:pt idx="12">
                  <c:v>0.41846210145921958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98-4777-8BA5-5EEE9DB264BA}"/>
            </c:ext>
          </c:extLst>
        </c:ser>
        <c:ser>
          <c:idx val="4"/>
          <c:order val="5"/>
          <c:tx>
            <c:strRef>
              <c:f>'Pernoctaciones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TF'!$M$370:$M$382</c:f>
              <c:numCache>
                <c:formatCode>0.0%</c:formatCode>
                <c:ptCount val="13"/>
                <c:pt idx="0">
                  <c:v>-0.15636314018011466</c:v>
                </c:pt>
                <c:pt idx="1">
                  <c:v>-0.22542981893575342</c:v>
                </c:pt>
                <c:pt idx="2">
                  <c:v>-0.24400760716195014</c:v>
                </c:pt>
                <c:pt idx="3">
                  <c:v>-0.34863963638680628</c:v>
                </c:pt>
                <c:pt idx="4">
                  <c:v>-0.350007991050024</c:v>
                </c:pt>
                <c:pt idx="5">
                  <c:v>0.50143575017946884</c:v>
                </c:pt>
                <c:pt idx="6">
                  <c:v>-0.25540540540540535</c:v>
                </c:pt>
                <c:pt idx="7">
                  <c:v>1.6064690026954178</c:v>
                </c:pt>
                <c:pt idx="12">
                  <c:v>-0.21808769501158665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98-4777-8BA5-5EEE9DB26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EA-4750-BE08-89025CBBC5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TF'!$C$396:$C$408</c:f>
              <c:numCache>
                <c:formatCode>#,##0</c:formatCode>
                <c:ptCount val="13"/>
                <c:pt idx="0">
                  <c:v>80879</c:v>
                </c:pt>
                <c:pt idx="1">
                  <c:v>85466</c:v>
                </c:pt>
                <c:pt idx="2">
                  <c:v>87695</c:v>
                </c:pt>
                <c:pt idx="3">
                  <c:v>42671</c:v>
                </c:pt>
                <c:pt idx="4">
                  <c:v>6276</c:v>
                </c:pt>
                <c:pt idx="5">
                  <c:v>9609</c:v>
                </c:pt>
                <c:pt idx="6">
                  <c:v>20088</c:v>
                </c:pt>
                <c:pt idx="7">
                  <c:v>11435</c:v>
                </c:pt>
                <c:pt idx="8">
                  <c:v>11090</c:v>
                </c:pt>
                <c:pt idx="9">
                  <c:v>39339</c:v>
                </c:pt>
                <c:pt idx="10">
                  <c:v>81691</c:v>
                </c:pt>
                <c:pt idx="11">
                  <c:v>69027</c:v>
                </c:pt>
                <c:pt idx="12">
                  <c:v>545266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A-4750-BE08-89025CBBC570}"/>
            </c:ext>
          </c:extLst>
        </c:ser>
        <c:ser>
          <c:idx val="5"/>
          <c:order val="1"/>
          <c:tx>
            <c:strRef>
              <c:f>'Pernoctaciones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EA-4750-BE08-89025CBBC570}"/>
              </c:ext>
            </c:extLst>
          </c:dPt>
          <c:val>
            <c:numRef>
              <c:f>'Pernoctaciones evol mensu TF'!$G$396:$G$408</c:f>
              <c:numCache>
                <c:formatCode>#,##0</c:formatCode>
                <c:ptCount val="13"/>
                <c:pt idx="0">
                  <c:v>187</c:v>
                </c:pt>
                <c:pt idx="1">
                  <c:v>333</c:v>
                </c:pt>
                <c:pt idx="2">
                  <c:v>264</c:v>
                </c:pt>
                <c:pt idx="3">
                  <c:v>155</c:v>
                </c:pt>
                <c:pt idx="4">
                  <c:v>135</c:v>
                </c:pt>
                <c:pt idx="5">
                  <c:v>172</c:v>
                </c:pt>
                <c:pt idx="6">
                  <c:v>519</c:v>
                </c:pt>
                <c:pt idx="7">
                  <c:v>370</c:v>
                </c:pt>
                <c:pt idx="8">
                  <c:v>527</c:v>
                </c:pt>
                <c:pt idx="9">
                  <c:v>5475</c:v>
                </c:pt>
                <c:pt idx="10">
                  <c:v>29717</c:v>
                </c:pt>
                <c:pt idx="11">
                  <c:v>29715</c:v>
                </c:pt>
                <c:pt idx="12">
                  <c:v>67569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A-4750-BE08-89025CBBC570}"/>
            </c:ext>
          </c:extLst>
        </c:ser>
        <c:ser>
          <c:idx val="0"/>
          <c:order val="2"/>
          <c:tx>
            <c:strRef>
              <c:f>'Pernoctaciones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EA-4750-BE08-89025CBBC5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TF'!$I$396:$I$408</c:f>
              <c:numCache>
                <c:formatCode>#,##0</c:formatCode>
                <c:ptCount val="13"/>
                <c:pt idx="0">
                  <c:v>33597</c:v>
                </c:pt>
                <c:pt idx="1">
                  <c:v>34861</c:v>
                </c:pt>
                <c:pt idx="2">
                  <c:v>41708</c:v>
                </c:pt>
                <c:pt idx="3">
                  <c:v>22927</c:v>
                </c:pt>
                <c:pt idx="4">
                  <c:v>1557</c:v>
                </c:pt>
                <c:pt idx="5">
                  <c:v>3131</c:v>
                </c:pt>
                <c:pt idx="6">
                  <c:v>3754</c:v>
                </c:pt>
                <c:pt idx="7">
                  <c:v>3837</c:v>
                </c:pt>
                <c:pt idx="8">
                  <c:v>1602</c:v>
                </c:pt>
                <c:pt idx="9">
                  <c:v>29827</c:v>
                </c:pt>
                <c:pt idx="10">
                  <c:v>61476</c:v>
                </c:pt>
                <c:pt idx="11">
                  <c:v>50449</c:v>
                </c:pt>
                <c:pt idx="12">
                  <c:v>288726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EA-4750-BE08-89025CBBC570}"/>
            </c:ext>
          </c:extLst>
        </c:ser>
        <c:ser>
          <c:idx val="1"/>
          <c:order val="3"/>
          <c:tx>
            <c:strRef>
              <c:f>'Pernoctaciones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EA-4750-BE08-89025CBBC5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EA-4750-BE08-89025CBBC5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TF'!$K$396:$K$408</c:f>
              <c:numCache>
                <c:formatCode>#,##0</c:formatCode>
                <c:ptCount val="13"/>
                <c:pt idx="0">
                  <c:v>59883</c:v>
                </c:pt>
                <c:pt idx="1">
                  <c:v>74965</c:v>
                </c:pt>
                <c:pt idx="2">
                  <c:v>66251</c:v>
                </c:pt>
                <c:pt idx="3">
                  <c:v>30836</c:v>
                </c:pt>
                <c:pt idx="4">
                  <c:v>2885</c:v>
                </c:pt>
                <c:pt idx="5">
                  <c:v>4647</c:v>
                </c:pt>
                <c:pt idx="6">
                  <c:v>12636</c:v>
                </c:pt>
                <c:pt idx="7">
                  <c:v>6024</c:v>
                </c:pt>
                <c:pt idx="12">
                  <c:v>258127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EA-4750-BE08-89025CBBC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EA-4750-BE08-89025CBBC5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EA-4750-BE08-89025CBBC5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A-4750-BE08-89025CBBC5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A-4750-BE08-89025CBBC5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EA-4750-BE08-89025CBBC5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EA-4750-BE08-89025CBBC5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EA-4750-BE08-89025CBBC5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EA-4750-BE08-89025CBBC5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EA-4750-BE08-89025CBBC5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EA-4750-BE08-89025CBBC5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EA-4750-BE08-89025CBBC5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EA-4750-BE08-89025CBBC5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EA-4750-BE08-89025CBBC570}"/>
              </c:ext>
            </c:extLst>
          </c:dPt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TF'!$L$396:$L$408</c:f>
              <c:numCache>
                <c:formatCode>0.0%</c:formatCode>
                <c:ptCount val="13"/>
                <c:pt idx="0">
                  <c:v>0.78239128493615495</c:v>
                </c:pt>
                <c:pt idx="1">
                  <c:v>1.1503972921029231</c:v>
                </c:pt>
                <c:pt idx="2">
                  <c:v>0.58844825932674794</c:v>
                </c:pt>
                <c:pt idx="3">
                  <c:v>0.34496445239237583</c:v>
                </c:pt>
                <c:pt idx="4">
                  <c:v>0.85292228644829793</c:v>
                </c:pt>
                <c:pt idx="5">
                  <c:v>0.48419035451932291</c:v>
                </c:pt>
                <c:pt idx="6">
                  <c:v>2.3660095897709112</c:v>
                </c:pt>
                <c:pt idx="7">
                  <c:v>0.56997654417513677</c:v>
                </c:pt>
                <c:pt idx="12">
                  <c:v>0.77563079547643277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EA-4750-BE08-89025CBBC570}"/>
            </c:ext>
          </c:extLst>
        </c:ser>
        <c:ser>
          <c:idx val="4"/>
          <c:order val="5"/>
          <c:tx>
            <c:strRef>
              <c:f>'Pernoctaciones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TF'!$M$396:$M$408</c:f>
              <c:numCache>
                <c:formatCode>0.0%</c:formatCode>
                <c:ptCount val="13"/>
                <c:pt idx="0">
                  <c:v>-0.25959767059434469</c:v>
                </c:pt>
                <c:pt idx="1">
                  <c:v>-0.12286757306999274</c:v>
                </c:pt>
                <c:pt idx="2">
                  <c:v>-0.24452933462569126</c:v>
                </c:pt>
                <c:pt idx="3">
                  <c:v>-0.27735464366900242</c:v>
                </c:pt>
                <c:pt idx="4">
                  <c:v>-0.54031230082855319</c:v>
                </c:pt>
                <c:pt idx="5">
                  <c:v>-0.51639088354667506</c:v>
                </c:pt>
                <c:pt idx="6">
                  <c:v>-0.37096774193548387</c:v>
                </c:pt>
                <c:pt idx="7">
                  <c:v>-0.47319632706602532</c:v>
                </c:pt>
                <c:pt idx="12">
                  <c:v>-0.24989029957659992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EA-4750-BE08-89025CBBC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25-4F1C-B2B1-5692FBBB55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10065</c:v>
                </c:pt>
                <c:pt idx="1">
                  <c:v>10836</c:v>
                </c:pt>
                <c:pt idx="2">
                  <c:v>11990</c:v>
                </c:pt>
                <c:pt idx="3">
                  <c:v>13855</c:v>
                </c:pt>
                <c:pt idx="4">
                  <c:v>10445</c:v>
                </c:pt>
                <c:pt idx="5">
                  <c:v>9044</c:v>
                </c:pt>
                <c:pt idx="6">
                  <c:v>13797</c:v>
                </c:pt>
                <c:pt idx="7">
                  <c:v>14554</c:v>
                </c:pt>
                <c:pt idx="8">
                  <c:v>9890</c:v>
                </c:pt>
                <c:pt idx="9">
                  <c:v>12903</c:v>
                </c:pt>
                <c:pt idx="10">
                  <c:v>9991</c:v>
                </c:pt>
                <c:pt idx="11">
                  <c:v>10448</c:v>
                </c:pt>
                <c:pt idx="12">
                  <c:v>137818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5-4F1C-B2B1-5692FBBB550F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25-4F1C-B2B1-5692FBBB550F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451</c:v>
                </c:pt>
                <c:pt idx="1">
                  <c:v>575</c:v>
                </c:pt>
                <c:pt idx="2">
                  <c:v>520</c:v>
                </c:pt>
                <c:pt idx="3">
                  <c:v>581</c:v>
                </c:pt>
                <c:pt idx="4">
                  <c:v>1666</c:v>
                </c:pt>
                <c:pt idx="5">
                  <c:v>5971</c:v>
                </c:pt>
                <c:pt idx="6">
                  <c:v>7761</c:v>
                </c:pt>
                <c:pt idx="7">
                  <c:v>12517</c:v>
                </c:pt>
                <c:pt idx="8">
                  <c:v>13430</c:v>
                </c:pt>
                <c:pt idx="9">
                  <c:v>19797</c:v>
                </c:pt>
                <c:pt idx="10">
                  <c:v>15583</c:v>
                </c:pt>
                <c:pt idx="11">
                  <c:v>14357</c:v>
                </c:pt>
                <c:pt idx="12">
                  <c:v>93209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25-4F1C-B2B1-5692FBBB550F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25-4F1C-B2B1-5692FBBB55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14324</c:v>
                </c:pt>
                <c:pt idx="1">
                  <c:v>14346</c:v>
                </c:pt>
                <c:pt idx="2">
                  <c:v>13613</c:v>
                </c:pt>
                <c:pt idx="3">
                  <c:v>17808</c:v>
                </c:pt>
                <c:pt idx="4">
                  <c:v>15470</c:v>
                </c:pt>
                <c:pt idx="5">
                  <c:v>11750</c:v>
                </c:pt>
                <c:pt idx="6">
                  <c:v>15218</c:v>
                </c:pt>
                <c:pt idx="7">
                  <c:v>16648</c:v>
                </c:pt>
                <c:pt idx="8">
                  <c:v>13656</c:v>
                </c:pt>
                <c:pt idx="9">
                  <c:v>12565</c:v>
                </c:pt>
                <c:pt idx="10">
                  <c:v>12634</c:v>
                </c:pt>
                <c:pt idx="11">
                  <c:v>11551</c:v>
                </c:pt>
                <c:pt idx="12">
                  <c:v>169583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25-4F1C-B2B1-5692FBBB550F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25-4F1C-B2B1-5692FBBB55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25-4F1C-B2B1-5692FBBB55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12828</c:v>
                </c:pt>
                <c:pt idx="1">
                  <c:v>12830</c:v>
                </c:pt>
                <c:pt idx="2">
                  <c:v>11637</c:v>
                </c:pt>
                <c:pt idx="3">
                  <c:v>16612</c:v>
                </c:pt>
                <c:pt idx="4">
                  <c:v>11219</c:v>
                </c:pt>
                <c:pt idx="5">
                  <c:v>11171</c:v>
                </c:pt>
                <c:pt idx="6">
                  <c:v>14552</c:v>
                </c:pt>
                <c:pt idx="7">
                  <c:v>17740</c:v>
                </c:pt>
                <c:pt idx="12">
                  <c:v>108589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25-4F1C-B2B1-5692FBBB5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25-4F1C-B2B1-5692FBBB55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25-4F1C-B2B1-5692FBBB55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25-4F1C-B2B1-5692FBBB55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25-4F1C-B2B1-5692FBBB55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25-4F1C-B2B1-5692FBBB55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25-4F1C-B2B1-5692FBBB55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25-4F1C-B2B1-5692FBBB55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25-4F1C-B2B1-5692FBBB55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25-4F1C-B2B1-5692FBBB55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25-4F1C-B2B1-5692FBBB55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25-4F1C-B2B1-5692FBBB55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25-4F1C-B2B1-5692FBBB55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25-4F1C-B2B1-5692FBBB550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-0.10444010053057806</c:v>
                </c:pt>
                <c:pt idx="1">
                  <c:v>-0.10567405548584974</c:v>
                </c:pt>
                <c:pt idx="2">
                  <c:v>-0.14515536619407921</c:v>
                </c:pt>
                <c:pt idx="3">
                  <c:v>-6.7160826594788836E-2</c:v>
                </c:pt>
                <c:pt idx="4">
                  <c:v>-0.27478991596638658</c:v>
                </c:pt>
                <c:pt idx="5">
                  <c:v>-4.9276595744680796E-2</c:v>
                </c:pt>
                <c:pt idx="6">
                  <c:v>-4.3763963727165178E-2</c:v>
                </c:pt>
                <c:pt idx="7">
                  <c:v>6.5593464680442137E-2</c:v>
                </c:pt>
                <c:pt idx="12">
                  <c:v>-8.8842645812530985E-2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25-4F1C-B2B1-5692FBBB550F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0.27451564828614017</c:v>
                </c:pt>
                <c:pt idx="1">
                  <c:v>0.18401624215577694</c:v>
                </c:pt>
                <c:pt idx="2">
                  <c:v>-2.9441201000834027E-2</c:v>
                </c:pt>
                <c:pt idx="3">
                  <c:v>0.1989895344640924</c:v>
                </c:pt>
                <c:pt idx="4">
                  <c:v>7.4102441359502169E-2</c:v>
                </c:pt>
                <c:pt idx="5">
                  <c:v>0.23518354710305167</c:v>
                </c:pt>
                <c:pt idx="6">
                  <c:v>5.4722041023410828E-2</c:v>
                </c:pt>
                <c:pt idx="7">
                  <c:v>0.218908891026522</c:v>
                </c:pt>
                <c:pt idx="12">
                  <c:v>0.14804516524644229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25-4F1C-B2B1-5692FBBB5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1B-4DA4-8B40-F81ECC4B54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TF'!$C$422:$C$434</c:f>
              <c:numCache>
                <c:formatCode>#,##0</c:formatCode>
                <c:ptCount val="13"/>
                <c:pt idx="0">
                  <c:v>143404</c:v>
                </c:pt>
                <c:pt idx="1">
                  <c:v>119019</c:v>
                </c:pt>
                <c:pt idx="2">
                  <c:v>134100</c:v>
                </c:pt>
                <c:pt idx="3">
                  <c:v>64990</c:v>
                </c:pt>
                <c:pt idx="4">
                  <c:v>9158</c:v>
                </c:pt>
                <c:pt idx="5">
                  <c:v>12491</c:v>
                </c:pt>
                <c:pt idx="6">
                  <c:v>13557</c:v>
                </c:pt>
                <c:pt idx="7">
                  <c:v>10385</c:v>
                </c:pt>
                <c:pt idx="8">
                  <c:v>9801</c:v>
                </c:pt>
                <c:pt idx="9">
                  <c:v>59957</c:v>
                </c:pt>
                <c:pt idx="10">
                  <c:v>132175</c:v>
                </c:pt>
                <c:pt idx="11">
                  <c:v>138359</c:v>
                </c:pt>
                <c:pt idx="12">
                  <c:v>847396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B-4DA4-8B40-F81ECC4B5423}"/>
            </c:ext>
          </c:extLst>
        </c:ser>
        <c:ser>
          <c:idx val="5"/>
          <c:order val="1"/>
          <c:tx>
            <c:strRef>
              <c:f>'Pernoctaciones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1B-4DA4-8B40-F81ECC4B5423}"/>
              </c:ext>
            </c:extLst>
          </c:dPt>
          <c:val>
            <c:numRef>
              <c:f>'Pernoctaciones evol mensu TF'!$G$422:$G$434</c:f>
              <c:numCache>
                <c:formatCode>#,##0</c:formatCode>
                <c:ptCount val="13"/>
                <c:pt idx="0">
                  <c:v>5617</c:v>
                </c:pt>
                <c:pt idx="1">
                  <c:v>4068</c:v>
                </c:pt>
                <c:pt idx="2">
                  <c:v>6583</c:v>
                </c:pt>
                <c:pt idx="3">
                  <c:v>2012</c:v>
                </c:pt>
                <c:pt idx="4">
                  <c:v>1556</c:v>
                </c:pt>
                <c:pt idx="5">
                  <c:v>1508</c:v>
                </c:pt>
                <c:pt idx="6">
                  <c:v>1440</c:v>
                </c:pt>
                <c:pt idx="7">
                  <c:v>1279</c:v>
                </c:pt>
                <c:pt idx="8">
                  <c:v>2204</c:v>
                </c:pt>
                <c:pt idx="9">
                  <c:v>14191</c:v>
                </c:pt>
                <c:pt idx="10">
                  <c:v>67172</c:v>
                </c:pt>
                <c:pt idx="11">
                  <c:v>63983</c:v>
                </c:pt>
                <c:pt idx="12">
                  <c:v>171613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1B-4DA4-8B40-F81ECC4B5423}"/>
            </c:ext>
          </c:extLst>
        </c:ser>
        <c:ser>
          <c:idx val="0"/>
          <c:order val="2"/>
          <c:tx>
            <c:strRef>
              <c:f>'Pernoctaciones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1B-4DA4-8B40-F81ECC4B54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TF'!$I$422:$I$434</c:f>
              <c:numCache>
                <c:formatCode>#,##0</c:formatCode>
                <c:ptCount val="13"/>
                <c:pt idx="0">
                  <c:v>60986</c:v>
                </c:pt>
                <c:pt idx="1">
                  <c:v>43013</c:v>
                </c:pt>
                <c:pt idx="2">
                  <c:v>59834</c:v>
                </c:pt>
                <c:pt idx="3">
                  <c:v>35071</c:v>
                </c:pt>
                <c:pt idx="4">
                  <c:v>3340</c:v>
                </c:pt>
                <c:pt idx="5">
                  <c:v>4948</c:v>
                </c:pt>
                <c:pt idx="6">
                  <c:v>4797</c:v>
                </c:pt>
                <c:pt idx="7">
                  <c:v>4669</c:v>
                </c:pt>
                <c:pt idx="8">
                  <c:v>4668</c:v>
                </c:pt>
                <c:pt idx="9">
                  <c:v>31890</c:v>
                </c:pt>
                <c:pt idx="10">
                  <c:v>91214</c:v>
                </c:pt>
                <c:pt idx="11">
                  <c:v>88432</c:v>
                </c:pt>
                <c:pt idx="12">
                  <c:v>432862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1B-4DA4-8B40-F81ECC4B5423}"/>
            </c:ext>
          </c:extLst>
        </c:ser>
        <c:ser>
          <c:idx val="1"/>
          <c:order val="3"/>
          <c:tx>
            <c:strRef>
              <c:f>'Pernoctaciones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1B-4DA4-8B40-F81ECC4B54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1B-4DA4-8B40-F81ECC4B542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TF'!$K$422:$K$434</c:f>
              <c:numCache>
                <c:formatCode>#,##0</c:formatCode>
                <c:ptCount val="13"/>
                <c:pt idx="0">
                  <c:v>94135</c:v>
                </c:pt>
                <c:pt idx="1">
                  <c:v>76936</c:v>
                </c:pt>
                <c:pt idx="2">
                  <c:v>78356</c:v>
                </c:pt>
                <c:pt idx="3">
                  <c:v>42285</c:v>
                </c:pt>
                <c:pt idx="4">
                  <c:v>5483</c:v>
                </c:pt>
                <c:pt idx="5">
                  <c:v>6622</c:v>
                </c:pt>
                <c:pt idx="6">
                  <c:v>7694</c:v>
                </c:pt>
                <c:pt idx="7">
                  <c:v>6376</c:v>
                </c:pt>
                <c:pt idx="12">
                  <c:v>317887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1B-4DA4-8B40-F81ECC4B5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1B-4DA4-8B40-F81ECC4B54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1B-4DA4-8B40-F81ECC4B54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1B-4DA4-8B40-F81ECC4B54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1B-4DA4-8B40-F81ECC4B54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1B-4DA4-8B40-F81ECC4B54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1B-4DA4-8B40-F81ECC4B54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1B-4DA4-8B40-F81ECC4B54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1B-4DA4-8B40-F81ECC4B54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1B-4DA4-8B40-F81ECC4B54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1B-4DA4-8B40-F81ECC4B54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1B-4DA4-8B40-F81ECC4B54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1B-4DA4-8B40-F81ECC4B54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1B-4DA4-8B40-F81ECC4B5423}"/>
              </c:ext>
            </c:extLst>
          </c:dPt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TF'!$L$422:$L$434</c:f>
              <c:numCache>
                <c:formatCode>0.0%</c:formatCode>
                <c:ptCount val="13"/>
                <c:pt idx="0">
                  <c:v>0.54355097891319315</c:v>
                </c:pt>
                <c:pt idx="1">
                  <c:v>0.78866854206867698</c:v>
                </c:pt>
                <c:pt idx="2">
                  <c:v>0.3095564394825685</c:v>
                </c:pt>
                <c:pt idx="3">
                  <c:v>0.20569701462746992</c:v>
                </c:pt>
                <c:pt idx="4">
                  <c:v>0.64161676646706578</c:v>
                </c:pt>
                <c:pt idx="5">
                  <c:v>0.3383185125303152</c:v>
                </c:pt>
                <c:pt idx="6">
                  <c:v>0.6039191161142381</c:v>
                </c:pt>
                <c:pt idx="7">
                  <c:v>0.36560291282929969</c:v>
                </c:pt>
                <c:pt idx="12">
                  <c:v>0.46722945840910568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1B-4DA4-8B40-F81ECC4B5423}"/>
            </c:ext>
          </c:extLst>
        </c:ser>
        <c:ser>
          <c:idx val="4"/>
          <c:order val="5"/>
          <c:tx>
            <c:strRef>
              <c:f>'Pernoctaciones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TF'!$M$422:$M$434</c:f>
              <c:numCache>
                <c:formatCode>0.0%</c:formatCode>
                <c:ptCount val="13"/>
                <c:pt idx="0">
                  <c:v>-0.34356782237594485</c:v>
                </c:pt>
                <c:pt idx="1">
                  <c:v>-0.35358220116115913</c:v>
                </c:pt>
                <c:pt idx="2">
                  <c:v>-0.41568978374347498</c:v>
                </c:pt>
                <c:pt idx="3">
                  <c:v>-0.34936144022157256</c:v>
                </c:pt>
                <c:pt idx="4">
                  <c:v>-0.40128849093688579</c:v>
                </c:pt>
                <c:pt idx="5">
                  <c:v>-0.46985829797454171</c:v>
                </c:pt>
                <c:pt idx="6">
                  <c:v>-0.43247031054068008</c:v>
                </c:pt>
                <c:pt idx="7">
                  <c:v>-0.38603755416466057</c:v>
                </c:pt>
                <c:pt idx="12">
                  <c:v>-0.37313253297154036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1B-4DA4-8B40-F81ECC4B5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72-4C55-AD75-C12C5F7267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TF'!$C$448:$C$460</c:f>
              <c:numCache>
                <c:formatCode>#,##0</c:formatCode>
                <c:ptCount val="13"/>
                <c:pt idx="0">
                  <c:v>1983</c:v>
                </c:pt>
                <c:pt idx="1">
                  <c:v>1879</c:v>
                </c:pt>
                <c:pt idx="2">
                  <c:v>2561</c:v>
                </c:pt>
                <c:pt idx="3">
                  <c:v>5152</c:v>
                </c:pt>
                <c:pt idx="4">
                  <c:v>5371</c:v>
                </c:pt>
                <c:pt idx="5">
                  <c:v>9135</c:v>
                </c:pt>
                <c:pt idx="6">
                  <c:v>11879</c:v>
                </c:pt>
                <c:pt idx="7">
                  <c:v>14934</c:v>
                </c:pt>
                <c:pt idx="8">
                  <c:v>12356</c:v>
                </c:pt>
                <c:pt idx="9">
                  <c:v>6020</c:v>
                </c:pt>
                <c:pt idx="10">
                  <c:v>3441</c:v>
                </c:pt>
                <c:pt idx="11">
                  <c:v>3477</c:v>
                </c:pt>
                <c:pt idx="12">
                  <c:v>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2-4C55-AD75-C12C5F726753}"/>
            </c:ext>
          </c:extLst>
        </c:ser>
        <c:ser>
          <c:idx val="5"/>
          <c:order val="1"/>
          <c:tx>
            <c:strRef>
              <c:f>'Pernoctaciones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72-4C55-AD75-C12C5F726753}"/>
              </c:ext>
            </c:extLst>
          </c:dPt>
          <c:val>
            <c:numRef>
              <c:f>'Pernoctaciones evol mensu TF'!$G$448:$G$460</c:f>
              <c:numCache>
                <c:formatCode>#,##0</c:formatCode>
                <c:ptCount val="13"/>
                <c:pt idx="0">
                  <c:v>670</c:v>
                </c:pt>
                <c:pt idx="1">
                  <c:v>580</c:v>
                </c:pt>
                <c:pt idx="2">
                  <c:v>815</c:v>
                </c:pt>
                <c:pt idx="3">
                  <c:v>1278</c:v>
                </c:pt>
                <c:pt idx="4">
                  <c:v>1619</c:v>
                </c:pt>
                <c:pt idx="5">
                  <c:v>3488</c:v>
                </c:pt>
                <c:pt idx="6">
                  <c:v>7522</c:v>
                </c:pt>
                <c:pt idx="7">
                  <c:v>13085</c:v>
                </c:pt>
                <c:pt idx="8">
                  <c:v>10958</c:v>
                </c:pt>
                <c:pt idx="9">
                  <c:v>5128</c:v>
                </c:pt>
                <c:pt idx="10">
                  <c:v>4470</c:v>
                </c:pt>
                <c:pt idx="11">
                  <c:v>3416</c:v>
                </c:pt>
                <c:pt idx="12">
                  <c:v>53029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2-4C55-AD75-C12C5F726753}"/>
            </c:ext>
          </c:extLst>
        </c:ser>
        <c:ser>
          <c:idx val="0"/>
          <c:order val="2"/>
          <c:tx>
            <c:strRef>
              <c:f>'Pernoctaciones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72-4C55-AD75-C12C5F7267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TF'!$I$448:$I$460</c:f>
              <c:numCache>
                <c:formatCode>#,##0</c:formatCode>
                <c:ptCount val="13"/>
                <c:pt idx="0">
                  <c:v>2157</c:v>
                </c:pt>
                <c:pt idx="1">
                  <c:v>2723</c:v>
                </c:pt>
                <c:pt idx="2">
                  <c:v>3864</c:v>
                </c:pt>
                <c:pt idx="3">
                  <c:v>7040</c:v>
                </c:pt>
                <c:pt idx="4">
                  <c:v>8644</c:v>
                </c:pt>
                <c:pt idx="5">
                  <c:v>13299</c:v>
                </c:pt>
                <c:pt idx="6">
                  <c:v>17670</c:v>
                </c:pt>
                <c:pt idx="7">
                  <c:v>23894</c:v>
                </c:pt>
                <c:pt idx="8">
                  <c:v>17551</c:v>
                </c:pt>
                <c:pt idx="9">
                  <c:v>8601</c:v>
                </c:pt>
                <c:pt idx="10">
                  <c:v>5930</c:v>
                </c:pt>
                <c:pt idx="11">
                  <c:v>4755</c:v>
                </c:pt>
                <c:pt idx="12">
                  <c:v>116128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2-4C55-AD75-C12C5F726753}"/>
            </c:ext>
          </c:extLst>
        </c:ser>
        <c:ser>
          <c:idx val="1"/>
          <c:order val="3"/>
          <c:tx>
            <c:strRef>
              <c:f>'Pernoctaciones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72-4C55-AD75-C12C5F7267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72-4C55-AD75-C12C5F7267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TF'!$K$448:$K$460</c:f>
              <c:numCache>
                <c:formatCode>#,##0</c:formatCode>
                <c:ptCount val="13"/>
                <c:pt idx="0">
                  <c:v>4591</c:v>
                </c:pt>
                <c:pt idx="1">
                  <c:v>4179</c:v>
                </c:pt>
                <c:pt idx="2">
                  <c:v>4973</c:v>
                </c:pt>
                <c:pt idx="3">
                  <c:v>9879</c:v>
                </c:pt>
                <c:pt idx="4">
                  <c:v>10077</c:v>
                </c:pt>
                <c:pt idx="5">
                  <c:v>18440</c:v>
                </c:pt>
                <c:pt idx="6">
                  <c:v>21572</c:v>
                </c:pt>
                <c:pt idx="7">
                  <c:v>28430</c:v>
                </c:pt>
                <c:pt idx="12">
                  <c:v>102141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72-4C55-AD75-C12C5F72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72-4C55-AD75-C12C5F7267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72-4C55-AD75-C12C5F7267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72-4C55-AD75-C12C5F7267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72-4C55-AD75-C12C5F7267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72-4C55-AD75-C12C5F7267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72-4C55-AD75-C12C5F7267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72-4C55-AD75-C12C5F7267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72-4C55-AD75-C12C5F7267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72-4C55-AD75-C12C5F7267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72-4C55-AD75-C12C5F7267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72-4C55-AD75-C12C5F7267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72-4C55-AD75-C12C5F7267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72-4C55-AD75-C12C5F726753}"/>
              </c:ext>
            </c:extLst>
          </c:dPt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TF'!$L$448:$L$460</c:f>
              <c:numCache>
                <c:formatCode>0.0%</c:formatCode>
                <c:ptCount val="13"/>
                <c:pt idx="0">
                  <c:v>1.1284191006026889</c:v>
                </c:pt>
                <c:pt idx="1">
                  <c:v>0.53470437017994854</c:v>
                </c:pt>
                <c:pt idx="2">
                  <c:v>0.28700828157349889</c:v>
                </c:pt>
                <c:pt idx="3">
                  <c:v>0.4032670454545455</c:v>
                </c:pt>
                <c:pt idx="4">
                  <c:v>0.16577973160573811</c:v>
                </c:pt>
                <c:pt idx="5">
                  <c:v>0.38657041882848331</c:v>
                </c:pt>
                <c:pt idx="6">
                  <c:v>0.22082625919637811</c:v>
                </c:pt>
                <c:pt idx="7">
                  <c:v>0.18983845316815939</c:v>
                </c:pt>
                <c:pt idx="12">
                  <c:v>0.28817898626578042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72-4C55-AD75-C12C5F726753}"/>
            </c:ext>
          </c:extLst>
        </c:ser>
        <c:ser>
          <c:idx val="4"/>
          <c:order val="5"/>
          <c:tx>
            <c:strRef>
              <c:f>'Pernoctaciones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TF'!$M$448:$M$460</c:f>
              <c:numCache>
                <c:formatCode>0.0%</c:formatCode>
                <c:ptCount val="13"/>
                <c:pt idx="0">
                  <c:v>1.3151790216843167</c:v>
                </c:pt>
                <c:pt idx="1">
                  <c:v>1.2240553485896752</c:v>
                </c:pt>
                <c:pt idx="2">
                  <c:v>0.94181960171807888</c:v>
                </c:pt>
                <c:pt idx="3">
                  <c:v>0.91750776397515521</c:v>
                </c:pt>
                <c:pt idx="4">
                  <c:v>0.87618692980822943</c:v>
                </c:pt>
                <c:pt idx="5">
                  <c:v>1.0186097427476737</c:v>
                </c:pt>
                <c:pt idx="6">
                  <c:v>0.81597777590706277</c:v>
                </c:pt>
                <c:pt idx="7">
                  <c:v>0.90370965581893659</c:v>
                </c:pt>
                <c:pt idx="12">
                  <c:v>0.93105078080689685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72-4C55-AD75-C12C5F72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10-48B9-8AFB-AEA72DF5C780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0-48B9-8AFB-AEA72DF5C780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10-48B9-8AFB-AEA72DF5C780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0-48B9-8AFB-AEA72DF5C780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10-48B9-8AFB-AEA72DF5C780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10-48B9-8AFB-AEA72DF5C780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10-48B9-8AFB-AEA72DF5C7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10-48B9-8AFB-AEA72DF5C780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4">
                  <c:v>2470513</c:v>
                </c:pt>
                <c:pt idx="5">
                  <c:v>2696160</c:v>
                </c:pt>
                <c:pt idx="6">
                  <c:v>3074274</c:v>
                </c:pt>
                <c:pt idx="7">
                  <c:v>3219468</c:v>
                </c:pt>
                <c:pt idx="12">
                  <c:v>22779149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10-48B9-8AFB-AEA72DF5C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10-48B9-8AFB-AEA72DF5C7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10-48B9-8AFB-AEA72DF5C7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10-48B9-8AFB-AEA72DF5C7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10-48B9-8AFB-AEA72DF5C7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10-48B9-8AFB-AEA72DF5C7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10-48B9-8AFB-AEA72DF5C7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10-48B9-8AFB-AEA72DF5C7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10-48B9-8AFB-AEA72DF5C7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10-48B9-8AFB-AEA72DF5C7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10-48B9-8AFB-AEA72DF5C7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10-48B9-8AFB-AEA72DF5C7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10-48B9-8AFB-AEA72DF5C7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10-48B9-8AFB-AEA72DF5C78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4">
                  <c:v>4.2437819048430914E-2</c:v>
                </c:pt>
                <c:pt idx="5">
                  <c:v>9.8344474323036613E-2</c:v>
                </c:pt>
                <c:pt idx="6">
                  <c:v>3.6497369203599916E-2</c:v>
                </c:pt>
                <c:pt idx="7">
                  <c:v>3.17703168955632E-2</c:v>
                </c:pt>
                <c:pt idx="12">
                  <c:v>0.11417393217870675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10-48B9-8AFB-AEA72DF5C780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4">
                  <c:v>-1.540511253336263E-2</c:v>
                </c:pt>
                <c:pt idx="5">
                  <c:v>-1.6376576996616987E-2</c:v>
                </c:pt>
                <c:pt idx="6">
                  <c:v>-1.5676040635415056E-4</c:v>
                </c:pt>
                <c:pt idx="7">
                  <c:v>-1.4266713695751165E-2</c:v>
                </c:pt>
                <c:pt idx="12">
                  <c:v>-1.7208468808702637E-3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10-48B9-8AFB-AEA72DF5C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7-4855-9240-1DFC1AE5E01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2055040</c:v>
                </c:pt>
                <c:pt idx="1">
                  <c:v>1876383</c:v>
                </c:pt>
                <c:pt idx="2">
                  <c:v>2055942</c:v>
                </c:pt>
                <c:pt idx="3">
                  <c:v>1898856</c:v>
                </c:pt>
                <c:pt idx="4">
                  <c:v>1804334</c:v>
                </c:pt>
                <c:pt idx="5">
                  <c:v>1939840</c:v>
                </c:pt>
                <c:pt idx="6">
                  <c:v>2146553</c:v>
                </c:pt>
                <c:pt idx="7">
                  <c:v>2267171</c:v>
                </c:pt>
                <c:pt idx="8">
                  <c:v>1989413</c:v>
                </c:pt>
                <c:pt idx="9">
                  <c:v>2072902</c:v>
                </c:pt>
                <c:pt idx="10">
                  <c:v>1968742</c:v>
                </c:pt>
                <c:pt idx="11">
                  <c:v>2021610</c:v>
                </c:pt>
                <c:pt idx="12">
                  <c:v>24096786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7-4855-9240-1DFC1AE5E013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E7-4855-9240-1DFC1AE5E013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187243</c:v>
                </c:pt>
                <c:pt idx="1">
                  <c:v>183147</c:v>
                </c:pt>
                <c:pt idx="2">
                  <c:v>251326</c:v>
                </c:pt>
                <c:pt idx="3">
                  <c:v>281332</c:v>
                </c:pt>
                <c:pt idx="4">
                  <c:v>365577</c:v>
                </c:pt>
                <c:pt idx="5">
                  <c:v>495857</c:v>
                </c:pt>
                <c:pt idx="6">
                  <c:v>955577</c:v>
                </c:pt>
                <c:pt idx="7">
                  <c:v>1392778</c:v>
                </c:pt>
                <c:pt idx="8">
                  <c:v>1425178</c:v>
                </c:pt>
                <c:pt idx="9">
                  <c:v>1817237</c:v>
                </c:pt>
                <c:pt idx="10">
                  <c:v>1809646</c:v>
                </c:pt>
                <c:pt idx="11">
                  <c:v>1588770</c:v>
                </c:pt>
                <c:pt idx="12">
                  <c:v>10753668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E7-4855-9240-1DFC1AE5E013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7-4855-9240-1DFC1AE5E01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1482132</c:v>
                </c:pt>
                <c:pt idx="1">
                  <c:v>1695833</c:v>
                </c:pt>
                <c:pt idx="2">
                  <c:v>2034159</c:v>
                </c:pt>
                <c:pt idx="3">
                  <c:v>2056839</c:v>
                </c:pt>
                <c:pt idx="4">
                  <c:v>1862037</c:v>
                </c:pt>
                <c:pt idx="5">
                  <c:v>1928652</c:v>
                </c:pt>
                <c:pt idx="6">
                  <c:v>2257807</c:v>
                </c:pt>
                <c:pt idx="7">
                  <c:v>2397833</c:v>
                </c:pt>
                <c:pt idx="8">
                  <c:v>2015044</c:v>
                </c:pt>
                <c:pt idx="9">
                  <c:v>2190346</c:v>
                </c:pt>
                <c:pt idx="10">
                  <c:v>2115905</c:v>
                </c:pt>
                <c:pt idx="11">
                  <c:v>2150387</c:v>
                </c:pt>
                <c:pt idx="12">
                  <c:v>24186974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E7-4855-9240-1DFC1AE5E013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E7-4855-9240-1DFC1AE5E0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E7-4855-9240-1DFC1AE5E01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2233177</c:v>
                </c:pt>
                <c:pt idx="1">
                  <c:v>2103434</c:v>
                </c:pt>
                <c:pt idx="2">
                  <c:v>2166832</c:v>
                </c:pt>
                <c:pt idx="3">
                  <c:v>2068643</c:v>
                </c:pt>
                <c:pt idx="4">
                  <c:v>1931938</c:v>
                </c:pt>
                <c:pt idx="5">
                  <c:v>2077494</c:v>
                </c:pt>
                <c:pt idx="6">
                  <c:v>2328317</c:v>
                </c:pt>
                <c:pt idx="7">
                  <c:v>2433075</c:v>
                </c:pt>
                <c:pt idx="12">
                  <c:v>17342910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E7-4855-9240-1DFC1AE5E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E7-4855-9240-1DFC1AE5E0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E7-4855-9240-1DFC1AE5E0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E7-4855-9240-1DFC1AE5E0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E7-4855-9240-1DFC1AE5E0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E7-4855-9240-1DFC1AE5E0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E7-4855-9240-1DFC1AE5E0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E7-4855-9240-1DFC1AE5E0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E7-4855-9240-1DFC1AE5E0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E7-4855-9240-1DFC1AE5E0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E7-4855-9240-1DFC1AE5E0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E7-4855-9240-1DFC1AE5E0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E7-4855-9240-1DFC1AE5E0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E7-4855-9240-1DFC1AE5E01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0.50673286859739886</c:v>
                </c:pt>
                <c:pt idx="1">
                  <c:v>0.24035444527851513</c:v>
                </c:pt>
                <c:pt idx="2">
                  <c:v>6.5222531768657221E-2</c:v>
                </c:pt>
                <c:pt idx="3">
                  <c:v>5.7389032393881934E-3</c:v>
                </c:pt>
                <c:pt idx="4">
                  <c:v>3.7540070363800471E-2</c:v>
                </c:pt>
                <c:pt idx="5">
                  <c:v>7.7174109170550231E-2</c:v>
                </c:pt>
                <c:pt idx="6">
                  <c:v>3.1229418634985295E-2</c:v>
                </c:pt>
                <c:pt idx="7">
                  <c:v>1.4697437227696897E-2</c:v>
                </c:pt>
                <c:pt idx="12">
                  <c:v>0.103569058723185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E7-4855-9240-1DFC1AE5E013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8.6682984272812291E-2</c:v>
                </c:pt>
                <c:pt idx="1">
                  <c:v>0.12100461366362847</c:v>
                </c:pt>
                <c:pt idx="2">
                  <c:v>5.3936346453353323E-2</c:v>
                </c:pt>
                <c:pt idx="3">
                  <c:v>8.9415416440214557E-2</c:v>
                </c:pt>
                <c:pt idx="4">
                  <c:v>7.0720831065645307E-2</c:v>
                </c:pt>
                <c:pt idx="5">
                  <c:v>7.0961522599802151E-2</c:v>
                </c:pt>
                <c:pt idx="6">
                  <c:v>8.4677154489080975E-2</c:v>
                </c:pt>
                <c:pt idx="7">
                  <c:v>7.3176659369760921E-2</c:v>
                </c:pt>
                <c:pt idx="12">
                  <c:v>8.0951219571482769E-2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E7-4855-9240-1DFC1AE5E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1-4F91-B51A-A751E104E2ED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310608</c:v>
                </c:pt>
                <c:pt idx="1">
                  <c:v>307074</c:v>
                </c:pt>
                <c:pt idx="2">
                  <c:v>335891</c:v>
                </c:pt>
                <c:pt idx="3">
                  <c:v>317922</c:v>
                </c:pt>
                <c:pt idx="4">
                  <c:v>280435</c:v>
                </c:pt>
                <c:pt idx="5">
                  <c:v>279242</c:v>
                </c:pt>
                <c:pt idx="6">
                  <c:v>349847</c:v>
                </c:pt>
                <c:pt idx="7">
                  <c:v>369812</c:v>
                </c:pt>
                <c:pt idx="8">
                  <c:v>298206</c:v>
                </c:pt>
                <c:pt idx="9">
                  <c:v>346540</c:v>
                </c:pt>
                <c:pt idx="10">
                  <c:v>306153</c:v>
                </c:pt>
                <c:pt idx="11">
                  <c:v>298326</c:v>
                </c:pt>
                <c:pt idx="12">
                  <c:v>3800056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1-4F91-B51A-A751E104E2ED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01-4F91-B51A-A751E104E2ED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48763</c:v>
                </c:pt>
                <c:pt idx="1">
                  <c:v>49322</c:v>
                </c:pt>
                <c:pt idx="2">
                  <c:v>76697</c:v>
                </c:pt>
                <c:pt idx="3">
                  <c:v>95947</c:v>
                </c:pt>
                <c:pt idx="4">
                  <c:v>119953</c:v>
                </c:pt>
                <c:pt idx="5">
                  <c:v>141585</c:v>
                </c:pt>
                <c:pt idx="6">
                  <c:v>224627</c:v>
                </c:pt>
                <c:pt idx="7">
                  <c:v>327170</c:v>
                </c:pt>
                <c:pt idx="8">
                  <c:v>325523</c:v>
                </c:pt>
                <c:pt idx="9">
                  <c:v>421006</c:v>
                </c:pt>
                <c:pt idx="10">
                  <c:v>383495</c:v>
                </c:pt>
                <c:pt idx="11">
                  <c:v>331599</c:v>
                </c:pt>
                <c:pt idx="12">
                  <c:v>2545687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1-4F91-B51A-A751E104E2ED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01-4F91-B51A-A751E104E2ED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334603</c:v>
                </c:pt>
                <c:pt idx="1">
                  <c:v>365141</c:v>
                </c:pt>
                <c:pt idx="2">
                  <c:v>418215</c:v>
                </c:pt>
                <c:pt idx="3">
                  <c:v>444303</c:v>
                </c:pt>
                <c:pt idx="4">
                  <c:v>386695</c:v>
                </c:pt>
                <c:pt idx="5">
                  <c:v>358323</c:v>
                </c:pt>
                <c:pt idx="6">
                  <c:v>488792</c:v>
                </c:pt>
                <c:pt idx="7">
                  <c:v>507458</c:v>
                </c:pt>
                <c:pt idx="8">
                  <c:v>391495</c:v>
                </c:pt>
                <c:pt idx="9">
                  <c:v>462111</c:v>
                </c:pt>
                <c:pt idx="10">
                  <c:v>420140</c:v>
                </c:pt>
                <c:pt idx="11">
                  <c:v>426063</c:v>
                </c:pt>
                <c:pt idx="12">
                  <c:v>5003339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01-4F91-B51A-A751E104E2ED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01-4F91-B51A-A751E104E2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01-4F91-B51A-A751E104E2ED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411312</c:v>
                </c:pt>
                <c:pt idx="1">
                  <c:v>414643</c:v>
                </c:pt>
                <c:pt idx="2">
                  <c:v>411884</c:v>
                </c:pt>
                <c:pt idx="3">
                  <c:v>393462</c:v>
                </c:pt>
                <c:pt idx="4">
                  <c:v>316186</c:v>
                </c:pt>
                <c:pt idx="5">
                  <c:v>378257</c:v>
                </c:pt>
                <c:pt idx="6">
                  <c:v>447545</c:v>
                </c:pt>
                <c:pt idx="7">
                  <c:v>409748</c:v>
                </c:pt>
                <c:pt idx="12">
                  <c:v>3183037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01-4F91-B51A-A751E104E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01-4F91-B51A-A751E104E2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01-4F91-B51A-A751E104E2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01-4F91-B51A-A751E104E2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01-4F91-B51A-A751E104E2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01-4F91-B51A-A751E104E2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01-4F91-B51A-A751E104E2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01-4F91-B51A-A751E104E2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01-4F91-B51A-A751E104E2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01-4F91-B51A-A751E104E2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01-4F91-B51A-A751E104E2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01-4F91-B51A-A751E104E2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01-4F91-B51A-A751E104E2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01-4F91-B51A-A751E104E2E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0.22925377238100086</c:v>
                </c:pt>
                <c:pt idx="1">
                  <c:v>0.13556954710646019</c:v>
                </c:pt>
                <c:pt idx="2">
                  <c:v>-1.5138146647059481E-2</c:v>
                </c:pt>
                <c:pt idx="3">
                  <c:v>-0.11442866692324838</c:v>
                </c:pt>
                <c:pt idx="4">
                  <c:v>-0.18233750113138258</c:v>
                </c:pt>
                <c:pt idx="5">
                  <c:v>5.5631371695369802E-2</c:v>
                </c:pt>
                <c:pt idx="6">
                  <c:v>-8.4385587325488176E-2</c:v>
                </c:pt>
                <c:pt idx="7">
                  <c:v>-0.19254795470758168</c:v>
                </c:pt>
                <c:pt idx="12">
                  <c:v>-3.6474014160610024E-2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01-4F91-B51A-A751E104E2ED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0.32421573172616291</c:v>
                </c:pt>
                <c:pt idx="1">
                  <c:v>0.35030318424874785</c:v>
                </c:pt>
                <c:pt idx="2">
                  <c:v>0.22624303717575045</c:v>
                </c:pt>
                <c:pt idx="3">
                  <c:v>0.23760545039349279</c:v>
                </c:pt>
                <c:pt idx="4">
                  <c:v>0.12748408722163784</c:v>
                </c:pt>
                <c:pt idx="5">
                  <c:v>0.35458491201180342</c:v>
                </c:pt>
                <c:pt idx="6">
                  <c:v>0.27925921903003315</c:v>
                </c:pt>
                <c:pt idx="7">
                  <c:v>0.10799000573264261</c:v>
                </c:pt>
                <c:pt idx="12">
                  <c:v>0.24784315385848776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01-4F91-B51A-A751E104E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C7-4BF2-8878-8AE575F0ADA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1324384</c:v>
                </c:pt>
                <c:pt idx="1">
                  <c:v>1188128</c:v>
                </c:pt>
                <c:pt idx="2">
                  <c:v>1307318</c:v>
                </c:pt>
                <c:pt idx="3">
                  <c:v>1218671</c:v>
                </c:pt>
                <c:pt idx="4">
                  <c:v>1175240</c:v>
                </c:pt>
                <c:pt idx="5">
                  <c:v>1266397</c:v>
                </c:pt>
                <c:pt idx="6">
                  <c:v>1385024</c:v>
                </c:pt>
                <c:pt idx="7">
                  <c:v>1492768</c:v>
                </c:pt>
                <c:pt idx="8">
                  <c:v>1328116</c:v>
                </c:pt>
                <c:pt idx="9">
                  <c:v>1353434</c:v>
                </c:pt>
                <c:pt idx="10">
                  <c:v>1269736</c:v>
                </c:pt>
                <c:pt idx="11">
                  <c:v>1325580</c:v>
                </c:pt>
                <c:pt idx="12">
                  <c:v>15634796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7-4BF2-8878-8AE575F0ADA3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C7-4BF2-8878-8AE575F0ADA3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88374</c:v>
                </c:pt>
                <c:pt idx="1">
                  <c:v>93319</c:v>
                </c:pt>
                <c:pt idx="2">
                  <c:v>118171</c:v>
                </c:pt>
                <c:pt idx="3">
                  <c:v>132375</c:v>
                </c:pt>
                <c:pt idx="4">
                  <c:v>179011</c:v>
                </c:pt>
                <c:pt idx="5">
                  <c:v>276420</c:v>
                </c:pt>
                <c:pt idx="6">
                  <c:v>599804</c:v>
                </c:pt>
                <c:pt idx="7">
                  <c:v>860551</c:v>
                </c:pt>
                <c:pt idx="8">
                  <c:v>884952</c:v>
                </c:pt>
                <c:pt idx="9">
                  <c:v>1099800</c:v>
                </c:pt>
                <c:pt idx="10">
                  <c:v>1098968</c:v>
                </c:pt>
                <c:pt idx="11">
                  <c:v>976636</c:v>
                </c:pt>
                <c:pt idx="12">
                  <c:v>6408381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C7-4BF2-8878-8AE575F0ADA3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C7-4BF2-8878-8AE575F0ADA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884995</c:v>
                </c:pt>
                <c:pt idx="1">
                  <c:v>1026910</c:v>
                </c:pt>
                <c:pt idx="2">
                  <c:v>1257429</c:v>
                </c:pt>
                <c:pt idx="3">
                  <c:v>1277874</c:v>
                </c:pt>
                <c:pt idx="4">
                  <c:v>1193073</c:v>
                </c:pt>
                <c:pt idx="5">
                  <c:v>1267134</c:v>
                </c:pt>
                <c:pt idx="6">
                  <c:v>1424044</c:v>
                </c:pt>
                <c:pt idx="7">
                  <c:v>1499345</c:v>
                </c:pt>
                <c:pt idx="8">
                  <c:v>1299340</c:v>
                </c:pt>
                <c:pt idx="9">
                  <c:v>1372251</c:v>
                </c:pt>
                <c:pt idx="10">
                  <c:v>1338733</c:v>
                </c:pt>
                <c:pt idx="11">
                  <c:v>1362833</c:v>
                </c:pt>
                <c:pt idx="12">
                  <c:v>15203961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C7-4BF2-8878-8AE575F0ADA3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C7-4BF2-8878-8AE575F0AD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C7-4BF2-8878-8AE575F0ADA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1450169</c:v>
                </c:pt>
                <c:pt idx="1">
                  <c:v>1336474</c:v>
                </c:pt>
                <c:pt idx="2">
                  <c:v>1395535</c:v>
                </c:pt>
                <c:pt idx="3">
                  <c:v>1334351</c:v>
                </c:pt>
                <c:pt idx="4">
                  <c:v>1325706</c:v>
                </c:pt>
                <c:pt idx="5">
                  <c:v>1401537</c:v>
                </c:pt>
                <c:pt idx="6">
                  <c:v>1542189</c:v>
                </c:pt>
                <c:pt idx="7">
                  <c:v>1629233</c:v>
                </c:pt>
                <c:pt idx="12">
                  <c:v>11415194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C7-4BF2-8878-8AE575F0A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C7-4BF2-8878-8AE575F0AD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C7-4BF2-8878-8AE575F0AD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C7-4BF2-8878-8AE575F0AD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C7-4BF2-8878-8AE575F0AD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C7-4BF2-8878-8AE575F0AD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C7-4BF2-8878-8AE575F0AD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C7-4BF2-8878-8AE575F0AD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C7-4BF2-8878-8AE575F0AD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C7-4BF2-8878-8AE575F0AD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C7-4BF2-8878-8AE575F0AD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C7-4BF2-8878-8AE575F0AD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C7-4BF2-8878-8AE575F0AD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C7-4BF2-8878-8AE575F0ADA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0.63861829727851571</c:v>
                </c:pt>
                <c:pt idx="1">
                  <c:v>0.30145192860133796</c:v>
                </c:pt>
                <c:pt idx="2">
                  <c:v>0.10983204618312437</c:v>
                </c:pt>
                <c:pt idx="3">
                  <c:v>4.4196063148636E-2</c:v>
                </c:pt>
                <c:pt idx="4">
                  <c:v>0.11116922434754617</c:v>
                </c:pt>
                <c:pt idx="5">
                  <c:v>0.10606849788577999</c:v>
                </c:pt>
                <c:pt idx="6">
                  <c:v>8.2964430874326922E-2</c:v>
                </c:pt>
                <c:pt idx="7">
                  <c:v>8.6629828358383065E-2</c:v>
                </c:pt>
                <c:pt idx="12">
                  <c:v>0.16116586191729598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C7-4BF2-8878-8AE575F0ADA3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9.4976230458839739E-2</c:v>
                </c:pt>
                <c:pt idx="1">
                  <c:v>0.12485691777316932</c:v>
                </c:pt>
                <c:pt idx="2">
                  <c:v>6.7479373801936582E-2</c:v>
                </c:pt>
                <c:pt idx="3">
                  <c:v>9.492307603939043E-2</c:v>
                </c:pt>
                <c:pt idx="4">
                  <c:v>0.12803001940029279</c:v>
                </c:pt>
                <c:pt idx="5">
                  <c:v>0.10671219214827588</c:v>
                </c:pt>
                <c:pt idx="6">
                  <c:v>0.1134745679497251</c:v>
                </c:pt>
                <c:pt idx="7">
                  <c:v>9.1417420523483894E-2</c:v>
                </c:pt>
                <c:pt idx="12">
                  <c:v>0.10207290452822138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C7-4BF2-8878-8AE575F0A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C3-4C3E-8ED9-45C7E13016F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349783</c:v>
                </c:pt>
                <c:pt idx="1">
                  <c:v>315241</c:v>
                </c:pt>
                <c:pt idx="2">
                  <c:v>343656</c:v>
                </c:pt>
                <c:pt idx="3">
                  <c:v>301356</c:v>
                </c:pt>
                <c:pt idx="4">
                  <c:v>285339</c:v>
                </c:pt>
                <c:pt idx="5">
                  <c:v>333201</c:v>
                </c:pt>
                <c:pt idx="6">
                  <c:v>358206</c:v>
                </c:pt>
                <c:pt idx="7">
                  <c:v>350589</c:v>
                </c:pt>
                <c:pt idx="8">
                  <c:v>313414</c:v>
                </c:pt>
                <c:pt idx="9">
                  <c:v>316424</c:v>
                </c:pt>
                <c:pt idx="10">
                  <c:v>336638</c:v>
                </c:pt>
                <c:pt idx="11">
                  <c:v>338253</c:v>
                </c:pt>
                <c:pt idx="12">
                  <c:v>3942100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3-4C3E-8ED9-45C7E13016FB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C3-4C3E-8ED9-45C7E13016FB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45034</c:v>
                </c:pt>
                <c:pt idx="1">
                  <c:v>35817</c:v>
                </c:pt>
                <c:pt idx="2">
                  <c:v>50352</c:v>
                </c:pt>
                <c:pt idx="3">
                  <c:v>49484</c:v>
                </c:pt>
                <c:pt idx="4">
                  <c:v>60129</c:v>
                </c:pt>
                <c:pt idx="5">
                  <c:v>73232</c:v>
                </c:pt>
                <c:pt idx="6">
                  <c:v>116721</c:v>
                </c:pt>
                <c:pt idx="7">
                  <c:v>179811</c:v>
                </c:pt>
                <c:pt idx="8">
                  <c:v>191266</c:v>
                </c:pt>
                <c:pt idx="9">
                  <c:v>267716</c:v>
                </c:pt>
                <c:pt idx="10">
                  <c:v>295615</c:v>
                </c:pt>
                <c:pt idx="11">
                  <c:v>249783</c:v>
                </c:pt>
                <c:pt idx="12">
                  <c:v>1614960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C3-4C3E-8ED9-45C7E13016FB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C3-4C3E-8ED9-45C7E13016F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230012</c:v>
                </c:pt>
                <c:pt idx="1">
                  <c:v>267099</c:v>
                </c:pt>
                <c:pt idx="2">
                  <c:v>314383</c:v>
                </c:pt>
                <c:pt idx="3">
                  <c:v>294027</c:v>
                </c:pt>
                <c:pt idx="4">
                  <c:v>247135</c:v>
                </c:pt>
                <c:pt idx="5">
                  <c:v>267374</c:v>
                </c:pt>
                <c:pt idx="6">
                  <c:v>303708</c:v>
                </c:pt>
                <c:pt idx="7">
                  <c:v>345691</c:v>
                </c:pt>
                <c:pt idx="8">
                  <c:v>281605</c:v>
                </c:pt>
                <c:pt idx="9">
                  <c:v>305976</c:v>
                </c:pt>
                <c:pt idx="10">
                  <c:v>304073</c:v>
                </c:pt>
                <c:pt idx="11">
                  <c:v>307147</c:v>
                </c:pt>
                <c:pt idx="12">
                  <c:v>3468230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C3-4C3E-8ED9-45C7E13016FB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C3-4C3E-8ED9-45C7E13016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C3-4C3E-8ED9-45C7E13016F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315071</c:v>
                </c:pt>
                <c:pt idx="1">
                  <c:v>302554</c:v>
                </c:pt>
                <c:pt idx="2">
                  <c:v>305531</c:v>
                </c:pt>
                <c:pt idx="3">
                  <c:v>297151</c:v>
                </c:pt>
                <c:pt idx="4">
                  <c:v>246501</c:v>
                </c:pt>
                <c:pt idx="5">
                  <c:v>253045</c:v>
                </c:pt>
                <c:pt idx="6">
                  <c:v>294393</c:v>
                </c:pt>
                <c:pt idx="7">
                  <c:v>347779</c:v>
                </c:pt>
                <c:pt idx="12">
                  <c:v>2362025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C3-4C3E-8ED9-45C7E1301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C3-4C3E-8ED9-45C7E13016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C3-4C3E-8ED9-45C7E13016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C3-4C3E-8ED9-45C7E13016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C3-4C3E-8ED9-45C7E13016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C3-4C3E-8ED9-45C7E13016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C3-4C3E-8ED9-45C7E13016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C3-4C3E-8ED9-45C7E13016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C3-4C3E-8ED9-45C7E13016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C3-4C3E-8ED9-45C7E13016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C3-4C3E-8ED9-45C7E13016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C3-4C3E-8ED9-45C7E13016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C3-4C3E-8ED9-45C7E13016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C3-4C3E-8ED9-45C7E13016FB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0.36980244508982141</c:v>
                </c:pt>
                <c:pt idx="1">
                  <c:v>0.13274104358309091</c:v>
                </c:pt>
                <c:pt idx="2">
                  <c:v>-2.8156738754958166E-2</c:v>
                </c:pt>
                <c:pt idx="3">
                  <c:v>1.0624874586347532E-2</c:v>
                </c:pt>
                <c:pt idx="4">
                  <c:v>-2.5653994780180378E-3</c:v>
                </c:pt>
                <c:pt idx="5">
                  <c:v>-5.3591598285547604E-2</c:v>
                </c:pt>
                <c:pt idx="6">
                  <c:v>-3.0670907582282969E-2</c:v>
                </c:pt>
                <c:pt idx="7">
                  <c:v>6.0400762530699037E-3</c:v>
                </c:pt>
                <c:pt idx="12">
                  <c:v>4.0801452700216734E-2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C3-4C3E-8ED9-45C7E13016FB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-9.9238670833059373E-2</c:v>
                </c:pt>
                <c:pt idx="1">
                  <c:v>-4.0245399551454231E-2</c:v>
                </c:pt>
                <c:pt idx="2">
                  <c:v>-0.11093942779989296</c:v>
                </c:pt>
                <c:pt idx="3">
                  <c:v>-1.3953596410889446E-2</c:v>
                </c:pt>
                <c:pt idx="4">
                  <c:v>-0.13611178282674297</c:v>
                </c:pt>
                <c:pt idx="5">
                  <c:v>-0.24056350371097324</c:v>
                </c:pt>
                <c:pt idx="6">
                  <c:v>-0.17814609470528131</c:v>
                </c:pt>
                <c:pt idx="7">
                  <c:v>-8.0150831885769103E-3</c:v>
                </c:pt>
                <c:pt idx="12">
                  <c:v>-0.10440169395962873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C3-4C3E-8ED9-45C7E1301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21-483A-B2BA-37FE35173E5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cat'!$C$119:$C$131</c:f>
              <c:numCache>
                <c:formatCode>#,##0</c:formatCode>
                <c:ptCount val="13"/>
                <c:pt idx="0">
                  <c:v>50112</c:v>
                </c:pt>
                <c:pt idx="1">
                  <c:v>46307</c:v>
                </c:pt>
                <c:pt idx="2">
                  <c:v>48065</c:v>
                </c:pt>
                <c:pt idx="3">
                  <c:v>42298</c:v>
                </c:pt>
                <c:pt idx="4">
                  <c:v>46010</c:v>
                </c:pt>
                <c:pt idx="5">
                  <c:v>43716</c:v>
                </c:pt>
                <c:pt idx="6">
                  <c:v>34569</c:v>
                </c:pt>
                <c:pt idx="7">
                  <c:v>33664</c:v>
                </c:pt>
                <c:pt idx="8">
                  <c:v>31237</c:v>
                </c:pt>
                <c:pt idx="9">
                  <c:v>38233</c:v>
                </c:pt>
                <c:pt idx="10">
                  <c:v>36396</c:v>
                </c:pt>
                <c:pt idx="11">
                  <c:v>38726</c:v>
                </c:pt>
                <c:pt idx="12">
                  <c:v>489333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1-483A-B2BA-37FE35173E5B}"/>
            </c:ext>
          </c:extLst>
        </c:ser>
        <c:ser>
          <c:idx val="5"/>
          <c:order val="1"/>
          <c:tx>
            <c:strRef>
              <c:f>'Pernocta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21-483A-B2BA-37FE35173E5B}"/>
              </c:ext>
            </c:extLst>
          </c:dPt>
          <c:val>
            <c:numRef>
              <c:f>'Pernocta evol mensu TF cat'!$G$119:$G$131</c:f>
              <c:numCache>
                <c:formatCode>#,##0</c:formatCode>
                <c:ptCount val="13"/>
                <c:pt idx="0">
                  <c:v>1625</c:v>
                </c:pt>
                <c:pt idx="1">
                  <c:v>1727</c:v>
                </c:pt>
                <c:pt idx="2">
                  <c:v>1653</c:v>
                </c:pt>
                <c:pt idx="3">
                  <c:v>1279</c:v>
                </c:pt>
                <c:pt idx="4">
                  <c:v>1780</c:v>
                </c:pt>
                <c:pt idx="5">
                  <c:v>929</c:v>
                </c:pt>
                <c:pt idx="6">
                  <c:v>11899</c:v>
                </c:pt>
                <c:pt idx="7">
                  <c:v>22700</c:v>
                </c:pt>
                <c:pt idx="8">
                  <c:v>19696</c:v>
                </c:pt>
                <c:pt idx="9">
                  <c:v>24086</c:v>
                </c:pt>
                <c:pt idx="10">
                  <c:v>26776</c:v>
                </c:pt>
                <c:pt idx="11">
                  <c:v>25616</c:v>
                </c:pt>
                <c:pt idx="12">
                  <c:v>139766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21-483A-B2BA-37FE35173E5B}"/>
            </c:ext>
          </c:extLst>
        </c:ser>
        <c:ser>
          <c:idx val="0"/>
          <c:order val="2"/>
          <c:tx>
            <c:strRef>
              <c:f>'Pernocta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21-483A-B2BA-37FE35173E5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cat'!$I$119:$I$131</c:f>
              <c:numCache>
                <c:formatCode>#,##0</c:formatCode>
                <c:ptCount val="13"/>
                <c:pt idx="0">
                  <c:v>27799</c:v>
                </c:pt>
                <c:pt idx="1">
                  <c:v>29168</c:v>
                </c:pt>
                <c:pt idx="2">
                  <c:v>32483</c:v>
                </c:pt>
                <c:pt idx="3">
                  <c:v>30308</c:v>
                </c:pt>
                <c:pt idx="4">
                  <c:v>26462</c:v>
                </c:pt>
                <c:pt idx="5">
                  <c:v>26632</c:v>
                </c:pt>
                <c:pt idx="6">
                  <c:v>28868</c:v>
                </c:pt>
                <c:pt idx="7">
                  <c:v>33779</c:v>
                </c:pt>
                <c:pt idx="8">
                  <c:v>31871</c:v>
                </c:pt>
                <c:pt idx="9">
                  <c:v>37849</c:v>
                </c:pt>
                <c:pt idx="10">
                  <c:v>40409</c:v>
                </c:pt>
                <c:pt idx="11">
                  <c:v>42097</c:v>
                </c:pt>
                <c:pt idx="12">
                  <c:v>387725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21-483A-B2BA-37FE35173E5B}"/>
            </c:ext>
          </c:extLst>
        </c:ser>
        <c:ser>
          <c:idx val="1"/>
          <c:order val="3"/>
          <c:tx>
            <c:strRef>
              <c:f>'Pernocta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21-483A-B2BA-37FE35173E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21-483A-B2BA-37FE35173E5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cat'!$K$119:$K$131</c:f>
              <c:numCache>
                <c:formatCode>#,##0</c:formatCode>
                <c:ptCount val="13"/>
                <c:pt idx="0">
                  <c:v>43001</c:v>
                </c:pt>
                <c:pt idx="1">
                  <c:v>37383</c:v>
                </c:pt>
                <c:pt idx="2">
                  <c:v>40476</c:v>
                </c:pt>
                <c:pt idx="3">
                  <c:v>33163</c:v>
                </c:pt>
                <c:pt idx="4">
                  <c:v>33016</c:v>
                </c:pt>
                <c:pt idx="5">
                  <c:v>34952</c:v>
                </c:pt>
                <c:pt idx="6">
                  <c:v>32343</c:v>
                </c:pt>
                <c:pt idx="7">
                  <c:v>34491</c:v>
                </c:pt>
                <c:pt idx="12">
                  <c:v>288825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21-483A-B2BA-37FE3517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21-483A-B2BA-37FE35173E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21-483A-B2BA-37FE35173E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21-483A-B2BA-37FE35173E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21-483A-B2BA-37FE35173E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21-483A-B2BA-37FE35173E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21-483A-B2BA-37FE35173E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21-483A-B2BA-37FE35173E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21-483A-B2BA-37FE35173E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21-483A-B2BA-37FE35173E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21-483A-B2BA-37FE35173E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21-483A-B2BA-37FE35173E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21-483A-B2BA-37FE35173E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21-483A-B2BA-37FE35173E5B}"/>
              </c:ext>
            </c:extLst>
          </c:dPt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cat'!$L$119:$L$131</c:f>
              <c:numCache>
                <c:formatCode>0.0%</c:formatCode>
                <c:ptCount val="13"/>
                <c:pt idx="0">
                  <c:v>0.54685420338861102</c:v>
                </c:pt>
                <c:pt idx="1">
                  <c:v>0.2816442676906199</c:v>
                </c:pt>
                <c:pt idx="2">
                  <c:v>0.24606717359849761</c:v>
                </c:pt>
                <c:pt idx="3">
                  <c:v>9.4199551273591142E-2</c:v>
                </c:pt>
                <c:pt idx="4">
                  <c:v>0.24767591262943078</c:v>
                </c:pt>
                <c:pt idx="5">
                  <c:v>0.31240612796635636</c:v>
                </c:pt>
                <c:pt idx="6">
                  <c:v>0.12037550228626848</c:v>
                </c:pt>
                <c:pt idx="7">
                  <c:v>2.1078184670949351E-2</c:v>
                </c:pt>
                <c:pt idx="12">
                  <c:v>0.22643832882517545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21-483A-B2BA-37FE35173E5B}"/>
            </c:ext>
          </c:extLst>
        </c:ser>
        <c:ser>
          <c:idx val="4"/>
          <c:order val="5"/>
          <c:tx>
            <c:strRef>
              <c:f>'Pernocta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cat'!$M$119:$M$131</c:f>
              <c:numCache>
                <c:formatCode>0.0%</c:formatCode>
                <c:ptCount val="13"/>
                <c:pt idx="0">
                  <c:v>-0.14190213920817374</c:v>
                </c:pt>
                <c:pt idx="1">
                  <c:v>-0.19271384455913798</c:v>
                </c:pt>
                <c:pt idx="2">
                  <c:v>-0.15789035680848851</c:v>
                </c:pt>
                <c:pt idx="3">
                  <c:v>-0.21596765804529761</c:v>
                </c:pt>
                <c:pt idx="4">
                  <c:v>-0.28241686589871762</c:v>
                </c:pt>
                <c:pt idx="5">
                  <c:v>-0.20047579833470586</c:v>
                </c:pt>
                <c:pt idx="6">
                  <c:v>-6.439295322398686E-2</c:v>
                </c:pt>
                <c:pt idx="7">
                  <c:v>2.4566302281368912E-2</c:v>
                </c:pt>
                <c:pt idx="12">
                  <c:v>-0.16219712769876515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21-483A-B2BA-37FE3517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2D-43D3-8C92-43A7DA582B9F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cat'!$C$141:$C$153</c:f>
              <c:numCache>
                <c:formatCode>#,##0</c:formatCode>
                <c:ptCount val="13"/>
                <c:pt idx="0">
                  <c:v>20153</c:v>
                </c:pt>
                <c:pt idx="1">
                  <c:v>19633</c:v>
                </c:pt>
                <c:pt idx="2">
                  <c:v>21012</c:v>
                </c:pt>
                <c:pt idx="3">
                  <c:v>18609</c:v>
                </c:pt>
                <c:pt idx="4">
                  <c:v>17310</c:v>
                </c:pt>
                <c:pt idx="5">
                  <c:v>17284</c:v>
                </c:pt>
                <c:pt idx="6">
                  <c:v>18907</c:v>
                </c:pt>
                <c:pt idx="7">
                  <c:v>20338</c:v>
                </c:pt>
                <c:pt idx="8">
                  <c:v>18440</c:v>
                </c:pt>
                <c:pt idx="9">
                  <c:v>18271</c:v>
                </c:pt>
                <c:pt idx="10">
                  <c:v>19819</c:v>
                </c:pt>
                <c:pt idx="11">
                  <c:v>20725</c:v>
                </c:pt>
                <c:pt idx="12">
                  <c:v>230501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D-43D3-8C92-43A7DA582B9F}"/>
            </c:ext>
          </c:extLst>
        </c:ser>
        <c:ser>
          <c:idx val="5"/>
          <c:order val="1"/>
          <c:tx>
            <c:strRef>
              <c:f>'Pernocta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2D-43D3-8C92-43A7DA582B9F}"/>
              </c:ext>
            </c:extLst>
          </c:dPt>
          <c:val>
            <c:numRef>
              <c:f>'Pernocta evol mensu TF cat'!$G$141:$G$153</c:f>
              <c:numCache>
                <c:formatCode>#,##0</c:formatCode>
                <c:ptCount val="13"/>
                <c:pt idx="0">
                  <c:v>3447</c:v>
                </c:pt>
                <c:pt idx="1">
                  <c:v>2962</c:v>
                </c:pt>
                <c:pt idx="2">
                  <c:v>4453</c:v>
                </c:pt>
                <c:pt idx="3">
                  <c:v>2247</c:v>
                </c:pt>
                <c:pt idx="4">
                  <c:v>4704</c:v>
                </c:pt>
                <c:pt idx="5">
                  <c:v>3691</c:v>
                </c:pt>
                <c:pt idx="6">
                  <c:v>2526</c:v>
                </c:pt>
                <c:pt idx="7">
                  <c:v>2546</c:v>
                </c:pt>
                <c:pt idx="8">
                  <c:v>3741</c:v>
                </c:pt>
                <c:pt idx="9">
                  <c:v>4629</c:v>
                </c:pt>
                <c:pt idx="10">
                  <c:v>4792</c:v>
                </c:pt>
                <c:pt idx="11">
                  <c:v>5136</c:v>
                </c:pt>
                <c:pt idx="12">
                  <c:v>44874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D-43D3-8C92-43A7DA582B9F}"/>
            </c:ext>
          </c:extLst>
        </c:ser>
        <c:ser>
          <c:idx val="0"/>
          <c:order val="2"/>
          <c:tx>
            <c:strRef>
              <c:f>'Pernocta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D-43D3-8C92-43A7DA582B9F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cat'!$I$141:$I$153</c:f>
              <c:numCache>
                <c:formatCode>#,##0</c:formatCode>
                <c:ptCount val="13"/>
                <c:pt idx="0">
                  <c:v>4723</c:v>
                </c:pt>
                <c:pt idx="1">
                  <c:v>7515</c:v>
                </c:pt>
                <c:pt idx="2">
                  <c:v>11649</c:v>
                </c:pt>
                <c:pt idx="3">
                  <c:v>10327</c:v>
                </c:pt>
                <c:pt idx="4">
                  <c:v>8672</c:v>
                </c:pt>
                <c:pt idx="5">
                  <c:v>9189</c:v>
                </c:pt>
                <c:pt idx="6">
                  <c:v>12395</c:v>
                </c:pt>
                <c:pt idx="7">
                  <c:v>11560</c:v>
                </c:pt>
                <c:pt idx="8">
                  <c:v>10733</c:v>
                </c:pt>
                <c:pt idx="9">
                  <c:v>12159</c:v>
                </c:pt>
                <c:pt idx="10">
                  <c:v>12550</c:v>
                </c:pt>
                <c:pt idx="11">
                  <c:v>12247</c:v>
                </c:pt>
                <c:pt idx="12">
                  <c:v>123719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2D-43D3-8C92-43A7DA582B9F}"/>
            </c:ext>
          </c:extLst>
        </c:ser>
        <c:ser>
          <c:idx val="1"/>
          <c:order val="3"/>
          <c:tx>
            <c:strRef>
              <c:f>'Pernocta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2D-43D3-8C92-43A7DA582B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2D-43D3-8C92-43A7DA582B9F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cat'!$K$141:$K$153</c:f>
              <c:numCache>
                <c:formatCode>#,##0</c:formatCode>
                <c:ptCount val="13"/>
                <c:pt idx="0">
                  <c:v>13624</c:v>
                </c:pt>
                <c:pt idx="1">
                  <c:v>12380</c:v>
                </c:pt>
                <c:pt idx="2">
                  <c:v>13406</c:v>
                </c:pt>
                <c:pt idx="3">
                  <c:v>10516</c:v>
                </c:pt>
                <c:pt idx="4">
                  <c:v>10529</c:v>
                </c:pt>
                <c:pt idx="5">
                  <c:v>9703</c:v>
                </c:pt>
                <c:pt idx="6">
                  <c:v>11847</c:v>
                </c:pt>
                <c:pt idx="7">
                  <c:v>11824</c:v>
                </c:pt>
                <c:pt idx="12">
                  <c:v>93829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2D-43D3-8C92-43A7DA582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2D-43D3-8C92-43A7DA582B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2D-43D3-8C92-43A7DA582B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2D-43D3-8C92-43A7DA582B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2D-43D3-8C92-43A7DA582B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2D-43D3-8C92-43A7DA582B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2D-43D3-8C92-43A7DA582B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2D-43D3-8C92-43A7DA582B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2D-43D3-8C92-43A7DA582B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2D-43D3-8C92-43A7DA582B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2D-43D3-8C92-43A7DA582B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2D-43D3-8C92-43A7DA582B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2D-43D3-8C92-43A7DA582B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2D-43D3-8C92-43A7DA582B9F}"/>
              </c:ext>
            </c:extLst>
          </c:dPt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cat'!$L$141:$L$153</c:f>
              <c:numCache>
                <c:formatCode>0.0%</c:formatCode>
                <c:ptCount val="13"/>
                <c:pt idx="0">
                  <c:v>1.8846072411602797</c:v>
                </c:pt>
                <c:pt idx="1">
                  <c:v>0.64737192282102463</c:v>
                </c:pt>
                <c:pt idx="2">
                  <c:v>0.15082839728732078</c:v>
                </c:pt>
                <c:pt idx="3">
                  <c:v>1.8301539653335919E-2</c:v>
                </c:pt>
                <c:pt idx="4">
                  <c:v>0.21413745387453864</c:v>
                </c:pt>
                <c:pt idx="5">
                  <c:v>5.5936445750353725E-2</c:v>
                </c:pt>
                <c:pt idx="6">
                  <c:v>-4.4211375554659149E-2</c:v>
                </c:pt>
                <c:pt idx="7">
                  <c:v>2.2837370242214439E-2</c:v>
                </c:pt>
                <c:pt idx="12">
                  <c:v>0.23410495856898583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2D-43D3-8C92-43A7DA582B9F}"/>
            </c:ext>
          </c:extLst>
        </c:ser>
        <c:ser>
          <c:idx val="4"/>
          <c:order val="5"/>
          <c:tx>
            <c:strRef>
              <c:f>'Pernocta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cat'!$M$141:$M$153</c:f>
              <c:numCache>
                <c:formatCode>0.0%</c:formatCode>
                <c:ptCount val="13"/>
                <c:pt idx="0">
                  <c:v>-0.32397161712896339</c:v>
                </c:pt>
                <c:pt idx="1">
                  <c:v>-0.3694290225640503</c:v>
                </c:pt>
                <c:pt idx="2">
                  <c:v>-0.36198362840281739</c:v>
                </c:pt>
                <c:pt idx="3">
                  <c:v>-0.43489709280455691</c:v>
                </c:pt>
                <c:pt idx="4">
                  <c:v>-0.39173887926054307</c:v>
                </c:pt>
                <c:pt idx="5">
                  <c:v>-0.43861374681786625</c:v>
                </c:pt>
                <c:pt idx="6">
                  <c:v>-0.37340667477653777</c:v>
                </c:pt>
                <c:pt idx="7">
                  <c:v>-0.41862523355295511</c:v>
                </c:pt>
                <c:pt idx="12">
                  <c:v>-0.38772300745207056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2D-43D3-8C92-43A7DA582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D7-4B9F-B451-C0D8925BA1A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cat'!$C$163:$C$175</c:f>
              <c:numCache>
                <c:formatCode>#,##0</c:formatCode>
                <c:ptCount val="13"/>
                <c:pt idx="0">
                  <c:v>892954</c:v>
                </c:pt>
                <c:pt idx="1">
                  <c:v>823007</c:v>
                </c:pt>
                <c:pt idx="2">
                  <c:v>864658</c:v>
                </c:pt>
                <c:pt idx="3">
                  <c:v>760540</c:v>
                </c:pt>
                <c:pt idx="4">
                  <c:v>704833</c:v>
                </c:pt>
                <c:pt idx="5">
                  <c:v>801209</c:v>
                </c:pt>
                <c:pt idx="6">
                  <c:v>928203</c:v>
                </c:pt>
                <c:pt idx="7">
                  <c:v>998893</c:v>
                </c:pt>
                <c:pt idx="8">
                  <c:v>770970</c:v>
                </c:pt>
                <c:pt idx="9">
                  <c:v>775776</c:v>
                </c:pt>
                <c:pt idx="10">
                  <c:v>783745</c:v>
                </c:pt>
                <c:pt idx="11">
                  <c:v>833192</c:v>
                </c:pt>
                <c:pt idx="12">
                  <c:v>9937980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7-4B9F-B451-C0D8925BA1AB}"/>
            </c:ext>
          </c:extLst>
        </c:ser>
        <c:ser>
          <c:idx val="5"/>
          <c:order val="1"/>
          <c:tx>
            <c:strRef>
              <c:f>'Pernocta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D7-4B9F-B451-C0D8925BA1AB}"/>
              </c:ext>
            </c:extLst>
          </c:dPt>
          <c:val>
            <c:numRef>
              <c:f>'Pernocta evol mensu TF cat'!$G$163:$G$175</c:f>
              <c:numCache>
                <c:formatCode>#,##0</c:formatCode>
                <c:ptCount val="13"/>
                <c:pt idx="0">
                  <c:v>72918</c:v>
                </c:pt>
                <c:pt idx="1">
                  <c:v>70720</c:v>
                </c:pt>
                <c:pt idx="2">
                  <c:v>91122</c:v>
                </c:pt>
                <c:pt idx="3">
                  <c:v>101665</c:v>
                </c:pt>
                <c:pt idx="4">
                  <c:v>110477</c:v>
                </c:pt>
                <c:pt idx="5">
                  <c:v>157164</c:v>
                </c:pt>
                <c:pt idx="6">
                  <c:v>287965</c:v>
                </c:pt>
                <c:pt idx="7">
                  <c:v>387034</c:v>
                </c:pt>
                <c:pt idx="8">
                  <c:v>361772</c:v>
                </c:pt>
                <c:pt idx="9">
                  <c:v>476961</c:v>
                </c:pt>
                <c:pt idx="10">
                  <c:v>527346</c:v>
                </c:pt>
                <c:pt idx="11">
                  <c:v>504568</c:v>
                </c:pt>
                <c:pt idx="12">
                  <c:v>3149712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D7-4B9F-B451-C0D8925BA1AB}"/>
            </c:ext>
          </c:extLst>
        </c:ser>
        <c:ser>
          <c:idx val="0"/>
          <c:order val="2"/>
          <c:tx>
            <c:strRef>
              <c:f>'Pernocta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D7-4B9F-B451-C0D8925BA1A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cat'!$I$163:$I$175</c:f>
              <c:numCache>
                <c:formatCode>#,##0</c:formatCode>
                <c:ptCount val="13"/>
                <c:pt idx="0">
                  <c:v>535470</c:v>
                </c:pt>
                <c:pt idx="1">
                  <c:v>540128</c:v>
                </c:pt>
                <c:pt idx="2">
                  <c:v>595296</c:v>
                </c:pt>
                <c:pt idx="3">
                  <c:v>593977</c:v>
                </c:pt>
                <c:pt idx="4">
                  <c:v>507901</c:v>
                </c:pt>
                <c:pt idx="5">
                  <c:v>526097</c:v>
                </c:pt>
                <c:pt idx="6">
                  <c:v>708215</c:v>
                </c:pt>
                <c:pt idx="7">
                  <c:v>722501</c:v>
                </c:pt>
                <c:pt idx="8">
                  <c:v>555744</c:v>
                </c:pt>
                <c:pt idx="9">
                  <c:v>619435</c:v>
                </c:pt>
                <c:pt idx="10">
                  <c:v>645666</c:v>
                </c:pt>
                <c:pt idx="11">
                  <c:v>668533</c:v>
                </c:pt>
                <c:pt idx="12">
                  <c:v>7218963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D7-4B9F-B451-C0D8925BA1AB}"/>
            </c:ext>
          </c:extLst>
        </c:ser>
        <c:ser>
          <c:idx val="1"/>
          <c:order val="3"/>
          <c:tx>
            <c:strRef>
              <c:f>'Pernocta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D7-4B9F-B451-C0D8925BA1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D7-4B9F-B451-C0D8925BA1A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cat'!$K$163:$K$175</c:f>
              <c:numCache>
                <c:formatCode>#,##0</c:formatCode>
                <c:ptCount val="13"/>
                <c:pt idx="0">
                  <c:v>697486</c:v>
                </c:pt>
                <c:pt idx="1">
                  <c:v>695843</c:v>
                </c:pt>
                <c:pt idx="2">
                  <c:v>715709</c:v>
                </c:pt>
                <c:pt idx="3">
                  <c:v>637610</c:v>
                </c:pt>
                <c:pt idx="4">
                  <c:v>538575</c:v>
                </c:pt>
                <c:pt idx="5">
                  <c:v>618666</c:v>
                </c:pt>
                <c:pt idx="6">
                  <c:v>729882</c:v>
                </c:pt>
                <c:pt idx="7">
                  <c:v>786393</c:v>
                </c:pt>
                <c:pt idx="12">
                  <c:v>5420164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D7-4B9F-B451-C0D8925BA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D7-4B9F-B451-C0D8925BA1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D7-4B9F-B451-C0D8925BA1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D7-4B9F-B451-C0D8925BA1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D7-4B9F-B451-C0D8925BA1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D7-4B9F-B451-C0D8925BA1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D7-4B9F-B451-C0D8925BA1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D7-4B9F-B451-C0D8925BA1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D7-4B9F-B451-C0D8925BA1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D7-4B9F-B451-C0D8925BA1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D7-4B9F-B451-C0D8925BA1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D7-4B9F-B451-C0D8925BA1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D7-4B9F-B451-C0D8925BA1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D7-4B9F-B451-C0D8925BA1AB}"/>
              </c:ext>
            </c:extLst>
          </c:dPt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cat'!$L$163:$L$175</c:f>
              <c:numCache>
                <c:formatCode>0.0%</c:formatCode>
                <c:ptCount val="13"/>
                <c:pt idx="0">
                  <c:v>0.30256783760061245</c:v>
                </c:pt>
                <c:pt idx="1">
                  <c:v>0.288292775045915</c:v>
                </c:pt>
                <c:pt idx="2">
                  <c:v>0.20227416276944576</c:v>
                </c:pt>
                <c:pt idx="3">
                  <c:v>7.3459073331122227E-2</c:v>
                </c:pt>
                <c:pt idx="4">
                  <c:v>6.0393659394252008E-2</c:v>
                </c:pt>
                <c:pt idx="5">
                  <c:v>0.17595424417930539</c:v>
                </c:pt>
                <c:pt idx="6">
                  <c:v>3.0593816849403099E-2</c:v>
                </c:pt>
                <c:pt idx="7">
                  <c:v>8.843171151320206E-2</c:v>
                </c:pt>
                <c:pt idx="12">
                  <c:v>0.14601259941411349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D7-4B9F-B451-C0D8925BA1AB}"/>
            </c:ext>
          </c:extLst>
        </c:ser>
        <c:ser>
          <c:idx val="4"/>
          <c:order val="5"/>
          <c:tx>
            <c:strRef>
              <c:f>'Pernocta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cat'!$M$163:$M$175</c:f>
              <c:numCache>
                <c:formatCode>0.0%</c:formatCode>
                <c:ptCount val="13"/>
                <c:pt idx="0">
                  <c:v>-0.21890041368312363</c:v>
                </c:pt>
                <c:pt idx="1">
                  <c:v>-0.15451144400958927</c:v>
                </c:pt>
                <c:pt idx="2">
                  <c:v>-0.17226348452220419</c:v>
                </c:pt>
                <c:pt idx="3">
                  <c:v>-0.16163515396954797</c:v>
                </c:pt>
                <c:pt idx="4">
                  <c:v>-0.23588282614463285</c:v>
                </c:pt>
                <c:pt idx="5">
                  <c:v>-0.22783443520978919</c:v>
                </c:pt>
                <c:pt idx="6">
                  <c:v>-0.21366123574261231</c:v>
                </c:pt>
                <c:pt idx="7">
                  <c:v>-0.2127354981965035</c:v>
                </c:pt>
                <c:pt idx="12">
                  <c:v>-0.19989277116134707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D7-4B9F-B451-C0D8925BA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19-435F-ACDD-3D6F153B04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TF'!$C$471:$C$483</c:f>
              <c:numCache>
                <c:formatCode>#,##0</c:formatCode>
                <c:ptCount val="13"/>
                <c:pt idx="0">
                  <c:v>4077</c:v>
                </c:pt>
                <c:pt idx="1">
                  <c:v>3794</c:v>
                </c:pt>
                <c:pt idx="2">
                  <c:v>4418</c:v>
                </c:pt>
                <c:pt idx="3">
                  <c:v>4145</c:v>
                </c:pt>
                <c:pt idx="4">
                  <c:v>4275</c:v>
                </c:pt>
                <c:pt idx="5">
                  <c:v>4620</c:v>
                </c:pt>
                <c:pt idx="6">
                  <c:v>4820</c:v>
                </c:pt>
                <c:pt idx="7">
                  <c:v>5518</c:v>
                </c:pt>
                <c:pt idx="8">
                  <c:v>5043</c:v>
                </c:pt>
                <c:pt idx="9">
                  <c:v>4270</c:v>
                </c:pt>
                <c:pt idx="10">
                  <c:v>3997</c:v>
                </c:pt>
                <c:pt idx="11">
                  <c:v>4130</c:v>
                </c:pt>
                <c:pt idx="12">
                  <c:v>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9-435F-ACDD-3D6F153B041E}"/>
            </c:ext>
          </c:extLst>
        </c:ser>
        <c:ser>
          <c:idx val="5"/>
          <c:order val="1"/>
          <c:tx>
            <c:strRef>
              <c:f>'Viajeros entr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19-435F-ACDD-3D6F153B041E}"/>
              </c:ext>
            </c:extLst>
          </c:dPt>
          <c:val>
            <c:numRef>
              <c:f>'Viajeros entr evol mensu TF'!$G$471:$G$483</c:f>
              <c:numCache>
                <c:formatCode>#,##0</c:formatCode>
                <c:ptCount val="13"/>
                <c:pt idx="0">
                  <c:v>2224</c:v>
                </c:pt>
                <c:pt idx="1">
                  <c:v>1915</c:v>
                </c:pt>
                <c:pt idx="2">
                  <c:v>2228</c:v>
                </c:pt>
                <c:pt idx="3">
                  <c:v>3165</c:v>
                </c:pt>
                <c:pt idx="4">
                  <c:v>3823</c:v>
                </c:pt>
                <c:pt idx="5">
                  <c:v>4349</c:v>
                </c:pt>
                <c:pt idx="6">
                  <c:v>8160</c:v>
                </c:pt>
                <c:pt idx="7">
                  <c:v>8147</c:v>
                </c:pt>
                <c:pt idx="8">
                  <c:v>8181</c:v>
                </c:pt>
                <c:pt idx="9">
                  <c:v>5206</c:v>
                </c:pt>
                <c:pt idx="10">
                  <c:v>6097</c:v>
                </c:pt>
                <c:pt idx="11">
                  <c:v>7456</c:v>
                </c:pt>
                <c:pt idx="12">
                  <c:v>60951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19-435F-ACDD-3D6F153B041E}"/>
            </c:ext>
          </c:extLst>
        </c:ser>
        <c:ser>
          <c:idx val="0"/>
          <c:order val="2"/>
          <c:tx>
            <c:strRef>
              <c:f>'Viajeros entr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19-435F-ACDD-3D6F153B04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TF'!$I$471:$I$483</c:f>
              <c:numCache>
                <c:formatCode>#,##0</c:formatCode>
                <c:ptCount val="13"/>
                <c:pt idx="0">
                  <c:v>7725</c:v>
                </c:pt>
                <c:pt idx="1">
                  <c:v>7768</c:v>
                </c:pt>
                <c:pt idx="2">
                  <c:v>6642</c:v>
                </c:pt>
                <c:pt idx="3">
                  <c:v>6432</c:v>
                </c:pt>
                <c:pt idx="4">
                  <c:v>7440</c:v>
                </c:pt>
                <c:pt idx="5">
                  <c:v>7190</c:v>
                </c:pt>
                <c:pt idx="6">
                  <c:v>9038</c:v>
                </c:pt>
                <c:pt idx="7">
                  <c:v>8119</c:v>
                </c:pt>
                <c:pt idx="8">
                  <c:v>9035</c:v>
                </c:pt>
                <c:pt idx="9">
                  <c:v>6965</c:v>
                </c:pt>
                <c:pt idx="10">
                  <c:v>7112</c:v>
                </c:pt>
                <c:pt idx="11">
                  <c:v>7799</c:v>
                </c:pt>
                <c:pt idx="12">
                  <c:v>91265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19-435F-ACDD-3D6F153B041E}"/>
            </c:ext>
          </c:extLst>
        </c:ser>
        <c:ser>
          <c:idx val="1"/>
          <c:order val="3"/>
          <c:tx>
            <c:strRef>
              <c:f>'Viajeros entr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19-435F-ACDD-3D6F153B04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19-435F-ACDD-3D6F153B04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TF'!$K$471:$K$483</c:f>
              <c:numCache>
                <c:formatCode>#,##0</c:formatCode>
                <c:ptCount val="13"/>
                <c:pt idx="0">
                  <c:v>9856</c:v>
                </c:pt>
                <c:pt idx="1">
                  <c:v>9688</c:v>
                </c:pt>
                <c:pt idx="2">
                  <c:v>8109</c:v>
                </c:pt>
                <c:pt idx="3">
                  <c:v>8091</c:v>
                </c:pt>
                <c:pt idx="4">
                  <c:v>7048</c:v>
                </c:pt>
                <c:pt idx="5">
                  <c:v>8800</c:v>
                </c:pt>
                <c:pt idx="6">
                  <c:v>10542</c:v>
                </c:pt>
                <c:pt idx="7">
                  <c:v>9076</c:v>
                </c:pt>
                <c:pt idx="12">
                  <c:v>71210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19-435F-ACDD-3D6F153B0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19-435F-ACDD-3D6F153B04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19-435F-ACDD-3D6F153B04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19-435F-ACDD-3D6F153B04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19-435F-ACDD-3D6F153B04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19-435F-ACDD-3D6F153B04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19-435F-ACDD-3D6F153B04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19-435F-ACDD-3D6F153B04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19-435F-ACDD-3D6F153B04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19-435F-ACDD-3D6F153B04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19-435F-ACDD-3D6F153B04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19-435F-ACDD-3D6F153B04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19-435F-ACDD-3D6F153B04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19-435F-ACDD-3D6F153B041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TF'!$L$471:$L$483</c:f>
              <c:numCache>
                <c:formatCode>0.0%</c:formatCode>
                <c:ptCount val="13"/>
                <c:pt idx="0">
                  <c:v>0.27585760517799351</c:v>
                </c:pt>
                <c:pt idx="1">
                  <c:v>0.24716786817713698</c:v>
                </c:pt>
                <c:pt idx="2">
                  <c:v>0.22086720867208665</c:v>
                </c:pt>
                <c:pt idx="3">
                  <c:v>0.25792910447761197</c:v>
                </c:pt>
                <c:pt idx="4">
                  <c:v>-5.2688172043010795E-2</c:v>
                </c:pt>
                <c:pt idx="5">
                  <c:v>0.22392211404728779</c:v>
                </c:pt>
                <c:pt idx="6">
                  <c:v>0.16640849745518915</c:v>
                </c:pt>
                <c:pt idx="7">
                  <c:v>0.11787165907131425</c:v>
                </c:pt>
                <c:pt idx="12">
                  <c:v>0.17987208801405052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19-435F-ACDD-3D6F153B041E}"/>
            </c:ext>
          </c:extLst>
        </c:ser>
        <c:ser>
          <c:idx val="4"/>
          <c:order val="5"/>
          <c:tx>
            <c:strRef>
              <c:f>'Viajeros entr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TF'!$M$471:$M$483</c:f>
              <c:numCache>
                <c:formatCode>0.0%</c:formatCode>
                <c:ptCount val="13"/>
                <c:pt idx="0">
                  <c:v>1.4174638214373312</c:v>
                </c:pt>
                <c:pt idx="1">
                  <c:v>1.5535055350553506</c:v>
                </c:pt>
                <c:pt idx="2">
                  <c:v>0.83544590312358524</c:v>
                </c:pt>
                <c:pt idx="3">
                  <c:v>0.95199034981905917</c:v>
                </c:pt>
                <c:pt idx="4">
                  <c:v>0.64865497076023382</c:v>
                </c:pt>
                <c:pt idx="5">
                  <c:v>0.90476190476190466</c:v>
                </c:pt>
                <c:pt idx="6">
                  <c:v>1.1871369294605807</c:v>
                </c:pt>
                <c:pt idx="7">
                  <c:v>0.64479884015947797</c:v>
                </c:pt>
                <c:pt idx="12">
                  <c:v>0.9965233969775984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19-435F-ACDD-3D6F153B0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99-45A3-8A92-6822D5B096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13191</c:v>
                </c:pt>
                <c:pt idx="1">
                  <c:v>11280</c:v>
                </c:pt>
                <c:pt idx="2">
                  <c:v>11283</c:v>
                </c:pt>
                <c:pt idx="3">
                  <c:v>11072</c:v>
                </c:pt>
                <c:pt idx="4">
                  <c:v>8602</c:v>
                </c:pt>
                <c:pt idx="5">
                  <c:v>8180</c:v>
                </c:pt>
                <c:pt idx="6">
                  <c:v>9494</c:v>
                </c:pt>
                <c:pt idx="7">
                  <c:v>14626</c:v>
                </c:pt>
                <c:pt idx="8">
                  <c:v>9949</c:v>
                </c:pt>
                <c:pt idx="9">
                  <c:v>10618</c:v>
                </c:pt>
                <c:pt idx="10">
                  <c:v>11318</c:v>
                </c:pt>
                <c:pt idx="11">
                  <c:v>13094</c:v>
                </c:pt>
                <c:pt idx="12">
                  <c:v>132707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9-45A3-8A92-6822D5B09607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99-45A3-8A92-6822D5B09607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1408</c:v>
                </c:pt>
                <c:pt idx="1">
                  <c:v>1488</c:v>
                </c:pt>
                <c:pt idx="2">
                  <c:v>2168</c:v>
                </c:pt>
                <c:pt idx="3">
                  <c:v>3683</c:v>
                </c:pt>
                <c:pt idx="4">
                  <c:v>4320</c:v>
                </c:pt>
                <c:pt idx="5">
                  <c:v>4248</c:v>
                </c:pt>
                <c:pt idx="6">
                  <c:v>5462</c:v>
                </c:pt>
                <c:pt idx="7">
                  <c:v>10530</c:v>
                </c:pt>
                <c:pt idx="8">
                  <c:v>7497</c:v>
                </c:pt>
                <c:pt idx="9">
                  <c:v>9212</c:v>
                </c:pt>
                <c:pt idx="10">
                  <c:v>11396</c:v>
                </c:pt>
                <c:pt idx="11">
                  <c:v>12656</c:v>
                </c:pt>
                <c:pt idx="12">
                  <c:v>74068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99-45A3-8A92-6822D5B09607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99-45A3-8A92-6822D5B096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9352</c:v>
                </c:pt>
                <c:pt idx="1">
                  <c:v>11531</c:v>
                </c:pt>
                <c:pt idx="2">
                  <c:v>13549</c:v>
                </c:pt>
                <c:pt idx="3">
                  <c:v>12505</c:v>
                </c:pt>
                <c:pt idx="4">
                  <c:v>12696</c:v>
                </c:pt>
                <c:pt idx="5">
                  <c:v>11083</c:v>
                </c:pt>
                <c:pt idx="6">
                  <c:v>10483</c:v>
                </c:pt>
                <c:pt idx="7">
                  <c:v>16104</c:v>
                </c:pt>
                <c:pt idx="8">
                  <c:v>11934</c:v>
                </c:pt>
                <c:pt idx="9">
                  <c:v>12755</c:v>
                </c:pt>
                <c:pt idx="10">
                  <c:v>13438</c:v>
                </c:pt>
                <c:pt idx="11">
                  <c:v>14336</c:v>
                </c:pt>
                <c:pt idx="12">
                  <c:v>149766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99-45A3-8A92-6822D5B09607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99-45A3-8A92-6822D5B096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99-45A3-8A92-6822D5B096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16063</c:v>
                </c:pt>
                <c:pt idx="1">
                  <c:v>13125</c:v>
                </c:pt>
                <c:pt idx="2">
                  <c:v>11883</c:v>
                </c:pt>
                <c:pt idx="3">
                  <c:v>13375</c:v>
                </c:pt>
                <c:pt idx="4">
                  <c:v>11441</c:v>
                </c:pt>
                <c:pt idx="5">
                  <c:v>10962</c:v>
                </c:pt>
                <c:pt idx="6">
                  <c:v>10422</c:v>
                </c:pt>
                <c:pt idx="7">
                  <c:v>14421</c:v>
                </c:pt>
                <c:pt idx="12">
                  <c:v>101692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99-45A3-8A92-6822D5B0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99-45A3-8A92-6822D5B096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99-45A3-8A92-6822D5B096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99-45A3-8A92-6822D5B096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99-45A3-8A92-6822D5B096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99-45A3-8A92-6822D5B096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99-45A3-8A92-6822D5B096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99-45A3-8A92-6822D5B096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99-45A3-8A92-6822D5B096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99-45A3-8A92-6822D5B096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99-45A3-8A92-6822D5B096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99-45A3-8A92-6822D5B096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99-45A3-8A92-6822D5B096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99-45A3-8A92-6822D5B0960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0.71760051325919583</c:v>
                </c:pt>
                <c:pt idx="1">
                  <c:v>0.13823605931835914</c:v>
                </c:pt>
                <c:pt idx="2">
                  <c:v>-0.12296110414052697</c:v>
                </c:pt>
                <c:pt idx="3">
                  <c:v>6.9572171131547345E-2</c:v>
                </c:pt>
                <c:pt idx="4">
                  <c:v>-9.8850031505986147E-2</c:v>
                </c:pt>
                <c:pt idx="5">
                  <c:v>-1.0917621582604009E-2</c:v>
                </c:pt>
                <c:pt idx="6">
                  <c:v>-5.818944958504213E-3</c:v>
                </c:pt>
                <c:pt idx="7">
                  <c:v>-0.10450819672131151</c:v>
                </c:pt>
                <c:pt idx="12">
                  <c:v>4.5106522923239689E-2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99-45A3-8A92-6822D5B09607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0.21772420589796071</c:v>
                </c:pt>
                <c:pt idx="1">
                  <c:v>0.16356382978723394</c:v>
                </c:pt>
                <c:pt idx="2">
                  <c:v>5.3177346450412166E-2</c:v>
                </c:pt>
                <c:pt idx="3">
                  <c:v>0.20800216763005785</c:v>
                </c:pt>
                <c:pt idx="4">
                  <c:v>0.3300395256916997</c:v>
                </c:pt>
                <c:pt idx="5">
                  <c:v>0.34009779951100239</c:v>
                </c:pt>
                <c:pt idx="6">
                  <c:v>9.7745944807246632E-2</c:v>
                </c:pt>
                <c:pt idx="7">
                  <c:v>-1.4016135648844519E-2</c:v>
                </c:pt>
                <c:pt idx="12">
                  <c:v>0.15917380995805219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99-45A3-8A92-6822D5B09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AC-4475-B855-6B642B9C6B8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cat'!$C$185:$C$197</c:f>
              <c:numCache>
                <c:formatCode>#,##0</c:formatCode>
                <c:ptCount val="13"/>
                <c:pt idx="0">
                  <c:v>43319</c:v>
                </c:pt>
                <c:pt idx="1">
                  <c:v>40435</c:v>
                </c:pt>
                <c:pt idx="2">
                  <c:v>41632</c:v>
                </c:pt>
                <c:pt idx="3">
                  <c:v>39016</c:v>
                </c:pt>
                <c:pt idx="4">
                  <c:v>36269</c:v>
                </c:pt>
                <c:pt idx="5">
                  <c:v>43070</c:v>
                </c:pt>
                <c:pt idx="6">
                  <c:v>54258</c:v>
                </c:pt>
                <c:pt idx="7">
                  <c:v>56836</c:v>
                </c:pt>
                <c:pt idx="8">
                  <c:v>41164</c:v>
                </c:pt>
                <c:pt idx="9">
                  <c:v>47522</c:v>
                </c:pt>
                <c:pt idx="10">
                  <c:v>43011</c:v>
                </c:pt>
                <c:pt idx="11">
                  <c:v>46537</c:v>
                </c:pt>
                <c:pt idx="12">
                  <c:v>533069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AC-4475-B855-6B642B9C6B83}"/>
            </c:ext>
          </c:extLst>
        </c:ser>
        <c:ser>
          <c:idx val="5"/>
          <c:order val="1"/>
          <c:tx>
            <c:strRef>
              <c:f>'Pernocta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AC-4475-B855-6B642B9C6B83}"/>
              </c:ext>
            </c:extLst>
          </c:dPt>
          <c:val>
            <c:numRef>
              <c:f>'Pernocta evol mensu TF cat'!$G$185:$G$197</c:f>
              <c:numCache>
                <c:formatCode>#,##0</c:formatCode>
                <c:ptCount val="13"/>
                <c:pt idx="0">
                  <c:v>7295</c:v>
                </c:pt>
                <c:pt idx="1">
                  <c:v>8720</c:v>
                </c:pt>
                <c:pt idx="2">
                  <c:v>9808</c:v>
                </c:pt>
                <c:pt idx="3">
                  <c:v>10894</c:v>
                </c:pt>
                <c:pt idx="4">
                  <c:v>10813</c:v>
                </c:pt>
                <c:pt idx="5">
                  <c:v>12755</c:v>
                </c:pt>
                <c:pt idx="6">
                  <c:v>22906</c:v>
                </c:pt>
                <c:pt idx="7">
                  <c:v>22746</c:v>
                </c:pt>
                <c:pt idx="8">
                  <c:v>27790</c:v>
                </c:pt>
                <c:pt idx="9">
                  <c:v>47456</c:v>
                </c:pt>
                <c:pt idx="10">
                  <c:v>51750</c:v>
                </c:pt>
                <c:pt idx="11">
                  <c:v>41156</c:v>
                </c:pt>
                <c:pt idx="12">
                  <c:v>274089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AC-4475-B855-6B642B9C6B83}"/>
            </c:ext>
          </c:extLst>
        </c:ser>
        <c:ser>
          <c:idx val="0"/>
          <c:order val="2"/>
          <c:tx>
            <c:strRef>
              <c:f>'Pernocta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AC-4475-B855-6B642B9C6B8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cat'!$I$185:$I$197</c:f>
              <c:numCache>
                <c:formatCode>#,##0</c:formatCode>
                <c:ptCount val="13"/>
                <c:pt idx="0">
                  <c:v>52111</c:v>
                </c:pt>
                <c:pt idx="1">
                  <c:v>40023</c:v>
                </c:pt>
                <c:pt idx="2">
                  <c:v>43646</c:v>
                </c:pt>
                <c:pt idx="3">
                  <c:v>47129</c:v>
                </c:pt>
                <c:pt idx="4">
                  <c:v>37662</c:v>
                </c:pt>
                <c:pt idx="5">
                  <c:v>41023</c:v>
                </c:pt>
                <c:pt idx="6">
                  <c:v>50829</c:v>
                </c:pt>
                <c:pt idx="7">
                  <c:v>53174</c:v>
                </c:pt>
                <c:pt idx="8">
                  <c:v>38086</c:v>
                </c:pt>
                <c:pt idx="9">
                  <c:v>47037</c:v>
                </c:pt>
                <c:pt idx="10">
                  <c:v>41140</c:v>
                </c:pt>
                <c:pt idx="11">
                  <c:v>43037</c:v>
                </c:pt>
                <c:pt idx="12">
                  <c:v>534897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C-4475-B855-6B642B9C6B83}"/>
            </c:ext>
          </c:extLst>
        </c:ser>
        <c:ser>
          <c:idx val="1"/>
          <c:order val="3"/>
          <c:tx>
            <c:strRef>
              <c:f>'Pernocta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AC-4475-B855-6B642B9C6B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AC-4475-B855-6B642B9C6B8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cat'!$K$185:$K$197</c:f>
              <c:numCache>
                <c:formatCode>#,##0</c:formatCode>
                <c:ptCount val="13"/>
                <c:pt idx="0">
                  <c:v>43378</c:v>
                </c:pt>
                <c:pt idx="1">
                  <c:v>41665</c:v>
                </c:pt>
                <c:pt idx="2">
                  <c:v>42335</c:v>
                </c:pt>
                <c:pt idx="3">
                  <c:v>47696</c:v>
                </c:pt>
                <c:pt idx="4">
                  <c:v>38296</c:v>
                </c:pt>
                <c:pt idx="5">
                  <c:v>31279</c:v>
                </c:pt>
                <c:pt idx="6">
                  <c:v>42352</c:v>
                </c:pt>
                <c:pt idx="7">
                  <c:v>51554</c:v>
                </c:pt>
                <c:pt idx="12">
                  <c:v>338555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AC-4475-B855-6B642B9C6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AC-4475-B855-6B642B9C6B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AC-4475-B855-6B642B9C6B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AC-4475-B855-6B642B9C6B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AC-4475-B855-6B642B9C6B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AC-4475-B855-6B642B9C6B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AC-4475-B855-6B642B9C6B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AC-4475-B855-6B642B9C6B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AC-4475-B855-6B642B9C6B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AC-4475-B855-6B642B9C6B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AC-4475-B855-6B642B9C6B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AC-4475-B855-6B642B9C6B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AC-4475-B855-6B642B9C6B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AC-4475-B855-6B642B9C6B83}"/>
              </c:ext>
            </c:extLst>
          </c:dPt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cat'!$L$185:$L$197</c:f>
              <c:numCache>
                <c:formatCode>0.0%</c:formatCode>
                <c:ptCount val="13"/>
                <c:pt idx="0">
                  <c:v>-0.16758457907159718</c:v>
                </c:pt>
                <c:pt idx="1">
                  <c:v>4.1026409814356679E-2</c:v>
                </c:pt>
                <c:pt idx="2">
                  <c:v>-3.0037116803372621E-2</c:v>
                </c:pt>
                <c:pt idx="3">
                  <c:v>1.2030809055995295E-2</c:v>
                </c:pt>
                <c:pt idx="4">
                  <c:v>1.6833944028463721E-2</c:v>
                </c:pt>
                <c:pt idx="5">
                  <c:v>-0.23752529069058825</c:v>
                </c:pt>
                <c:pt idx="6">
                  <c:v>-0.16677487261209156</c:v>
                </c:pt>
                <c:pt idx="7">
                  <c:v>-3.0466017226464026E-2</c:v>
                </c:pt>
                <c:pt idx="12">
                  <c:v>-7.3966690098660526E-2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AC-4475-B855-6B642B9C6B83}"/>
            </c:ext>
          </c:extLst>
        </c:ser>
        <c:ser>
          <c:idx val="4"/>
          <c:order val="5"/>
          <c:tx>
            <c:strRef>
              <c:f>'Pernocta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cat'!$M$185:$M$197</c:f>
              <c:numCache>
                <c:formatCode>0.0%</c:formatCode>
                <c:ptCount val="13"/>
                <c:pt idx="0">
                  <c:v>1.3619889655809292E-3</c:v>
                </c:pt>
                <c:pt idx="1">
                  <c:v>3.0419191294670522E-2</c:v>
                </c:pt>
                <c:pt idx="2">
                  <c:v>1.6886049192928576E-2</c:v>
                </c:pt>
                <c:pt idx="3">
                  <c:v>0.22247283165880671</c:v>
                </c:pt>
                <c:pt idx="4">
                  <c:v>5.5887948385673791E-2</c:v>
                </c:pt>
                <c:pt idx="5">
                  <c:v>-0.27376364058509406</c:v>
                </c:pt>
                <c:pt idx="6">
                  <c:v>-0.21943307899295961</c:v>
                </c:pt>
                <c:pt idx="7">
                  <c:v>-9.2934055880075972E-2</c:v>
                </c:pt>
                <c:pt idx="12">
                  <c:v>-4.5880479659560103E-2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AC-4475-B855-6B642B9C6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3A-4CFB-BF71-B6C41E2C611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cat'!$C$207:$C$219</c:f>
              <c:numCache>
                <c:formatCode>#,##0</c:formatCode>
                <c:ptCount val="13"/>
                <c:pt idx="0">
                  <c:v>499387</c:v>
                </c:pt>
                <c:pt idx="1">
                  <c:v>453670</c:v>
                </c:pt>
                <c:pt idx="2">
                  <c:v>467828</c:v>
                </c:pt>
                <c:pt idx="3">
                  <c:v>413130</c:v>
                </c:pt>
                <c:pt idx="4">
                  <c:v>397562</c:v>
                </c:pt>
                <c:pt idx="5">
                  <c:v>450816</c:v>
                </c:pt>
                <c:pt idx="6">
                  <c:v>525007</c:v>
                </c:pt>
                <c:pt idx="7">
                  <c:v>575485</c:v>
                </c:pt>
                <c:pt idx="8">
                  <c:v>444654</c:v>
                </c:pt>
                <c:pt idx="9">
                  <c:v>426181</c:v>
                </c:pt>
                <c:pt idx="10">
                  <c:v>427215</c:v>
                </c:pt>
                <c:pt idx="11">
                  <c:v>458659</c:v>
                </c:pt>
                <c:pt idx="12">
                  <c:v>5539594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3A-4CFB-BF71-B6C41E2C611B}"/>
            </c:ext>
          </c:extLst>
        </c:ser>
        <c:ser>
          <c:idx val="5"/>
          <c:order val="1"/>
          <c:tx>
            <c:strRef>
              <c:f>'Pernocta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A-4CFB-BF71-B6C41E2C611B}"/>
              </c:ext>
            </c:extLst>
          </c:dPt>
          <c:val>
            <c:numRef>
              <c:f>'Pernocta evol mensu TF cat'!$G$207:$G$219</c:f>
              <c:numCache>
                <c:formatCode>#,##0</c:formatCode>
                <c:ptCount val="13"/>
                <c:pt idx="0">
                  <c:v>45365</c:v>
                </c:pt>
                <c:pt idx="1">
                  <c:v>45736</c:v>
                </c:pt>
                <c:pt idx="2">
                  <c:v>62701</c:v>
                </c:pt>
                <c:pt idx="3">
                  <c:v>66258</c:v>
                </c:pt>
                <c:pt idx="4">
                  <c:v>74886</c:v>
                </c:pt>
                <c:pt idx="5">
                  <c:v>106154</c:v>
                </c:pt>
                <c:pt idx="6">
                  <c:v>190138</c:v>
                </c:pt>
                <c:pt idx="7">
                  <c:v>250211</c:v>
                </c:pt>
                <c:pt idx="8">
                  <c:v>229153</c:v>
                </c:pt>
                <c:pt idx="9">
                  <c:v>284301</c:v>
                </c:pt>
                <c:pt idx="10">
                  <c:v>304726</c:v>
                </c:pt>
                <c:pt idx="11">
                  <c:v>298387</c:v>
                </c:pt>
                <c:pt idx="12">
                  <c:v>1958016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3A-4CFB-BF71-B6C41E2C611B}"/>
            </c:ext>
          </c:extLst>
        </c:ser>
        <c:ser>
          <c:idx val="0"/>
          <c:order val="2"/>
          <c:tx>
            <c:strRef>
              <c:f>'Pernocta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3A-4CFB-BF71-B6C41E2C611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cat'!$I$207:$I$219</c:f>
              <c:numCache>
                <c:formatCode>#,##0</c:formatCode>
                <c:ptCount val="13"/>
                <c:pt idx="0">
                  <c:v>303243</c:v>
                </c:pt>
                <c:pt idx="1">
                  <c:v>313439</c:v>
                </c:pt>
                <c:pt idx="2">
                  <c:v>357250</c:v>
                </c:pt>
                <c:pt idx="3">
                  <c:v>360796</c:v>
                </c:pt>
                <c:pt idx="4">
                  <c:v>326525</c:v>
                </c:pt>
                <c:pt idx="5">
                  <c:v>332042</c:v>
                </c:pt>
                <c:pt idx="6">
                  <c:v>454205</c:v>
                </c:pt>
                <c:pt idx="7">
                  <c:v>440608</c:v>
                </c:pt>
                <c:pt idx="8">
                  <c:v>341178</c:v>
                </c:pt>
                <c:pt idx="9">
                  <c:v>369144</c:v>
                </c:pt>
                <c:pt idx="10">
                  <c:v>384412</c:v>
                </c:pt>
                <c:pt idx="11">
                  <c:v>395517</c:v>
                </c:pt>
                <c:pt idx="12">
                  <c:v>4378359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3A-4CFB-BF71-B6C41E2C611B}"/>
            </c:ext>
          </c:extLst>
        </c:ser>
        <c:ser>
          <c:idx val="1"/>
          <c:order val="3"/>
          <c:tx>
            <c:strRef>
              <c:f>'Pernocta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A-4CFB-BF71-B6C41E2C61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A-4CFB-BF71-B6C41E2C611B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cat'!$K$207:$K$219</c:f>
              <c:numCache>
                <c:formatCode>#,##0</c:formatCode>
                <c:ptCount val="13"/>
                <c:pt idx="0">
                  <c:v>406502</c:v>
                </c:pt>
                <c:pt idx="1">
                  <c:v>419658</c:v>
                </c:pt>
                <c:pt idx="2">
                  <c:v>437346</c:v>
                </c:pt>
                <c:pt idx="3">
                  <c:v>380350</c:v>
                </c:pt>
                <c:pt idx="4">
                  <c:v>329771</c:v>
                </c:pt>
                <c:pt idx="5">
                  <c:v>393424</c:v>
                </c:pt>
                <c:pt idx="6">
                  <c:v>458876</c:v>
                </c:pt>
                <c:pt idx="7">
                  <c:v>485192</c:v>
                </c:pt>
                <c:pt idx="12">
                  <c:v>3311119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3A-4CFB-BF71-B6C41E2C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3A-4CFB-BF71-B6C41E2C61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3A-4CFB-BF71-B6C41E2C61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3A-4CFB-BF71-B6C41E2C61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3A-4CFB-BF71-B6C41E2C61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3A-4CFB-BF71-B6C41E2C61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3A-4CFB-BF71-B6C41E2C61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3A-4CFB-BF71-B6C41E2C61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3A-4CFB-BF71-B6C41E2C61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3A-4CFB-BF71-B6C41E2C61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3A-4CFB-BF71-B6C41E2C61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3A-4CFB-BF71-B6C41E2C61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3A-4CFB-BF71-B6C41E2C61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3A-4CFB-BF71-B6C41E2C611B}"/>
              </c:ext>
            </c:extLst>
          </c:dPt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cat'!$L$207:$L$219</c:f>
              <c:numCache>
                <c:formatCode>0.0%</c:formatCode>
                <c:ptCount val="13"/>
                <c:pt idx="0">
                  <c:v>0.34051569203576015</c:v>
                </c:pt>
                <c:pt idx="1">
                  <c:v>0.33888252578651668</c:v>
                </c:pt>
                <c:pt idx="2">
                  <c:v>0.22420153953813848</c:v>
                </c:pt>
                <c:pt idx="3">
                  <c:v>5.4196831450459504E-2</c:v>
                </c:pt>
                <c:pt idx="4">
                  <c:v>9.941045861725728E-3</c:v>
                </c:pt>
                <c:pt idx="5">
                  <c:v>0.18486215599231426</c:v>
                </c:pt>
                <c:pt idx="6">
                  <c:v>1.0283902643079657E-2</c:v>
                </c:pt>
                <c:pt idx="7">
                  <c:v>0.10118745006899554</c:v>
                </c:pt>
                <c:pt idx="12">
                  <c:v>0.14646647563041282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3A-4CFB-BF71-B6C41E2C611B}"/>
            </c:ext>
          </c:extLst>
        </c:ser>
        <c:ser>
          <c:idx val="4"/>
          <c:order val="5"/>
          <c:tx>
            <c:strRef>
              <c:f>'Pernocta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cat'!$M$207:$M$219</c:f>
              <c:numCache>
                <c:formatCode>0.0%</c:formatCode>
                <c:ptCount val="13"/>
                <c:pt idx="0">
                  <c:v>-0.18599803358918032</c:v>
                </c:pt>
                <c:pt idx="1">
                  <c:v>-7.4970793748760145E-2</c:v>
                </c:pt>
                <c:pt idx="2">
                  <c:v>-6.5156425010901464E-2</c:v>
                </c:pt>
                <c:pt idx="3">
                  <c:v>-7.9345484472200023E-2</c:v>
                </c:pt>
                <c:pt idx="4">
                  <c:v>-0.17051679989536228</c:v>
                </c:pt>
                <c:pt idx="5">
                  <c:v>-0.12730692788188525</c:v>
                </c:pt>
                <c:pt idx="6">
                  <c:v>-0.12596213002874246</c:v>
                </c:pt>
                <c:pt idx="7">
                  <c:v>-0.15689896348297527</c:v>
                </c:pt>
                <c:pt idx="12">
                  <c:v>-0.1247106375160757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3A-4CFB-BF71-B6C41E2C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85-4D4F-B9B6-F4F61C73328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cat'!$C$229:$C$241</c:f>
              <c:numCache>
                <c:formatCode>#,##0</c:formatCode>
                <c:ptCount val="13"/>
                <c:pt idx="0">
                  <c:v>241085</c:v>
                </c:pt>
                <c:pt idx="1">
                  <c:v>223745</c:v>
                </c:pt>
                <c:pt idx="2">
                  <c:v>238339</c:v>
                </c:pt>
                <c:pt idx="3">
                  <c:v>220431</c:v>
                </c:pt>
                <c:pt idx="4">
                  <c:v>198445</c:v>
                </c:pt>
                <c:pt idx="5">
                  <c:v>224925</c:v>
                </c:pt>
                <c:pt idx="6">
                  <c:v>248724</c:v>
                </c:pt>
                <c:pt idx="7">
                  <c:v>256276</c:v>
                </c:pt>
                <c:pt idx="8">
                  <c:v>195274</c:v>
                </c:pt>
                <c:pt idx="9">
                  <c:v>214269</c:v>
                </c:pt>
                <c:pt idx="10">
                  <c:v>214469</c:v>
                </c:pt>
                <c:pt idx="11">
                  <c:v>219057</c:v>
                </c:pt>
                <c:pt idx="12">
                  <c:v>2695039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5-4D4F-B9B6-F4F61C73328E}"/>
            </c:ext>
          </c:extLst>
        </c:ser>
        <c:ser>
          <c:idx val="5"/>
          <c:order val="1"/>
          <c:tx>
            <c:strRef>
              <c:f>'Pernocta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85-4D4F-B9B6-F4F61C73328E}"/>
              </c:ext>
            </c:extLst>
          </c:dPt>
          <c:val>
            <c:numRef>
              <c:f>'Pernocta evol mensu TF cat'!$G$229:$G$241</c:f>
              <c:numCache>
                <c:formatCode>#,##0</c:formatCode>
                <c:ptCount val="13"/>
                <c:pt idx="0">
                  <c:v>13286</c:v>
                </c:pt>
                <c:pt idx="1">
                  <c:v>10262</c:v>
                </c:pt>
                <c:pt idx="2">
                  <c:v>9900</c:v>
                </c:pt>
                <c:pt idx="3">
                  <c:v>14619</c:v>
                </c:pt>
                <c:pt idx="4">
                  <c:v>15425</c:v>
                </c:pt>
                <c:pt idx="5">
                  <c:v>25755</c:v>
                </c:pt>
                <c:pt idx="6">
                  <c:v>51365</c:v>
                </c:pt>
                <c:pt idx="7">
                  <c:v>75574</c:v>
                </c:pt>
                <c:pt idx="8">
                  <c:v>71340</c:v>
                </c:pt>
                <c:pt idx="9">
                  <c:v>99292</c:v>
                </c:pt>
                <c:pt idx="10">
                  <c:v>119176</c:v>
                </c:pt>
                <c:pt idx="11">
                  <c:v>116039</c:v>
                </c:pt>
                <c:pt idx="12">
                  <c:v>622033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85-4D4F-B9B6-F4F61C73328E}"/>
            </c:ext>
          </c:extLst>
        </c:ser>
        <c:ser>
          <c:idx val="0"/>
          <c:order val="2"/>
          <c:tx>
            <c:strRef>
              <c:f>'Pernocta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5-4D4F-B9B6-F4F61C73328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cat'!$I$229:$I$241</c:f>
              <c:numCache>
                <c:formatCode>#,##0</c:formatCode>
                <c:ptCount val="13"/>
                <c:pt idx="0">
                  <c:v>124314</c:v>
                </c:pt>
                <c:pt idx="1">
                  <c:v>131426</c:v>
                </c:pt>
                <c:pt idx="2">
                  <c:v>136423</c:v>
                </c:pt>
                <c:pt idx="3">
                  <c:v>136953</c:v>
                </c:pt>
                <c:pt idx="4">
                  <c:v>110252</c:v>
                </c:pt>
                <c:pt idx="5">
                  <c:v>115960</c:v>
                </c:pt>
                <c:pt idx="6">
                  <c:v>152536</c:v>
                </c:pt>
                <c:pt idx="7">
                  <c:v>169177</c:v>
                </c:pt>
                <c:pt idx="8">
                  <c:v>128767</c:v>
                </c:pt>
                <c:pt idx="9">
                  <c:v>149917</c:v>
                </c:pt>
                <c:pt idx="10">
                  <c:v>161948</c:v>
                </c:pt>
                <c:pt idx="11">
                  <c:v>169230</c:v>
                </c:pt>
                <c:pt idx="12">
                  <c:v>1686903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5-4D4F-B9B6-F4F61C73328E}"/>
            </c:ext>
          </c:extLst>
        </c:ser>
        <c:ser>
          <c:idx val="1"/>
          <c:order val="3"/>
          <c:tx>
            <c:strRef>
              <c:f>'Pernocta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85-4D4F-B9B6-F4F61C7332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85-4D4F-B9B6-F4F61C73328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cat'!$K$229:$K$241</c:f>
              <c:numCache>
                <c:formatCode>#,##0</c:formatCode>
                <c:ptCount val="13"/>
                <c:pt idx="0">
                  <c:v>176465</c:v>
                </c:pt>
                <c:pt idx="1">
                  <c:v>166798</c:v>
                </c:pt>
                <c:pt idx="2">
                  <c:v>165430</c:v>
                </c:pt>
                <c:pt idx="3">
                  <c:v>147093</c:v>
                </c:pt>
                <c:pt idx="4">
                  <c:v>123161</c:v>
                </c:pt>
                <c:pt idx="5">
                  <c:v>138644</c:v>
                </c:pt>
                <c:pt idx="6">
                  <c:v>169365</c:v>
                </c:pt>
                <c:pt idx="7">
                  <c:v>182860</c:v>
                </c:pt>
                <c:pt idx="12">
                  <c:v>1269816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85-4D4F-B9B6-F4F61C733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85-4D4F-B9B6-F4F61C7332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85-4D4F-B9B6-F4F61C7332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85-4D4F-B9B6-F4F61C7332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85-4D4F-B9B6-F4F61C7332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85-4D4F-B9B6-F4F61C7332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85-4D4F-B9B6-F4F61C7332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85-4D4F-B9B6-F4F61C7332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85-4D4F-B9B6-F4F61C7332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85-4D4F-B9B6-F4F61C7332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85-4D4F-B9B6-F4F61C7332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85-4D4F-B9B6-F4F61C7332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85-4D4F-B9B6-F4F61C7332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85-4D4F-B9B6-F4F61C73328E}"/>
              </c:ext>
            </c:extLst>
          </c:dPt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cat'!$L$229:$L$241</c:f>
              <c:numCache>
                <c:formatCode>0.0%</c:formatCode>
                <c:ptCount val="13"/>
                <c:pt idx="0">
                  <c:v>0.41951027237479277</c:v>
                </c:pt>
                <c:pt idx="1">
                  <c:v>0.26914004839225125</c:v>
                </c:pt>
                <c:pt idx="2">
                  <c:v>0.21262543705973336</c:v>
                </c:pt>
                <c:pt idx="3">
                  <c:v>7.4039999123787004E-2</c:v>
                </c:pt>
                <c:pt idx="4">
                  <c:v>0.11708631135943115</c:v>
                </c:pt>
                <c:pt idx="5">
                  <c:v>0.19561917902725079</c:v>
                </c:pt>
                <c:pt idx="6">
                  <c:v>0.11032805370535481</c:v>
                </c:pt>
                <c:pt idx="7">
                  <c:v>8.0879788623749116E-2</c:v>
                </c:pt>
                <c:pt idx="12">
                  <c:v>0.17898575820233398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85-4D4F-B9B6-F4F61C73328E}"/>
            </c:ext>
          </c:extLst>
        </c:ser>
        <c:ser>
          <c:idx val="4"/>
          <c:order val="5"/>
          <c:tx>
            <c:strRef>
              <c:f>'Pernocta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cat'!$M$229:$M$241</c:f>
              <c:numCache>
                <c:formatCode>0.0%</c:formatCode>
                <c:ptCount val="13"/>
                <c:pt idx="0">
                  <c:v>-0.26803824377294316</c:v>
                </c:pt>
                <c:pt idx="1">
                  <c:v>-0.25451741938367334</c:v>
                </c:pt>
                <c:pt idx="2">
                  <c:v>-0.30590461485531117</c:v>
                </c:pt>
                <c:pt idx="3">
                  <c:v>-0.33270275052057108</c:v>
                </c:pt>
                <c:pt idx="4">
                  <c:v>-0.37936959862934316</c:v>
                </c:pt>
                <c:pt idx="5">
                  <c:v>-0.38359897743692339</c:v>
                </c:pt>
                <c:pt idx="6">
                  <c:v>-0.31906450523471797</c:v>
                </c:pt>
                <c:pt idx="7">
                  <c:v>-0.28647239694704152</c:v>
                </c:pt>
                <c:pt idx="12">
                  <c:v>-0.3143431049099068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85-4D4F-B9B6-F4F61C733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0A-4A00-BDFA-C7B087B1DD8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cat'!$C$251:$C$263</c:f>
              <c:numCache>
                <c:formatCode>#,##0</c:formatCode>
                <c:ptCount val="13"/>
                <c:pt idx="0">
                  <c:v>109163</c:v>
                </c:pt>
                <c:pt idx="1">
                  <c:v>105157</c:v>
                </c:pt>
                <c:pt idx="2">
                  <c:v>116859</c:v>
                </c:pt>
                <c:pt idx="3">
                  <c:v>87963</c:v>
                </c:pt>
                <c:pt idx="4">
                  <c:v>72557</c:v>
                </c:pt>
                <c:pt idx="5">
                  <c:v>82398</c:v>
                </c:pt>
                <c:pt idx="6">
                  <c:v>100214</c:v>
                </c:pt>
                <c:pt idx="7">
                  <c:v>110296</c:v>
                </c:pt>
                <c:pt idx="8">
                  <c:v>89878</c:v>
                </c:pt>
                <c:pt idx="9">
                  <c:v>87804</c:v>
                </c:pt>
                <c:pt idx="10">
                  <c:v>99050</c:v>
                </c:pt>
                <c:pt idx="11">
                  <c:v>108939</c:v>
                </c:pt>
                <c:pt idx="12">
                  <c:v>1170278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A-4A00-BDFA-C7B087B1DD83}"/>
            </c:ext>
          </c:extLst>
        </c:ser>
        <c:ser>
          <c:idx val="5"/>
          <c:order val="1"/>
          <c:tx>
            <c:strRef>
              <c:f>'Pernocta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0A-4A00-BDFA-C7B087B1DD83}"/>
              </c:ext>
            </c:extLst>
          </c:dPt>
          <c:val>
            <c:numRef>
              <c:f>'Pernocta evol mensu TF cat'!$G$251:$G$263</c:f>
              <c:numCache>
                <c:formatCode>#,##0</c:formatCode>
                <c:ptCount val="13"/>
                <c:pt idx="0">
                  <c:v>6972</c:v>
                </c:pt>
                <c:pt idx="1">
                  <c:v>6002</c:v>
                </c:pt>
                <c:pt idx="2">
                  <c:v>8713</c:v>
                </c:pt>
                <c:pt idx="3">
                  <c:v>9894</c:v>
                </c:pt>
                <c:pt idx="4">
                  <c:v>9353</c:v>
                </c:pt>
                <c:pt idx="5">
                  <c:v>12500</c:v>
                </c:pt>
                <c:pt idx="6">
                  <c:v>23556</c:v>
                </c:pt>
                <c:pt idx="7">
                  <c:v>38503</c:v>
                </c:pt>
                <c:pt idx="8">
                  <c:v>33489</c:v>
                </c:pt>
                <c:pt idx="9">
                  <c:v>45912</c:v>
                </c:pt>
                <c:pt idx="10">
                  <c:v>51694</c:v>
                </c:pt>
                <c:pt idx="11">
                  <c:v>48986</c:v>
                </c:pt>
                <c:pt idx="12">
                  <c:v>295574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0A-4A00-BDFA-C7B087B1DD83}"/>
            </c:ext>
          </c:extLst>
        </c:ser>
        <c:ser>
          <c:idx val="0"/>
          <c:order val="2"/>
          <c:tx>
            <c:strRef>
              <c:f>'Pernocta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0A-4A00-BDFA-C7B087B1DD8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cat'!$I$251:$I$263</c:f>
              <c:numCache>
                <c:formatCode>#,##0</c:formatCode>
                <c:ptCount val="13"/>
                <c:pt idx="0">
                  <c:v>55802</c:v>
                </c:pt>
                <c:pt idx="1">
                  <c:v>55240</c:v>
                </c:pt>
                <c:pt idx="2">
                  <c:v>57977</c:v>
                </c:pt>
                <c:pt idx="3">
                  <c:v>49099</c:v>
                </c:pt>
                <c:pt idx="4">
                  <c:v>33462</c:v>
                </c:pt>
                <c:pt idx="5">
                  <c:v>37072</c:v>
                </c:pt>
                <c:pt idx="6">
                  <c:v>50645</c:v>
                </c:pt>
                <c:pt idx="7">
                  <c:v>59542</c:v>
                </c:pt>
                <c:pt idx="8">
                  <c:v>47713</c:v>
                </c:pt>
                <c:pt idx="9">
                  <c:v>53337</c:v>
                </c:pt>
                <c:pt idx="10">
                  <c:v>58166</c:v>
                </c:pt>
                <c:pt idx="11">
                  <c:v>60749</c:v>
                </c:pt>
                <c:pt idx="12">
                  <c:v>618804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0A-4A00-BDFA-C7B087B1DD83}"/>
            </c:ext>
          </c:extLst>
        </c:ser>
        <c:ser>
          <c:idx val="1"/>
          <c:order val="3"/>
          <c:tx>
            <c:strRef>
              <c:f>'Pernocta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0A-4A00-BDFA-C7B087B1DD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0A-4A00-BDFA-C7B087B1DD8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cat'!$K$251:$K$263</c:f>
              <c:numCache>
                <c:formatCode>#,##0</c:formatCode>
                <c:ptCount val="13"/>
                <c:pt idx="0">
                  <c:v>71141</c:v>
                </c:pt>
                <c:pt idx="1">
                  <c:v>67722</c:v>
                </c:pt>
                <c:pt idx="2">
                  <c:v>70598</c:v>
                </c:pt>
                <c:pt idx="3">
                  <c:v>62471</c:v>
                </c:pt>
                <c:pt idx="4">
                  <c:v>47347</c:v>
                </c:pt>
                <c:pt idx="5">
                  <c:v>55319</c:v>
                </c:pt>
                <c:pt idx="6">
                  <c:v>59289</c:v>
                </c:pt>
                <c:pt idx="7">
                  <c:v>66787</c:v>
                </c:pt>
                <c:pt idx="12">
                  <c:v>500674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0A-4A00-BDFA-C7B087B1D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0A-4A00-BDFA-C7B087B1DD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0A-4A00-BDFA-C7B087B1DD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0A-4A00-BDFA-C7B087B1DD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0A-4A00-BDFA-C7B087B1DD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0A-4A00-BDFA-C7B087B1DD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0A-4A00-BDFA-C7B087B1DD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0A-4A00-BDFA-C7B087B1DD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0A-4A00-BDFA-C7B087B1DD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0A-4A00-BDFA-C7B087B1DD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0A-4A00-BDFA-C7B087B1DD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0A-4A00-BDFA-C7B087B1DD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0A-4A00-BDFA-C7B087B1DD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0A-4A00-BDFA-C7B087B1DD83}"/>
              </c:ext>
            </c:extLst>
          </c:dPt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cat'!$L$251:$L$263</c:f>
              <c:numCache>
                <c:formatCode>0.0%</c:formatCode>
                <c:ptCount val="13"/>
                <c:pt idx="0">
                  <c:v>0.27488262069459868</c:v>
                </c:pt>
                <c:pt idx="1">
                  <c:v>0.22595944967414927</c:v>
                </c:pt>
                <c:pt idx="2">
                  <c:v>0.21768977353088292</c:v>
                </c:pt>
                <c:pt idx="3">
                  <c:v>0.27234770565591959</c:v>
                </c:pt>
                <c:pt idx="4">
                  <c:v>0.41494829956368418</c:v>
                </c:pt>
                <c:pt idx="5">
                  <c:v>0.4922043590850238</c:v>
                </c:pt>
                <c:pt idx="6">
                  <c:v>0.17067825056767694</c:v>
                </c:pt>
                <c:pt idx="7">
                  <c:v>0.12167881495415012</c:v>
                </c:pt>
                <c:pt idx="12">
                  <c:v>0.25532859123606277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0A-4A00-BDFA-C7B087B1DD83}"/>
            </c:ext>
          </c:extLst>
        </c:ser>
        <c:ser>
          <c:idx val="4"/>
          <c:order val="5"/>
          <c:tx>
            <c:strRef>
              <c:f>'Pernocta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cat'!$M$251:$M$263</c:f>
              <c:numCache>
                <c:formatCode>0.0%</c:formatCode>
                <c:ptCount val="13"/>
                <c:pt idx="0">
                  <c:v>-0.34830482855912714</c:v>
                </c:pt>
                <c:pt idx="1">
                  <c:v>-0.35599151744534363</c:v>
                </c:pt>
                <c:pt idx="2">
                  <c:v>-0.39587023678107802</c:v>
                </c:pt>
                <c:pt idx="3">
                  <c:v>-0.28980366745108743</c:v>
                </c:pt>
                <c:pt idx="4">
                  <c:v>-0.34745096958253507</c:v>
                </c:pt>
                <c:pt idx="5">
                  <c:v>-0.32863661739362604</c:v>
                </c:pt>
                <c:pt idx="6">
                  <c:v>-0.40837607519907393</c:v>
                </c:pt>
                <c:pt idx="7">
                  <c:v>-0.39447486762892581</c:v>
                </c:pt>
                <c:pt idx="12">
                  <c:v>-0.36187925929796705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0A-4A00-BDFA-C7B087B1D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lugar residen'!$AA$6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FBC-4AC0-9231-4B761E559E4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BC-4AC0-9231-4B761E559E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FBC-4AC0-9231-4B761E559E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FBC-4AC0-9231-4B761E559E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BC-4AC0-9231-4B761E559E4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BC-4AC0-9231-4B761E559E4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BC-4AC0-9231-4B761E559E4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BC-4AC0-9231-4B761E559E4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BC-4AC0-9231-4B761E559E4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FBC-4AC0-9231-4B761E559E4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FBC-4AC0-9231-4B761E559E4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FBC-4AC0-9231-4B761E559E4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FBC-4AC0-9231-4B761E559E42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FBC-4AC0-9231-4B761E559E42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FBC-4AC0-9231-4B761E559E42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FBC-4AC0-9231-4B761E559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residen'!$AA$8,'Pernoctaciones lugar residen'!$AA$12:$AA$36)</c:f>
              <c:numCache>
                <c:formatCode>0.0%</c:formatCode>
                <c:ptCount val="26"/>
                <c:pt idx="0">
                  <c:v>5.9116761493817283E-2</c:v>
                </c:pt>
                <c:pt idx="1">
                  <c:v>0.10237203723260468</c:v>
                </c:pt>
                <c:pt idx="2">
                  <c:v>0.14633634721543132</c:v>
                </c:pt>
                <c:pt idx="3">
                  <c:v>0.21697622699567742</c:v>
                </c:pt>
                <c:pt idx="4">
                  <c:v>-1.8927166135724982E-2</c:v>
                </c:pt>
                <c:pt idx="5">
                  <c:v>2.7758894941907641E-2</c:v>
                </c:pt>
                <c:pt idx="6">
                  <c:v>0.10962399342216878</c:v>
                </c:pt>
                <c:pt idx="7">
                  <c:v>0.10642022984825905</c:v>
                </c:pt>
                <c:pt idx="8">
                  <c:v>0.15506703424660695</c:v>
                </c:pt>
                <c:pt idx="9">
                  <c:v>0.2092080567089849</c:v>
                </c:pt>
                <c:pt idx="10">
                  <c:v>3.9148882990752032E-2</c:v>
                </c:pt>
                <c:pt idx="11">
                  <c:v>0.189731193505144</c:v>
                </c:pt>
                <c:pt idx="12">
                  <c:v>0.46722945840910568</c:v>
                </c:pt>
                <c:pt idx="13">
                  <c:v>0.20524452056379761</c:v>
                </c:pt>
                <c:pt idx="14">
                  <c:v>0.41846210145921958</c:v>
                </c:pt>
                <c:pt idx="15">
                  <c:v>0.26288879071974347</c:v>
                </c:pt>
                <c:pt idx="16">
                  <c:v>2.2250938900779449E-2</c:v>
                </c:pt>
                <c:pt idx="17">
                  <c:v>0.77563079547643277</c:v>
                </c:pt>
                <c:pt idx="18">
                  <c:v>0.16982814649113531</c:v>
                </c:pt>
                <c:pt idx="19">
                  <c:v>5.1699889935184151E-2</c:v>
                </c:pt>
                <c:pt idx="20">
                  <c:v>0.28817898626578042</c:v>
                </c:pt>
                <c:pt idx="21">
                  <c:v>0.22979963052437125</c:v>
                </c:pt>
                <c:pt idx="22">
                  <c:v>3.1164829956155993E-2</c:v>
                </c:pt>
                <c:pt idx="23">
                  <c:v>0.26682560058683302</c:v>
                </c:pt>
                <c:pt idx="24">
                  <c:v>0.55071903510128339</c:v>
                </c:pt>
                <c:pt idx="25">
                  <c:v>8.8284040459705837E-2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BC-4AC0-9231-4B761E559E42}"/>
            </c:ext>
          </c:extLst>
        </c:ser>
        <c:ser>
          <c:idx val="1"/>
          <c:order val="1"/>
          <c:tx>
            <c:strRef>
              <c:f>'Pernoctaciones lugar residen'!$AC$6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BFBC-4AC0-9231-4B761E559E42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BFBC-4AC0-9231-4B761E559E42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BFBC-4AC0-9231-4B761E559E42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BFBC-4AC0-9231-4B761E559E42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BFBC-4AC0-9231-4B761E559E42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BFBC-4AC0-9231-4B761E559E42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BFBC-4AC0-9231-4B761E559E42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BFBC-4AC0-9231-4B761E559E42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BFBC-4AC0-9231-4B761E559E42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BFBC-4AC0-9231-4B761E559E42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BFBC-4AC0-9231-4B761E559E42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BFBC-4AC0-9231-4B761E559E42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BFBC-4AC0-9231-4B761E559E42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BFBC-4AC0-9231-4B761E559E42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BFBC-4AC0-9231-4B761E559E42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BFBC-4AC0-9231-4B761E559E42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BFBC-4AC0-9231-4B761E559E42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BFBC-4AC0-9231-4B761E559E42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BFBC-4AC0-9231-4B761E559E42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BFBC-4AC0-9231-4B761E559E42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BFBC-4AC0-9231-4B761E559E42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BFBC-4AC0-9231-4B761E559E42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BFBC-4AC0-9231-4B761E559E42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BFBC-4AC0-9231-4B761E559E42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BFBC-4AC0-9231-4B761E559E42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BFBC-4AC0-9231-4B761E559E42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BC-4AC0-9231-4B761E559E42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BC-4AC0-9231-4B761E559E42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BC-4AC0-9231-4B761E559E42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BC-4AC0-9231-4B761E559E42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BC-4AC0-9231-4B761E559E42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BC-4AC0-9231-4B761E559E42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BC-4AC0-9231-4B761E559E42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BC-4AC0-9231-4B761E559E42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BC-4AC0-9231-4B761E559E42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BC-4AC0-9231-4B761E559E42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BC-4AC0-9231-4B761E559E42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BC-4AC0-9231-4B761E559E42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FBC-4AC0-9231-4B761E559E42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FBC-4AC0-9231-4B761E559E42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FBC-4AC0-9231-4B761E559E42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FBC-4AC0-9231-4B761E559E42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FBC-4AC0-9231-4B761E559E42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FBC-4AC0-9231-4B761E559E42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FBC-4AC0-9231-4B761E559E42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FBC-4AC0-9231-4B761E559E42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FBC-4AC0-9231-4B761E559E42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FBC-4AC0-9231-4B761E559E42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FBC-4AC0-9231-4B761E559E42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FBC-4AC0-9231-4B761E559E42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FBC-4AC0-9231-4B761E559E42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FBC-4AC0-9231-4B761E559E4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residen'!$AC$8,'Pernoctaciones lugar residen'!$AC$12:$AC$36)</c:f>
              <c:numCache>
                <c:formatCode>#,##0</c:formatCode>
                <c:ptCount val="26"/>
                <c:pt idx="0">
                  <c:v>168873</c:v>
                </c:pt>
                <c:pt idx="1">
                  <c:v>842191</c:v>
                </c:pt>
                <c:pt idx="2">
                  <c:v>288816</c:v>
                </c:pt>
                <c:pt idx="3">
                  <c:v>183617</c:v>
                </c:pt>
                <c:pt idx="4">
                  <c:v>-16927</c:v>
                </c:pt>
                <c:pt idx="5">
                  <c:v>20540</c:v>
                </c:pt>
                <c:pt idx="6">
                  <c:v>67196</c:v>
                </c:pt>
                <c:pt idx="7">
                  <c:v>74460</c:v>
                </c:pt>
                <c:pt idx="8">
                  <c:v>67385</c:v>
                </c:pt>
                <c:pt idx="9">
                  <c:v>61417</c:v>
                </c:pt>
                <c:pt idx="10">
                  <c:v>13157</c:v>
                </c:pt>
                <c:pt idx="11">
                  <c:v>35242</c:v>
                </c:pt>
                <c:pt idx="12">
                  <c:v>101229</c:v>
                </c:pt>
                <c:pt idx="13">
                  <c:v>17736</c:v>
                </c:pt>
                <c:pt idx="14">
                  <c:v>91480</c:v>
                </c:pt>
                <c:pt idx="15">
                  <c:v>32135</c:v>
                </c:pt>
                <c:pt idx="16">
                  <c:v>2204</c:v>
                </c:pt>
                <c:pt idx="17">
                  <c:v>112755</c:v>
                </c:pt>
                <c:pt idx="18">
                  <c:v>22472</c:v>
                </c:pt>
                <c:pt idx="19">
                  <c:v>6764</c:v>
                </c:pt>
                <c:pt idx="20">
                  <c:v>22850</c:v>
                </c:pt>
                <c:pt idx="21">
                  <c:v>16171</c:v>
                </c:pt>
                <c:pt idx="22">
                  <c:v>789</c:v>
                </c:pt>
                <c:pt idx="23">
                  <c:v>8730</c:v>
                </c:pt>
                <c:pt idx="24">
                  <c:v>7123</c:v>
                </c:pt>
                <c:pt idx="25">
                  <c:v>85867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BFBC-4AC0-9231-4B761E559E4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FBC-4AC0-9231-4B761E559E4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FBC-4AC0-9231-4B761E559E4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FBC-4AC0-9231-4B761E559E4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FBC-4AC0-9231-4B761E559E4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FBC-4AC0-9231-4B761E559E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FBC-4AC0-9231-4B761E559E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FBC-4AC0-9231-4B761E559E4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FBC-4AC0-9231-4B761E559E4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FBC-4AC0-9231-4B761E559E4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FBC-4AC0-9231-4B761E559E4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FBC-4AC0-9231-4B761E559E4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FBC-4AC0-9231-4B761E559E4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FBC-4AC0-9231-4B761E559E4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FBC-4AC0-9231-4B761E559E42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FBC-4AC0-9231-4B761E559E42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FBC-4AC0-9231-4B761E559E42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FBC-4AC0-9231-4B761E559E42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FBC-4AC0-9231-4B761E559E42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FBC-4AC0-9231-4B761E559E42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FBC-4AC0-9231-4B761E559E42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FBC-4AC0-9231-4B761E559E42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FBC-4AC0-9231-4B761E559E42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FBC-4AC0-9231-4B761E559E42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FBC-4AC0-9231-4B761E559E42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FBC-4AC0-9231-4B761E559E42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FBC-4AC0-9231-4B761E559E42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FBC-4AC0-9231-4B761E559E42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FBC-4AC0-9231-4B761E559E42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FBC-4AC0-9231-4B761E559E42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FBC-4AC0-9231-4B761E559E42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FBC-4AC0-9231-4B761E559E42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FBC-4AC0-9231-4B761E559E42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FBC-4AC0-9231-4B761E559E42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FBC-4AC0-9231-4B761E559E42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FBC-4AC0-9231-4B761E559E42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FBC-4AC0-9231-4B761E559E42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FBC-4AC0-9231-4B761E559E42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FBC-4AC0-9231-4B761E559E42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FBC-4AC0-9231-4B761E559E42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FBC-4AC0-9231-4B761E559E42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FBC-4AC0-9231-4B761E559E42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FBC-4AC0-9231-4B761E559E42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FBC-4AC0-9231-4B761E559E4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residen'!$B$8,'Pernoctaciones lugar residen'!$B$12:$B$36)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residen'!$AF$8,'Pernoctaciones lugar residen'!$AF$12:$AF$36)</c:f>
              <c:numCache>
                <c:formatCode>0.0%</c:formatCode>
                <c:ptCount val="26"/>
                <c:pt idx="0">
                  <c:v>0.39619604169559691</c:v>
                </c:pt>
                <c:pt idx="1">
                  <c:v>0.42317673856328547</c:v>
                </c:pt>
                <c:pt idx="2">
                  <c:v>0.22950186091346397</c:v>
                </c:pt>
                <c:pt idx="3">
                  <c:v>0.33077199041221184</c:v>
                </c:pt>
                <c:pt idx="4">
                  <c:v>0.27113628943687129</c:v>
                </c:pt>
                <c:pt idx="5">
                  <c:v>0.48642108604183676</c:v>
                </c:pt>
                <c:pt idx="6">
                  <c:v>0.39913514088764068</c:v>
                </c:pt>
                <c:pt idx="7">
                  <c:v>0.25205587984020694</c:v>
                </c:pt>
                <c:pt idx="8">
                  <c:v>0.28555467005081847</c:v>
                </c:pt>
                <c:pt idx="9">
                  <c:v>0.28125690391711161</c:v>
                </c:pt>
                <c:pt idx="10">
                  <c:v>0.73464364977245056</c:v>
                </c:pt>
                <c:pt idx="11">
                  <c:v>0.24871987275350219</c:v>
                </c:pt>
                <c:pt idx="12">
                  <c:v>0.19662113643096096</c:v>
                </c:pt>
                <c:pt idx="13">
                  <c:v>0.50012103816160325</c:v>
                </c:pt>
                <c:pt idx="14">
                  <c:v>0.38750896516143152</c:v>
                </c:pt>
                <c:pt idx="15">
                  <c:v>0.59362568933639615</c:v>
                </c:pt>
                <c:pt idx="16">
                  <c:v>0.51940540420524439</c:v>
                </c:pt>
                <c:pt idx="17">
                  <c:v>0.17386710940290734</c:v>
                </c:pt>
                <c:pt idx="18">
                  <c:v>0.35797616001590177</c:v>
                </c:pt>
                <c:pt idx="19">
                  <c:v>0.31337974061097795</c:v>
                </c:pt>
                <c:pt idx="20">
                  <c:v>0.27014990168288261</c:v>
                </c:pt>
                <c:pt idx="21">
                  <c:v>0.55236552920763449</c:v>
                </c:pt>
                <c:pt idx="22">
                  <c:v>0.22215988330154049</c:v>
                </c:pt>
                <c:pt idx="23">
                  <c:v>0.89209045116367036</c:v>
                </c:pt>
                <c:pt idx="24">
                  <c:v>0.44952552832275716</c:v>
                </c:pt>
                <c:pt idx="25">
                  <c:v>0.48191120501051365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BFBC-4AC0-9231-4B761E559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lugar reside año'!$AA$6</c:f>
              <c:strCache>
                <c:ptCount val="1"/>
                <c:pt idx="0">
                  <c:v>var. 22/21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879-4B57-9E5C-7D7E10739F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79-4B57-9E5C-7D7E10739F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79-4B57-9E5C-7D7E10739F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79-4B57-9E5C-7D7E10739F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79-4B57-9E5C-7D7E10739F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79-4B57-9E5C-7D7E10739F2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79-4B57-9E5C-7D7E10739F2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79-4B57-9E5C-7D7E10739F2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879-4B57-9E5C-7D7E10739F2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879-4B57-9E5C-7D7E10739F2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879-4B57-9E5C-7D7E10739F2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879-4B57-9E5C-7D7E10739F2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879-4B57-9E5C-7D7E10739F2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879-4B57-9E5C-7D7E10739F28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879-4B57-9E5C-7D7E10739F2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879-4B57-9E5C-7D7E10739F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año'!$AA$8,'Pernoctaciones lugar reside año'!$AA$12:$AA$36)</c:f>
              <c:numCache>
                <c:formatCode>0.0%</c:formatCode>
                <c:ptCount val="26"/>
                <c:pt idx="0">
                  <c:v>0.45687929513193826</c:v>
                </c:pt>
                <c:pt idx="1">
                  <c:v>2.7774933015956198</c:v>
                </c:pt>
                <c:pt idx="2">
                  <c:v>0.75393829447291183</c:v>
                </c:pt>
                <c:pt idx="3">
                  <c:v>0.57905238619343979</c:v>
                </c:pt>
                <c:pt idx="4">
                  <c:v>0.86095282962971531</c:v>
                </c:pt>
                <c:pt idx="5">
                  <c:v>0.54811161415453147</c:v>
                </c:pt>
                <c:pt idx="6">
                  <c:v>0.99353118718639344</c:v>
                </c:pt>
                <c:pt idx="7">
                  <c:v>2.1719995379461707</c:v>
                </c:pt>
                <c:pt idx="8">
                  <c:v>0.53926676326149803</c:v>
                </c:pt>
                <c:pt idx="9">
                  <c:v>1.5657563442230744</c:v>
                </c:pt>
                <c:pt idx="10">
                  <c:v>1.5011828696214815</c:v>
                </c:pt>
                <c:pt idx="11">
                  <c:v>0.40607645003115445</c:v>
                </c:pt>
                <c:pt idx="12">
                  <c:v>1.5223147430555959</c:v>
                </c:pt>
                <c:pt idx="13">
                  <c:v>2.2943129293393603</c:v>
                </c:pt>
                <c:pt idx="14">
                  <c:v>1.8633591550209556</c:v>
                </c:pt>
                <c:pt idx="15">
                  <c:v>1.0734750074827897</c:v>
                </c:pt>
                <c:pt idx="16">
                  <c:v>0.65123985700505016</c:v>
                </c:pt>
                <c:pt idx="17">
                  <c:v>3.273054211250721</c:v>
                </c:pt>
                <c:pt idx="18">
                  <c:v>0.96962653332291593</c:v>
                </c:pt>
                <c:pt idx="19">
                  <c:v>0.33768111987338667</c:v>
                </c:pt>
                <c:pt idx="20">
                  <c:v>1.189896094589753</c:v>
                </c:pt>
                <c:pt idx="21">
                  <c:v>0.9866245838224823</c:v>
                </c:pt>
                <c:pt idx="22">
                  <c:v>0.14847342966501498</c:v>
                </c:pt>
                <c:pt idx="23">
                  <c:v>0.33987541376703945</c:v>
                </c:pt>
                <c:pt idx="24">
                  <c:v>2.7991824220746038</c:v>
                </c:pt>
                <c:pt idx="25">
                  <c:v>0.84970416556775819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879-4B57-9E5C-7D7E10739F28}"/>
            </c:ext>
          </c:extLst>
        </c:ser>
        <c:ser>
          <c:idx val="1"/>
          <c:order val="1"/>
          <c:tx>
            <c:strRef>
              <c:f>'Pernoctaciones lugar reside año'!$AC$6</c:f>
              <c:strCache>
                <c:ptCount val="1"/>
                <c:pt idx="0">
                  <c:v>dif. 22/21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3879-4B57-9E5C-7D7E10739F28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3879-4B57-9E5C-7D7E10739F28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3879-4B57-9E5C-7D7E10739F28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3879-4B57-9E5C-7D7E10739F28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3879-4B57-9E5C-7D7E10739F28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3879-4B57-9E5C-7D7E10739F28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3879-4B57-9E5C-7D7E10739F28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3879-4B57-9E5C-7D7E10739F28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3879-4B57-9E5C-7D7E10739F28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3879-4B57-9E5C-7D7E10739F28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3879-4B57-9E5C-7D7E10739F28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3879-4B57-9E5C-7D7E10739F28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3879-4B57-9E5C-7D7E10739F28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3879-4B57-9E5C-7D7E10739F28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3879-4B57-9E5C-7D7E10739F28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3879-4B57-9E5C-7D7E10739F28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3879-4B57-9E5C-7D7E10739F28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3879-4B57-9E5C-7D7E10739F28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3879-4B57-9E5C-7D7E10739F28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3879-4B57-9E5C-7D7E10739F28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3879-4B57-9E5C-7D7E10739F28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3879-4B57-9E5C-7D7E10739F28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3879-4B57-9E5C-7D7E10739F28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3879-4B57-9E5C-7D7E10739F28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3879-4B57-9E5C-7D7E10739F28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3879-4B57-9E5C-7D7E10739F28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79-4B57-9E5C-7D7E10739F28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79-4B57-9E5C-7D7E10739F28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79-4B57-9E5C-7D7E10739F28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79-4B57-9E5C-7D7E10739F28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79-4B57-9E5C-7D7E10739F28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79-4B57-9E5C-7D7E10739F28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79-4B57-9E5C-7D7E10739F28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79-4B57-9E5C-7D7E10739F28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79-4B57-9E5C-7D7E10739F28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79-4B57-9E5C-7D7E10739F28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79-4B57-9E5C-7D7E10739F28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79-4B57-9E5C-7D7E10739F28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79-4B57-9E5C-7D7E10739F28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879-4B57-9E5C-7D7E10739F28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879-4B57-9E5C-7D7E10739F28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879-4B57-9E5C-7D7E10739F28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879-4B57-9E5C-7D7E10739F28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879-4B57-9E5C-7D7E10739F28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879-4B57-9E5C-7D7E10739F28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879-4B57-9E5C-7D7E10739F28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879-4B57-9E5C-7D7E10739F28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879-4B57-9E5C-7D7E10739F28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879-4B57-9E5C-7D7E10739F28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879-4B57-9E5C-7D7E10739F28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879-4B57-9E5C-7D7E10739F28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879-4B57-9E5C-7D7E10739F2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año'!$AC$8,'Pernoctaciones lugar reside año'!$AC$12:$AC$36)</c:f>
              <c:numCache>
                <c:formatCode>#,##0</c:formatCode>
                <c:ptCount val="26"/>
                <c:pt idx="0">
                  <c:v>1302784</c:v>
                </c:pt>
                <c:pt idx="1">
                  <c:v>9306819</c:v>
                </c:pt>
                <c:pt idx="2">
                  <c:v>1362319</c:v>
                </c:pt>
                <c:pt idx="3">
                  <c:v>472450</c:v>
                </c:pt>
                <c:pt idx="4">
                  <c:v>595763</c:v>
                </c:pt>
                <c:pt idx="5">
                  <c:v>398185</c:v>
                </c:pt>
                <c:pt idx="6">
                  <c:v>471054</c:v>
                </c:pt>
                <c:pt idx="7">
                  <c:v>695711</c:v>
                </c:pt>
                <c:pt idx="8">
                  <c:v>223683</c:v>
                </c:pt>
                <c:pt idx="9">
                  <c:v>299739</c:v>
                </c:pt>
                <c:pt idx="10">
                  <c:v>296970</c:v>
                </c:pt>
                <c:pt idx="11">
                  <c:v>89937</c:v>
                </c:pt>
                <c:pt idx="12">
                  <c:v>261249</c:v>
                </c:pt>
                <c:pt idx="13">
                  <c:v>89843</c:v>
                </c:pt>
                <c:pt idx="14">
                  <c:v>287207</c:v>
                </c:pt>
                <c:pt idx="15">
                  <c:v>89662</c:v>
                </c:pt>
                <c:pt idx="16">
                  <c:v>57384</c:v>
                </c:pt>
                <c:pt idx="17">
                  <c:v>221157</c:v>
                </c:pt>
                <c:pt idx="18">
                  <c:v>99282</c:v>
                </c:pt>
                <c:pt idx="19">
                  <c:v>49500</c:v>
                </c:pt>
                <c:pt idx="20">
                  <c:v>63099</c:v>
                </c:pt>
                <c:pt idx="21">
                  <c:v>51266</c:v>
                </c:pt>
                <c:pt idx="22">
                  <c:v>5004</c:v>
                </c:pt>
                <c:pt idx="23">
                  <c:v>13040</c:v>
                </c:pt>
                <c:pt idx="24">
                  <c:v>16434</c:v>
                </c:pt>
                <c:pt idx="25">
                  <c:v>683016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3879-4B57-9E5C-7D7E10739F2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879-4B57-9E5C-7D7E10739F2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879-4B57-9E5C-7D7E10739F2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879-4B57-9E5C-7D7E10739F2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879-4B57-9E5C-7D7E10739F2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879-4B57-9E5C-7D7E10739F2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879-4B57-9E5C-7D7E10739F2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879-4B57-9E5C-7D7E10739F2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879-4B57-9E5C-7D7E10739F2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879-4B57-9E5C-7D7E10739F2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879-4B57-9E5C-7D7E10739F2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879-4B57-9E5C-7D7E10739F2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879-4B57-9E5C-7D7E10739F2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879-4B57-9E5C-7D7E10739F2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879-4B57-9E5C-7D7E10739F28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879-4B57-9E5C-7D7E10739F28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879-4B57-9E5C-7D7E10739F28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879-4B57-9E5C-7D7E10739F28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879-4B57-9E5C-7D7E10739F28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879-4B57-9E5C-7D7E10739F28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879-4B57-9E5C-7D7E10739F28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879-4B57-9E5C-7D7E10739F28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879-4B57-9E5C-7D7E10739F28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879-4B57-9E5C-7D7E10739F28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879-4B57-9E5C-7D7E10739F28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879-4B57-9E5C-7D7E10739F28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879-4B57-9E5C-7D7E10739F28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879-4B57-9E5C-7D7E10739F28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879-4B57-9E5C-7D7E10739F28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879-4B57-9E5C-7D7E10739F28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879-4B57-9E5C-7D7E10739F28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879-4B57-9E5C-7D7E10739F28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879-4B57-9E5C-7D7E10739F28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879-4B57-9E5C-7D7E10739F28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879-4B57-9E5C-7D7E10739F28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879-4B57-9E5C-7D7E10739F28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879-4B57-9E5C-7D7E10739F28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879-4B57-9E5C-7D7E10739F28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879-4B57-9E5C-7D7E10739F28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879-4B57-9E5C-7D7E10739F28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879-4B57-9E5C-7D7E10739F28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879-4B57-9E5C-7D7E10739F28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879-4B57-9E5C-7D7E10739F28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879-4B57-9E5C-7D7E10739F2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año'!$AF$8,'Pernoctaciones lugar reside año'!$AF$12:$AF$36)</c:f>
              <c:numCache>
                <c:formatCode>0.0%</c:formatCode>
                <c:ptCount val="26"/>
                <c:pt idx="0">
                  <c:v>0.39805495481225578</c:v>
                </c:pt>
                <c:pt idx="1">
                  <c:v>0.42572195858181211</c:v>
                </c:pt>
                <c:pt idx="2">
                  <c:v>0.2267325029773323</c:v>
                </c:pt>
                <c:pt idx="3">
                  <c:v>0.33491076161565336</c:v>
                </c:pt>
                <c:pt idx="4">
                  <c:v>0.26824385691650132</c:v>
                </c:pt>
                <c:pt idx="5">
                  <c:v>0.49862177408494029</c:v>
                </c:pt>
                <c:pt idx="6">
                  <c:v>0.40401529332488767</c:v>
                </c:pt>
                <c:pt idx="7">
                  <c:v>0.25260680074113528</c:v>
                </c:pt>
                <c:pt idx="8">
                  <c:v>0.290119649685457</c:v>
                </c:pt>
                <c:pt idx="9">
                  <c:v>0.27272652246793311</c:v>
                </c:pt>
                <c:pt idx="10">
                  <c:v>0.72435220300044445</c:v>
                </c:pt>
                <c:pt idx="11">
                  <c:v>0.25478212242717579</c:v>
                </c:pt>
                <c:pt idx="12">
                  <c:v>0.20115342115539139</c:v>
                </c:pt>
                <c:pt idx="13">
                  <c:v>0.47552989784079008</c:v>
                </c:pt>
                <c:pt idx="14">
                  <c:v>0.39449084787844851</c:v>
                </c:pt>
                <c:pt idx="15">
                  <c:v>0.59766600473327713</c:v>
                </c:pt>
                <c:pt idx="16">
                  <c:v>0.56558754669621958</c:v>
                </c:pt>
                <c:pt idx="17">
                  <c:v>0.17157693217804584</c:v>
                </c:pt>
                <c:pt idx="18">
                  <c:v>0.36001167195020722</c:v>
                </c:pt>
                <c:pt idx="19">
                  <c:v>0.33257619482042783</c:v>
                </c:pt>
                <c:pt idx="20">
                  <c:v>0.29083037002871553</c:v>
                </c:pt>
                <c:pt idx="21">
                  <c:v>0.56615884134655137</c:v>
                </c:pt>
                <c:pt idx="22">
                  <c:v>0.23918869974646867</c:v>
                </c:pt>
                <c:pt idx="23">
                  <c:v>0.89277452011335479</c:v>
                </c:pt>
                <c:pt idx="24">
                  <c:v>0.43429260583880896</c:v>
                </c:pt>
                <c:pt idx="25">
                  <c:v>0.47650890948046576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3879-4B57-9E5C-7D7E1073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F2-41A7-9219-6C37C65404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7.8967579831617636</c:v>
                </c:pt>
                <c:pt idx="1">
                  <c:v>7.4075019277577914</c:v>
                </c:pt>
                <c:pt idx="2">
                  <c:v>6.7839680382797347</c:v>
                </c:pt>
                <c:pt idx="3">
                  <c:v>6.5999310076114988</c:v>
                </c:pt>
                <c:pt idx="4">
                  <c:v>6.4758545933181058</c:v>
                </c:pt>
                <c:pt idx="5">
                  <c:v>6.7444582508027509</c:v>
                </c:pt>
                <c:pt idx="6">
                  <c:v>7.2050690218371924</c:v>
                </c:pt>
                <c:pt idx="7">
                  <c:v>7.3071049352195105</c:v>
                </c:pt>
                <c:pt idx="8">
                  <c:v>7.2253580113129221</c:v>
                </c:pt>
                <c:pt idx="9">
                  <c:v>6.7786769972468175</c:v>
                </c:pt>
                <c:pt idx="10">
                  <c:v>6.9993312142403052</c:v>
                </c:pt>
                <c:pt idx="11">
                  <c:v>7.1863573088183097</c:v>
                </c:pt>
                <c:pt idx="12">
                  <c:v>7.0442412853950467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2-41A7-9219-6C37C654049D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F2-41A7-9219-6C37C654049D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5.6115137397006167</c:v>
                </c:pt>
                <c:pt idx="1">
                  <c:v>4.4701977426000603</c:v>
                </c:pt>
                <c:pt idx="2">
                  <c:v>4.6153887623488821</c:v>
                </c:pt>
                <c:pt idx="3">
                  <c:v>4.4451833797585882</c:v>
                </c:pt>
                <c:pt idx="4">
                  <c:v>4.1470647164896812</c:v>
                </c:pt>
                <c:pt idx="5">
                  <c:v>4.5831502705585931</c:v>
                </c:pt>
                <c:pt idx="6">
                  <c:v>5.5277377713767537</c:v>
                </c:pt>
                <c:pt idx="7">
                  <c:v>6.2191177703854859</c:v>
                </c:pt>
                <c:pt idx="8">
                  <c:v>6.3811666398843006</c:v>
                </c:pt>
                <c:pt idx="9">
                  <c:v>6.2514251147176472</c:v>
                </c:pt>
                <c:pt idx="10">
                  <c:v>6.8219997839838626</c:v>
                </c:pt>
                <c:pt idx="11">
                  <c:v>6.6685079352943797</c:v>
                </c:pt>
                <c:pt idx="12">
                  <c:v>5.9532216226677823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F2-41A7-9219-6C37C654049D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F2-41A7-9219-6C37C65404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7.3711241903133526</c:v>
                </c:pt>
                <c:pt idx="1">
                  <c:v>6.4053151292400861</c:v>
                </c:pt>
                <c:pt idx="2">
                  <c:v>6.6793889251575571</c:v>
                </c:pt>
                <c:pt idx="3">
                  <c:v>6.2271481158691717</c:v>
                </c:pt>
                <c:pt idx="4">
                  <c:v>6.2468712109230848</c:v>
                </c:pt>
                <c:pt idx="5">
                  <c:v>6.4282152873614384</c:v>
                </c:pt>
                <c:pt idx="6">
                  <c:v>6.5127608323799944</c:v>
                </c:pt>
                <c:pt idx="7">
                  <c:v>7.0548068162035182</c:v>
                </c:pt>
                <c:pt idx="8">
                  <c:v>6.575443514558736</c:v>
                </c:pt>
                <c:pt idx="9">
                  <c:v>6.4930304248760216</c:v>
                </c:pt>
                <c:pt idx="10">
                  <c:v>6.7453774041162475</c:v>
                </c:pt>
                <c:pt idx="11">
                  <c:v>6.6569057616103606</c:v>
                </c:pt>
                <c:pt idx="12">
                  <c:v>6.6010991064347921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F2-41A7-9219-6C37C654049D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F2-41A7-9219-6C37C65404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F2-41A7-9219-6C37C65404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7.2606401296214171</c:v>
                </c:pt>
                <c:pt idx="1">
                  <c:v>6.8088718190707382</c:v>
                </c:pt>
                <c:pt idx="2">
                  <c:v>6.545621138251998</c:v>
                </c:pt>
                <c:pt idx="3">
                  <c:v>6.072093195448824</c:v>
                </c:pt>
                <c:pt idx="4">
                  <c:v>6.3140551841174428</c:v>
                </c:pt>
                <c:pt idx="5">
                  <c:v>6.2192573318754931</c:v>
                </c:pt>
                <c:pt idx="6">
                  <c:v>6.7732592468560249</c:v>
                </c:pt>
                <c:pt idx="7">
                  <c:v>7.1886712827646573</c:v>
                </c:pt>
                <c:pt idx="12">
                  <c:v>6.6462861977912961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F2-41A7-9219-6C37C6540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F2-41A7-9219-6C37C65404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F2-41A7-9219-6C37C65404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F2-41A7-9219-6C37C65404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F2-41A7-9219-6C37C65404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F2-41A7-9219-6C37C65404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F2-41A7-9219-6C37C65404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F2-41A7-9219-6C37C65404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F2-41A7-9219-6C37C65404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F2-41A7-9219-6C37C65404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F2-41A7-9219-6C37C65404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F2-41A7-9219-6C37C65404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F2-41A7-9219-6C37C65404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F2-41A7-9219-6C37C654049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-0.1104840606919355</c:v>
                </c:pt>
                <c:pt idx="1">
                  <c:v>0.40355668983065218</c:v>
                </c:pt>
                <c:pt idx="2">
                  <c:v>-0.13376778690555913</c:v>
                </c:pt>
                <c:pt idx="3">
                  <c:v>-0.15505492042034774</c:v>
                </c:pt>
                <c:pt idx="4">
                  <c:v>6.7183973194357982E-2</c:v>
                </c:pt>
                <c:pt idx="5">
                  <c:v>-0.20895795548594531</c:v>
                </c:pt>
                <c:pt idx="6">
                  <c:v>0.2604984144760305</c:v>
                </c:pt>
                <c:pt idx="7">
                  <c:v>0.13386446656113904</c:v>
                </c:pt>
                <c:pt idx="12">
                  <c:v>5.3540100175501593E-2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F2-41A7-9219-6C37C654049D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-0.63611785354034645</c:v>
                </c:pt>
                <c:pt idx="1">
                  <c:v>-0.59863010868705313</c:v>
                </c:pt>
                <c:pt idx="2">
                  <c:v>-0.23834690002773673</c:v>
                </c:pt>
                <c:pt idx="3">
                  <c:v>-0.52783781216267478</c:v>
                </c:pt>
                <c:pt idx="4">
                  <c:v>-0.16179940920066294</c:v>
                </c:pt>
                <c:pt idx="5">
                  <c:v>-0.52520091892725773</c:v>
                </c:pt>
                <c:pt idx="6">
                  <c:v>-0.43180977498116757</c:v>
                </c:pt>
                <c:pt idx="7">
                  <c:v>-0.11843365245485327</c:v>
                </c:pt>
                <c:pt idx="12">
                  <c:v>-0.39907027506212955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F2-41A7-9219-6C37C6540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E-4421-9C74-0D949178E38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7.443477756930811</c:v>
                </c:pt>
                <c:pt idx="1">
                  <c:v>6.9417507695039662</c:v>
                </c:pt>
                <c:pt idx="2">
                  <c:v>6.5507987994111758</c:v>
                </c:pt>
                <c:pt idx="3">
                  <c:v>6.4702258447028038</c:v>
                </c:pt>
                <c:pt idx="4">
                  <c:v>6.3595363050320559</c:v>
                </c:pt>
                <c:pt idx="5">
                  <c:v>6.6053071550911024</c:v>
                </c:pt>
                <c:pt idx="6">
                  <c:v>6.9353492144008735</c:v>
                </c:pt>
                <c:pt idx="7">
                  <c:v>6.9581621034346233</c:v>
                </c:pt>
                <c:pt idx="8">
                  <c:v>6.9417661714110253</c:v>
                </c:pt>
                <c:pt idx="9">
                  <c:v>6.468439512706575</c:v>
                </c:pt>
                <c:pt idx="10">
                  <c:v>6.6368503023887699</c:v>
                </c:pt>
                <c:pt idx="11">
                  <c:v>6.7827881227981885</c:v>
                </c:pt>
                <c:pt idx="12">
                  <c:v>6.7532276886755964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9E-4421-9C74-0D949178E38D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9E-4421-9C74-0D949178E38D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5.2491659891788851</c:v>
                </c:pt>
                <c:pt idx="1">
                  <c:v>4.2176446204863671</c:v>
                </c:pt>
                <c:pt idx="2">
                  <c:v>4.4253768136357232</c:v>
                </c:pt>
                <c:pt idx="3">
                  <c:v>4.3635630418935056</c:v>
                </c:pt>
                <c:pt idx="4">
                  <c:v>4.1317939850133927</c:v>
                </c:pt>
                <c:pt idx="5">
                  <c:v>4.4354923832440312</c:v>
                </c:pt>
                <c:pt idx="6">
                  <c:v>5.3749325023624177</c:v>
                </c:pt>
                <c:pt idx="7">
                  <c:v>6.0469330693619536</c:v>
                </c:pt>
                <c:pt idx="8">
                  <c:v>6.2053834230280227</c:v>
                </c:pt>
                <c:pt idx="9">
                  <c:v>6.1074563761998224</c:v>
                </c:pt>
                <c:pt idx="10">
                  <c:v>6.5884610203554095</c:v>
                </c:pt>
                <c:pt idx="11">
                  <c:v>6.421711680395787</c:v>
                </c:pt>
                <c:pt idx="12">
                  <c:v>5.787668774094727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E-4421-9C74-0D949178E38D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9E-4421-9C74-0D949178E38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7.0003684076288719</c:v>
                </c:pt>
                <c:pt idx="1">
                  <c:v>6.0577363410669953</c:v>
                </c:pt>
                <c:pt idx="2">
                  <c:v>6.455270440091903</c:v>
                </c:pt>
                <c:pt idx="3">
                  <c:v>6.0965957762134124</c:v>
                </c:pt>
                <c:pt idx="4">
                  <c:v>6.0946883653336297</c:v>
                </c:pt>
                <c:pt idx="5">
                  <c:v>6.3123353309091863</c:v>
                </c:pt>
                <c:pt idx="6">
                  <c:v>6.3441860595808768</c:v>
                </c:pt>
                <c:pt idx="7">
                  <c:v>6.90413297860088</c:v>
                </c:pt>
                <c:pt idx="8">
                  <c:v>6.4614565696988358</c:v>
                </c:pt>
                <c:pt idx="9">
                  <c:v>6.3348189366704943</c:v>
                </c:pt>
                <c:pt idx="10">
                  <c:v>6.518680431681716</c:v>
                </c:pt>
                <c:pt idx="11">
                  <c:v>6.3950127877237852</c:v>
                </c:pt>
                <c:pt idx="12">
                  <c:v>6.4039680444642961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9E-4421-9C74-0D949178E38D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9E-4421-9C74-0D949178E3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9E-4421-9C74-0D949178E38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6.9104589381697554</c:v>
                </c:pt>
                <c:pt idx="1">
                  <c:v>6.4266827988035331</c:v>
                </c:pt>
                <c:pt idx="2">
                  <c:v>6.3163737064567851</c:v>
                </c:pt>
                <c:pt idx="3">
                  <c:v>5.9232535698844062</c:v>
                </c:pt>
                <c:pt idx="4">
                  <c:v>6.1985260381741352</c:v>
                </c:pt>
                <c:pt idx="5">
                  <c:v>6.1102764705882349</c:v>
                </c:pt>
                <c:pt idx="6">
                  <c:v>6.4856710697114712</c:v>
                </c:pt>
                <c:pt idx="7">
                  <c:v>7.0169607373782235</c:v>
                </c:pt>
                <c:pt idx="12">
                  <c:v>6.4229193825551079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9E-4421-9C74-0D949178E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9E-4421-9C74-0D949178E3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9E-4421-9C74-0D949178E3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9E-4421-9C74-0D949178E3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9E-4421-9C74-0D949178E3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9E-4421-9C74-0D949178E3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9E-4421-9C74-0D949178E3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9E-4421-9C74-0D949178E3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9E-4421-9C74-0D949178E3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9E-4421-9C74-0D949178E3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9E-4421-9C74-0D949178E3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9E-4421-9C74-0D949178E3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9E-4421-9C74-0D949178E3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9E-4421-9C74-0D949178E38D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-8.9909469459116487E-2</c:v>
                </c:pt>
                <c:pt idx="1">
                  <c:v>0.36894645773653778</c:v>
                </c:pt>
                <c:pt idx="2">
                  <c:v>-0.1388967336351179</c:v>
                </c:pt>
                <c:pt idx="3">
                  <c:v>-0.17334220632900621</c:v>
                </c:pt>
                <c:pt idx="4">
                  <c:v>0.10383767284050549</c:v>
                </c:pt>
                <c:pt idx="5">
                  <c:v>-0.20205886032095144</c:v>
                </c:pt>
                <c:pt idx="6">
                  <c:v>0.14148501013059445</c:v>
                </c:pt>
                <c:pt idx="7">
                  <c:v>0.11282775877734341</c:v>
                </c:pt>
                <c:pt idx="12">
                  <c:v>3.0439386394998991E-2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9E-4421-9C74-0D949178E38D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-0.53301881876105561</c:v>
                </c:pt>
                <c:pt idx="1">
                  <c:v>-0.51506797070043309</c:v>
                </c:pt>
                <c:pt idx="2">
                  <c:v>-0.23442509295439073</c:v>
                </c:pt>
                <c:pt idx="3">
                  <c:v>-0.54697227481839761</c:v>
                </c:pt>
                <c:pt idx="4">
                  <c:v>-0.16101026685792075</c:v>
                </c:pt>
                <c:pt idx="5">
                  <c:v>-0.49503068450286758</c:v>
                </c:pt>
                <c:pt idx="6">
                  <c:v>-0.44967814468940226</c:v>
                </c:pt>
                <c:pt idx="7">
                  <c:v>5.8798633943600187E-2</c:v>
                </c:pt>
                <c:pt idx="12">
                  <c:v>-0.35690651699907683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9E-4421-9C74-0D949178E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32-415C-9DA9-16D9F10304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6.9884354047608337</c:v>
                </c:pt>
                <c:pt idx="1">
                  <c:v>6.655987861710198</c:v>
                </c:pt>
                <c:pt idx="2">
                  <c:v>6.3555534531693469</c:v>
                </c:pt>
                <c:pt idx="3">
                  <c:v>6.2648432419650426</c:v>
                </c:pt>
                <c:pt idx="4">
                  <c:v>5.9613749415416013</c:v>
                </c:pt>
                <c:pt idx="5">
                  <c:v>5.9519566885497488</c:v>
                </c:pt>
                <c:pt idx="6">
                  <c:v>6.4918723325292262</c:v>
                </c:pt>
                <c:pt idx="7">
                  <c:v>6.9014089763926476</c:v>
                </c:pt>
                <c:pt idx="8">
                  <c:v>6.2995056825383413</c:v>
                </c:pt>
                <c:pt idx="9">
                  <c:v>6.1734421206398977</c:v>
                </c:pt>
                <c:pt idx="10">
                  <c:v>6.4458691258211216</c:v>
                </c:pt>
                <c:pt idx="11">
                  <c:v>6.1468691405847569</c:v>
                </c:pt>
                <c:pt idx="12">
                  <c:v>6.3854467730444018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32-415C-9DA9-16D9F1030452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32-415C-9DA9-16D9F1030452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7.7426167037154654</c:v>
                </c:pt>
                <c:pt idx="1">
                  <c:v>6.112529433634899</c:v>
                </c:pt>
                <c:pt idx="2">
                  <c:v>5.8298114928549714</c:v>
                </c:pt>
                <c:pt idx="3">
                  <c:v>5.3256549733570155</c:v>
                </c:pt>
                <c:pt idx="4">
                  <c:v>5.2694166227376558</c:v>
                </c:pt>
                <c:pt idx="5">
                  <c:v>4.5350736707238948</c:v>
                </c:pt>
                <c:pt idx="6">
                  <c:v>5.4389104116222757</c:v>
                </c:pt>
                <c:pt idx="7">
                  <c:v>6.4659380620170355</c:v>
                </c:pt>
                <c:pt idx="8">
                  <c:v>6.3521640713421537</c:v>
                </c:pt>
                <c:pt idx="9">
                  <c:v>5.9882796387170183</c:v>
                </c:pt>
                <c:pt idx="10">
                  <c:v>7.0206319566490922</c:v>
                </c:pt>
                <c:pt idx="11">
                  <c:v>6.2735115500312162</c:v>
                </c:pt>
                <c:pt idx="12">
                  <c:v>6.0546147735543006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32-415C-9DA9-16D9F1030452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32-415C-9DA9-16D9F10304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6.8691465993307466</c:v>
                </c:pt>
                <c:pt idx="1">
                  <c:v>5.9726997628199889</c:v>
                </c:pt>
                <c:pt idx="2">
                  <c:v>6.6954036789779545</c:v>
                </c:pt>
                <c:pt idx="3">
                  <c:v>6.1548041225688479</c:v>
                </c:pt>
                <c:pt idx="4">
                  <c:v>6.1956452078059412</c:v>
                </c:pt>
                <c:pt idx="5">
                  <c:v>6.2887956755238861</c:v>
                </c:pt>
                <c:pt idx="6">
                  <c:v>6.1747347145022742</c:v>
                </c:pt>
                <c:pt idx="7">
                  <c:v>7.0292830230496453</c:v>
                </c:pt>
                <c:pt idx="8">
                  <c:v>6.3864374153765846</c:v>
                </c:pt>
                <c:pt idx="9">
                  <c:v>6.1550787181331419</c:v>
                </c:pt>
                <c:pt idx="10">
                  <c:v>6.563149261891744</c:v>
                </c:pt>
                <c:pt idx="11">
                  <c:v>6.137732832015212</c:v>
                </c:pt>
                <c:pt idx="12">
                  <c:v>6.3732580771719585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32-415C-9DA9-16D9F1030452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32-415C-9DA9-16D9F10304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32-415C-9DA9-16D9F10304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6.7806132542037583</c:v>
                </c:pt>
                <c:pt idx="1">
                  <c:v>6.2722060870091365</c:v>
                </c:pt>
                <c:pt idx="2">
                  <c:v>6.4364920615076882</c:v>
                </c:pt>
                <c:pt idx="3">
                  <c:v>6.0259131633356304</c:v>
                </c:pt>
                <c:pt idx="4">
                  <c:v>6.4573879301541917</c:v>
                </c:pt>
                <c:pt idx="5">
                  <c:v>5.6222985225482329</c:v>
                </c:pt>
                <c:pt idx="6">
                  <c:v>6.1673350145382884</c:v>
                </c:pt>
                <c:pt idx="7">
                  <c:v>6.8117633368244315</c:v>
                </c:pt>
                <c:pt idx="12">
                  <c:v>6.3028189094250102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32-415C-9DA9-16D9F103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32-415C-9DA9-16D9F10304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32-415C-9DA9-16D9F10304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32-415C-9DA9-16D9F10304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32-415C-9DA9-16D9F10304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32-415C-9DA9-16D9F10304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32-415C-9DA9-16D9F10304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32-415C-9DA9-16D9F10304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32-415C-9DA9-16D9F10304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32-415C-9DA9-16D9F10304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32-415C-9DA9-16D9F10304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32-415C-9DA9-16D9F10304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32-415C-9DA9-16D9F10304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32-415C-9DA9-16D9F103045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-8.8533345126988294E-2</c:v>
                </c:pt>
                <c:pt idx="1">
                  <c:v>0.29950632418914758</c:v>
                </c:pt>
                <c:pt idx="2">
                  <c:v>-0.25891161747026636</c:v>
                </c:pt>
                <c:pt idx="3">
                  <c:v>-0.12889095923321747</c:v>
                </c:pt>
                <c:pt idx="4">
                  <c:v>0.26174272234825047</c:v>
                </c:pt>
                <c:pt idx="5">
                  <c:v>-0.66649715297565315</c:v>
                </c:pt>
                <c:pt idx="6">
                  <c:v>-7.3996999639858174E-3</c:v>
                </c:pt>
                <c:pt idx="7">
                  <c:v>-0.21751968622521378</c:v>
                </c:pt>
                <c:pt idx="12">
                  <c:v>-0.10880206017950478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32-415C-9DA9-16D9F1030452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-0.20782215055707542</c:v>
                </c:pt>
                <c:pt idx="1">
                  <c:v>-0.38378177470106145</c:v>
                </c:pt>
                <c:pt idx="2">
                  <c:v>8.0938608338341211E-2</c:v>
                </c:pt>
                <c:pt idx="3">
                  <c:v>-0.23893007862941218</c:v>
                </c:pt>
                <c:pt idx="4">
                  <c:v>0.49601298861259036</c:v>
                </c:pt>
                <c:pt idx="5">
                  <c:v>-0.32965816600151587</c:v>
                </c:pt>
                <c:pt idx="6">
                  <c:v>-0.32453731799093788</c:v>
                </c:pt>
                <c:pt idx="7">
                  <c:v>-8.964563956821614E-2</c:v>
                </c:pt>
                <c:pt idx="12">
                  <c:v>-0.14500736436414119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32-415C-9DA9-16D9F103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C9-4DE6-B370-BE25FCBB7A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7.8058302783115066</c:v>
                </c:pt>
                <c:pt idx="1">
                  <c:v>7.2292106528101439</c:v>
                </c:pt>
                <c:pt idx="2">
                  <c:v>6.86962964519926</c:v>
                </c:pt>
                <c:pt idx="3">
                  <c:v>6.6828124742952086</c:v>
                </c:pt>
                <c:pt idx="4">
                  <c:v>6.6814101434362154</c:v>
                </c:pt>
                <c:pt idx="5">
                  <c:v>6.807927189841843</c:v>
                </c:pt>
                <c:pt idx="6">
                  <c:v>7.0683603219237856</c:v>
                </c:pt>
                <c:pt idx="7">
                  <c:v>7.1200484601038836</c:v>
                </c:pt>
                <c:pt idx="8">
                  <c:v>7.2558388557754823</c:v>
                </c:pt>
                <c:pt idx="9">
                  <c:v>6.6791719100846345</c:v>
                </c:pt>
                <c:pt idx="10">
                  <c:v>6.8747346991813574</c:v>
                </c:pt>
                <c:pt idx="11">
                  <c:v>7.109306703422237</c:v>
                </c:pt>
                <c:pt idx="12">
                  <c:v>7.007888740078565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9-4DE6-B370-BE25FCBB7A73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C9-4DE6-B370-BE25FCBB7A73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4.436223081170624</c:v>
                </c:pt>
                <c:pt idx="1">
                  <c:v>3.769703090284791</c:v>
                </c:pt>
                <c:pt idx="2">
                  <c:v>3.9629430899761897</c:v>
                </c:pt>
                <c:pt idx="3">
                  <c:v>3.7010372689909694</c:v>
                </c:pt>
                <c:pt idx="4">
                  <c:v>3.7326619125067766</c:v>
                </c:pt>
                <c:pt idx="5">
                  <c:v>4.5988753202675277</c:v>
                </c:pt>
                <c:pt idx="6">
                  <c:v>5.3795045651043072</c:v>
                </c:pt>
                <c:pt idx="7">
                  <c:v>6.0021412529468385</c:v>
                </c:pt>
                <c:pt idx="8">
                  <c:v>6.2980528353450236</c:v>
                </c:pt>
                <c:pt idx="9">
                  <c:v>6.2808029468033464</c:v>
                </c:pt>
                <c:pt idx="10">
                  <c:v>6.5983872807728563</c:v>
                </c:pt>
                <c:pt idx="11">
                  <c:v>6.5389806904309165</c:v>
                </c:pt>
                <c:pt idx="12">
                  <c:v>5.8008992307566976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C9-4DE6-B370-BE25FCBB7A73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C9-4DE6-B370-BE25FCBB7A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7.0399169523748917</c:v>
                </c:pt>
                <c:pt idx="1">
                  <c:v>6.1119410535838634</c:v>
                </c:pt>
                <c:pt idx="2">
                  <c:v>6.6455037919826649</c:v>
                </c:pt>
                <c:pt idx="3">
                  <c:v>6.2086969196385189</c:v>
                </c:pt>
                <c:pt idx="4">
                  <c:v>6.2230944569339179</c:v>
                </c:pt>
                <c:pt idx="5">
                  <c:v>6.4567008575752478</c:v>
                </c:pt>
                <c:pt idx="6">
                  <c:v>6.5296760940537766</c:v>
                </c:pt>
                <c:pt idx="7">
                  <c:v>7.0179269348685906</c:v>
                </c:pt>
                <c:pt idx="8">
                  <c:v>6.6713561027705328</c:v>
                </c:pt>
                <c:pt idx="9">
                  <c:v>6.510687055496776</c:v>
                </c:pt>
                <c:pt idx="10">
                  <c:v>6.6784048449293367</c:v>
                </c:pt>
                <c:pt idx="11">
                  <c:v>6.651729759278421</c:v>
                </c:pt>
                <c:pt idx="12">
                  <c:v>6.5553019870325064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C9-4DE6-B370-BE25FCBB7A73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C9-4DE6-B370-BE25FCBB7A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C9-4DE6-B370-BE25FCBB7A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7.1603029689575317</c:v>
                </c:pt>
                <c:pt idx="1">
                  <c:v>6.7134870123020196</c:v>
                </c:pt>
                <c:pt idx="2">
                  <c:v>6.6168263737097393</c:v>
                </c:pt>
                <c:pt idx="3">
                  <c:v>6.1742351329841378</c:v>
                </c:pt>
                <c:pt idx="4">
                  <c:v>6.4161552608653567</c:v>
                </c:pt>
                <c:pt idx="5">
                  <c:v>6.4889877631524122</c:v>
                </c:pt>
                <c:pt idx="6">
                  <c:v>6.7601027479825184</c:v>
                </c:pt>
                <c:pt idx="7">
                  <c:v>7.0316183356998891</c:v>
                </c:pt>
                <c:pt idx="12">
                  <c:v>6.671400952857403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C9-4DE6-B370-BE25FCBB7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C9-4DE6-B370-BE25FCBB7A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C9-4DE6-B370-BE25FCBB7A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C9-4DE6-B370-BE25FCBB7A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C9-4DE6-B370-BE25FCBB7A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C9-4DE6-B370-BE25FCBB7A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C9-4DE6-B370-BE25FCBB7A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C9-4DE6-B370-BE25FCBB7A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C9-4DE6-B370-BE25FCBB7A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C9-4DE6-B370-BE25FCBB7A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C9-4DE6-B370-BE25FCBB7A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C9-4DE6-B370-BE25FCBB7A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C9-4DE6-B370-BE25FCBB7A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C9-4DE6-B370-BE25FCBB7A7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0.12038601658264003</c:v>
                </c:pt>
                <c:pt idx="1">
                  <c:v>0.60154595871815619</c:v>
                </c:pt>
                <c:pt idx="2">
                  <c:v>-2.8677418272925692E-2</c:v>
                </c:pt>
                <c:pt idx="3">
                  <c:v>-3.4461786654381044E-2</c:v>
                </c:pt>
                <c:pt idx="4">
                  <c:v>0.19306080393143876</c:v>
                </c:pt>
                <c:pt idx="5">
                  <c:v>3.2286905577164404E-2</c:v>
                </c:pt>
                <c:pt idx="6">
                  <c:v>0.23042665392874184</c:v>
                </c:pt>
                <c:pt idx="7">
                  <c:v>1.3691400831298495E-2</c:v>
                </c:pt>
                <c:pt idx="12">
                  <c:v>0.15430541726623215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C9-4DE6-B370-BE25FCBB7A73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-0.64552730935397484</c:v>
                </c:pt>
                <c:pt idx="1">
                  <c:v>-0.51572364050812425</c:v>
                </c:pt>
                <c:pt idx="2">
                  <c:v>-0.25280327148952075</c:v>
                </c:pt>
                <c:pt idx="3">
                  <c:v>-0.5085773413110708</c:v>
                </c:pt>
                <c:pt idx="4">
                  <c:v>-0.26525488257085872</c:v>
                </c:pt>
                <c:pt idx="5">
                  <c:v>-0.31893942668943076</c:v>
                </c:pt>
                <c:pt idx="6">
                  <c:v>-0.30825757394126718</c:v>
                </c:pt>
                <c:pt idx="7">
                  <c:v>-8.8430124403994448E-2</c:v>
                </c:pt>
                <c:pt idx="12">
                  <c:v>-0.35474002268253457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C9-4DE6-B370-BE25FCBB7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14-4C9F-A926-EBC60F52A4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7691</c:v>
                </c:pt>
                <c:pt idx="1">
                  <c:v>7497</c:v>
                </c:pt>
                <c:pt idx="2">
                  <c:v>8751</c:v>
                </c:pt>
                <c:pt idx="3">
                  <c:v>8831</c:v>
                </c:pt>
                <c:pt idx="4">
                  <c:v>9736</c:v>
                </c:pt>
                <c:pt idx="5">
                  <c:v>10998</c:v>
                </c:pt>
                <c:pt idx="6">
                  <c:v>11454</c:v>
                </c:pt>
                <c:pt idx="7">
                  <c:v>10484</c:v>
                </c:pt>
                <c:pt idx="8">
                  <c:v>9714</c:v>
                </c:pt>
                <c:pt idx="9">
                  <c:v>9752</c:v>
                </c:pt>
                <c:pt idx="10">
                  <c:v>8447</c:v>
                </c:pt>
                <c:pt idx="11">
                  <c:v>7720</c:v>
                </c:pt>
                <c:pt idx="12">
                  <c:v>111075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4-4C9F-A926-EBC60F52A4BE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14-4C9F-A926-EBC60F52A4BE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975</c:v>
                </c:pt>
                <c:pt idx="1">
                  <c:v>704</c:v>
                </c:pt>
                <c:pt idx="2">
                  <c:v>508</c:v>
                </c:pt>
                <c:pt idx="3">
                  <c:v>403</c:v>
                </c:pt>
                <c:pt idx="4">
                  <c:v>370</c:v>
                </c:pt>
                <c:pt idx="5">
                  <c:v>454</c:v>
                </c:pt>
                <c:pt idx="6">
                  <c:v>2072</c:v>
                </c:pt>
                <c:pt idx="7">
                  <c:v>5546</c:v>
                </c:pt>
                <c:pt idx="8">
                  <c:v>6742</c:v>
                </c:pt>
                <c:pt idx="9">
                  <c:v>8432</c:v>
                </c:pt>
                <c:pt idx="10">
                  <c:v>8691</c:v>
                </c:pt>
                <c:pt idx="11">
                  <c:v>7818</c:v>
                </c:pt>
                <c:pt idx="12">
                  <c:v>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14-4C9F-A926-EBC60F52A4BE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14-4C9F-A926-EBC60F52A4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10700</c:v>
                </c:pt>
                <c:pt idx="1">
                  <c:v>11614</c:v>
                </c:pt>
                <c:pt idx="2">
                  <c:v>12149</c:v>
                </c:pt>
                <c:pt idx="3">
                  <c:v>11337</c:v>
                </c:pt>
                <c:pt idx="4">
                  <c:v>10696</c:v>
                </c:pt>
                <c:pt idx="5">
                  <c:v>11328</c:v>
                </c:pt>
                <c:pt idx="6">
                  <c:v>12847</c:v>
                </c:pt>
                <c:pt idx="7">
                  <c:v>11359</c:v>
                </c:pt>
                <c:pt idx="8">
                  <c:v>10700</c:v>
                </c:pt>
                <c:pt idx="9">
                  <c:v>10652</c:v>
                </c:pt>
                <c:pt idx="10">
                  <c:v>10849</c:v>
                </c:pt>
                <c:pt idx="11">
                  <c:v>10736</c:v>
                </c:pt>
                <c:pt idx="12">
                  <c:v>134967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14-4C9F-A926-EBC60F52A4BE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14-4C9F-A926-EBC60F52A4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14-4C9F-A926-EBC60F52A4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12002</c:v>
                </c:pt>
                <c:pt idx="1">
                  <c:v>11268</c:v>
                </c:pt>
                <c:pt idx="2">
                  <c:v>12322</c:v>
                </c:pt>
                <c:pt idx="3">
                  <c:v>12573</c:v>
                </c:pt>
                <c:pt idx="4">
                  <c:v>12097</c:v>
                </c:pt>
                <c:pt idx="5">
                  <c:v>13428</c:v>
                </c:pt>
                <c:pt idx="6">
                  <c:v>13987</c:v>
                </c:pt>
                <c:pt idx="7">
                  <c:v>12434</c:v>
                </c:pt>
                <c:pt idx="12">
                  <c:v>100111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14-4C9F-A926-EBC60F52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4-4C9F-A926-EBC60F52A4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4-4C9F-A926-EBC60F52A4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4-4C9F-A926-EBC60F52A4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4-4C9F-A926-EBC60F52A4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4-4C9F-A926-EBC60F52A4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14-4C9F-A926-EBC60F52A4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14-4C9F-A926-EBC60F52A4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14-4C9F-A926-EBC60F52A4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14-4C9F-A926-EBC60F52A4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14-4C9F-A926-EBC60F52A4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14-4C9F-A926-EBC60F52A4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14-4C9F-A926-EBC60F52A4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14-4C9F-A926-EBC60F52A4B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0.12168224299065411</c:v>
                </c:pt>
                <c:pt idx="1">
                  <c:v>-2.979163079042535E-2</c:v>
                </c:pt>
                <c:pt idx="2">
                  <c:v>1.423985513210968E-2</c:v>
                </c:pt>
                <c:pt idx="3">
                  <c:v>0.1090235512040223</c:v>
                </c:pt>
                <c:pt idx="4">
                  <c:v>0.130983545250561</c:v>
                </c:pt>
                <c:pt idx="5">
                  <c:v>0.18538135593220328</c:v>
                </c:pt>
                <c:pt idx="6">
                  <c:v>8.8736670039697874E-2</c:v>
                </c:pt>
                <c:pt idx="7">
                  <c:v>9.463861255392203E-2</c:v>
                </c:pt>
                <c:pt idx="12">
                  <c:v>8.7808323372813302E-2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14-4C9F-A926-EBC60F52A4BE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0.56052528929918077</c:v>
                </c:pt>
                <c:pt idx="1">
                  <c:v>0.50300120048019203</c:v>
                </c:pt>
                <c:pt idx="2">
                  <c:v>0.40806764941149587</c:v>
                </c:pt>
                <c:pt idx="3">
                  <c:v>0.42373457139621795</c:v>
                </c:pt>
                <c:pt idx="4">
                  <c:v>0.24250205423171733</c:v>
                </c:pt>
                <c:pt idx="5">
                  <c:v>0.22094926350245503</c:v>
                </c:pt>
                <c:pt idx="6">
                  <c:v>0.2211454513707003</c:v>
                </c:pt>
                <c:pt idx="7">
                  <c:v>0.18599771079740557</c:v>
                </c:pt>
                <c:pt idx="12">
                  <c:v>0.32699292171469474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14-4C9F-A926-EBC60F52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F1-4E98-B025-A34AFA4FD26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7.6139094471049198</c:v>
                </c:pt>
                <c:pt idx="1">
                  <c:v>7.2424242424242422</c:v>
                </c:pt>
                <c:pt idx="2">
                  <c:v>6.5175238962221211</c:v>
                </c:pt>
                <c:pt idx="3">
                  <c:v>6.5850013110742065</c:v>
                </c:pt>
                <c:pt idx="4">
                  <c:v>6.2395093044105749</c:v>
                </c:pt>
                <c:pt idx="5">
                  <c:v>6.8541542385781584</c:v>
                </c:pt>
                <c:pt idx="6">
                  <c:v>7.5883063234826817</c:v>
                </c:pt>
                <c:pt idx="7">
                  <c:v>7.1563380281690137</c:v>
                </c:pt>
                <c:pt idx="8">
                  <c:v>7.1567145434201809</c:v>
                </c:pt>
                <c:pt idx="9">
                  <c:v>6.6196104684002428</c:v>
                </c:pt>
                <c:pt idx="10">
                  <c:v>6.8819609125848391</c:v>
                </c:pt>
                <c:pt idx="11">
                  <c:v>7.1815923566878981</c:v>
                </c:pt>
                <c:pt idx="12">
                  <c:v>6.963512262677793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1-4E98-B025-A34AFA4FD263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F1-4E98-B025-A34AFA4FD263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5.7149746192893405</c:v>
                </c:pt>
                <c:pt idx="1">
                  <c:v>4.0234778701415408</c:v>
                </c:pt>
                <c:pt idx="2">
                  <c:v>4.2537805187125119</c:v>
                </c:pt>
                <c:pt idx="3">
                  <c:v>5.1177991519288444</c:v>
                </c:pt>
                <c:pt idx="4">
                  <c:v>3.8978996499416572</c:v>
                </c:pt>
                <c:pt idx="5">
                  <c:v>3.9171971115271464</c:v>
                </c:pt>
                <c:pt idx="6">
                  <c:v>5.3867915820564889</c:v>
                </c:pt>
                <c:pt idx="7">
                  <c:v>5.6430768265126785</c:v>
                </c:pt>
                <c:pt idx="8">
                  <c:v>5.8947206213209231</c:v>
                </c:pt>
                <c:pt idx="9">
                  <c:v>5.9712718026497749</c:v>
                </c:pt>
                <c:pt idx="10">
                  <c:v>6.3119742067728577</c:v>
                </c:pt>
                <c:pt idx="11">
                  <c:v>6.625192297490849</c:v>
                </c:pt>
                <c:pt idx="12">
                  <c:v>5.6122158202378385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F1-4E98-B025-A34AFA4FD263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F1-4E98-B025-A34AFA4FD26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7.5691720415953663</c:v>
                </c:pt>
                <c:pt idx="1">
                  <c:v>6.2444241829148552</c:v>
                </c:pt>
                <c:pt idx="2">
                  <c:v>5.833574556520448</c:v>
                </c:pt>
                <c:pt idx="3">
                  <c:v>6.011346908734053</c:v>
                </c:pt>
                <c:pt idx="4">
                  <c:v>5.9001814448741827</c:v>
                </c:pt>
                <c:pt idx="5">
                  <c:v>6.3596879311165022</c:v>
                </c:pt>
                <c:pt idx="6">
                  <c:v>6.3388712639839708</c:v>
                </c:pt>
                <c:pt idx="7">
                  <c:v>6.8531015205281207</c:v>
                </c:pt>
                <c:pt idx="8">
                  <c:v>6.4406605219221005</c:v>
                </c:pt>
                <c:pt idx="9">
                  <c:v>6.4737643872714958</c:v>
                </c:pt>
                <c:pt idx="10">
                  <c:v>6.5484989447387694</c:v>
                </c:pt>
                <c:pt idx="11">
                  <c:v>6.3800216027585064</c:v>
                </c:pt>
                <c:pt idx="12">
                  <c:v>6.3776268269181262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F1-4E98-B025-A34AFA4FD263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F1-4E98-B025-A34AFA4FD2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F1-4E98-B025-A34AFA4FD26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6.7768863460380278</c:v>
                </c:pt>
                <c:pt idx="1">
                  <c:v>6.0636924803591468</c:v>
                </c:pt>
                <c:pt idx="2">
                  <c:v>5.641891642353289</c:v>
                </c:pt>
                <c:pt idx="3">
                  <c:v>5.2451987573254257</c:v>
                </c:pt>
                <c:pt idx="4">
                  <c:v>5.4689281831695249</c:v>
                </c:pt>
                <c:pt idx="5">
                  <c:v>5.6943381790359604</c:v>
                </c:pt>
                <c:pt idx="6">
                  <c:v>6.12056383708601</c:v>
                </c:pt>
                <c:pt idx="7">
                  <c:v>7.8684811873571796</c:v>
                </c:pt>
                <c:pt idx="12">
                  <c:v>6.0719968740600976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F1-4E98-B025-A34AFA4FD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F1-4E98-B025-A34AFA4FD2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F1-4E98-B025-A34AFA4FD2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F1-4E98-B025-A34AFA4FD2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F1-4E98-B025-A34AFA4FD2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F1-4E98-B025-A34AFA4FD2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F1-4E98-B025-A34AFA4FD2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F1-4E98-B025-A34AFA4FD2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F1-4E98-B025-A34AFA4FD2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F1-4E98-B025-A34AFA4FD2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F1-4E98-B025-A34AFA4FD2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F1-4E98-B025-A34AFA4FD2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F1-4E98-B025-A34AFA4FD2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F1-4E98-B025-A34AFA4FD263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-0.79228569555733852</c:v>
                </c:pt>
                <c:pt idx="1">
                  <c:v>-0.18073170255570847</c:v>
                </c:pt>
                <c:pt idx="2">
                  <c:v>-0.19168291416715899</c:v>
                </c:pt>
                <c:pt idx="3">
                  <c:v>-0.76614815140862724</c:v>
                </c:pt>
                <c:pt idx="4">
                  <c:v>-0.43125326170465783</c:v>
                </c:pt>
                <c:pt idx="5">
                  <c:v>-0.66534975208054181</c:v>
                </c:pt>
                <c:pt idx="6">
                  <c:v>-0.21830742689796079</c:v>
                </c:pt>
                <c:pt idx="7">
                  <c:v>1.0153796668290589</c:v>
                </c:pt>
                <c:pt idx="12">
                  <c:v>-0.26278424186765115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F1-4E98-B025-A34AFA4FD263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-0.83702310106689204</c:v>
                </c:pt>
                <c:pt idx="1">
                  <c:v>-1.1787317620650954</c:v>
                </c:pt>
                <c:pt idx="2">
                  <c:v>-0.87563225386883214</c:v>
                </c:pt>
                <c:pt idx="3">
                  <c:v>-1.3398025537487808</c:v>
                </c:pt>
                <c:pt idx="4">
                  <c:v>-0.77058112124105005</c:v>
                </c:pt>
                <c:pt idx="5">
                  <c:v>-1.159816059542198</c:v>
                </c:pt>
                <c:pt idx="6">
                  <c:v>-1.4677424863966717</c:v>
                </c:pt>
                <c:pt idx="7">
                  <c:v>0.71214315918816595</c:v>
                </c:pt>
                <c:pt idx="12">
                  <c:v>-0.89599503078484233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F1-4E98-B025-A34AFA4FD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47-48F8-8DEA-ED09C9749F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'!$C$119:$C$131</c:f>
              <c:numCache>
                <c:formatCode>0.00</c:formatCode>
                <c:ptCount val="13"/>
                <c:pt idx="0">
                  <c:v>4.2139253279515643</c:v>
                </c:pt>
                <c:pt idx="1">
                  <c:v>3.950098097756547</c:v>
                </c:pt>
                <c:pt idx="2">
                  <c:v>3.7562519537355423</c:v>
                </c:pt>
                <c:pt idx="3">
                  <c:v>3.9601160939986895</c:v>
                </c:pt>
                <c:pt idx="4">
                  <c:v>4.1080357142857142</c:v>
                </c:pt>
                <c:pt idx="5">
                  <c:v>4.9514101257220524</c:v>
                </c:pt>
                <c:pt idx="6">
                  <c:v>3.9579803068468058</c:v>
                </c:pt>
                <c:pt idx="7">
                  <c:v>3.7350493731277044</c:v>
                </c:pt>
                <c:pt idx="8">
                  <c:v>3.6012220428867883</c:v>
                </c:pt>
                <c:pt idx="9">
                  <c:v>3.765685019206146</c:v>
                </c:pt>
                <c:pt idx="10">
                  <c:v>3.4206766917293234</c:v>
                </c:pt>
                <c:pt idx="11">
                  <c:v>3.4728723881266252</c:v>
                </c:pt>
                <c:pt idx="12">
                  <c:v>3.8995027333726471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47-48F8-8DEA-ED09C9749FED}"/>
            </c:ext>
          </c:extLst>
        </c:ser>
        <c:ser>
          <c:idx val="5"/>
          <c:order val="1"/>
          <c:tx>
            <c:strRef>
              <c:f>'EM evol mensu TF cat 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47-48F8-8DEA-ED09C9749FED}"/>
              </c:ext>
            </c:extLst>
          </c:dPt>
          <c:val>
            <c:numRef>
              <c:f>'EM evol mensu TF cat '!$G$119:$G$131</c:f>
              <c:numCache>
                <c:formatCode>0.00</c:formatCode>
                <c:ptCount val="13"/>
                <c:pt idx="0">
                  <c:v>3.5403050108932463</c:v>
                </c:pt>
                <c:pt idx="1">
                  <c:v>5.1706586826347305</c:v>
                </c:pt>
                <c:pt idx="2">
                  <c:v>3.3529411764705883</c:v>
                </c:pt>
                <c:pt idx="3">
                  <c:v>5.157258064516129</c:v>
                </c:pt>
                <c:pt idx="4">
                  <c:v>3.6032388663967612</c:v>
                </c:pt>
                <c:pt idx="5">
                  <c:v>2.4511873350923481</c:v>
                </c:pt>
                <c:pt idx="6">
                  <c:v>4.5977588871715609</c:v>
                </c:pt>
                <c:pt idx="7">
                  <c:v>6.0276155071694104</c:v>
                </c:pt>
                <c:pt idx="8">
                  <c:v>4.4753465121563281</c:v>
                </c:pt>
                <c:pt idx="9">
                  <c:v>4.1207869974337044</c:v>
                </c:pt>
                <c:pt idx="10">
                  <c:v>4.9148311306901613</c:v>
                </c:pt>
                <c:pt idx="11">
                  <c:v>4.2786036412226487</c:v>
                </c:pt>
                <c:pt idx="12">
                  <c:v>4.5912226529137374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47-48F8-8DEA-ED09C9749FED}"/>
            </c:ext>
          </c:extLst>
        </c:ser>
        <c:ser>
          <c:idx val="0"/>
          <c:order val="2"/>
          <c:tx>
            <c:strRef>
              <c:f>'EM evol mensu TF cat 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47-48F8-8DEA-ED09C9749F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'!$I$119:$I$131</c:f>
              <c:numCache>
                <c:formatCode>0.00</c:formatCode>
                <c:ptCount val="13"/>
                <c:pt idx="0">
                  <c:v>5.0260350750316398</c:v>
                </c:pt>
                <c:pt idx="1">
                  <c:v>4.6841175525935439</c:v>
                </c:pt>
                <c:pt idx="2">
                  <c:v>4.5171742455847586</c:v>
                </c:pt>
                <c:pt idx="3">
                  <c:v>3.9325288698585701</c:v>
                </c:pt>
                <c:pt idx="4">
                  <c:v>3.7759703196347032</c:v>
                </c:pt>
                <c:pt idx="5">
                  <c:v>3.541960367070089</c:v>
                </c:pt>
                <c:pt idx="6">
                  <c:v>3.865042174320525</c:v>
                </c:pt>
                <c:pt idx="7">
                  <c:v>4.4259696016771493</c:v>
                </c:pt>
                <c:pt idx="8">
                  <c:v>3.7089491446526242</c:v>
                </c:pt>
                <c:pt idx="9">
                  <c:v>3.9450698353137379</c:v>
                </c:pt>
                <c:pt idx="10">
                  <c:v>3.8922172991716431</c:v>
                </c:pt>
                <c:pt idx="11">
                  <c:v>4.0092380952380955</c:v>
                </c:pt>
                <c:pt idx="12">
                  <c:v>4.0662066217109061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47-48F8-8DEA-ED09C9749FED}"/>
            </c:ext>
          </c:extLst>
        </c:ser>
        <c:ser>
          <c:idx val="1"/>
          <c:order val="3"/>
          <c:tx>
            <c:strRef>
              <c:f>'EM evol mensu TF cat 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47-48F8-8DEA-ED09C9749F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47-48F8-8DEA-ED09C9749F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'!$K$119:$K$131</c:f>
              <c:numCache>
                <c:formatCode>0.00</c:formatCode>
                <c:ptCount val="13"/>
                <c:pt idx="0">
                  <c:v>4.2979510244877561</c:v>
                </c:pt>
                <c:pt idx="1">
                  <c:v>4.195622895622896</c:v>
                </c:pt>
                <c:pt idx="2">
                  <c:v>3.8814729574223246</c:v>
                </c:pt>
                <c:pt idx="3">
                  <c:v>4.0256130128672005</c:v>
                </c:pt>
                <c:pt idx="4">
                  <c:v>4.0102028422203331</c:v>
                </c:pt>
                <c:pt idx="5">
                  <c:v>3.6966684294024326</c:v>
                </c:pt>
                <c:pt idx="6">
                  <c:v>4.6039857651245555</c:v>
                </c:pt>
                <c:pt idx="7">
                  <c:v>4.7241473770716338</c:v>
                </c:pt>
                <c:pt idx="12">
                  <c:v>4.1500826208779369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47-48F8-8DEA-ED09C9749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'!$L$118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47-48F8-8DEA-ED09C9749F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47-48F8-8DEA-ED09C9749F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47-48F8-8DEA-ED09C9749F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47-48F8-8DEA-ED09C9749F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47-48F8-8DEA-ED09C9749F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47-48F8-8DEA-ED09C9749F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47-48F8-8DEA-ED09C9749F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47-48F8-8DEA-ED09C9749F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47-48F8-8DEA-ED09C9749F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47-48F8-8DEA-ED09C9749F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47-48F8-8DEA-ED09C9749F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47-48F8-8DEA-ED09C9749F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47-48F8-8DEA-ED09C9749FED}"/>
              </c:ext>
            </c:extLst>
          </c:dPt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'!$L$119:$L$131</c:f>
              <c:numCache>
                <c:formatCode>0.00</c:formatCode>
                <c:ptCount val="13"/>
                <c:pt idx="0">
                  <c:v>-0.7280840505438837</c:v>
                </c:pt>
                <c:pt idx="1">
                  <c:v>-0.48849465697064787</c:v>
                </c:pt>
                <c:pt idx="2">
                  <c:v>-0.63570128816243399</c:v>
                </c:pt>
                <c:pt idx="3">
                  <c:v>9.3084143008630438E-2</c:v>
                </c:pt>
                <c:pt idx="4">
                  <c:v>0.23423252258562988</c:v>
                </c:pt>
                <c:pt idx="5">
                  <c:v>0.15470806233234358</c:v>
                </c:pt>
                <c:pt idx="6">
                  <c:v>0.73894359080403049</c:v>
                </c:pt>
                <c:pt idx="7">
                  <c:v>0.29817777539448453</c:v>
                </c:pt>
                <c:pt idx="12">
                  <c:v>-3.4037200030313741E-2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47-48F8-8DEA-ED09C9749FED}"/>
            </c:ext>
          </c:extLst>
        </c:ser>
        <c:ser>
          <c:idx val="4"/>
          <c:order val="5"/>
          <c:tx>
            <c:strRef>
              <c:f>'EM evol mensu TF cat '!$M$118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'!$M$119:$M$131</c:f>
              <c:numCache>
                <c:formatCode>0.00</c:formatCode>
                <c:ptCount val="13"/>
                <c:pt idx="0">
                  <c:v>8.4025696536191852E-2</c:v>
                </c:pt>
                <c:pt idx="1">
                  <c:v>0.24552479786634906</c:v>
                </c:pt>
                <c:pt idx="2">
                  <c:v>0.12522100368678224</c:v>
                </c:pt>
                <c:pt idx="3">
                  <c:v>6.5496918868511056E-2</c:v>
                </c:pt>
                <c:pt idx="4">
                  <c:v>-9.783287206538116E-2</c:v>
                </c:pt>
                <c:pt idx="5">
                  <c:v>-1.2547416963196198</c:v>
                </c:pt>
                <c:pt idx="6">
                  <c:v>0.64600545827774969</c:v>
                </c:pt>
                <c:pt idx="7">
                  <c:v>0.98909800394392944</c:v>
                </c:pt>
                <c:pt idx="12">
                  <c:v>8.7997971775801709E-2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47-48F8-8DEA-ED09C9749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01-4A47-84CA-8AB20A2B002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'!$C$141:$C$153</c:f>
              <c:numCache>
                <c:formatCode>0.00</c:formatCode>
                <c:ptCount val="13"/>
                <c:pt idx="0">
                  <c:v>4.8655239014968616</c:v>
                </c:pt>
                <c:pt idx="1">
                  <c:v>4.2979422066549908</c:v>
                </c:pt>
                <c:pt idx="2">
                  <c:v>4.0657894736842106</c:v>
                </c:pt>
                <c:pt idx="3">
                  <c:v>4.7411464968152863</c:v>
                </c:pt>
                <c:pt idx="4">
                  <c:v>4.4949363801609969</c:v>
                </c:pt>
                <c:pt idx="5">
                  <c:v>5.2328186497123825</c:v>
                </c:pt>
                <c:pt idx="6">
                  <c:v>5.064827216715778</c:v>
                </c:pt>
                <c:pt idx="7">
                  <c:v>4.4367364746945901</c:v>
                </c:pt>
                <c:pt idx="8">
                  <c:v>4.9304812834224601</c:v>
                </c:pt>
                <c:pt idx="9">
                  <c:v>4.8839882384389197</c:v>
                </c:pt>
                <c:pt idx="10">
                  <c:v>4.0529652351738239</c:v>
                </c:pt>
                <c:pt idx="11">
                  <c:v>4.3096277812435018</c:v>
                </c:pt>
                <c:pt idx="12">
                  <c:v>4.5685376778848061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1-4A47-84CA-8AB20A2B0028}"/>
            </c:ext>
          </c:extLst>
        </c:ser>
        <c:ser>
          <c:idx val="5"/>
          <c:order val="1"/>
          <c:tx>
            <c:strRef>
              <c:f>'EM evol mensu TF cat 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01-4A47-84CA-8AB20A2B0028}"/>
              </c:ext>
            </c:extLst>
          </c:dPt>
          <c:val>
            <c:numRef>
              <c:f>'EM evol mensu TF cat '!$G$141:$G$153</c:f>
              <c:numCache>
                <c:formatCode>0.00</c:formatCode>
                <c:ptCount val="13"/>
                <c:pt idx="0">
                  <c:v>3.0970350404312668</c:v>
                </c:pt>
                <c:pt idx="1">
                  <c:v>2.1715542521994133</c:v>
                </c:pt>
                <c:pt idx="2">
                  <c:v>2.9946200403496972</c:v>
                </c:pt>
                <c:pt idx="3">
                  <c:v>2.9068564036222511</c:v>
                </c:pt>
                <c:pt idx="4">
                  <c:v>2.5606967882416982</c:v>
                </c:pt>
                <c:pt idx="5">
                  <c:v>2.6496769562096194</c:v>
                </c:pt>
                <c:pt idx="6">
                  <c:v>3.4602739726027396</c:v>
                </c:pt>
                <c:pt idx="7">
                  <c:v>3.5117241379310347</c:v>
                </c:pt>
                <c:pt idx="8">
                  <c:v>3.522598870056497</c:v>
                </c:pt>
                <c:pt idx="9">
                  <c:v>3.181443298969072</c:v>
                </c:pt>
                <c:pt idx="10">
                  <c:v>3.9537953795379539</c:v>
                </c:pt>
                <c:pt idx="11">
                  <c:v>3.4148936170212765</c:v>
                </c:pt>
                <c:pt idx="12">
                  <c:v>3.0620266120777893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01-4A47-84CA-8AB20A2B0028}"/>
            </c:ext>
          </c:extLst>
        </c:ser>
        <c:ser>
          <c:idx val="0"/>
          <c:order val="2"/>
          <c:tx>
            <c:strRef>
              <c:f>'EM evol mensu TF cat 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01-4A47-84CA-8AB20A2B002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'!$I$141:$I$153</c:f>
              <c:numCache>
                <c:formatCode>0.00</c:formatCode>
                <c:ptCount val="13"/>
                <c:pt idx="0">
                  <c:v>3.4199855177407676</c:v>
                </c:pt>
                <c:pt idx="1">
                  <c:v>4.1936383928571432</c:v>
                </c:pt>
                <c:pt idx="2">
                  <c:v>4.9464968152866238</c:v>
                </c:pt>
                <c:pt idx="3">
                  <c:v>3.7580058224163029</c:v>
                </c:pt>
                <c:pt idx="4">
                  <c:v>3.4785399117529083</c:v>
                </c:pt>
                <c:pt idx="5">
                  <c:v>3.345103749544958</c:v>
                </c:pt>
                <c:pt idx="6">
                  <c:v>3.8056493705864294</c:v>
                </c:pt>
                <c:pt idx="7">
                  <c:v>3.4080188679245285</c:v>
                </c:pt>
                <c:pt idx="8">
                  <c:v>3.0886330935251798</c:v>
                </c:pt>
                <c:pt idx="9">
                  <c:v>3.9761281883584041</c:v>
                </c:pt>
                <c:pt idx="10">
                  <c:v>3.7995761429003934</c:v>
                </c:pt>
                <c:pt idx="11">
                  <c:v>3.6921917395236661</c:v>
                </c:pt>
                <c:pt idx="12">
                  <c:v>3.7132781079296477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01-4A47-84CA-8AB20A2B0028}"/>
            </c:ext>
          </c:extLst>
        </c:ser>
        <c:ser>
          <c:idx val="1"/>
          <c:order val="3"/>
          <c:tx>
            <c:strRef>
              <c:f>'EM evol mensu TF cat 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01-4A47-84CA-8AB20A2B00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01-4A47-84CA-8AB20A2B002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'!$K$141:$K$153</c:f>
              <c:numCache>
                <c:formatCode>0.00</c:formatCode>
                <c:ptCount val="13"/>
                <c:pt idx="0">
                  <c:v>3.9228332853440828</c:v>
                </c:pt>
                <c:pt idx="1">
                  <c:v>3.7401812688821754</c:v>
                </c:pt>
                <c:pt idx="2">
                  <c:v>3.7562342392827124</c:v>
                </c:pt>
                <c:pt idx="3">
                  <c:v>3.5768707482993198</c:v>
                </c:pt>
                <c:pt idx="4">
                  <c:v>3.7792534099066764</c:v>
                </c:pt>
                <c:pt idx="5">
                  <c:v>3.4141449683321605</c:v>
                </c:pt>
                <c:pt idx="6">
                  <c:v>3.7348675914249685</c:v>
                </c:pt>
                <c:pt idx="7">
                  <c:v>3.4899645808736719</c:v>
                </c:pt>
                <c:pt idx="12">
                  <c:v>3.6824568288854005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01-4A47-84CA-8AB20A2B0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'!$L$140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01-4A47-84CA-8AB20A2B00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1-4A47-84CA-8AB20A2B00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1-4A47-84CA-8AB20A2B00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1-4A47-84CA-8AB20A2B00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01-4A47-84CA-8AB20A2B00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01-4A47-84CA-8AB20A2B00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01-4A47-84CA-8AB20A2B00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01-4A47-84CA-8AB20A2B00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01-4A47-84CA-8AB20A2B00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01-4A47-84CA-8AB20A2B00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01-4A47-84CA-8AB20A2B00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01-4A47-84CA-8AB20A2B00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01-4A47-84CA-8AB20A2B0028}"/>
              </c:ext>
            </c:extLst>
          </c:dPt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'!$L$141:$L$153</c:f>
              <c:numCache>
                <c:formatCode>0.00</c:formatCode>
                <c:ptCount val="13"/>
                <c:pt idx="0">
                  <c:v>0.50284776760331518</c:v>
                </c:pt>
                <c:pt idx="1">
                  <c:v>-0.45345712397496785</c:v>
                </c:pt>
                <c:pt idx="2">
                  <c:v>-1.1902625760039114</c:v>
                </c:pt>
                <c:pt idx="3">
                  <c:v>-0.18113507411698304</c:v>
                </c:pt>
                <c:pt idx="4">
                  <c:v>0.30071349815376802</c:v>
                </c:pt>
                <c:pt idx="5">
                  <c:v>6.9041218787202485E-2</c:v>
                </c:pt>
                <c:pt idx="6">
                  <c:v>-7.0781779161460889E-2</c:v>
                </c:pt>
                <c:pt idx="7">
                  <c:v>8.1945712949143434E-2</c:v>
                </c:pt>
                <c:pt idx="12">
                  <c:v>-8.7937418573067028E-2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01-4A47-84CA-8AB20A2B0028}"/>
            </c:ext>
          </c:extLst>
        </c:ser>
        <c:ser>
          <c:idx val="4"/>
          <c:order val="5"/>
          <c:tx>
            <c:strRef>
              <c:f>'EM evol mensu TF cat '!$M$140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'!$M$141:$M$153</c:f>
              <c:numCache>
                <c:formatCode>0.00</c:formatCode>
                <c:ptCount val="13"/>
                <c:pt idx="0">
                  <c:v>-0.94269061615277883</c:v>
                </c:pt>
                <c:pt idx="1">
                  <c:v>-0.55776093777281543</c:v>
                </c:pt>
                <c:pt idx="2">
                  <c:v>-0.30955523440149824</c:v>
                </c:pt>
                <c:pt idx="3">
                  <c:v>-1.1642757485159665</c:v>
                </c:pt>
                <c:pt idx="4">
                  <c:v>-0.71568297025432059</c:v>
                </c:pt>
                <c:pt idx="5">
                  <c:v>-1.818673681380222</c:v>
                </c:pt>
                <c:pt idx="6">
                  <c:v>-1.3299596252908095</c:v>
                </c:pt>
                <c:pt idx="7">
                  <c:v>-0.9467718938209182</c:v>
                </c:pt>
                <c:pt idx="12">
                  <c:v>-0.92312109982770885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01-4A47-84CA-8AB20A2B0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36-4AF5-85E7-EEE698039C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'!$C$163:$C$175</c:f>
              <c:numCache>
                <c:formatCode>0.00</c:formatCode>
                <c:ptCount val="13"/>
                <c:pt idx="0">
                  <c:v>9.1838405446822513</c:v>
                </c:pt>
                <c:pt idx="1">
                  <c:v>8.7452528451051439</c:v>
                </c:pt>
                <c:pt idx="2">
                  <c:v>7.4112060615930542</c:v>
                </c:pt>
                <c:pt idx="3">
                  <c:v>6.9476645929823597</c:v>
                </c:pt>
                <c:pt idx="4">
                  <c:v>6.7939639882788398</c:v>
                </c:pt>
                <c:pt idx="5">
                  <c:v>7.1069489781436275</c:v>
                </c:pt>
                <c:pt idx="6">
                  <c:v>7.917118730808598</c:v>
                </c:pt>
                <c:pt idx="7">
                  <c:v>8.245637351207673</c:v>
                </c:pt>
                <c:pt idx="8">
                  <c:v>8.0767901105232838</c:v>
                </c:pt>
                <c:pt idx="9">
                  <c:v>7.7750984695871797</c:v>
                </c:pt>
                <c:pt idx="10">
                  <c:v>8.1122945389806649</c:v>
                </c:pt>
                <c:pt idx="11">
                  <c:v>8.3988589054766489</c:v>
                </c:pt>
                <c:pt idx="12">
                  <c:v>7.8661532312003075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6-4AF5-85E7-EEE698039C98}"/>
            </c:ext>
          </c:extLst>
        </c:ser>
        <c:ser>
          <c:idx val="5"/>
          <c:order val="1"/>
          <c:tx>
            <c:strRef>
              <c:f>'EM evol mensu TF cat 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36-4AF5-85E7-EEE698039C98}"/>
              </c:ext>
            </c:extLst>
          </c:dPt>
          <c:val>
            <c:numRef>
              <c:f>'EM evol mensu TF cat '!$G$163:$G$175</c:f>
              <c:numCache>
                <c:formatCode>0.00</c:formatCode>
                <c:ptCount val="13"/>
                <c:pt idx="0">
                  <c:v>6.8205032270133756</c:v>
                </c:pt>
                <c:pt idx="1">
                  <c:v>5.2906411311438619</c:v>
                </c:pt>
                <c:pt idx="2">
                  <c:v>5.23539212869865</c:v>
                </c:pt>
                <c:pt idx="3">
                  <c:v>4.6878314197445476</c:v>
                </c:pt>
                <c:pt idx="4">
                  <c:v>4.1984114919814548</c:v>
                </c:pt>
                <c:pt idx="5">
                  <c:v>5.1210166177908114</c:v>
                </c:pt>
                <c:pt idx="6">
                  <c:v>6.1035396354387457</c:v>
                </c:pt>
                <c:pt idx="7">
                  <c:v>6.9291392151246063</c:v>
                </c:pt>
                <c:pt idx="8">
                  <c:v>7.1827188436873346</c:v>
                </c:pt>
                <c:pt idx="9">
                  <c:v>6.868282357007085</c:v>
                </c:pt>
                <c:pt idx="10">
                  <c:v>7.7667383428083303</c:v>
                </c:pt>
                <c:pt idx="11">
                  <c:v>7.5865760510013835</c:v>
                </c:pt>
                <c:pt idx="12">
                  <c:v>6.5975404633782073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36-4AF5-85E7-EEE698039C98}"/>
            </c:ext>
          </c:extLst>
        </c:ser>
        <c:ser>
          <c:idx val="0"/>
          <c:order val="2"/>
          <c:tx>
            <c:strRef>
              <c:f>'EM evol mensu TF cat 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36-4AF5-85E7-EEE698039C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'!$I$163:$I$175</c:f>
              <c:numCache>
                <c:formatCode>0.00</c:formatCode>
                <c:ptCount val="13"/>
                <c:pt idx="0">
                  <c:v>8.637309460440358</c:v>
                </c:pt>
                <c:pt idx="1">
                  <c:v>7.8127694043451843</c:v>
                </c:pt>
                <c:pt idx="2">
                  <c:v>7.5784649463405938</c:v>
                </c:pt>
                <c:pt idx="3">
                  <c:v>6.7258922909683845</c:v>
                </c:pt>
                <c:pt idx="4">
                  <c:v>6.8763504914570417</c:v>
                </c:pt>
                <c:pt idx="5">
                  <c:v>6.8920402441900075</c:v>
                </c:pt>
                <c:pt idx="6">
                  <c:v>7.1155217972290039</c:v>
                </c:pt>
                <c:pt idx="7">
                  <c:v>7.6056739828412026</c:v>
                </c:pt>
                <c:pt idx="8">
                  <c:v>7.0247750025280613</c:v>
                </c:pt>
                <c:pt idx="9">
                  <c:v>7.1219890773210697</c:v>
                </c:pt>
                <c:pt idx="10">
                  <c:v>7.6129983138979611</c:v>
                </c:pt>
                <c:pt idx="11">
                  <c:v>7.6668386889607563</c:v>
                </c:pt>
                <c:pt idx="12">
                  <c:v>7.3602053404838861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36-4AF5-85E7-EEE698039C98}"/>
            </c:ext>
          </c:extLst>
        </c:ser>
        <c:ser>
          <c:idx val="1"/>
          <c:order val="3"/>
          <c:tx>
            <c:strRef>
              <c:f>'EM evol mensu TF cat 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36-4AF5-85E7-EEE698039C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36-4AF5-85E7-EEE698039C9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'!$K$163:$K$175</c:f>
              <c:numCache>
                <c:formatCode>0.00</c:formatCode>
                <c:ptCount val="13"/>
                <c:pt idx="0">
                  <c:v>8.6667909242277386</c:v>
                </c:pt>
                <c:pt idx="1">
                  <c:v>8.301139278258276</c:v>
                </c:pt>
                <c:pt idx="2">
                  <c:v>7.3536531486637831</c:v>
                </c:pt>
                <c:pt idx="3">
                  <c:v>6.6110569645190056</c:v>
                </c:pt>
                <c:pt idx="4">
                  <c:v>6.7664426157421946</c:v>
                </c:pt>
                <c:pt idx="5">
                  <c:v>6.6154750957035011</c:v>
                </c:pt>
                <c:pt idx="6">
                  <c:v>7.6283653846153845</c:v>
                </c:pt>
                <c:pt idx="7">
                  <c:v>7.7775217335403664</c:v>
                </c:pt>
                <c:pt idx="12">
                  <c:v>7.4454847660650021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36-4AF5-85E7-EEE69803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'!$L$162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36-4AF5-85E7-EEE698039C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36-4AF5-85E7-EEE698039C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36-4AF5-85E7-EEE698039C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36-4AF5-85E7-EEE698039C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36-4AF5-85E7-EEE698039C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36-4AF5-85E7-EEE698039C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36-4AF5-85E7-EEE698039C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36-4AF5-85E7-EEE698039C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36-4AF5-85E7-EEE698039C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36-4AF5-85E7-EEE698039C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36-4AF5-85E7-EEE698039C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36-4AF5-85E7-EEE698039C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36-4AF5-85E7-EEE698039C98}"/>
              </c:ext>
            </c:extLst>
          </c:dPt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'!$L$163:$L$175</c:f>
              <c:numCache>
                <c:formatCode>0.00</c:formatCode>
                <c:ptCount val="13"/>
                <c:pt idx="0">
                  <c:v>2.9481463787380591E-2</c:v>
                </c:pt>
                <c:pt idx="1">
                  <c:v>0.48836987391309172</c:v>
                </c:pt>
                <c:pt idx="2">
                  <c:v>-0.2248117976768107</c:v>
                </c:pt>
                <c:pt idx="3">
                  <c:v>-0.11483532644937888</c:v>
                </c:pt>
                <c:pt idx="4">
                  <c:v>-0.10990787571484706</c:v>
                </c:pt>
                <c:pt idx="5">
                  <c:v>-0.27656514848650637</c:v>
                </c:pt>
                <c:pt idx="6">
                  <c:v>0.51284358738638058</c:v>
                </c:pt>
                <c:pt idx="7">
                  <c:v>0.1718477506991638</c:v>
                </c:pt>
                <c:pt idx="12">
                  <c:v>8.6713990883506398E-2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36-4AF5-85E7-EEE698039C98}"/>
            </c:ext>
          </c:extLst>
        </c:ser>
        <c:ser>
          <c:idx val="4"/>
          <c:order val="5"/>
          <c:tx>
            <c:strRef>
              <c:f>'EM evol mensu TF cat '!$M$162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'!$M$163:$M$175</c:f>
              <c:numCache>
                <c:formatCode>0.00</c:formatCode>
                <c:ptCount val="13"/>
                <c:pt idx="0">
                  <c:v>-0.51704962045451275</c:v>
                </c:pt>
                <c:pt idx="1">
                  <c:v>-0.44411356684686787</c:v>
                </c:pt>
                <c:pt idx="2">
                  <c:v>-5.7552912929271116E-2</c:v>
                </c:pt>
                <c:pt idx="3">
                  <c:v>-0.33660762846335412</c:v>
                </c:pt>
                <c:pt idx="4">
                  <c:v>-2.7521372536645217E-2</c:v>
                </c:pt>
                <c:pt idx="5">
                  <c:v>-0.49147388244012635</c:v>
                </c:pt>
                <c:pt idx="6">
                  <c:v>-0.28875334619321347</c:v>
                </c:pt>
                <c:pt idx="7">
                  <c:v>-0.46811561766730669</c:v>
                </c:pt>
                <c:pt idx="12">
                  <c:v>-0.32019436289647807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36-4AF5-85E7-EEE69803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7-41B6-8387-49F13A31616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'!$C$185:$C$197</c:f>
              <c:numCache>
                <c:formatCode>0.00</c:formatCode>
                <c:ptCount val="13"/>
                <c:pt idx="0">
                  <c:v>8.5340819542947202</c:v>
                </c:pt>
                <c:pt idx="1">
                  <c:v>7.9346546310832027</c:v>
                </c:pt>
                <c:pt idx="2">
                  <c:v>7.1068624103789686</c:v>
                </c:pt>
                <c:pt idx="3">
                  <c:v>7.0912395492548166</c:v>
                </c:pt>
                <c:pt idx="4">
                  <c:v>7.1129633261423812</c:v>
                </c:pt>
                <c:pt idx="5">
                  <c:v>7.1628139032097122</c:v>
                </c:pt>
                <c:pt idx="6">
                  <c:v>8.5445669291338575</c:v>
                </c:pt>
                <c:pt idx="7">
                  <c:v>8.7439999999999998</c:v>
                </c:pt>
                <c:pt idx="8">
                  <c:v>8.2130885873902635</c:v>
                </c:pt>
                <c:pt idx="9">
                  <c:v>7.1731320754716981</c:v>
                </c:pt>
                <c:pt idx="10">
                  <c:v>7.3210212765957445</c:v>
                </c:pt>
                <c:pt idx="11">
                  <c:v>7.487851971037812</c:v>
                </c:pt>
                <c:pt idx="12">
                  <c:v>7.70097224830615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7-41B6-8387-49F13A316169}"/>
            </c:ext>
          </c:extLst>
        </c:ser>
        <c:ser>
          <c:idx val="5"/>
          <c:order val="1"/>
          <c:tx>
            <c:strRef>
              <c:f>'EM evol mensu TF cat 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87-41B6-8387-49F13A316169}"/>
              </c:ext>
            </c:extLst>
          </c:dPt>
          <c:val>
            <c:numRef>
              <c:f>'EM evol mensu TF cat '!$G$185:$G$197</c:f>
              <c:numCache>
                <c:formatCode>0.00</c:formatCode>
                <c:ptCount val="13"/>
                <c:pt idx="0">
                  <c:v>4.4212121212121209</c:v>
                </c:pt>
                <c:pt idx="1">
                  <c:v>4.2871189773844645</c:v>
                </c:pt>
                <c:pt idx="2">
                  <c:v>4.3922973578145994</c:v>
                </c:pt>
                <c:pt idx="3">
                  <c:v>3.8251404494382024</c:v>
                </c:pt>
                <c:pt idx="4">
                  <c:v>3.1728286384976525</c:v>
                </c:pt>
                <c:pt idx="5">
                  <c:v>4.2888365837256224</c:v>
                </c:pt>
                <c:pt idx="6">
                  <c:v>4.8560525757896968</c:v>
                </c:pt>
                <c:pt idx="7">
                  <c:v>7.1981012658227845</c:v>
                </c:pt>
                <c:pt idx="8">
                  <c:v>6.8196319018404905</c:v>
                </c:pt>
                <c:pt idx="9">
                  <c:v>6.5321403991741223</c:v>
                </c:pt>
                <c:pt idx="10">
                  <c:v>6.5647596092858045</c:v>
                </c:pt>
                <c:pt idx="11">
                  <c:v>6.7303352412101392</c:v>
                </c:pt>
                <c:pt idx="12">
                  <c:v>5.6674455150738181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87-41B6-8387-49F13A316169}"/>
            </c:ext>
          </c:extLst>
        </c:ser>
        <c:ser>
          <c:idx val="0"/>
          <c:order val="2"/>
          <c:tx>
            <c:strRef>
              <c:f>'EM evol mensu TF cat 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87-41B6-8387-49F13A31616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'!$I$185:$I$197</c:f>
              <c:numCache>
                <c:formatCode>0.00</c:formatCode>
                <c:ptCount val="13"/>
                <c:pt idx="0">
                  <c:v>7.3655123674911662</c:v>
                </c:pt>
                <c:pt idx="1">
                  <c:v>6.9375975039001556</c:v>
                </c:pt>
                <c:pt idx="2">
                  <c:v>6.8250195465207195</c:v>
                </c:pt>
                <c:pt idx="3">
                  <c:v>6.8213923867419304</c:v>
                </c:pt>
                <c:pt idx="4">
                  <c:v>6.1248983574564972</c:v>
                </c:pt>
                <c:pt idx="5">
                  <c:v>6.6080863402061851</c:v>
                </c:pt>
                <c:pt idx="6">
                  <c:v>7.5785000745489786</c:v>
                </c:pt>
                <c:pt idx="7">
                  <c:v>8.0057211683227951</c:v>
                </c:pt>
                <c:pt idx="8">
                  <c:v>6.2703325650312811</c:v>
                </c:pt>
                <c:pt idx="9">
                  <c:v>6.5184312638580932</c:v>
                </c:pt>
                <c:pt idx="10">
                  <c:v>6.5353455123113582</c:v>
                </c:pt>
                <c:pt idx="11">
                  <c:v>6.7456112852664578</c:v>
                </c:pt>
                <c:pt idx="12">
                  <c:v>6.8736041326668298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87-41B6-8387-49F13A316169}"/>
            </c:ext>
          </c:extLst>
        </c:ser>
        <c:ser>
          <c:idx val="1"/>
          <c:order val="3"/>
          <c:tx>
            <c:strRef>
              <c:f>'EM evol mensu TF cat 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87-41B6-8387-49F13A3161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87-41B6-8387-49F13A31616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'!$K$185:$K$197</c:f>
              <c:numCache>
                <c:formatCode>0.00</c:formatCode>
                <c:ptCount val="13"/>
                <c:pt idx="0">
                  <c:v>7.0671228413163893</c:v>
                </c:pt>
                <c:pt idx="1">
                  <c:v>6.1227038941954444</c:v>
                </c:pt>
                <c:pt idx="2">
                  <c:v>6.34612501873782</c:v>
                </c:pt>
                <c:pt idx="3">
                  <c:v>6.4480194673516289</c:v>
                </c:pt>
                <c:pt idx="4">
                  <c:v>5.8485033598045204</c:v>
                </c:pt>
                <c:pt idx="5">
                  <c:v>6.5246141009595329</c:v>
                </c:pt>
                <c:pt idx="6">
                  <c:v>8.3501577287066251</c:v>
                </c:pt>
                <c:pt idx="7">
                  <c:v>7.7315536892621477</c:v>
                </c:pt>
                <c:pt idx="12">
                  <c:v>6.7585291358073984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87-41B6-8387-49F13A316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'!$L$184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87-41B6-8387-49F13A3161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87-41B6-8387-49F13A3161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87-41B6-8387-49F13A3161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87-41B6-8387-49F13A3161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87-41B6-8387-49F13A3161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87-41B6-8387-49F13A3161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87-41B6-8387-49F13A3161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87-41B6-8387-49F13A3161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87-41B6-8387-49F13A3161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87-41B6-8387-49F13A3161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87-41B6-8387-49F13A3161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87-41B6-8387-49F13A3161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87-41B6-8387-49F13A316169}"/>
              </c:ext>
            </c:extLst>
          </c:dPt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'!$L$185:$L$197</c:f>
              <c:numCache>
                <c:formatCode>0.00</c:formatCode>
                <c:ptCount val="13"/>
                <c:pt idx="0">
                  <c:v>-0.29838952617477688</c:v>
                </c:pt>
                <c:pt idx="1">
                  <c:v>-0.81489360970471125</c:v>
                </c:pt>
                <c:pt idx="2">
                  <c:v>-0.47889452778289954</c:v>
                </c:pt>
                <c:pt idx="3">
                  <c:v>-0.37337291939030148</c:v>
                </c:pt>
                <c:pt idx="4">
                  <c:v>-0.27639499765197684</c:v>
                </c:pt>
                <c:pt idx="5">
                  <c:v>-8.3472239246652258E-2</c:v>
                </c:pt>
                <c:pt idx="6">
                  <c:v>0.77165765415764653</c:v>
                </c:pt>
                <c:pt idx="7">
                  <c:v>-0.27416747906064742</c:v>
                </c:pt>
                <c:pt idx="12">
                  <c:v>-0.29197805746602334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87-41B6-8387-49F13A316169}"/>
            </c:ext>
          </c:extLst>
        </c:ser>
        <c:ser>
          <c:idx val="4"/>
          <c:order val="5"/>
          <c:tx>
            <c:strRef>
              <c:f>'EM evol mensu TF cat '!$M$184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'!$M$185:$M$197</c:f>
              <c:numCache>
                <c:formatCode>0.00</c:formatCode>
                <c:ptCount val="13"/>
                <c:pt idx="0">
                  <c:v>-1.4669591129783308</c:v>
                </c:pt>
                <c:pt idx="1">
                  <c:v>-1.8119507368877583</c:v>
                </c:pt>
                <c:pt idx="2">
                  <c:v>-0.76073739164114862</c:v>
                </c:pt>
                <c:pt idx="3">
                  <c:v>-0.64322008190318769</c:v>
                </c:pt>
                <c:pt idx="4">
                  <c:v>-1.2644599663378608</c:v>
                </c:pt>
                <c:pt idx="5">
                  <c:v>-0.63819980225017936</c:v>
                </c:pt>
                <c:pt idx="6">
                  <c:v>-0.19440920042723242</c:v>
                </c:pt>
                <c:pt idx="7">
                  <c:v>-1.0124463107378521</c:v>
                </c:pt>
                <c:pt idx="12">
                  <c:v>-1.0410708114383924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87-41B6-8387-49F13A316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BD-4171-8351-8DA2F4C7797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'!$C$207:$C$219</c:f>
              <c:numCache>
                <c:formatCode>0.00</c:formatCode>
                <c:ptCount val="13"/>
                <c:pt idx="0">
                  <c:v>9.3705927607753363</c:v>
                </c:pt>
                <c:pt idx="1">
                  <c:v>8.8063902476900378</c:v>
                </c:pt>
                <c:pt idx="2">
                  <c:v>7.6891014578505334</c:v>
                </c:pt>
                <c:pt idx="3">
                  <c:v>6.7830755590582212</c:v>
                </c:pt>
                <c:pt idx="4">
                  <c:v>6.9914532920652785</c:v>
                </c:pt>
                <c:pt idx="5">
                  <c:v>7.4237723545104242</c:v>
                </c:pt>
                <c:pt idx="6">
                  <c:v>8.2583329400846264</c:v>
                </c:pt>
                <c:pt idx="7">
                  <c:v>8.3282923299565841</c:v>
                </c:pt>
                <c:pt idx="8">
                  <c:v>8.2220003328340816</c:v>
                </c:pt>
                <c:pt idx="9">
                  <c:v>7.7553727730970099</c:v>
                </c:pt>
                <c:pt idx="10">
                  <c:v>8.2210483777854755</c:v>
                </c:pt>
                <c:pt idx="11">
                  <c:v>8.4573499041156506</c:v>
                </c:pt>
                <c:pt idx="12">
                  <c:v>8.0045805740311788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D-4171-8351-8DA2F4C77976}"/>
            </c:ext>
          </c:extLst>
        </c:ser>
        <c:ser>
          <c:idx val="5"/>
          <c:order val="1"/>
          <c:tx>
            <c:strRef>
              <c:f>'EM evol mensu TF cat 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BD-4171-8351-8DA2F4C77976}"/>
              </c:ext>
            </c:extLst>
          </c:dPt>
          <c:val>
            <c:numRef>
              <c:f>'EM evol mensu TF cat '!$G$207:$G$219</c:f>
              <c:numCache>
                <c:formatCode>0.00</c:formatCode>
                <c:ptCount val="13"/>
                <c:pt idx="0">
                  <c:v>6.9674397174013212</c:v>
                </c:pt>
                <c:pt idx="1">
                  <c:v>5.2758103587495677</c:v>
                </c:pt>
                <c:pt idx="2">
                  <c:v>5.2814184636118595</c:v>
                </c:pt>
                <c:pt idx="3">
                  <c:v>4.8381161007667028</c:v>
                </c:pt>
                <c:pt idx="4">
                  <c:v>4.2073150176976233</c:v>
                </c:pt>
                <c:pt idx="5">
                  <c:v>5.1742054981477867</c:v>
                </c:pt>
                <c:pt idx="6">
                  <c:v>6.4211948262470031</c:v>
                </c:pt>
                <c:pt idx="7">
                  <c:v>6.857538301312796</c:v>
                </c:pt>
                <c:pt idx="8">
                  <c:v>7.1567819107404977</c:v>
                </c:pt>
                <c:pt idx="9">
                  <c:v>6.9458601060321028</c:v>
                </c:pt>
                <c:pt idx="10">
                  <c:v>8.0739229505590586</c:v>
                </c:pt>
                <c:pt idx="11">
                  <c:v>7.9240227321011263</c:v>
                </c:pt>
                <c:pt idx="12">
                  <c:v>6.6710822192240071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BD-4171-8351-8DA2F4C77976}"/>
            </c:ext>
          </c:extLst>
        </c:ser>
        <c:ser>
          <c:idx val="0"/>
          <c:order val="2"/>
          <c:tx>
            <c:strRef>
              <c:f>'EM evol mensu TF cat 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BD-4171-8351-8DA2F4C7797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'!$I$207:$I$219</c:f>
              <c:numCache>
                <c:formatCode>0.00</c:formatCode>
                <c:ptCount val="13"/>
                <c:pt idx="0">
                  <c:v>9.0404257222073152</c:v>
                </c:pt>
                <c:pt idx="1">
                  <c:v>8.1338782924613984</c:v>
                </c:pt>
                <c:pt idx="2">
                  <c:v>7.8277350511623833</c:v>
                </c:pt>
                <c:pt idx="3">
                  <c:v>6.8792495280950297</c:v>
                </c:pt>
                <c:pt idx="4">
                  <c:v>7.1747967479674797</c:v>
                </c:pt>
                <c:pt idx="5">
                  <c:v>6.9609022871637913</c:v>
                </c:pt>
                <c:pt idx="6">
                  <c:v>7.3003359210505163</c:v>
                </c:pt>
                <c:pt idx="7">
                  <c:v>7.9892656391659109</c:v>
                </c:pt>
                <c:pt idx="8">
                  <c:v>7.4074122321370419</c:v>
                </c:pt>
                <c:pt idx="9">
                  <c:v>7.2019665990323087</c:v>
                </c:pt>
                <c:pt idx="10">
                  <c:v>7.9340364491960953</c:v>
                </c:pt>
                <c:pt idx="11">
                  <c:v>8.0182658584548019</c:v>
                </c:pt>
                <c:pt idx="12">
                  <c:v>7.6034957930657221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BD-4171-8351-8DA2F4C77976}"/>
            </c:ext>
          </c:extLst>
        </c:ser>
        <c:ser>
          <c:idx val="1"/>
          <c:order val="3"/>
          <c:tx>
            <c:strRef>
              <c:f>'EM evol mensu TF cat 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BD-4171-8351-8DA2F4C779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BD-4171-8351-8DA2F4C7797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'!$K$207:$K$219</c:f>
              <c:numCache>
                <c:formatCode>0.00</c:formatCode>
                <c:ptCount val="13"/>
                <c:pt idx="0">
                  <c:v>9.3623068242013865</c:v>
                </c:pt>
                <c:pt idx="1">
                  <c:v>8.9256651849331092</c:v>
                </c:pt>
                <c:pt idx="2">
                  <c:v>7.7811265701170695</c:v>
                </c:pt>
                <c:pt idx="3">
                  <c:v>6.9401868476753519</c:v>
                </c:pt>
                <c:pt idx="4">
                  <c:v>7.1944280821170672</c:v>
                </c:pt>
                <c:pt idx="5">
                  <c:v>6.8849027877430302</c:v>
                </c:pt>
                <c:pt idx="6">
                  <c:v>7.8408174424167862</c:v>
                </c:pt>
                <c:pt idx="7">
                  <c:v>8.0958435534197655</c:v>
                </c:pt>
                <c:pt idx="12">
                  <c:v>7.8299072315852447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BD-4171-8351-8DA2F4C77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'!$L$206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BD-4171-8351-8DA2F4C779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BD-4171-8351-8DA2F4C779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BD-4171-8351-8DA2F4C779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BD-4171-8351-8DA2F4C779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BD-4171-8351-8DA2F4C779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BD-4171-8351-8DA2F4C779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BD-4171-8351-8DA2F4C779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BD-4171-8351-8DA2F4C779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BD-4171-8351-8DA2F4C779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BD-4171-8351-8DA2F4C779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BD-4171-8351-8DA2F4C779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BD-4171-8351-8DA2F4C779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BD-4171-8351-8DA2F4C77976}"/>
              </c:ext>
            </c:extLst>
          </c:dPt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'!$L$207:$L$219</c:f>
              <c:numCache>
                <c:formatCode>0.00</c:formatCode>
                <c:ptCount val="13"/>
                <c:pt idx="0">
                  <c:v>0.32188110199407127</c:v>
                </c:pt>
                <c:pt idx="1">
                  <c:v>0.79178689247171086</c:v>
                </c:pt>
                <c:pt idx="2">
                  <c:v>-4.6608481045313788E-2</c:v>
                </c:pt>
                <c:pt idx="3">
                  <c:v>6.0937319580322225E-2</c:v>
                </c:pt>
                <c:pt idx="4">
                  <c:v>1.9631334149587509E-2</c:v>
                </c:pt>
                <c:pt idx="5">
                  <c:v>-7.5999499420761119E-2</c:v>
                </c:pt>
                <c:pt idx="6">
                  <c:v>0.54048152136626992</c:v>
                </c:pt>
                <c:pt idx="7">
                  <c:v>0.10657791425385454</c:v>
                </c:pt>
                <c:pt idx="12">
                  <c:v>0.24443465435446932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BD-4171-8351-8DA2F4C77976}"/>
            </c:ext>
          </c:extLst>
        </c:ser>
        <c:ser>
          <c:idx val="4"/>
          <c:order val="5"/>
          <c:tx>
            <c:strRef>
              <c:f>'EM evol mensu TF cat '!$M$206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'!$M$207:$M$219</c:f>
              <c:numCache>
                <c:formatCode>0.00</c:formatCode>
                <c:ptCount val="13"/>
                <c:pt idx="0">
                  <c:v>-8.2859365739498259E-3</c:v>
                </c:pt>
                <c:pt idx="1">
                  <c:v>0.11927493724307148</c:v>
                </c:pt>
                <c:pt idx="2">
                  <c:v>9.2025112266536091E-2</c:v>
                </c:pt>
                <c:pt idx="3">
                  <c:v>0.15711128861713064</c:v>
                </c:pt>
                <c:pt idx="4">
                  <c:v>0.20297479005178864</c:v>
                </c:pt>
                <c:pt idx="5">
                  <c:v>-0.53886956676739395</c:v>
                </c:pt>
                <c:pt idx="6">
                  <c:v>-0.41751549766784013</c:v>
                </c:pt>
                <c:pt idx="7">
                  <c:v>-0.23244877653681861</c:v>
                </c:pt>
                <c:pt idx="12">
                  <c:v>-0.10364644998498829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BD-4171-8351-8DA2F4C77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46-4088-97F0-0FCF7C00572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'!$C$229:$C$241</c:f>
              <c:numCache>
                <c:formatCode>0.00</c:formatCode>
                <c:ptCount val="13"/>
                <c:pt idx="0">
                  <c:v>9.0054536625452908</c:v>
                </c:pt>
                <c:pt idx="1">
                  <c:v>8.5067675461942063</c:v>
                </c:pt>
                <c:pt idx="2">
                  <c:v>7.2476509046677817</c:v>
                </c:pt>
                <c:pt idx="3">
                  <c:v>7.075300914780934</c:v>
                </c:pt>
                <c:pt idx="4">
                  <c:v>6.9060379328345221</c:v>
                </c:pt>
                <c:pt idx="5">
                  <c:v>7.0511614784162511</c:v>
                </c:pt>
                <c:pt idx="6">
                  <c:v>7.959677419354839</c:v>
                </c:pt>
                <c:pt idx="7">
                  <c:v>8.1035889328063249</c:v>
                </c:pt>
                <c:pt idx="8">
                  <c:v>7.9421645585065281</c:v>
                </c:pt>
                <c:pt idx="9">
                  <c:v>7.8703030303030301</c:v>
                </c:pt>
                <c:pt idx="10">
                  <c:v>8.1525449500133043</c:v>
                </c:pt>
                <c:pt idx="11">
                  <c:v>8.4826905204460967</c:v>
                </c:pt>
                <c:pt idx="12">
                  <c:v>7.8216146249016871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6-4088-97F0-0FCF7C005725}"/>
            </c:ext>
          </c:extLst>
        </c:ser>
        <c:ser>
          <c:idx val="5"/>
          <c:order val="1"/>
          <c:tx>
            <c:strRef>
              <c:f>'EM evol mensu TF cat 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46-4088-97F0-0FCF7C005725}"/>
              </c:ext>
            </c:extLst>
          </c:dPt>
          <c:val>
            <c:numRef>
              <c:f>'EM evol mensu TF cat '!$G$229:$G$241</c:f>
              <c:numCache>
                <c:formatCode>0.00</c:formatCode>
                <c:ptCount val="13"/>
                <c:pt idx="0">
                  <c:v>8.3245614035087723</c:v>
                </c:pt>
                <c:pt idx="1">
                  <c:v>5.8339965889710061</c:v>
                </c:pt>
                <c:pt idx="2">
                  <c:v>4.9698795180722888</c:v>
                </c:pt>
                <c:pt idx="3">
                  <c:v>4.5827586206896553</c:v>
                </c:pt>
                <c:pt idx="4">
                  <c:v>4.5976154992548439</c:v>
                </c:pt>
                <c:pt idx="5">
                  <c:v>5.3356121814791795</c:v>
                </c:pt>
                <c:pt idx="6">
                  <c:v>5.5065394511149224</c:v>
                </c:pt>
                <c:pt idx="7">
                  <c:v>6.961495946941783</c:v>
                </c:pt>
                <c:pt idx="8">
                  <c:v>7.4027186883885028</c:v>
                </c:pt>
                <c:pt idx="9">
                  <c:v>6.8439481665288113</c:v>
                </c:pt>
                <c:pt idx="10">
                  <c:v>7.6478213437720592</c:v>
                </c:pt>
                <c:pt idx="11">
                  <c:v>7.4170022371364652</c:v>
                </c:pt>
                <c:pt idx="12">
                  <c:v>6.7410052451341631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46-4088-97F0-0FCF7C005725}"/>
            </c:ext>
          </c:extLst>
        </c:ser>
        <c:ser>
          <c:idx val="0"/>
          <c:order val="2"/>
          <c:tx>
            <c:strRef>
              <c:f>'EM evol mensu TF cat 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46-4088-97F0-0FCF7C00572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'!$I$229:$I$241</c:f>
              <c:numCache>
                <c:formatCode>0.00</c:formatCode>
                <c:ptCount val="13"/>
                <c:pt idx="0">
                  <c:v>8.5421562564419702</c:v>
                </c:pt>
                <c:pt idx="1">
                  <c:v>7.5562582648191805</c:v>
                </c:pt>
                <c:pt idx="2">
                  <c:v>7.4353063004142141</c:v>
                </c:pt>
                <c:pt idx="3">
                  <c:v>6.4463638503177219</c:v>
                </c:pt>
                <c:pt idx="4">
                  <c:v>6.568483765266607</c:v>
                </c:pt>
                <c:pt idx="5">
                  <c:v>7.2321317200947988</c:v>
                </c:pt>
                <c:pt idx="6">
                  <c:v>6.7787752199804459</c:v>
                </c:pt>
                <c:pt idx="7">
                  <c:v>6.8252309678460481</c:v>
                </c:pt>
                <c:pt idx="8">
                  <c:v>6.4915809639040125</c:v>
                </c:pt>
                <c:pt idx="9">
                  <c:v>7.1003599507435826</c:v>
                </c:pt>
                <c:pt idx="10">
                  <c:v>7.424039607591455</c:v>
                </c:pt>
                <c:pt idx="11">
                  <c:v>7.4204156800841883</c:v>
                </c:pt>
                <c:pt idx="12">
                  <c:v>7.1112230573694131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46-4088-97F0-0FCF7C005725}"/>
            </c:ext>
          </c:extLst>
        </c:ser>
        <c:ser>
          <c:idx val="1"/>
          <c:order val="3"/>
          <c:tx>
            <c:strRef>
              <c:f>'EM evol mensu TF cat 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46-4088-97F0-0FCF7C0057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46-4088-97F0-0FCF7C00572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'!$K$229:$K$241</c:f>
              <c:numCache>
                <c:formatCode>0.00</c:formatCode>
                <c:ptCount val="13"/>
                <c:pt idx="0">
                  <c:v>7.8345320546972115</c:v>
                </c:pt>
                <c:pt idx="1">
                  <c:v>7.7443588076887364</c:v>
                </c:pt>
                <c:pt idx="2">
                  <c:v>6.6837703527130214</c:v>
                </c:pt>
                <c:pt idx="3">
                  <c:v>5.938113116143878</c:v>
                </c:pt>
                <c:pt idx="4">
                  <c:v>6.0907472429652341</c:v>
                </c:pt>
                <c:pt idx="5">
                  <c:v>5.9943793505988152</c:v>
                </c:pt>
                <c:pt idx="6">
                  <c:v>7.0589338557079149</c:v>
                </c:pt>
                <c:pt idx="7">
                  <c:v>7.1901541365209187</c:v>
                </c:pt>
                <c:pt idx="12">
                  <c:v>6.8138163437236727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46-4088-97F0-0FCF7C005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'!$L$228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46-4088-97F0-0FCF7C0057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46-4088-97F0-0FCF7C0057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46-4088-97F0-0FCF7C0057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46-4088-97F0-0FCF7C0057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46-4088-97F0-0FCF7C0057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46-4088-97F0-0FCF7C0057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46-4088-97F0-0FCF7C0057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46-4088-97F0-0FCF7C0057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46-4088-97F0-0FCF7C0057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46-4088-97F0-0FCF7C0057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46-4088-97F0-0FCF7C0057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46-4088-97F0-0FCF7C0057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46-4088-97F0-0FCF7C005725}"/>
              </c:ext>
            </c:extLst>
          </c:dPt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'!$L$229:$L$241</c:f>
              <c:numCache>
                <c:formatCode>0.00</c:formatCode>
                <c:ptCount val="13"/>
                <c:pt idx="0">
                  <c:v>-0.70762420174475871</c:v>
                </c:pt>
                <c:pt idx="1">
                  <c:v>0.18810054286955591</c:v>
                </c:pt>
                <c:pt idx="2">
                  <c:v>-0.7515359477011927</c:v>
                </c:pt>
                <c:pt idx="3">
                  <c:v>-0.50825073417384381</c:v>
                </c:pt>
                <c:pt idx="4">
                  <c:v>-0.47773652230137298</c:v>
                </c:pt>
                <c:pt idx="5">
                  <c:v>-1.2377523694959836</c:v>
                </c:pt>
                <c:pt idx="6">
                  <c:v>0.28015863572746902</c:v>
                </c:pt>
                <c:pt idx="7">
                  <c:v>0.36492316867487062</c:v>
                </c:pt>
                <c:pt idx="12">
                  <c:v>-0.28847384335553095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46-4088-97F0-0FCF7C005725}"/>
            </c:ext>
          </c:extLst>
        </c:ser>
        <c:ser>
          <c:idx val="4"/>
          <c:order val="5"/>
          <c:tx>
            <c:strRef>
              <c:f>'EM evol mensu TF cat '!$M$228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'!$M$229:$M$241</c:f>
              <c:numCache>
                <c:formatCode>0.00</c:formatCode>
                <c:ptCount val="13"/>
                <c:pt idx="0">
                  <c:v>-1.1709216078480793</c:v>
                </c:pt>
                <c:pt idx="1">
                  <c:v>-0.76240873850546986</c:v>
                </c:pt>
                <c:pt idx="2">
                  <c:v>-0.56388055195476028</c:v>
                </c:pt>
                <c:pt idx="3">
                  <c:v>-1.137187798637056</c:v>
                </c:pt>
                <c:pt idx="4">
                  <c:v>-0.81529068986928799</c:v>
                </c:pt>
                <c:pt idx="5">
                  <c:v>-1.0567821278174359</c:v>
                </c:pt>
                <c:pt idx="6">
                  <c:v>-0.90074356364692409</c:v>
                </c:pt>
                <c:pt idx="7">
                  <c:v>-0.91343479628540614</c:v>
                </c:pt>
                <c:pt idx="12">
                  <c:v>-0.88284228814400212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46-4088-97F0-0FCF7C005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F2-41B7-9B59-1FB1993F9B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'!$C$251:$C$263</c:f>
              <c:numCache>
                <c:formatCode>0.00</c:formatCode>
                <c:ptCount val="13"/>
                <c:pt idx="0">
                  <c:v>9.028450913902903</c:v>
                </c:pt>
                <c:pt idx="1">
                  <c:v>9.3932112550245641</c:v>
                </c:pt>
                <c:pt idx="2">
                  <c:v>6.8406603055669377</c:v>
                </c:pt>
                <c:pt idx="3">
                  <c:v>7.389364919354839</c:v>
                </c:pt>
                <c:pt idx="4">
                  <c:v>5.5616280852368538</c:v>
                </c:pt>
                <c:pt idx="5">
                  <c:v>5.8446588168534541</c:v>
                </c:pt>
                <c:pt idx="6">
                  <c:v>6.2364801792270832</c:v>
                </c:pt>
                <c:pt idx="7">
                  <c:v>7.9252712509880006</c:v>
                </c:pt>
                <c:pt idx="8">
                  <c:v>7.6329511677282378</c:v>
                </c:pt>
                <c:pt idx="9">
                  <c:v>8.0010934937124105</c:v>
                </c:pt>
                <c:pt idx="10">
                  <c:v>7.9468870346598202</c:v>
                </c:pt>
                <c:pt idx="11">
                  <c:v>8.4239870089699966</c:v>
                </c:pt>
                <c:pt idx="12">
                  <c:v>7.4280727143473735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2-41B7-9B59-1FB1993F9BE8}"/>
            </c:ext>
          </c:extLst>
        </c:ser>
        <c:ser>
          <c:idx val="5"/>
          <c:order val="1"/>
          <c:tx>
            <c:strRef>
              <c:f>'EM evol mensu TF cat 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F2-41B7-9B59-1FB1993F9BE8}"/>
              </c:ext>
            </c:extLst>
          </c:dPt>
          <c:val>
            <c:numRef>
              <c:f>'EM evol mensu TF cat '!$G$251:$G$263</c:f>
              <c:numCache>
                <c:formatCode>0.00</c:formatCode>
                <c:ptCount val="13"/>
                <c:pt idx="0">
                  <c:v>7.4646680942184158</c:v>
                </c:pt>
                <c:pt idx="1">
                  <c:v>6.6320441988950281</c:v>
                </c:pt>
                <c:pt idx="2">
                  <c:v>6.6613149847094801</c:v>
                </c:pt>
                <c:pt idx="3">
                  <c:v>5.06345957011259</c:v>
                </c:pt>
                <c:pt idx="4">
                  <c:v>5.3384703196347028</c:v>
                </c:pt>
                <c:pt idx="5">
                  <c:v>5.2675937631689846</c:v>
                </c:pt>
                <c:pt idx="6">
                  <c:v>6.6844494892167994</c:v>
                </c:pt>
                <c:pt idx="7">
                  <c:v>7.1927890902297777</c:v>
                </c:pt>
                <c:pt idx="8">
                  <c:v>7.2236842105263159</c:v>
                </c:pt>
                <c:pt idx="9">
                  <c:v>6.8118694362017802</c:v>
                </c:pt>
                <c:pt idx="10">
                  <c:v>7.7270553064275038</c:v>
                </c:pt>
                <c:pt idx="11">
                  <c:v>6.9072194021432596</c:v>
                </c:pt>
                <c:pt idx="12">
                  <c:v>6.8323432190656712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2-41B7-9B59-1FB1993F9BE8}"/>
            </c:ext>
          </c:extLst>
        </c:ser>
        <c:ser>
          <c:idx val="0"/>
          <c:order val="2"/>
          <c:tx>
            <c:strRef>
              <c:f>'EM evol mensu TF cat 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F2-41B7-9B59-1FB1993F9B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'!$I$251:$I$263</c:f>
              <c:numCache>
                <c:formatCode>0.00</c:formatCode>
                <c:ptCount val="13"/>
                <c:pt idx="0">
                  <c:v>8.1773153575615467</c:v>
                </c:pt>
                <c:pt idx="1">
                  <c:v>7.427726233696383</c:v>
                </c:pt>
                <c:pt idx="2">
                  <c:v>7.0971967193046881</c:v>
                </c:pt>
                <c:pt idx="3">
                  <c:v>6.3673972247438728</c:v>
                </c:pt>
                <c:pt idx="4">
                  <c:v>6.176079734219269</c:v>
                </c:pt>
                <c:pt idx="5">
                  <c:v>5.8006571741511497</c:v>
                </c:pt>
                <c:pt idx="6">
                  <c:v>6.2486119679210361</c:v>
                </c:pt>
                <c:pt idx="7">
                  <c:v>7.0748574144486689</c:v>
                </c:pt>
                <c:pt idx="8">
                  <c:v>6.6796864062718742</c:v>
                </c:pt>
                <c:pt idx="9">
                  <c:v>7.2184328055217213</c:v>
                </c:pt>
                <c:pt idx="10">
                  <c:v>7.0495697491213187</c:v>
                </c:pt>
                <c:pt idx="11">
                  <c:v>6.9947035118019576</c:v>
                </c:pt>
                <c:pt idx="12">
                  <c:v>6.8802632895629259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F2-41B7-9B59-1FB1993F9BE8}"/>
            </c:ext>
          </c:extLst>
        </c:ser>
        <c:ser>
          <c:idx val="1"/>
          <c:order val="3"/>
          <c:tx>
            <c:strRef>
              <c:f>'EM evol mensu TF cat 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F2-41B7-9B59-1FB1993F9B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F2-41B7-9B59-1FB1993F9BE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'!$K$251:$K$263</c:f>
              <c:numCache>
                <c:formatCode>0.00</c:formatCode>
                <c:ptCount val="13"/>
                <c:pt idx="0">
                  <c:v>8.4721924496844103</c:v>
                </c:pt>
                <c:pt idx="1">
                  <c:v>8.0002362669816893</c:v>
                </c:pt>
                <c:pt idx="2">
                  <c:v>7.2788947314156101</c:v>
                </c:pt>
                <c:pt idx="3">
                  <c:v>6.5939413130673419</c:v>
                </c:pt>
                <c:pt idx="4">
                  <c:v>6.7745027900987269</c:v>
                </c:pt>
                <c:pt idx="5">
                  <c:v>6.5450780880265027</c:v>
                </c:pt>
                <c:pt idx="6">
                  <c:v>7.3277715980719318</c:v>
                </c:pt>
                <c:pt idx="7">
                  <c:v>7.3553964757709247</c:v>
                </c:pt>
                <c:pt idx="12">
                  <c:v>7.2934578350109982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F2-41B7-9B59-1FB1993F9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'!$L$250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F2-41B7-9B59-1FB1993F9B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2-41B7-9B59-1FB1993F9B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2-41B7-9B59-1FB1993F9B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2-41B7-9B59-1FB1993F9B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2-41B7-9B59-1FB1993F9B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2-41B7-9B59-1FB1993F9B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2-41B7-9B59-1FB1993F9B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2-41B7-9B59-1FB1993F9B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2-41B7-9B59-1FB1993F9B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2-41B7-9B59-1FB1993F9B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F2-41B7-9B59-1FB1993F9B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F2-41B7-9B59-1FB1993F9B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F2-41B7-9B59-1FB1993F9BE8}"/>
              </c:ext>
            </c:extLst>
          </c:dPt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'!$L$251:$L$263</c:f>
              <c:numCache>
                <c:formatCode>0.00</c:formatCode>
                <c:ptCount val="13"/>
                <c:pt idx="0">
                  <c:v>0.29487709212286362</c:v>
                </c:pt>
                <c:pt idx="1">
                  <c:v>0.57251003328530636</c:v>
                </c:pt>
                <c:pt idx="2">
                  <c:v>0.18169801211092196</c:v>
                </c:pt>
                <c:pt idx="3">
                  <c:v>0.22654408832346906</c:v>
                </c:pt>
                <c:pt idx="4">
                  <c:v>0.59842305587945788</c:v>
                </c:pt>
                <c:pt idx="5">
                  <c:v>0.74442091387535303</c:v>
                </c:pt>
                <c:pt idx="6">
                  <c:v>1.0791596301508957</c:v>
                </c:pt>
                <c:pt idx="7">
                  <c:v>0.28053906132225581</c:v>
                </c:pt>
                <c:pt idx="12">
                  <c:v>0.4723157303779324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F2-41B7-9B59-1FB1993F9BE8}"/>
            </c:ext>
          </c:extLst>
        </c:ser>
        <c:ser>
          <c:idx val="4"/>
          <c:order val="5"/>
          <c:tx>
            <c:strRef>
              <c:f>'EM evol mensu TF cat '!$M$250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'!$M$251:$M$263</c:f>
              <c:numCache>
                <c:formatCode>0.00</c:formatCode>
                <c:ptCount val="13"/>
                <c:pt idx="0">
                  <c:v>-0.55625846421849268</c:v>
                </c:pt>
                <c:pt idx="1">
                  <c:v>-1.3929749880428748</c:v>
                </c:pt>
                <c:pt idx="2">
                  <c:v>0.43823442584867234</c:v>
                </c:pt>
                <c:pt idx="3">
                  <c:v>-0.79542360628749709</c:v>
                </c:pt>
                <c:pt idx="4">
                  <c:v>1.2128747048618731</c:v>
                </c:pt>
                <c:pt idx="5">
                  <c:v>0.70041927117304859</c:v>
                </c:pt>
                <c:pt idx="6">
                  <c:v>1.0912914188448486</c:v>
                </c:pt>
                <c:pt idx="7">
                  <c:v>-0.56987477521707586</c:v>
                </c:pt>
                <c:pt idx="12">
                  <c:v>0.1217440794467084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F2-41B7-9B59-1FB1993F9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AB-4524-A98B-CD77958C9D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0.7147</c:v>
                </c:pt>
                <c:pt idx="1">
                  <c:v>0.72450000000000003</c:v>
                </c:pt>
                <c:pt idx="2">
                  <c:v>0.70810000000000006</c:v>
                </c:pt>
                <c:pt idx="3">
                  <c:v>0.67409999999999992</c:v>
                </c:pt>
                <c:pt idx="4">
                  <c:v>0.62780000000000002</c:v>
                </c:pt>
                <c:pt idx="5">
                  <c:v>0.70180000000000009</c:v>
                </c:pt>
                <c:pt idx="6">
                  <c:v>0.75379999999999991</c:v>
                </c:pt>
                <c:pt idx="7">
                  <c:v>0.79530000000000001</c:v>
                </c:pt>
                <c:pt idx="8">
                  <c:v>0.69420000000000004</c:v>
                </c:pt>
                <c:pt idx="9">
                  <c:v>0.6915</c:v>
                </c:pt>
                <c:pt idx="10">
                  <c:v>0.68889999999999996</c:v>
                </c:pt>
                <c:pt idx="11">
                  <c:v>0.69120000000000004</c:v>
                </c:pt>
                <c:pt idx="12">
                  <c:v>0.70549166666666674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B-4524-A98B-CD77958C9D9B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AB-4524-A98B-CD77958C9D9B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0.14360000000000001</c:v>
                </c:pt>
                <c:pt idx="1">
                  <c:v>0.18840000000000001</c:v>
                </c:pt>
                <c:pt idx="2">
                  <c:v>0.22089999999999999</c:v>
                </c:pt>
                <c:pt idx="3">
                  <c:v>0.25409999999999999</c:v>
                </c:pt>
                <c:pt idx="4">
                  <c:v>0.28110000000000002</c:v>
                </c:pt>
                <c:pt idx="5">
                  <c:v>0.2873</c:v>
                </c:pt>
                <c:pt idx="6">
                  <c:v>0.4224</c:v>
                </c:pt>
                <c:pt idx="7">
                  <c:v>0.57719999999999994</c:v>
                </c:pt>
                <c:pt idx="8">
                  <c:v>0.54899999999999993</c:v>
                </c:pt>
                <c:pt idx="9">
                  <c:v>0.65</c:v>
                </c:pt>
                <c:pt idx="10">
                  <c:v>0.66709999999999992</c:v>
                </c:pt>
                <c:pt idx="11">
                  <c:v>0.56889999999999996</c:v>
                </c:pt>
                <c:pt idx="12">
                  <c:v>0.40083333333333332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AB-4524-A98B-CD77958C9D9B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AB-4524-A98B-CD77958C9D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0.53969999999999996</c:v>
                </c:pt>
                <c:pt idx="1">
                  <c:v>0.66890000000000005</c:v>
                </c:pt>
                <c:pt idx="2">
                  <c:v>0.6987000000000001</c:v>
                </c:pt>
                <c:pt idx="3">
                  <c:v>0.70400000000000007</c:v>
                </c:pt>
                <c:pt idx="4">
                  <c:v>0.62519999999999998</c:v>
                </c:pt>
                <c:pt idx="5">
                  <c:v>0.65620000000000001</c:v>
                </c:pt>
                <c:pt idx="6">
                  <c:v>0.76800000000000002</c:v>
                </c:pt>
                <c:pt idx="7">
                  <c:v>0.80730000000000002</c:v>
                </c:pt>
                <c:pt idx="8">
                  <c:v>0.68879999999999997</c:v>
                </c:pt>
                <c:pt idx="9">
                  <c:v>0.72849999999999993</c:v>
                </c:pt>
                <c:pt idx="10">
                  <c:v>0.73599999999999999</c:v>
                </c:pt>
                <c:pt idx="11">
                  <c:v>0.71409999999999996</c:v>
                </c:pt>
                <c:pt idx="12">
                  <c:v>0.69461666666666655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AB-4524-A98B-CD77958C9D9B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AB-4524-A98B-CD77958C9D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AB-4524-A98B-CD77958C9D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0.74150000000000005</c:v>
                </c:pt>
                <c:pt idx="1">
                  <c:v>0.79590000000000005</c:v>
                </c:pt>
                <c:pt idx="2">
                  <c:v>0.74109999999999998</c:v>
                </c:pt>
                <c:pt idx="3">
                  <c:v>0.72049999999999992</c:v>
                </c:pt>
                <c:pt idx="4">
                  <c:v>0.64319999999999988</c:v>
                </c:pt>
                <c:pt idx="5">
                  <c:v>0.71959999999999991</c:v>
                </c:pt>
                <c:pt idx="6">
                  <c:v>0.80040000000000011</c:v>
                </c:pt>
                <c:pt idx="7">
                  <c:v>0.83629999999999993</c:v>
                </c:pt>
                <c:pt idx="12">
                  <c:v>0.7494882445878791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AB-4524-A98B-CD77958C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AB-4524-A98B-CD77958C9D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AB-4524-A98B-CD77958C9D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AB-4524-A98B-CD77958C9D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AB-4524-A98B-CD77958C9D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AB-4524-A98B-CD77958C9D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AB-4524-A98B-CD77958C9D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AB-4524-A98B-CD77958C9D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AB-4524-A98B-CD77958C9D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AB-4524-A98B-CD77958C9D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AB-4524-A98B-CD77958C9D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AB-4524-A98B-CD77958C9D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AB-4524-A98B-CD77958C9D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AB-4524-A98B-CD77958C9D9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0.37391143227719126</c:v>
                </c:pt>
                <c:pt idx="1">
                  <c:v>0.18986395574824333</c:v>
                </c:pt>
                <c:pt idx="2">
                  <c:v>6.0684127665664667E-2</c:v>
                </c:pt>
                <c:pt idx="3">
                  <c:v>2.3437499999999778E-2</c:v>
                </c:pt>
                <c:pt idx="4">
                  <c:v>2.8790786948176494E-2</c:v>
                </c:pt>
                <c:pt idx="5">
                  <c:v>9.6616885096007188E-2</c:v>
                </c:pt>
                <c:pt idx="6">
                  <c:v>4.2187500000000044E-2</c:v>
                </c:pt>
                <c:pt idx="7">
                  <c:v>3.5922209835253183E-2</c:v>
                </c:pt>
                <c:pt idx="12">
                  <c:v>9.4919685124448927E-2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AB-4524-A98B-CD77958C9D9B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3.7498251014411732E-2</c:v>
                </c:pt>
                <c:pt idx="1">
                  <c:v>9.8550724637681109E-2</c:v>
                </c:pt>
                <c:pt idx="2">
                  <c:v>4.6603587063973828E-2</c:v>
                </c:pt>
                <c:pt idx="3">
                  <c:v>6.8832517430648332E-2</c:v>
                </c:pt>
                <c:pt idx="4">
                  <c:v>2.4530105129021651E-2</c:v>
                </c:pt>
                <c:pt idx="5">
                  <c:v>2.5363351382159838E-2</c:v>
                </c:pt>
                <c:pt idx="6">
                  <c:v>6.1820111435394232E-2</c:v>
                </c:pt>
                <c:pt idx="7">
                  <c:v>5.1552873129636412E-2</c:v>
                </c:pt>
                <c:pt idx="12">
                  <c:v>5.1353173548364994E-2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AB-4524-A98B-CD77958C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299516908213"/>
          <c:y val="0.17797938305654992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6-47B8-8CCE-18DC340881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0.16829999999999998</c:v>
                </c:pt>
                <c:pt idx="1">
                  <c:v>0.17620000000000002</c:v>
                </c:pt>
                <c:pt idx="2">
                  <c:v>0.26950000000000002</c:v>
                </c:pt>
                <c:pt idx="3">
                  <c:v>0.26600000000000001</c:v>
                </c:pt>
                <c:pt idx="4">
                  <c:v>0.33960000000000001</c:v>
                </c:pt>
                <c:pt idx="5">
                  <c:v>0.29350000000000004</c:v>
                </c:pt>
                <c:pt idx="6">
                  <c:v>0.34029999999999999</c:v>
                </c:pt>
                <c:pt idx="7">
                  <c:v>0.50109999999999999</c:v>
                </c:pt>
                <c:pt idx="8">
                  <c:v>0.45030000000000003</c:v>
                </c:pt>
                <c:pt idx="9">
                  <c:v>0.55590000000000006</c:v>
                </c:pt>
                <c:pt idx="10">
                  <c:v>0.62290000000000001</c:v>
                </c:pt>
                <c:pt idx="11">
                  <c:v>0.53170000000000006</c:v>
                </c:pt>
                <c:pt idx="12">
                  <c:v>0.37627500000000008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6-47B8-8CCE-18DC340881CC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26-47B8-8CCE-18DC340881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0.49219999999999997</c:v>
                </c:pt>
                <c:pt idx="1">
                  <c:v>0.63170000000000004</c:v>
                </c:pt>
                <c:pt idx="2">
                  <c:v>0.63300000000000001</c:v>
                </c:pt>
                <c:pt idx="3">
                  <c:v>0.61180000000000001</c:v>
                </c:pt>
                <c:pt idx="4">
                  <c:v>0.5423</c:v>
                </c:pt>
                <c:pt idx="5">
                  <c:v>0.5756</c:v>
                </c:pt>
                <c:pt idx="6">
                  <c:v>0.63270000000000004</c:v>
                </c:pt>
                <c:pt idx="7">
                  <c:v>0.72010000000000007</c:v>
                </c:pt>
                <c:pt idx="8">
                  <c:v>0.60599999999999998</c:v>
                </c:pt>
                <c:pt idx="9">
                  <c:v>0.63700000000000001</c:v>
                </c:pt>
                <c:pt idx="10">
                  <c:v>0.65410000000000001</c:v>
                </c:pt>
                <c:pt idx="11">
                  <c:v>0.63149999999999995</c:v>
                </c:pt>
                <c:pt idx="12">
                  <c:v>0.61399999999999999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26-47B8-8CCE-18DC340881CC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6-47B8-8CCE-18DC340881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0.65670000000000006</c:v>
                </c:pt>
                <c:pt idx="1">
                  <c:v>0.73430000000000006</c:v>
                </c:pt>
                <c:pt idx="2">
                  <c:v>0.70069999999999988</c:v>
                </c:pt>
                <c:pt idx="3">
                  <c:v>0.69530000000000003</c:v>
                </c:pt>
                <c:pt idx="4">
                  <c:v>0.60350000000000004</c:v>
                </c:pt>
                <c:pt idx="5">
                  <c:v>0.63580000000000003</c:v>
                </c:pt>
                <c:pt idx="6">
                  <c:v>0.72400000000000009</c:v>
                </c:pt>
                <c:pt idx="7">
                  <c:v>0.84609999999999996</c:v>
                </c:pt>
                <c:pt idx="12">
                  <c:v>0.69897616759152292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26-47B8-8CCE-18DC3408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26-47B8-8CCE-18DC340881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26-47B8-8CCE-18DC340881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26-47B8-8CCE-18DC340881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26-47B8-8CCE-18DC340881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26-47B8-8CCE-18DC340881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26-47B8-8CCE-18DC340881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26-47B8-8CCE-18DC340881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26-47B8-8CCE-18DC340881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26-47B8-8CCE-18DC340881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26-47B8-8CCE-18DC340881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26-47B8-8CCE-18DC340881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26-47B8-8CCE-18DC340881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26-47B8-8CCE-18DC340881CC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0.33421373425436829</c:v>
                </c:pt>
                <c:pt idx="1">
                  <c:v>0.16241886971663777</c:v>
                </c:pt>
                <c:pt idx="2">
                  <c:v>0.10695102685623992</c:v>
                </c:pt>
                <c:pt idx="3">
                  <c:v>0.13648251062438699</c:v>
                </c:pt>
                <c:pt idx="4">
                  <c:v>0.11285266457680265</c:v>
                </c:pt>
                <c:pt idx="5">
                  <c:v>0.10458651841556632</c:v>
                </c:pt>
                <c:pt idx="6">
                  <c:v>0.14430219693377588</c:v>
                </c:pt>
                <c:pt idx="7">
                  <c:v>0.17497569781974698</c:v>
                </c:pt>
                <c:pt idx="12">
                  <c:v>0.15430462740054685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26-47B8-8CCE-18DC340881CC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-6.8510638297872184E-2</c:v>
                </c:pt>
                <c:pt idx="1">
                  <c:v>4.378109452736334E-2</c:v>
                </c:pt>
                <c:pt idx="2">
                  <c:v>1.1549011115923102E-2</c:v>
                </c:pt>
                <c:pt idx="3">
                  <c:v>0.10698933290877255</c:v>
                </c:pt>
                <c:pt idx="4">
                  <c:v>3.3921535035120742E-2</c:v>
                </c:pt>
                <c:pt idx="5">
                  <c:v>-8.4521238300935941E-2</c:v>
                </c:pt>
                <c:pt idx="6">
                  <c:v>9.6778653394191672E-4</c:v>
                </c:pt>
                <c:pt idx="7">
                  <c:v>0.19522531430993051</c:v>
                </c:pt>
                <c:pt idx="12">
                  <c:v>2.8095155865835997E-2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26-47B8-8CCE-18DC3408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4590-A06C-ABAE11191F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3107</c:v>
                </c:pt>
                <c:pt idx="1">
                  <c:v>3118</c:v>
                </c:pt>
                <c:pt idx="2">
                  <c:v>3225</c:v>
                </c:pt>
                <c:pt idx="3">
                  <c:v>3756</c:v>
                </c:pt>
                <c:pt idx="4">
                  <c:v>2844</c:v>
                </c:pt>
                <c:pt idx="5">
                  <c:v>2651</c:v>
                </c:pt>
                <c:pt idx="6">
                  <c:v>3745</c:v>
                </c:pt>
                <c:pt idx="7">
                  <c:v>2055</c:v>
                </c:pt>
                <c:pt idx="8">
                  <c:v>3514</c:v>
                </c:pt>
                <c:pt idx="9">
                  <c:v>5742</c:v>
                </c:pt>
                <c:pt idx="10">
                  <c:v>4511</c:v>
                </c:pt>
                <c:pt idx="11">
                  <c:v>3559</c:v>
                </c:pt>
                <c:pt idx="12">
                  <c:v>41827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4-4590-A06C-ABAE11191FD4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14-4590-A06C-ABAE11191FD4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606</c:v>
                </c:pt>
                <c:pt idx="1">
                  <c:v>447</c:v>
                </c:pt>
                <c:pt idx="2">
                  <c:v>728</c:v>
                </c:pt>
                <c:pt idx="3">
                  <c:v>2190</c:v>
                </c:pt>
                <c:pt idx="4">
                  <c:v>2629</c:v>
                </c:pt>
                <c:pt idx="5">
                  <c:v>1576</c:v>
                </c:pt>
                <c:pt idx="6">
                  <c:v>3037</c:v>
                </c:pt>
                <c:pt idx="7">
                  <c:v>2397</c:v>
                </c:pt>
                <c:pt idx="8">
                  <c:v>2864</c:v>
                </c:pt>
                <c:pt idx="9">
                  <c:v>6899</c:v>
                </c:pt>
                <c:pt idx="10">
                  <c:v>4904</c:v>
                </c:pt>
                <c:pt idx="11">
                  <c:v>2948</c:v>
                </c:pt>
                <c:pt idx="12">
                  <c:v>31225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14-4590-A06C-ABAE11191FD4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14-4590-A06C-ABAE11191F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2310</c:v>
                </c:pt>
                <c:pt idx="1">
                  <c:v>3187</c:v>
                </c:pt>
                <c:pt idx="2">
                  <c:v>3118</c:v>
                </c:pt>
                <c:pt idx="3">
                  <c:v>4876</c:v>
                </c:pt>
                <c:pt idx="4">
                  <c:v>3214</c:v>
                </c:pt>
                <c:pt idx="5">
                  <c:v>2624</c:v>
                </c:pt>
                <c:pt idx="6">
                  <c:v>4059</c:v>
                </c:pt>
                <c:pt idx="7">
                  <c:v>2470</c:v>
                </c:pt>
                <c:pt idx="8">
                  <c:v>3329</c:v>
                </c:pt>
                <c:pt idx="9">
                  <c:v>6025</c:v>
                </c:pt>
                <c:pt idx="10">
                  <c:v>5025</c:v>
                </c:pt>
                <c:pt idx="11">
                  <c:v>3989</c:v>
                </c:pt>
                <c:pt idx="12">
                  <c:v>44226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14-4590-A06C-ABAE11191FD4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14-4590-A06C-ABAE11191F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14-4590-A06C-ABAE11191F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3770</c:v>
                </c:pt>
                <c:pt idx="1">
                  <c:v>4064</c:v>
                </c:pt>
                <c:pt idx="2">
                  <c:v>3614</c:v>
                </c:pt>
                <c:pt idx="3">
                  <c:v>5655</c:v>
                </c:pt>
                <c:pt idx="4">
                  <c:v>3598</c:v>
                </c:pt>
                <c:pt idx="5">
                  <c:v>2771</c:v>
                </c:pt>
                <c:pt idx="6">
                  <c:v>4213</c:v>
                </c:pt>
                <c:pt idx="7">
                  <c:v>2547</c:v>
                </c:pt>
                <c:pt idx="12">
                  <c:v>30232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14-4590-A06C-ABAE1119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14-4590-A06C-ABAE11191F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14-4590-A06C-ABAE11191F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14-4590-A06C-ABAE11191F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14-4590-A06C-ABAE11191F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14-4590-A06C-ABAE11191F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14-4590-A06C-ABAE11191F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14-4590-A06C-ABAE11191F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14-4590-A06C-ABAE11191F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14-4590-A06C-ABAE11191F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14-4590-A06C-ABAE11191F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14-4590-A06C-ABAE11191F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14-4590-A06C-ABAE11191F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14-4590-A06C-ABAE11191FD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0.63203463203463195</c:v>
                </c:pt>
                <c:pt idx="1">
                  <c:v>0.27518042045811097</c:v>
                </c:pt>
                <c:pt idx="2">
                  <c:v>0.15907633098139828</c:v>
                </c:pt>
                <c:pt idx="3">
                  <c:v>0.1597621000820344</c:v>
                </c:pt>
                <c:pt idx="4">
                  <c:v>0.11947728686994408</c:v>
                </c:pt>
                <c:pt idx="5">
                  <c:v>5.6021341463414531E-2</c:v>
                </c:pt>
                <c:pt idx="6">
                  <c:v>3.7940379403794022E-2</c:v>
                </c:pt>
                <c:pt idx="7">
                  <c:v>3.1174089068825905E-2</c:v>
                </c:pt>
                <c:pt idx="12">
                  <c:v>0.16915461365921569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14-4590-A06C-ABAE11191FD4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0.21338912133891208</c:v>
                </c:pt>
                <c:pt idx="1">
                  <c:v>0.30339961513790881</c:v>
                </c:pt>
                <c:pt idx="2">
                  <c:v>0.12062015503875978</c:v>
                </c:pt>
                <c:pt idx="3">
                  <c:v>0.50559105431309903</c:v>
                </c:pt>
                <c:pt idx="4">
                  <c:v>0.26511954992967657</c:v>
                </c:pt>
                <c:pt idx="5">
                  <c:v>4.5265937382120036E-2</c:v>
                </c:pt>
                <c:pt idx="6">
                  <c:v>0.12496662216288379</c:v>
                </c:pt>
                <c:pt idx="7">
                  <c:v>0.23941605839416069</c:v>
                </c:pt>
                <c:pt idx="12">
                  <c:v>0.23390882004816138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14-4590-A06C-ABAE1119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270324074074074"/>
          <c:w val="0.8924044685990338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DE-477C-B5E6-412A40F458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mens'!$G$119:$G$131</c:f>
              <c:numCache>
                <c:formatCode>0.0%</c:formatCode>
                <c:ptCount val="13"/>
                <c:pt idx="0">
                  <c:v>0.624</c:v>
                </c:pt>
                <c:pt idx="1">
                  <c:v>0.73430000000000006</c:v>
                </c:pt>
                <c:pt idx="2">
                  <c:v>0.63479999999999992</c:v>
                </c:pt>
                <c:pt idx="3">
                  <c:v>0.50749999999999995</c:v>
                </c:pt>
                <c:pt idx="4">
                  <c:v>0.68359999999999999</c:v>
                </c:pt>
                <c:pt idx="5">
                  <c:v>0.36869999999999997</c:v>
                </c:pt>
                <c:pt idx="6">
                  <c:v>0.28389999999999999</c:v>
                </c:pt>
                <c:pt idx="7">
                  <c:v>0.48430000000000001</c:v>
                </c:pt>
                <c:pt idx="8">
                  <c:v>0.40649999999999997</c:v>
                </c:pt>
                <c:pt idx="9">
                  <c:v>0.45169999999999999</c:v>
                </c:pt>
                <c:pt idx="10">
                  <c:v>0.51890000000000003</c:v>
                </c:pt>
                <c:pt idx="11">
                  <c:v>0.48039999999999999</c:v>
                </c:pt>
                <c:pt idx="12">
                  <c:v>0.51488333333333336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E-477C-B5E6-412A40F4582B}"/>
            </c:ext>
          </c:extLst>
        </c:ser>
        <c:ser>
          <c:idx val="0"/>
          <c:order val="1"/>
          <c:tx>
            <c:strRef>
              <c:f>'tasa de ocupación evol mens'!$I$117:$J$117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DE-477C-B5E6-412A40F458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mens'!$I$119:$I$131</c:f>
              <c:numCache>
                <c:formatCode>0.0%</c:formatCode>
                <c:ptCount val="13"/>
                <c:pt idx="0">
                  <c:v>0.51300000000000001</c:v>
                </c:pt>
                <c:pt idx="1">
                  <c:v>0.58329999999999993</c:v>
                </c:pt>
                <c:pt idx="2">
                  <c:v>0.57320000000000004</c:v>
                </c:pt>
                <c:pt idx="3">
                  <c:v>0.51200000000000001</c:v>
                </c:pt>
                <c:pt idx="4">
                  <c:v>0.4178</c:v>
                </c:pt>
                <c:pt idx="5">
                  <c:v>0.43450000000000005</c:v>
                </c:pt>
                <c:pt idx="6">
                  <c:v>0.4788</c:v>
                </c:pt>
                <c:pt idx="7">
                  <c:v>0.53129999999999999</c:v>
                </c:pt>
                <c:pt idx="8">
                  <c:v>0.48009999999999997</c:v>
                </c:pt>
                <c:pt idx="9">
                  <c:v>0.55169999999999997</c:v>
                </c:pt>
                <c:pt idx="10">
                  <c:v>0.60870000000000002</c:v>
                </c:pt>
                <c:pt idx="11">
                  <c:v>0.61360000000000003</c:v>
                </c:pt>
                <c:pt idx="12">
                  <c:v>0.52483333333333337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DE-477C-B5E6-412A40F4582B}"/>
            </c:ext>
          </c:extLst>
        </c:ser>
        <c:ser>
          <c:idx val="1"/>
          <c:order val="2"/>
          <c:tx>
            <c:strRef>
              <c:f>'tasa de ocupación evol mens'!$K$117:$L$117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DE-477C-B5E6-412A40F4582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mens'!$K$119:$K$131</c:f>
              <c:numCache>
                <c:formatCode>0.0%</c:formatCode>
                <c:ptCount val="13"/>
                <c:pt idx="0">
                  <c:v>0.62680000000000002</c:v>
                </c:pt>
                <c:pt idx="1">
                  <c:v>0.62419999999999998</c:v>
                </c:pt>
                <c:pt idx="2">
                  <c:v>0.60389999999999999</c:v>
                </c:pt>
                <c:pt idx="3">
                  <c:v>0.51129999999999998</c:v>
                </c:pt>
                <c:pt idx="4">
                  <c:v>0.49259999999999998</c:v>
                </c:pt>
                <c:pt idx="5">
                  <c:v>0.53890000000000005</c:v>
                </c:pt>
                <c:pt idx="6">
                  <c:v>0.54200000000000004</c:v>
                </c:pt>
                <c:pt idx="7">
                  <c:v>0.57950000000000002</c:v>
                </c:pt>
                <c:pt idx="12">
                  <c:v>0.56471354217583591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DE-477C-B5E6-412A40F4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DE-477C-B5E6-412A40F458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DE-477C-B5E6-412A40F458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DE-477C-B5E6-412A40F458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DE-477C-B5E6-412A40F458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DE-477C-B5E6-412A40F458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DE-477C-B5E6-412A40F458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DE-477C-B5E6-412A40F458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DE-477C-B5E6-412A40F458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DE-477C-B5E6-412A40F458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DE-477C-B5E6-412A40F458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DE-477C-B5E6-412A40F458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DE-477C-B5E6-412A40F458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DE-477C-B5E6-412A40F4582B}"/>
              </c:ext>
            </c:extLst>
          </c:dPt>
          <c:cat>
            <c:strRef>
              <c:f>'tasa de ocupación evol mens'!$B$119:$B$130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mens'!$L$119:$L$131</c:f>
              <c:numCache>
                <c:formatCode>0.0%</c:formatCode>
                <c:ptCount val="13"/>
                <c:pt idx="0">
                  <c:v>0.22183235867446394</c:v>
                </c:pt>
                <c:pt idx="1">
                  <c:v>7.0118292473855703E-2</c:v>
                </c:pt>
                <c:pt idx="2">
                  <c:v>5.3558967201674745E-2</c:v>
                </c:pt>
                <c:pt idx="3">
                  <c:v>-1.3671875000000888E-3</c:v>
                </c:pt>
                <c:pt idx="4">
                  <c:v>0.17903303015797034</c:v>
                </c:pt>
                <c:pt idx="5">
                  <c:v>0.24027617951668589</c:v>
                </c:pt>
                <c:pt idx="6">
                  <c:v>0.13199665831244789</c:v>
                </c:pt>
                <c:pt idx="7">
                  <c:v>9.0720873329569018E-2</c:v>
                </c:pt>
                <c:pt idx="12">
                  <c:v>0.1235641099415048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DE-477C-B5E6-412A40F4582B}"/>
            </c:ext>
          </c:extLst>
        </c:ser>
        <c:ser>
          <c:idx val="4"/>
          <c:order val="4"/>
          <c:tx>
            <c:strRef>
              <c:f>'tasa de ocupación evol mens'!$M$118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mens'!$M$119:$M$131</c:f>
              <c:numCache>
                <c:formatCode>0.0%</c:formatCode>
                <c:ptCount val="13"/>
                <c:pt idx="0">
                  <c:v>1.5060728744939134E-2</c:v>
                </c:pt>
                <c:pt idx="1">
                  <c:v>-1.1872724394491163E-2</c:v>
                </c:pt>
                <c:pt idx="2">
                  <c:v>1.9756838905775176E-2</c:v>
                </c:pt>
                <c:pt idx="3">
                  <c:v>-5.0686966208689177E-2</c:v>
                </c:pt>
                <c:pt idx="4">
                  <c:v>-0.16593294954283788</c:v>
                </c:pt>
                <c:pt idx="5">
                  <c:v>-0.14757987978487808</c:v>
                </c:pt>
                <c:pt idx="6">
                  <c:v>6.3996859049862742E-2</c:v>
                </c:pt>
                <c:pt idx="7">
                  <c:v>0.22412336290663282</c:v>
                </c:pt>
                <c:pt idx="12">
                  <c:v>-1.6846960401152522E-2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DE-477C-B5E6-412A40F4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08706521739130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3E-4BD3-A3A8-4543133062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mens'!$G$141:$G$153</c:f>
              <c:numCache>
                <c:formatCode>0.0%</c:formatCode>
                <c:ptCount val="13"/>
                <c:pt idx="0">
                  <c:v>0.47119999999999995</c:v>
                </c:pt>
                <c:pt idx="1">
                  <c:v>0.44819999999999999</c:v>
                </c:pt>
                <c:pt idx="2">
                  <c:v>0.5746</c:v>
                </c:pt>
                <c:pt idx="3">
                  <c:v>0.29960000000000003</c:v>
                </c:pt>
                <c:pt idx="4">
                  <c:v>0.60699999999999998</c:v>
                </c:pt>
                <c:pt idx="5">
                  <c:v>0.49209999999999998</c:v>
                </c:pt>
                <c:pt idx="6">
                  <c:v>0.32590000000000002</c:v>
                </c:pt>
                <c:pt idx="7">
                  <c:v>0.32850000000000001</c:v>
                </c:pt>
                <c:pt idx="8">
                  <c:v>0.49880000000000002</c:v>
                </c:pt>
                <c:pt idx="9">
                  <c:v>0.59729999999999994</c:v>
                </c:pt>
                <c:pt idx="10">
                  <c:v>0.63890000000000002</c:v>
                </c:pt>
                <c:pt idx="11">
                  <c:v>0.66269999999999996</c:v>
                </c:pt>
                <c:pt idx="12">
                  <c:v>0.49540000000000001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E-4BD3-A3A8-4543133062DC}"/>
            </c:ext>
          </c:extLst>
        </c:ser>
        <c:ser>
          <c:idx val="0"/>
          <c:order val="1"/>
          <c:tx>
            <c:strRef>
              <c:f>'tasa de ocupación evol mens'!$I$139:$J$139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3E-4BD3-A3A8-4543133062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mens'!$I$141:$I$153</c:f>
              <c:numCache>
                <c:formatCode>0.0%</c:formatCode>
                <c:ptCount val="13"/>
                <c:pt idx="0">
                  <c:v>0.60939999999999994</c:v>
                </c:pt>
                <c:pt idx="1">
                  <c:v>0.53249999999999997</c:v>
                </c:pt>
                <c:pt idx="2">
                  <c:v>0.68079999999999996</c:v>
                </c:pt>
                <c:pt idx="3">
                  <c:v>0.58340000000000003</c:v>
                </c:pt>
                <c:pt idx="4">
                  <c:v>0.48399999999999999</c:v>
                </c:pt>
                <c:pt idx="5">
                  <c:v>0.52359999999999995</c:v>
                </c:pt>
                <c:pt idx="6">
                  <c:v>0.6835</c:v>
                </c:pt>
                <c:pt idx="7">
                  <c:v>0.63739999999999997</c:v>
                </c:pt>
                <c:pt idx="8">
                  <c:v>0.61159999999999992</c:v>
                </c:pt>
                <c:pt idx="9">
                  <c:v>0.67049999999999998</c:v>
                </c:pt>
                <c:pt idx="10">
                  <c:v>0.71510000000000007</c:v>
                </c:pt>
                <c:pt idx="11">
                  <c:v>0.67530000000000001</c:v>
                </c:pt>
                <c:pt idx="12">
                  <c:v>0.61725833333333335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3E-4BD3-A3A8-4543133062DC}"/>
            </c:ext>
          </c:extLst>
        </c:ser>
        <c:ser>
          <c:idx val="1"/>
          <c:order val="2"/>
          <c:tx>
            <c:strRef>
              <c:f>'tasa de ocupación evol mens'!$K$139:$L$139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3E-4BD3-A3A8-4543133062D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mens'!$K$141:$K$153</c:f>
              <c:numCache>
                <c:formatCode>0.0%</c:formatCode>
                <c:ptCount val="13"/>
                <c:pt idx="0">
                  <c:v>0.75129999999999997</c:v>
                </c:pt>
                <c:pt idx="1">
                  <c:v>0.75580000000000003</c:v>
                </c:pt>
                <c:pt idx="2">
                  <c:v>0.73919999999999997</c:v>
                </c:pt>
                <c:pt idx="3">
                  <c:v>0.59920000000000007</c:v>
                </c:pt>
                <c:pt idx="4">
                  <c:v>0.5806</c:v>
                </c:pt>
                <c:pt idx="5">
                  <c:v>0.55289999999999995</c:v>
                </c:pt>
                <c:pt idx="6">
                  <c:v>0.65329999999999999</c:v>
                </c:pt>
                <c:pt idx="7">
                  <c:v>0.64</c:v>
                </c:pt>
                <c:pt idx="12">
                  <c:v>0.65846760610824162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3E-4BD3-A3A8-454313306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3E-4BD3-A3A8-4543133062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3E-4BD3-A3A8-4543133062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3E-4BD3-A3A8-4543133062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3E-4BD3-A3A8-4543133062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3E-4BD3-A3A8-4543133062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3E-4BD3-A3A8-4543133062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3E-4BD3-A3A8-4543133062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3E-4BD3-A3A8-4543133062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3E-4BD3-A3A8-4543133062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3E-4BD3-A3A8-4543133062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3E-4BD3-A3A8-4543133062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3E-4BD3-A3A8-4543133062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3E-4BD3-A3A8-4543133062DC}"/>
              </c:ext>
            </c:extLst>
          </c:dPt>
          <c:cat>
            <c:strRef>
              <c:f>'tasa de ocupación evol mens'!$B$141:$B$152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mens'!$L$141:$L$153</c:f>
              <c:numCache>
                <c:formatCode>0.0%</c:formatCode>
                <c:ptCount val="13"/>
                <c:pt idx="0">
                  <c:v>0.23285198555956677</c:v>
                </c:pt>
                <c:pt idx="1">
                  <c:v>0.41934272300469488</c:v>
                </c:pt>
                <c:pt idx="2">
                  <c:v>8.5781433607520663E-2</c:v>
                </c:pt>
                <c:pt idx="3">
                  <c:v>2.7082619129242369E-2</c:v>
                </c:pt>
                <c:pt idx="4">
                  <c:v>0.1995867768595041</c:v>
                </c:pt>
                <c:pt idx="5">
                  <c:v>5.5958747135217646E-2</c:v>
                </c:pt>
                <c:pt idx="6">
                  <c:v>-4.4184345281638615E-2</c:v>
                </c:pt>
                <c:pt idx="7">
                  <c:v>4.0790712268592433E-3</c:v>
                </c:pt>
                <c:pt idx="12">
                  <c:v>0.11212866283797873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3E-4BD3-A3A8-4543133062DC}"/>
            </c:ext>
          </c:extLst>
        </c:ser>
        <c:ser>
          <c:idx val="4"/>
          <c:order val="4"/>
          <c:tx>
            <c:strRef>
              <c:f>'tasa de ocupación evol mens'!$M$140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mens'!$M$141:$M$153</c:f>
              <c:numCache>
                <c:formatCode>0.0%</c:formatCode>
                <c:ptCount val="13"/>
                <c:pt idx="0">
                  <c:v>0.21687722708130863</c:v>
                </c:pt>
                <c:pt idx="1">
                  <c:v>0.13500525604445102</c:v>
                </c:pt>
                <c:pt idx="2">
                  <c:v>0.14836103775050469</c:v>
                </c:pt>
                <c:pt idx="3">
                  <c:v>-2.9163966299416533E-2</c:v>
                </c:pt>
                <c:pt idx="4">
                  <c:v>4.4996400287977023E-2</c:v>
                </c:pt>
                <c:pt idx="5">
                  <c:v>-3.5583464154892885E-2</c:v>
                </c:pt>
                <c:pt idx="6">
                  <c:v>7.6454111056187157E-2</c:v>
                </c:pt>
                <c:pt idx="7">
                  <c:v>-1.9607843137254943E-2</c:v>
                </c:pt>
                <c:pt idx="12">
                  <c:v>6.7905501508110033E-2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3E-4BD3-A3A8-454313306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1A-493A-B3C5-205956164C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mens'!$G$163:$G$175</c:f>
              <c:numCache>
                <c:formatCode>0.0%</c:formatCode>
                <c:ptCount val="13"/>
                <c:pt idx="0">
                  <c:v>0.1094</c:v>
                </c:pt>
                <c:pt idx="1">
                  <c:v>0.13150000000000001</c:v>
                </c:pt>
                <c:pt idx="2">
                  <c:v>0.14410000000000001</c:v>
                </c:pt>
                <c:pt idx="3">
                  <c:v>0.1641</c:v>
                </c:pt>
                <c:pt idx="4">
                  <c:v>0.15640000000000001</c:v>
                </c:pt>
                <c:pt idx="5">
                  <c:v>0.20629999999999998</c:v>
                </c:pt>
                <c:pt idx="6">
                  <c:v>0.33909999999999996</c:v>
                </c:pt>
                <c:pt idx="7">
                  <c:v>0.44990000000000002</c:v>
                </c:pt>
                <c:pt idx="8">
                  <c:v>0.41609999999999997</c:v>
                </c:pt>
                <c:pt idx="9">
                  <c:v>0.50619999999999998</c:v>
                </c:pt>
                <c:pt idx="10">
                  <c:v>0.56119999999999992</c:v>
                </c:pt>
                <c:pt idx="11">
                  <c:v>0.50529999999999997</c:v>
                </c:pt>
                <c:pt idx="12">
                  <c:v>0.30746666666666667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A-493A-B3C5-205956164CB5}"/>
            </c:ext>
          </c:extLst>
        </c:ser>
        <c:ser>
          <c:idx val="0"/>
          <c:order val="1"/>
          <c:tx>
            <c:strRef>
              <c:f>'tasa de ocupación evol mens'!$I$161:$J$161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1A-493A-B3C5-205956164C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mens'!$I$163:$I$175</c:f>
              <c:numCache>
                <c:formatCode>0.0%</c:formatCode>
                <c:ptCount val="13"/>
                <c:pt idx="0">
                  <c:v>0.53590000000000004</c:v>
                </c:pt>
                <c:pt idx="1">
                  <c:v>0.60719999999999996</c:v>
                </c:pt>
                <c:pt idx="2">
                  <c:v>0.59439999999999993</c:v>
                </c:pt>
                <c:pt idx="3">
                  <c:v>0.57950000000000002</c:v>
                </c:pt>
                <c:pt idx="4">
                  <c:v>0.47889999999999999</c:v>
                </c:pt>
                <c:pt idx="5">
                  <c:v>0.50590000000000002</c:v>
                </c:pt>
                <c:pt idx="6">
                  <c:v>0.65410000000000001</c:v>
                </c:pt>
                <c:pt idx="7">
                  <c:v>0.66689999999999994</c:v>
                </c:pt>
                <c:pt idx="8">
                  <c:v>0.53010000000000002</c:v>
                </c:pt>
                <c:pt idx="9">
                  <c:v>0.57169999999999999</c:v>
                </c:pt>
                <c:pt idx="10">
                  <c:v>0.61399999999999999</c:v>
                </c:pt>
                <c:pt idx="11">
                  <c:v>0.59660000000000002</c:v>
                </c:pt>
                <c:pt idx="12">
                  <c:v>0.5779333333333333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A-493A-B3C5-205956164CB5}"/>
            </c:ext>
          </c:extLst>
        </c:ser>
        <c:ser>
          <c:idx val="1"/>
          <c:order val="2"/>
          <c:tx>
            <c:strRef>
              <c:f>'tasa de ocupación evol mens'!$K$161:$L$161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1A-493A-B3C5-205956164C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mens'!$K$163:$K$175</c:f>
              <c:numCache>
                <c:formatCode>0.0%</c:formatCode>
                <c:ptCount val="13"/>
                <c:pt idx="0">
                  <c:v>0.61649999999999994</c:v>
                </c:pt>
                <c:pt idx="1">
                  <c:v>0.68030000000000002</c:v>
                </c:pt>
                <c:pt idx="2">
                  <c:v>0.63200000000000001</c:v>
                </c:pt>
                <c:pt idx="3">
                  <c:v>0.5827</c:v>
                </c:pt>
                <c:pt idx="4">
                  <c:v>0.48149999999999998</c:v>
                </c:pt>
                <c:pt idx="5">
                  <c:v>0.57150000000000001</c:v>
                </c:pt>
                <c:pt idx="6">
                  <c:v>0.65390000000000004</c:v>
                </c:pt>
                <c:pt idx="7">
                  <c:v>0.70459999999999989</c:v>
                </c:pt>
                <c:pt idx="12">
                  <c:v>0.6149412357471542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A-493A-B3C5-205956164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1A-493A-B3C5-205956164C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1A-493A-B3C5-205956164C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1A-493A-B3C5-205956164C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1A-493A-B3C5-205956164C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1A-493A-B3C5-205956164C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1A-493A-B3C5-205956164C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1A-493A-B3C5-205956164C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1A-493A-B3C5-205956164C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1A-493A-B3C5-205956164C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1A-493A-B3C5-205956164C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1A-493A-B3C5-205956164C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1A-493A-B3C5-205956164C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1A-493A-B3C5-205956164CB5}"/>
              </c:ext>
            </c:extLst>
          </c:dPt>
          <c:cat>
            <c:strRef>
              <c:f>'tasa de ocupación evol mens'!$B$163:$B$174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mens'!$L$163:$L$175</c:f>
              <c:numCache>
                <c:formatCode>0.0%</c:formatCode>
                <c:ptCount val="13"/>
                <c:pt idx="0">
                  <c:v>0.15040119425265885</c:v>
                </c:pt>
                <c:pt idx="1">
                  <c:v>0.12038866930171288</c:v>
                </c:pt>
                <c:pt idx="2">
                  <c:v>6.325706594885605E-2</c:v>
                </c:pt>
                <c:pt idx="3">
                  <c:v>5.5220017256254472E-3</c:v>
                </c:pt>
                <c:pt idx="4">
                  <c:v>5.429108373355529E-3</c:v>
                </c:pt>
                <c:pt idx="5">
                  <c:v>0.12966989523621275</c:v>
                </c:pt>
                <c:pt idx="6">
                  <c:v>-3.0576364470258355E-4</c:v>
                </c:pt>
                <c:pt idx="7">
                  <c:v>5.6530214424951097E-2</c:v>
                </c:pt>
                <c:pt idx="12">
                  <c:v>6.3799573794469655E-2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1A-493A-B3C5-205956164CB5}"/>
            </c:ext>
          </c:extLst>
        </c:ser>
        <c:ser>
          <c:idx val="4"/>
          <c:order val="4"/>
          <c:tx>
            <c:strRef>
              <c:f>'tasa de ocupación evol mens'!$M$162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mens'!$M$163:$M$175</c:f>
              <c:numCache>
                <c:formatCode>0.0%</c:formatCode>
                <c:ptCount val="13"/>
                <c:pt idx="0">
                  <c:v>-6.0070132642171203E-2</c:v>
                </c:pt>
                <c:pt idx="1">
                  <c:v>1.6435081428357812E-2</c:v>
                </c:pt>
                <c:pt idx="2">
                  <c:v>-5.1943963481818622E-3</c:v>
                </c:pt>
                <c:pt idx="3">
                  <c:v>1.1983327544286215E-2</c:v>
                </c:pt>
                <c:pt idx="4">
                  <c:v>-9.5434905128686909E-2</c:v>
                </c:pt>
                <c:pt idx="5">
                  <c:v>-7.0126911812561032E-2</c:v>
                </c:pt>
                <c:pt idx="6">
                  <c:v>-4.1202346041055771E-2</c:v>
                </c:pt>
                <c:pt idx="7">
                  <c:v>-3.9923695326338882E-2</c:v>
                </c:pt>
                <c:pt idx="12">
                  <c:v>-3.57220973677016E-2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41A-493A-B3C5-205956164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9-4BC7-889D-2E1ED54ACE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0.15060000000000001</c:v>
                </c:pt>
                <c:pt idx="1">
                  <c:v>0.2455</c:v>
                </c:pt>
                <c:pt idx="2">
                  <c:v>0.2727</c:v>
                </c:pt>
                <c:pt idx="3">
                  <c:v>0.31980000000000003</c:v>
                </c:pt>
                <c:pt idx="4">
                  <c:v>0.39229999999999998</c:v>
                </c:pt>
                <c:pt idx="5">
                  <c:v>0.34250000000000003</c:v>
                </c:pt>
                <c:pt idx="6">
                  <c:v>0.4894</c:v>
                </c:pt>
                <c:pt idx="7">
                  <c:v>0.66819999999999991</c:v>
                </c:pt>
                <c:pt idx="8">
                  <c:v>0.63950000000000007</c:v>
                </c:pt>
                <c:pt idx="9">
                  <c:v>0.73019999999999996</c:v>
                </c:pt>
                <c:pt idx="10">
                  <c:v>0.72849999999999993</c:v>
                </c:pt>
                <c:pt idx="11">
                  <c:v>0.60609999999999997</c:v>
                </c:pt>
                <c:pt idx="12">
                  <c:v>0.4654416666666667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39-4BC7-889D-2E1ED54ACE43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39-4BC7-889D-2E1ED54ACE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0.5403</c:v>
                </c:pt>
                <c:pt idx="1">
                  <c:v>0.69409999999999994</c:v>
                </c:pt>
                <c:pt idx="2">
                  <c:v>0.76069999999999993</c:v>
                </c:pt>
                <c:pt idx="3">
                  <c:v>0.78290000000000004</c:v>
                </c:pt>
                <c:pt idx="4">
                  <c:v>0.71560000000000001</c:v>
                </c:pt>
                <c:pt idx="5">
                  <c:v>0.7802</c:v>
                </c:pt>
                <c:pt idx="6">
                  <c:v>0.84849999999999992</c:v>
                </c:pt>
                <c:pt idx="7">
                  <c:v>0.89549999999999996</c:v>
                </c:pt>
                <c:pt idx="8">
                  <c:v>0.80840000000000001</c:v>
                </c:pt>
                <c:pt idx="9">
                  <c:v>0.82620000000000005</c:v>
                </c:pt>
                <c:pt idx="10">
                  <c:v>0.82440000000000002</c:v>
                </c:pt>
                <c:pt idx="11">
                  <c:v>0.79760000000000009</c:v>
                </c:pt>
                <c:pt idx="12">
                  <c:v>0.7728666666666667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39-4BC7-889D-2E1ED54ACE43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39-4BC7-889D-2E1ED54ACE4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0.84870000000000001</c:v>
                </c:pt>
                <c:pt idx="1">
                  <c:v>0.86599999999999999</c:v>
                </c:pt>
                <c:pt idx="2">
                  <c:v>0.80959999999999999</c:v>
                </c:pt>
                <c:pt idx="3">
                  <c:v>0.8034</c:v>
                </c:pt>
                <c:pt idx="4">
                  <c:v>0.76290000000000002</c:v>
                </c:pt>
                <c:pt idx="5">
                  <c:v>0.83400000000000007</c:v>
                </c:pt>
                <c:pt idx="6">
                  <c:v>0.88300000000000001</c:v>
                </c:pt>
                <c:pt idx="7">
                  <c:v>0.93049999999999999</c:v>
                </c:pt>
                <c:pt idx="12">
                  <c:v>0.84226250000000003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9-4BC7-889D-2E1ED54AC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39-4BC7-889D-2E1ED54ACE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39-4BC7-889D-2E1ED54ACE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39-4BC7-889D-2E1ED54ACE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39-4BC7-889D-2E1ED54ACE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39-4BC7-889D-2E1ED54ACE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39-4BC7-889D-2E1ED54ACE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39-4BC7-889D-2E1ED54ACE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39-4BC7-889D-2E1ED54ACE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39-4BC7-889D-2E1ED54ACE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9-4BC7-889D-2E1ED54ACE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39-4BC7-889D-2E1ED54ACE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39-4BC7-889D-2E1ED54ACE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39-4BC7-889D-2E1ED54ACE4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0.57079400333148245</c:v>
                </c:pt>
                <c:pt idx="1">
                  <c:v>0.24765883878403705</c:v>
                </c:pt>
                <c:pt idx="2">
                  <c:v>6.4282897331405353E-2</c:v>
                </c:pt>
                <c:pt idx="3">
                  <c:v>2.6184697917997157E-2</c:v>
                </c:pt>
                <c:pt idx="4">
                  <c:v>6.6098378982671901E-2</c:v>
                </c:pt>
                <c:pt idx="5">
                  <c:v>6.8956677774929531E-2</c:v>
                </c:pt>
                <c:pt idx="6">
                  <c:v>4.0659988214496234E-2</c:v>
                </c:pt>
                <c:pt idx="7">
                  <c:v>3.9084310441094505E-2</c:v>
                </c:pt>
                <c:pt idx="12">
                  <c:v>0.11776605068873303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39-4BC7-889D-2E1ED54ACE43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6.8353474320241636E-2</c:v>
                </c:pt>
                <c:pt idx="1">
                  <c:v>9.7452794322646197E-2</c:v>
                </c:pt>
                <c:pt idx="2">
                  <c:v>3.2389696505993326E-2</c:v>
                </c:pt>
                <c:pt idx="3">
                  <c:v>3.1454615483373916E-2</c:v>
                </c:pt>
                <c:pt idx="4">
                  <c:v>4.1928434853865104E-2</c:v>
                </c:pt>
                <c:pt idx="5">
                  <c:v>2.2184091187645638E-2</c:v>
                </c:pt>
                <c:pt idx="6">
                  <c:v>4.3735224586288535E-2</c:v>
                </c:pt>
                <c:pt idx="7">
                  <c:v>3.5614913745130705E-2</c:v>
                </c:pt>
                <c:pt idx="12">
                  <c:v>4.5736703332615702E-2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39-4BC7-889D-2E1ED54AC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6557806549885762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C2-486C-BD5A-0B377B650EC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mens'!$G$185:$G$197</c:f>
              <c:numCache>
                <c:formatCode>0.0%</c:formatCode>
                <c:ptCount val="13"/>
                <c:pt idx="0">
                  <c:v>0.11699999999999999</c:v>
                </c:pt>
                <c:pt idx="1">
                  <c:v>0.20850000000000002</c:v>
                </c:pt>
                <c:pt idx="2">
                  <c:v>0.21179999999999999</c:v>
                </c:pt>
                <c:pt idx="3">
                  <c:v>0.24309999999999998</c:v>
                </c:pt>
                <c:pt idx="4">
                  <c:v>0.23350000000000001</c:v>
                </c:pt>
                <c:pt idx="5">
                  <c:v>0.21129999999999999</c:v>
                </c:pt>
                <c:pt idx="6">
                  <c:v>0.36719999999999997</c:v>
                </c:pt>
                <c:pt idx="7">
                  <c:v>0.32899999999999996</c:v>
                </c:pt>
                <c:pt idx="8">
                  <c:v>0.41539999999999999</c:v>
                </c:pt>
                <c:pt idx="9">
                  <c:v>0.68650000000000011</c:v>
                </c:pt>
                <c:pt idx="10">
                  <c:v>0.77349999999999997</c:v>
                </c:pt>
                <c:pt idx="11">
                  <c:v>0.59530000000000005</c:v>
                </c:pt>
                <c:pt idx="12">
                  <c:v>0.36600833333333332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2-486C-BD5A-0B377B650EC5}"/>
            </c:ext>
          </c:extLst>
        </c:ser>
        <c:ser>
          <c:idx val="0"/>
          <c:order val="1"/>
          <c:tx>
            <c:strRef>
              <c:f>'tasa de ocupación evol mens'!$I$183:$J$183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C2-486C-BD5A-0B377B650EC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mens'!$I$185:$I$197</c:f>
              <c:numCache>
                <c:formatCode>0.0%</c:formatCode>
                <c:ptCount val="13"/>
                <c:pt idx="0">
                  <c:v>0.75379999999999991</c:v>
                </c:pt>
                <c:pt idx="1">
                  <c:v>0.6409999999999999</c:v>
                </c:pt>
                <c:pt idx="2">
                  <c:v>0.63139999999999996</c:v>
                </c:pt>
                <c:pt idx="3">
                  <c:v>0.70450000000000002</c:v>
                </c:pt>
                <c:pt idx="4">
                  <c:v>0.54479999999999995</c:v>
                </c:pt>
                <c:pt idx="5">
                  <c:v>0.61319999999999997</c:v>
                </c:pt>
                <c:pt idx="6">
                  <c:v>0.73530000000000006</c:v>
                </c:pt>
                <c:pt idx="7">
                  <c:v>0.76919999999999999</c:v>
                </c:pt>
                <c:pt idx="8">
                  <c:v>0.56930000000000003</c:v>
                </c:pt>
                <c:pt idx="9">
                  <c:v>0.68040000000000012</c:v>
                </c:pt>
                <c:pt idx="10">
                  <c:v>0.6149</c:v>
                </c:pt>
                <c:pt idx="11">
                  <c:v>0.62259999999999993</c:v>
                </c:pt>
                <c:pt idx="12">
                  <c:v>0.65669999999999995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C2-486C-BD5A-0B377B650EC5}"/>
            </c:ext>
          </c:extLst>
        </c:ser>
        <c:ser>
          <c:idx val="1"/>
          <c:order val="2"/>
          <c:tx>
            <c:strRef>
              <c:f>'tasa de ocupación evol mens'!$K$183:$L$183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C2-486C-BD5A-0B377B650EC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mens'!$K$185:$K$197</c:f>
              <c:numCache>
                <c:formatCode>0.0%</c:formatCode>
                <c:ptCount val="13"/>
                <c:pt idx="0">
                  <c:v>0.66099999999999992</c:v>
                </c:pt>
                <c:pt idx="1">
                  <c:v>0.70290000000000008</c:v>
                </c:pt>
                <c:pt idx="2">
                  <c:v>0.64510000000000001</c:v>
                </c:pt>
                <c:pt idx="3">
                  <c:v>0.75099999999999989</c:v>
                </c:pt>
                <c:pt idx="4">
                  <c:v>0.58350000000000002</c:v>
                </c:pt>
                <c:pt idx="5">
                  <c:v>0.49249999999999999</c:v>
                </c:pt>
                <c:pt idx="6">
                  <c:v>0.64529999999999998</c:v>
                </c:pt>
                <c:pt idx="7">
                  <c:v>0.78560000000000008</c:v>
                </c:pt>
                <c:pt idx="12">
                  <c:v>0.65811547126825565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C2-486C-BD5A-0B377B65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C2-486C-BD5A-0B377B650E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C2-486C-BD5A-0B377B650E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C2-486C-BD5A-0B377B650E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C2-486C-BD5A-0B377B650E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C2-486C-BD5A-0B377B650E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C2-486C-BD5A-0B377B650E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C2-486C-BD5A-0B377B650E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C2-486C-BD5A-0B377B650E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C2-486C-BD5A-0B377B650E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C2-486C-BD5A-0B377B650E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C2-486C-BD5A-0B377B650E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C2-486C-BD5A-0B377B650E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C2-486C-BD5A-0B377B650EC5}"/>
              </c:ext>
            </c:extLst>
          </c:dPt>
          <c:cat>
            <c:strRef>
              <c:f>'tasa de ocupación evol mens'!$B$185:$B$196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mens'!$L$185:$L$197</c:f>
              <c:numCache>
                <c:formatCode>0.0%</c:formatCode>
                <c:ptCount val="13"/>
                <c:pt idx="0">
                  <c:v>-0.12310957813743695</c:v>
                </c:pt>
                <c:pt idx="1">
                  <c:v>9.656786271450879E-2</c:v>
                </c:pt>
                <c:pt idx="2">
                  <c:v>2.1697814380741365E-2</c:v>
                </c:pt>
                <c:pt idx="3">
                  <c:v>6.6004258339247501E-2</c:v>
                </c:pt>
                <c:pt idx="4">
                  <c:v>7.1035242290748979E-2</c:v>
                </c:pt>
                <c:pt idx="5">
                  <c:v>-0.19683626875407689</c:v>
                </c:pt>
                <c:pt idx="6">
                  <c:v>-0.1223990208078336</c:v>
                </c:pt>
                <c:pt idx="7">
                  <c:v>2.1320852834113557E-2</c:v>
                </c:pt>
                <c:pt idx="12">
                  <c:v>-2.4537420368451968E-2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C2-486C-BD5A-0B377B650EC5}"/>
            </c:ext>
          </c:extLst>
        </c:ser>
        <c:ser>
          <c:idx val="4"/>
          <c:order val="4"/>
          <c:tx>
            <c:strRef>
              <c:f>'tasa de ocupación evol mens'!$M$184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mens'!$M$185:$M$197</c:f>
              <c:numCache>
                <c:formatCode>0.0%</c:formatCode>
                <c:ptCount val="13"/>
                <c:pt idx="0">
                  <c:v>-8.5627334347766149E-2</c:v>
                </c:pt>
                <c:pt idx="1">
                  <c:v>-5.9162093427921225E-2</c:v>
                </c:pt>
                <c:pt idx="2">
                  <c:v>-7.1531375935521169E-2</c:v>
                </c:pt>
                <c:pt idx="3">
                  <c:v>0.11623067776456564</c:v>
                </c:pt>
                <c:pt idx="4">
                  <c:v>-3.6015199074838966E-2</c:v>
                </c:pt>
                <c:pt idx="5">
                  <c:v>-0.33687895516359223</c:v>
                </c:pt>
                <c:pt idx="6">
                  <c:v>-0.28735505245720594</c:v>
                </c:pt>
                <c:pt idx="7">
                  <c:v>-0.17174486030574576</c:v>
                </c:pt>
                <c:pt idx="12">
                  <c:v>-0.12880820367592327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C2-486C-BD5A-0B377B65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25917874396137"/>
          <c:y val="0.17558745874587456"/>
          <c:w val="0.8727408212560385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01-4764-B743-D430A398F2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mens'!$G$207:$G$219</c:f>
              <c:numCache>
                <c:formatCode>0.0%</c:formatCode>
                <c:ptCount val="13"/>
                <c:pt idx="0">
                  <c:v>0.1241</c:v>
                </c:pt>
                <c:pt idx="1">
                  <c:v>0.14849999999999999</c:v>
                </c:pt>
                <c:pt idx="2">
                  <c:v>0.1678</c:v>
                </c:pt>
                <c:pt idx="3">
                  <c:v>0.17960000000000001</c:v>
                </c:pt>
                <c:pt idx="4">
                  <c:v>0.17949999999999999</c:v>
                </c:pt>
                <c:pt idx="5">
                  <c:v>0.24359999999999998</c:v>
                </c:pt>
                <c:pt idx="6">
                  <c:v>0.3785</c:v>
                </c:pt>
                <c:pt idx="7">
                  <c:v>0.49380000000000002</c:v>
                </c:pt>
                <c:pt idx="8">
                  <c:v>0.45409999999999995</c:v>
                </c:pt>
                <c:pt idx="9">
                  <c:v>0.51800000000000002</c:v>
                </c:pt>
                <c:pt idx="10">
                  <c:v>0.5524</c:v>
                </c:pt>
                <c:pt idx="11">
                  <c:v>0.49990000000000001</c:v>
                </c:pt>
                <c:pt idx="12">
                  <c:v>0.32831666666666665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1-4764-B743-D430A398F25E}"/>
            </c:ext>
          </c:extLst>
        </c:ser>
        <c:ser>
          <c:idx val="0"/>
          <c:order val="1"/>
          <c:tx>
            <c:strRef>
              <c:f>'tasa de ocupación evol mens'!$I$205:$J$205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01-4764-B743-D430A398F2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mens'!$I$207:$I$219</c:f>
              <c:numCache>
                <c:formatCode>0.0%</c:formatCode>
                <c:ptCount val="13"/>
                <c:pt idx="0">
                  <c:v>0.5081</c:v>
                </c:pt>
                <c:pt idx="1">
                  <c:v>0.59570000000000001</c:v>
                </c:pt>
                <c:pt idx="2">
                  <c:v>0.59630000000000005</c:v>
                </c:pt>
                <c:pt idx="3">
                  <c:v>0.59289999999999998</c:v>
                </c:pt>
                <c:pt idx="4">
                  <c:v>0.52770000000000006</c:v>
                </c:pt>
                <c:pt idx="5">
                  <c:v>0.54220000000000002</c:v>
                </c:pt>
                <c:pt idx="6">
                  <c:v>0.70860000000000001</c:v>
                </c:pt>
                <c:pt idx="7">
                  <c:v>0.68640000000000001</c:v>
                </c:pt>
                <c:pt idx="8">
                  <c:v>0.54920000000000002</c:v>
                </c:pt>
                <c:pt idx="9">
                  <c:v>0.5786</c:v>
                </c:pt>
                <c:pt idx="10">
                  <c:v>0.62270000000000003</c:v>
                </c:pt>
                <c:pt idx="11">
                  <c:v>0.59770000000000001</c:v>
                </c:pt>
                <c:pt idx="12">
                  <c:v>0.59217500000000001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01-4764-B743-D430A398F25E}"/>
            </c:ext>
          </c:extLst>
        </c:ser>
        <c:ser>
          <c:idx val="1"/>
          <c:order val="2"/>
          <c:tx>
            <c:strRef>
              <c:f>'tasa de ocupación evol mens'!$K$205:$L$205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01-4764-B743-D430A398F2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mens'!$K$207:$K$219</c:f>
              <c:numCache>
                <c:formatCode>0.0%</c:formatCode>
                <c:ptCount val="13"/>
                <c:pt idx="0">
                  <c:v>0.60539999999999994</c:v>
                </c:pt>
                <c:pt idx="1">
                  <c:v>0.69200000000000006</c:v>
                </c:pt>
                <c:pt idx="2">
                  <c:v>0.65139999999999998</c:v>
                </c:pt>
                <c:pt idx="3">
                  <c:v>0.58689999999999998</c:v>
                </c:pt>
                <c:pt idx="4">
                  <c:v>0.49709999999999999</c:v>
                </c:pt>
                <c:pt idx="5">
                  <c:v>0.61280000000000001</c:v>
                </c:pt>
                <c:pt idx="6">
                  <c:v>0.69169999999999998</c:v>
                </c:pt>
                <c:pt idx="7">
                  <c:v>0.73140000000000005</c:v>
                </c:pt>
                <c:pt idx="12">
                  <c:v>0.63316434259786536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01-4764-B743-D430A398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01-4764-B743-D430A398F2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01-4764-B743-D430A398F2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01-4764-B743-D430A398F2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01-4764-B743-D430A398F2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01-4764-B743-D430A398F2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01-4764-B743-D430A398F2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01-4764-B743-D430A398F2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01-4764-B743-D430A398F2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01-4764-B743-D430A398F2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01-4764-B743-D430A398F2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01-4764-B743-D430A398F2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01-4764-B743-D430A398F2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01-4764-B743-D430A398F25E}"/>
              </c:ext>
            </c:extLst>
          </c:dPt>
          <c:cat>
            <c:strRef>
              <c:f>'tasa de ocupación evol mens'!$B$207:$B$218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mens'!$L$207:$L$219</c:f>
              <c:numCache>
                <c:formatCode>0.0%</c:formatCode>
                <c:ptCount val="13"/>
                <c:pt idx="0">
                  <c:v>0.19149773666601044</c:v>
                </c:pt>
                <c:pt idx="1">
                  <c:v>0.16165855296290088</c:v>
                </c:pt>
                <c:pt idx="2">
                  <c:v>9.2403152775448527E-2</c:v>
                </c:pt>
                <c:pt idx="3">
                  <c:v>-1.0119750379490644E-2</c:v>
                </c:pt>
                <c:pt idx="4">
                  <c:v>-5.7987492893689763E-2</c:v>
                </c:pt>
                <c:pt idx="5">
                  <c:v>0.13021025451862789</c:v>
                </c:pt>
                <c:pt idx="6">
                  <c:v>-2.3849844764324057E-2</c:v>
                </c:pt>
                <c:pt idx="7">
                  <c:v>6.5559440559440629E-2</c:v>
                </c:pt>
                <c:pt idx="12">
                  <c:v>6.2118678157419671E-2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01-4764-B743-D430A398F25E}"/>
            </c:ext>
          </c:extLst>
        </c:ser>
        <c:ser>
          <c:idx val="4"/>
          <c:order val="4"/>
          <c:tx>
            <c:strRef>
              <c:f>'tasa de ocupación evol mens'!$M$206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mens'!$M$207:$M$219</c:f>
              <c:numCache>
                <c:formatCode>0.0%</c:formatCode>
                <c:ptCount val="13"/>
                <c:pt idx="0">
                  <c:v>-9.9241184347567346E-2</c:v>
                </c:pt>
                <c:pt idx="1">
                  <c:v>2.3668639053254559E-2</c:v>
                </c:pt>
                <c:pt idx="2">
                  <c:v>3.3968253968253981E-2</c:v>
                </c:pt>
                <c:pt idx="3">
                  <c:v>2.6407834907310246E-2</c:v>
                </c:pt>
                <c:pt idx="4">
                  <c:v>-9.4700418867237235E-2</c:v>
                </c:pt>
                <c:pt idx="5">
                  <c:v>-1.7161186848436261E-2</c:v>
                </c:pt>
                <c:pt idx="6">
                  <c:v>-3.6012676462116033E-3</c:v>
                </c:pt>
                <c:pt idx="7">
                  <c:v>-3.8769877776317463E-2</c:v>
                </c:pt>
                <c:pt idx="12">
                  <c:v>-2.2725398497959737E-2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01-4764-B743-D430A398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9111348057882707"/>
          <c:w val="0.86967318840579699"/>
          <c:h val="0.40475648148148147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0F-43BC-9A43-FCFD8C2B646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mens'!$G$229:$G$241</c:f>
              <c:numCache>
                <c:formatCode>0.0%</c:formatCode>
                <c:ptCount val="13"/>
                <c:pt idx="0">
                  <c:v>8.1600000000000006E-2</c:v>
                </c:pt>
                <c:pt idx="1">
                  <c:v>8.3499999999999991E-2</c:v>
                </c:pt>
                <c:pt idx="2">
                  <c:v>7.0499999999999993E-2</c:v>
                </c:pt>
                <c:pt idx="3">
                  <c:v>0.1076</c:v>
                </c:pt>
                <c:pt idx="4">
                  <c:v>8.9499999999999996E-2</c:v>
                </c:pt>
                <c:pt idx="5">
                  <c:v>0.1338</c:v>
                </c:pt>
                <c:pt idx="6">
                  <c:v>0.25670000000000004</c:v>
                </c:pt>
                <c:pt idx="7">
                  <c:v>0.37759999999999999</c:v>
                </c:pt>
                <c:pt idx="8">
                  <c:v>0.33889999999999998</c:v>
                </c:pt>
                <c:pt idx="9">
                  <c:v>0.42780000000000001</c:v>
                </c:pt>
                <c:pt idx="10">
                  <c:v>0.51380000000000003</c:v>
                </c:pt>
                <c:pt idx="11">
                  <c:v>0.48420000000000002</c:v>
                </c:pt>
                <c:pt idx="12">
                  <c:v>0.24712500000000001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F-43BC-9A43-FCFD8C2B646D}"/>
            </c:ext>
          </c:extLst>
        </c:ser>
        <c:ser>
          <c:idx val="0"/>
          <c:order val="1"/>
          <c:tx>
            <c:strRef>
              <c:f>'tasa de ocupación evol mens'!$I$227:$J$227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0F-43BC-9A43-FCFD8C2B646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mens'!$I$229:$I$241</c:f>
              <c:numCache>
                <c:formatCode>0.0%</c:formatCode>
                <c:ptCount val="13"/>
                <c:pt idx="0">
                  <c:v>0.51739999999999997</c:v>
                </c:pt>
                <c:pt idx="1">
                  <c:v>0.60560000000000003</c:v>
                </c:pt>
                <c:pt idx="2">
                  <c:v>0.56779999999999997</c:v>
                </c:pt>
                <c:pt idx="3">
                  <c:v>0.52739999999999998</c:v>
                </c:pt>
                <c:pt idx="4">
                  <c:v>0.39419999999999999</c:v>
                </c:pt>
                <c:pt idx="5">
                  <c:v>0.42840000000000006</c:v>
                </c:pt>
                <c:pt idx="6">
                  <c:v>0.54530000000000001</c:v>
                </c:pt>
                <c:pt idx="7">
                  <c:v>0.60560000000000003</c:v>
                </c:pt>
                <c:pt idx="8">
                  <c:v>0.4763</c:v>
                </c:pt>
                <c:pt idx="9">
                  <c:v>0.52890000000000004</c:v>
                </c:pt>
                <c:pt idx="10">
                  <c:v>0.5847</c:v>
                </c:pt>
                <c:pt idx="11">
                  <c:v>0.58189999999999997</c:v>
                </c:pt>
                <c:pt idx="12">
                  <c:v>0.53029166666666672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F-43BC-9A43-FCFD8C2B646D}"/>
            </c:ext>
          </c:extLst>
        </c:ser>
        <c:ser>
          <c:idx val="1"/>
          <c:order val="2"/>
          <c:tx>
            <c:strRef>
              <c:f>'tasa de ocupación evol mens'!$K$227:$L$227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0F-43BC-9A43-FCFD8C2B646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mens'!$K$229:$K$241</c:f>
              <c:numCache>
                <c:formatCode>0.0%</c:formatCode>
                <c:ptCount val="13"/>
                <c:pt idx="0">
                  <c:v>0.61039999999999994</c:v>
                </c:pt>
                <c:pt idx="1">
                  <c:v>0.63880000000000003</c:v>
                </c:pt>
                <c:pt idx="2">
                  <c:v>0.57229999999999992</c:v>
                </c:pt>
                <c:pt idx="3">
                  <c:v>0.52579999999999993</c:v>
                </c:pt>
                <c:pt idx="4">
                  <c:v>0.43159999999999998</c:v>
                </c:pt>
                <c:pt idx="5">
                  <c:v>0.50209999999999999</c:v>
                </c:pt>
                <c:pt idx="6">
                  <c:v>0.58729999999999993</c:v>
                </c:pt>
                <c:pt idx="7">
                  <c:v>0.6341</c:v>
                </c:pt>
                <c:pt idx="12">
                  <c:v>0.56253978773671631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0F-43BC-9A43-FCFD8C2B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0F-43BC-9A43-FCFD8C2B64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0F-43BC-9A43-FCFD8C2B64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0F-43BC-9A43-FCFD8C2B64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0F-43BC-9A43-FCFD8C2B64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0F-43BC-9A43-FCFD8C2B64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0F-43BC-9A43-FCFD8C2B64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0F-43BC-9A43-FCFD8C2B64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0F-43BC-9A43-FCFD8C2B64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0F-43BC-9A43-FCFD8C2B64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0F-43BC-9A43-FCFD8C2B64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0F-43BC-9A43-FCFD8C2B64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0F-43BC-9A43-FCFD8C2B646D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mens'!$L$229:$L$241</c:f>
              <c:numCache>
                <c:formatCode>0.0%</c:formatCode>
                <c:ptCount val="13"/>
                <c:pt idx="0">
                  <c:v>0.17974487823734053</c:v>
                </c:pt>
                <c:pt idx="1">
                  <c:v>5.482166446499348E-2</c:v>
                </c:pt>
                <c:pt idx="2">
                  <c:v>7.925325818950224E-3</c:v>
                </c:pt>
                <c:pt idx="3">
                  <c:v>-3.0337504740235444E-3</c:v>
                </c:pt>
                <c:pt idx="4">
                  <c:v>9.4875697615423693E-2</c:v>
                </c:pt>
                <c:pt idx="5">
                  <c:v>0.1720354808590101</c:v>
                </c:pt>
                <c:pt idx="6">
                  <c:v>7.7021822849807409E-2</c:v>
                </c:pt>
                <c:pt idx="7">
                  <c:v>4.7060766182298597E-2</c:v>
                </c:pt>
                <c:pt idx="12">
                  <c:v>7.9423139919709618E-2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0F-43BC-9A43-FCFD8C2B646D}"/>
            </c:ext>
          </c:extLst>
        </c:ser>
        <c:ser>
          <c:idx val="4"/>
          <c:order val="4"/>
          <c:tx>
            <c:strRef>
              <c:f>'tasa de ocupación evol mens'!$M$228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mens'!$M$229:$M$241</c:f>
              <c:numCache>
                <c:formatCode>0.0%</c:formatCode>
                <c:ptCount val="13"/>
                <c:pt idx="0">
                  <c:v>-2.4452613073357998E-2</c:v>
                </c:pt>
                <c:pt idx="1">
                  <c:v>-6.3773526209364162E-3</c:v>
                </c:pt>
                <c:pt idx="2">
                  <c:v>-7.4696847210994566E-2</c:v>
                </c:pt>
                <c:pt idx="3">
                  <c:v>-0.11047200135340896</c:v>
                </c:pt>
                <c:pt idx="4">
                  <c:v>-0.1679197994987468</c:v>
                </c:pt>
                <c:pt idx="5">
                  <c:v>-0.17349794238683136</c:v>
                </c:pt>
                <c:pt idx="6">
                  <c:v>-9.4231955582973703E-2</c:v>
                </c:pt>
                <c:pt idx="7">
                  <c:v>-5.0890585241730291E-2</c:v>
                </c:pt>
                <c:pt idx="12">
                  <c:v>-8.5204969984782775E-2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0F-43BC-9A43-FCFD8C2B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7799068570560597"/>
          <c:w val="0.86967318840579699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34-43ED-8532-790B1BE780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mens'!$G$251:$G$263</c:f>
              <c:numCache>
                <c:formatCode>0.0%</c:formatCode>
                <c:ptCount val="13"/>
                <c:pt idx="0">
                  <c:v>9.2200000000000004E-2</c:v>
                </c:pt>
                <c:pt idx="1">
                  <c:v>9.2100000000000015E-2</c:v>
                </c:pt>
                <c:pt idx="2">
                  <c:v>0.1207</c:v>
                </c:pt>
                <c:pt idx="3">
                  <c:v>0.14169999999999999</c:v>
                </c:pt>
                <c:pt idx="4">
                  <c:v>0.13269999999999998</c:v>
                </c:pt>
                <c:pt idx="5">
                  <c:v>0.17079999999999998</c:v>
                </c:pt>
                <c:pt idx="6">
                  <c:v>0.27940000000000004</c:v>
                </c:pt>
                <c:pt idx="7">
                  <c:v>0.45659999999999995</c:v>
                </c:pt>
                <c:pt idx="8">
                  <c:v>0.38319999999999999</c:v>
                </c:pt>
                <c:pt idx="9">
                  <c:v>0.4985</c:v>
                </c:pt>
                <c:pt idx="10">
                  <c:v>0.57999999999999996</c:v>
                </c:pt>
                <c:pt idx="11">
                  <c:v>0.52710000000000001</c:v>
                </c:pt>
                <c:pt idx="12">
                  <c:v>0.28958333333333336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34-43ED-8532-790B1BE7801E}"/>
            </c:ext>
          </c:extLst>
        </c:ser>
        <c:ser>
          <c:idx val="0"/>
          <c:order val="1"/>
          <c:tx>
            <c:strRef>
              <c:f>'tasa de ocupación evol mens'!$I$249:$J$249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34-43ED-8532-790B1BE780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mens'!$I$251:$I$263</c:f>
              <c:numCache>
                <c:formatCode>0.0%</c:formatCode>
                <c:ptCount val="13"/>
                <c:pt idx="0">
                  <c:v>0.60040000000000004</c:v>
                </c:pt>
                <c:pt idx="1">
                  <c:v>0.65810000000000002</c:v>
                </c:pt>
                <c:pt idx="2">
                  <c:v>0.62380000000000002</c:v>
                </c:pt>
                <c:pt idx="3">
                  <c:v>0.54590000000000005</c:v>
                </c:pt>
                <c:pt idx="4">
                  <c:v>0.36</c:v>
                </c:pt>
                <c:pt idx="5">
                  <c:v>0.41220000000000001</c:v>
                </c:pt>
                <c:pt idx="6">
                  <c:v>0.54490000000000005</c:v>
                </c:pt>
                <c:pt idx="7">
                  <c:v>0.64069999999999994</c:v>
                </c:pt>
                <c:pt idx="8">
                  <c:v>0.53049999999999997</c:v>
                </c:pt>
                <c:pt idx="9">
                  <c:v>0.57389999999999997</c:v>
                </c:pt>
                <c:pt idx="10">
                  <c:v>0.64370000000000005</c:v>
                </c:pt>
                <c:pt idx="11">
                  <c:v>0.6149</c:v>
                </c:pt>
                <c:pt idx="12">
                  <c:v>0.56241666666666668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34-43ED-8532-790B1BE7801E}"/>
            </c:ext>
          </c:extLst>
        </c:ser>
        <c:ser>
          <c:idx val="1"/>
          <c:order val="2"/>
          <c:tx>
            <c:strRef>
              <c:f>'tasa de ocupación evol mens'!$K$249:$L$249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34-43ED-8532-790B1BE780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mens'!$K$251:$K$263</c:f>
              <c:numCache>
                <c:formatCode>0.0%</c:formatCode>
                <c:ptCount val="13"/>
                <c:pt idx="0">
                  <c:v>0.67559999999999998</c:v>
                </c:pt>
                <c:pt idx="1">
                  <c:v>0.70530000000000004</c:v>
                </c:pt>
                <c:pt idx="2">
                  <c:v>0.66409999999999991</c:v>
                </c:pt>
                <c:pt idx="3">
                  <c:v>0.60729999999999995</c:v>
                </c:pt>
                <c:pt idx="4">
                  <c:v>0.45439999999999997</c:v>
                </c:pt>
                <c:pt idx="5">
                  <c:v>0.54859999999999998</c:v>
                </c:pt>
                <c:pt idx="6">
                  <c:v>0.60070000000000001</c:v>
                </c:pt>
                <c:pt idx="7">
                  <c:v>0.67659999999999998</c:v>
                </c:pt>
                <c:pt idx="12">
                  <c:v>0.61589805601309855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34-43ED-8532-790B1BE78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34-43ED-8532-790B1BE780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34-43ED-8532-790B1BE780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34-43ED-8532-790B1BE780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34-43ED-8532-790B1BE780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34-43ED-8532-790B1BE780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34-43ED-8532-790B1BE780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34-43ED-8532-790B1BE780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34-43ED-8532-790B1BE780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34-43ED-8532-790B1BE780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34-43ED-8532-790B1BE780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34-43ED-8532-790B1BE780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34-43ED-8532-790B1BE780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34-43ED-8532-790B1BE7801E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mens'!$L$251:$L$263</c:f>
              <c:numCache>
                <c:formatCode>0.0%</c:formatCode>
                <c:ptCount val="13"/>
                <c:pt idx="0">
                  <c:v>0.12524983344437035</c:v>
                </c:pt>
                <c:pt idx="1">
                  <c:v>7.1721622853669675E-2</c:v>
                </c:pt>
                <c:pt idx="2">
                  <c:v>6.4604039756331888E-2</c:v>
                </c:pt>
                <c:pt idx="3">
                  <c:v>0.11247481223667322</c:v>
                </c:pt>
                <c:pt idx="4">
                  <c:v>0.26222222222222213</c:v>
                </c:pt>
                <c:pt idx="5">
                  <c:v>0.33090732654051425</c:v>
                </c:pt>
                <c:pt idx="6">
                  <c:v>0.10240411084602674</c:v>
                </c:pt>
                <c:pt idx="7">
                  <c:v>5.6032464491962086E-2</c:v>
                </c:pt>
                <c:pt idx="12">
                  <c:v>0.12499117783949543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34-43ED-8532-790B1BE7801E}"/>
            </c:ext>
          </c:extLst>
        </c:ser>
        <c:ser>
          <c:idx val="4"/>
          <c:order val="4"/>
          <c:tx>
            <c:strRef>
              <c:f>'tasa de ocupación evol mens'!$M$250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mens'!$M$251:$M$263</c:f>
              <c:numCache>
                <c:formatCode>0.0%</c:formatCode>
                <c:ptCount val="13"/>
                <c:pt idx="0">
                  <c:v>7.136060894386298E-2</c:v>
                </c:pt>
                <c:pt idx="1">
                  <c:v>4.8617305976806247E-2</c:v>
                </c:pt>
                <c:pt idx="2">
                  <c:v>-1.6293882387794612E-2</c:v>
                </c:pt>
                <c:pt idx="3">
                  <c:v>0.15654161112169107</c:v>
                </c:pt>
                <c:pt idx="4">
                  <c:v>-1.3674842630779338E-2</c:v>
                </c:pt>
                <c:pt idx="5">
                  <c:v>1.4610689846495273E-2</c:v>
                </c:pt>
                <c:pt idx="6">
                  <c:v>-3.3311876408110619E-2</c:v>
                </c:pt>
                <c:pt idx="7">
                  <c:v>-1.0818713450292505E-2</c:v>
                </c:pt>
                <c:pt idx="12">
                  <c:v>2.2419330426780126E-2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34-43ED-8532-790B1BE78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8-49FC-B832-C7A90166241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0.74360000000000004</c:v>
                </c:pt>
                <c:pt idx="1">
                  <c:v>0.75170000000000003</c:v>
                </c:pt>
                <c:pt idx="2">
                  <c:v>0.74390000000000001</c:v>
                </c:pt>
                <c:pt idx="3">
                  <c:v>0.72360000000000002</c:v>
                </c:pt>
                <c:pt idx="4">
                  <c:v>0.67519999999999991</c:v>
                </c:pt>
                <c:pt idx="5">
                  <c:v>0.74540000000000006</c:v>
                </c:pt>
                <c:pt idx="6">
                  <c:v>0.78969999999999996</c:v>
                </c:pt>
                <c:pt idx="7">
                  <c:v>0.82569999999999988</c:v>
                </c:pt>
                <c:pt idx="8">
                  <c:v>0.74769999999999992</c:v>
                </c:pt>
                <c:pt idx="9">
                  <c:v>0.74309999999999998</c:v>
                </c:pt>
                <c:pt idx="10">
                  <c:v>0.72849999999999993</c:v>
                </c:pt>
                <c:pt idx="11">
                  <c:v>0.72400000000000009</c:v>
                </c:pt>
                <c:pt idx="12">
                  <c:v>0.74517500000000003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8-49FC-B832-C7A901662410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C8-49FC-B832-C7A901662410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0.16350000000000001</c:v>
                </c:pt>
                <c:pt idx="1">
                  <c:v>0.22620000000000001</c:v>
                </c:pt>
                <c:pt idx="2">
                  <c:v>0.27379999999999999</c:v>
                </c:pt>
                <c:pt idx="3">
                  <c:v>0.31690000000000002</c:v>
                </c:pt>
                <c:pt idx="4">
                  <c:v>0.37040000000000001</c:v>
                </c:pt>
                <c:pt idx="5">
                  <c:v>0.3281</c:v>
                </c:pt>
                <c:pt idx="6">
                  <c:v>0.45619999999999999</c:v>
                </c:pt>
                <c:pt idx="7">
                  <c:v>0.62639999999999996</c:v>
                </c:pt>
                <c:pt idx="8">
                  <c:v>0.59740000000000004</c:v>
                </c:pt>
                <c:pt idx="9">
                  <c:v>0.70230000000000004</c:v>
                </c:pt>
                <c:pt idx="10">
                  <c:v>0.70590000000000008</c:v>
                </c:pt>
                <c:pt idx="11">
                  <c:v>0.59260000000000002</c:v>
                </c:pt>
                <c:pt idx="12">
                  <c:v>0.4466416666666666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C8-49FC-B832-C7A901662410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8-49FC-B832-C7A90166241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0.54110000000000003</c:v>
                </c:pt>
                <c:pt idx="1">
                  <c:v>0.69129999999999991</c:v>
                </c:pt>
                <c:pt idx="2">
                  <c:v>0.73650000000000004</c:v>
                </c:pt>
                <c:pt idx="3">
                  <c:v>0.75060000000000004</c:v>
                </c:pt>
                <c:pt idx="4">
                  <c:v>0.68209999999999993</c:v>
                </c:pt>
                <c:pt idx="5">
                  <c:v>0.71400000000000008</c:v>
                </c:pt>
                <c:pt idx="6">
                  <c:v>0.8123999999999999</c:v>
                </c:pt>
                <c:pt idx="7">
                  <c:v>0.86199999999999999</c:v>
                </c:pt>
                <c:pt idx="8">
                  <c:v>0.75080000000000002</c:v>
                </c:pt>
                <c:pt idx="9">
                  <c:v>0.78969999999999996</c:v>
                </c:pt>
                <c:pt idx="10">
                  <c:v>0.78349999999999997</c:v>
                </c:pt>
                <c:pt idx="11">
                  <c:v>0.76060000000000005</c:v>
                </c:pt>
                <c:pt idx="12">
                  <c:v>0.73955000000000004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C8-49FC-B832-C7A901662410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C8-49FC-B832-C7A9016624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C8-49FC-B832-C7A90166241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0.79170000000000007</c:v>
                </c:pt>
                <c:pt idx="1">
                  <c:v>0.84329999999999994</c:v>
                </c:pt>
                <c:pt idx="2">
                  <c:v>0.78590000000000004</c:v>
                </c:pt>
                <c:pt idx="3">
                  <c:v>0.7770999999999999</c:v>
                </c:pt>
                <c:pt idx="4">
                  <c:v>0.7097</c:v>
                </c:pt>
                <c:pt idx="5">
                  <c:v>0.77980000000000005</c:v>
                </c:pt>
                <c:pt idx="6">
                  <c:v>0.85450000000000004</c:v>
                </c:pt>
                <c:pt idx="7">
                  <c:v>0.8901</c:v>
                </c:pt>
                <c:pt idx="12">
                  <c:v>0.803700573061919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C8-49FC-B832-C7A901662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C8-49FC-B832-C7A9016624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C8-49FC-B832-C7A9016624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8-49FC-B832-C7A9016624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8-49FC-B832-C7A9016624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8-49FC-B832-C7A9016624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8-49FC-B832-C7A9016624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8-49FC-B832-C7A9016624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C8-49FC-B832-C7A9016624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C8-49FC-B832-C7A9016624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C8-49FC-B832-C7A9016624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C8-49FC-B832-C7A9016624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C8-49FC-B832-C7A9016624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C8-49FC-B832-C7A90166241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0.46313065976714096</c:v>
                </c:pt>
                <c:pt idx="1">
                  <c:v>0.21987559670186618</c:v>
                </c:pt>
                <c:pt idx="2">
                  <c:v>6.7073998642226851E-2</c:v>
                </c:pt>
                <c:pt idx="3">
                  <c:v>3.530508926192355E-2</c:v>
                </c:pt>
                <c:pt idx="4">
                  <c:v>4.0463275179592584E-2</c:v>
                </c:pt>
                <c:pt idx="5">
                  <c:v>9.2156862745097934E-2</c:v>
                </c:pt>
                <c:pt idx="6">
                  <c:v>5.1821762678483596E-2</c:v>
                </c:pt>
                <c:pt idx="7">
                  <c:v>3.2598607888631115E-2</c:v>
                </c:pt>
                <c:pt idx="12">
                  <c:v>0.10904547444398505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C8-49FC-B832-C7A901662410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6.4685314685314799E-2</c:v>
                </c:pt>
                <c:pt idx="1">
                  <c:v>0.12185712385260072</c:v>
                </c:pt>
                <c:pt idx="2">
                  <c:v>5.6459201505578704E-2</c:v>
                </c:pt>
                <c:pt idx="3">
                  <c:v>7.3935876174682003E-2</c:v>
                </c:pt>
                <c:pt idx="4">
                  <c:v>5.1095971563981157E-2</c:v>
                </c:pt>
                <c:pt idx="5">
                  <c:v>4.6149718272068707E-2</c:v>
                </c:pt>
                <c:pt idx="6">
                  <c:v>8.2056477143219064E-2</c:v>
                </c:pt>
                <c:pt idx="7">
                  <c:v>7.7994428969359486E-2</c:v>
                </c:pt>
                <c:pt idx="12">
                  <c:v>7.1299470440522317E-2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C8-49FC-B832-C7A901662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6F-43BB-BAB8-DB74560D22F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0.63819999999999999</c:v>
                </c:pt>
                <c:pt idx="1">
                  <c:v>0.6984999999999999</c:v>
                </c:pt>
                <c:pt idx="2">
                  <c:v>0.69010000000000005</c:v>
                </c:pt>
                <c:pt idx="3">
                  <c:v>0.67500000000000004</c:v>
                </c:pt>
                <c:pt idx="4">
                  <c:v>0.59719999999999995</c:v>
                </c:pt>
                <c:pt idx="5">
                  <c:v>0.59289999999999998</c:v>
                </c:pt>
                <c:pt idx="6">
                  <c:v>0.71879999999999999</c:v>
                </c:pt>
                <c:pt idx="7">
                  <c:v>0.75970000000000004</c:v>
                </c:pt>
                <c:pt idx="8">
                  <c:v>0.6331</c:v>
                </c:pt>
                <c:pt idx="9">
                  <c:v>0.71189999999999998</c:v>
                </c:pt>
                <c:pt idx="10">
                  <c:v>0.64910000000000001</c:v>
                </c:pt>
                <c:pt idx="11">
                  <c:v>0.61209999999999998</c:v>
                </c:pt>
                <c:pt idx="12">
                  <c:v>0.66471666666666662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F-43BB-BAB8-DB74560D22FA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6F-43BB-BAB8-DB74560D22FA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0.17370000000000002</c:v>
                </c:pt>
                <c:pt idx="1">
                  <c:v>0.2268</c:v>
                </c:pt>
                <c:pt idx="2">
                  <c:v>0.26700000000000002</c:v>
                </c:pt>
                <c:pt idx="3">
                  <c:v>0.34520000000000001</c:v>
                </c:pt>
                <c:pt idx="4">
                  <c:v>0.34939999999999999</c:v>
                </c:pt>
                <c:pt idx="5">
                  <c:v>0.31840000000000002</c:v>
                </c:pt>
                <c:pt idx="6">
                  <c:v>0.47130000000000005</c:v>
                </c:pt>
                <c:pt idx="7">
                  <c:v>0.62680000000000002</c:v>
                </c:pt>
                <c:pt idx="8">
                  <c:v>0.62439999999999996</c:v>
                </c:pt>
                <c:pt idx="9">
                  <c:v>0.78150000000000008</c:v>
                </c:pt>
                <c:pt idx="10">
                  <c:v>0.73560000000000003</c:v>
                </c:pt>
                <c:pt idx="11">
                  <c:v>0.61549999999999994</c:v>
                </c:pt>
                <c:pt idx="12">
                  <c:v>0.46129999999999999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6F-43BB-BAB8-DB74560D22FA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6F-43BB-BAB8-DB74560D22F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0.58499999999999996</c:v>
                </c:pt>
                <c:pt idx="1">
                  <c:v>0.75040000000000007</c:v>
                </c:pt>
                <c:pt idx="2">
                  <c:v>0.77629999999999999</c:v>
                </c:pt>
                <c:pt idx="3">
                  <c:v>0.8073999999999999</c:v>
                </c:pt>
                <c:pt idx="4">
                  <c:v>0.73560000000000003</c:v>
                </c:pt>
                <c:pt idx="5">
                  <c:v>0.6715000000000001</c:v>
                </c:pt>
                <c:pt idx="6">
                  <c:v>0.90139999999999998</c:v>
                </c:pt>
                <c:pt idx="7">
                  <c:v>0.93019999999999992</c:v>
                </c:pt>
                <c:pt idx="8">
                  <c:v>0.74159999999999993</c:v>
                </c:pt>
                <c:pt idx="9">
                  <c:v>0.84709999999999996</c:v>
                </c:pt>
                <c:pt idx="10">
                  <c:v>0.79579999999999995</c:v>
                </c:pt>
                <c:pt idx="11">
                  <c:v>0.78099999999999992</c:v>
                </c:pt>
                <c:pt idx="12">
                  <c:v>0.77694166666666675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6F-43BB-BAB8-DB74560D22FA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6F-43BB-BAB8-DB74560D22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6F-43BB-BAB8-DB74560D22F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0.754</c:v>
                </c:pt>
                <c:pt idx="1">
                  <c:v>0.89610000000000001</c:v>
                </c:pt>
                <c:pt idx="2">
                  <c:v>0.80400000000000005</c:v>
                </c:pt>
                <c:pt idx="3">
                  <c:v>0.80059999999999998</c:v>
                </c:pt>
                <c:pt idx="4">
                  <c:v>0.64439999999999997</c:v>
                </c:pt>
                <c:pt idx="5">
                  <c:v>0.75150000000000006</c:v>
                </c:pt>
                <c:pt idx="6">
                  <c:v>0.90650000000000008</c:v>
                </c:pt>
                <c:pt idx="7">
                  <c:v>0.82989999999999997</c:v>
                </c:pt>
                <c:pt idx="12">
                  <c:v>0.79837500000000017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6F-43BB-BAB8-DB74560D2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6F-43BB-BAB8-DB74560D22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6F-43BB-BAB8-DB74560D22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6F-43BB-BAB8-DB74560D22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F-43BB-BAB8-DB74560D22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F-43BB-BAB8-DB74560D22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F-43BB-BAB8-DB74560D22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F-43BB-BAB8-DB74560D22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F-43BB-BAB8-DB74560D22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F-43BB-BAB8-DB74560D22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F-43BB-BAB8-DB74560D22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6F-43BB-BAB8-DB74560D22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6F-43BB-BAB8-DB74560D22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6F-43BB-BAB8-DB74560D22F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0.28888888888888897</c:v>
                </c:pt>
                <c:pt idx="1">
                  <c:v>0.19416311300639655</c:v>
                </c:pt>
                <c:pt idx="2">
                  <c:v>3.5682081669457855E-2</c:v>
                </c:pt>
                <c:pt idx="3">
                  <c:v>-8.4220956155559579E-3</c:v>
                </c:pt>
                <c:pt idx="4">
                  <c:v>-0.12398042414355637</c:v>
                </c:pt>
                <c:pt idx="5">
                  <c:v>0.11913626209977646</c:v>
                </c:pt>
                <c:pt idx="6">
                  <c:v>5.6578655424894819E-3</c:v>
                </c:pt>
                <c:pt idx="7">
                  <c:v>-0.1078262739195871</c:v>
                </c:pt>
                <c:pt idx="12">
                  <c:v>3.7914325736409404E-2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6F-43BB-BAB8-DB74560D22FA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0.18144782199937337</c:v>
                </c:pt>
                <c:pt idx="1">
                  <c:v>0.2828919112383681</c:v>
                </c:pt>
                <c:pt idx="2">
                  <c:v>0.16504854368932032</c:v>
                </c:pt>
                <c:pt idx="3">
                  <c:v>0.18607407407407406</c:v>
                </c:pt>
                <c:pt idx="4">
                  <c:v>7.9035498995311482E-2</c:v>
                </c:pt>
                <c:pt idx="5">
                  <c:v>0.26749873503120281</c:v>
                </c:pt>
                <c:pt idx="6">
                  <c:v>0.26112966054535347</c:v>
                </c:pt>
                <c:pt idx="7">
                  <c:v>9.2404896669737946E-2</c:v>
                </c:pt>
                <c:pt idx="12">
                  <c:v>0.18872768094985526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6F-43BB-BAB8-DB74560D2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55-4141-B5FC-B9DA0BD494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TF'!$C$295:$C$307</c:f>
              <c:numCache>
                <c:formatCode>#,##0</c:formatCode>
                <c:ptCount val="13"/>
                <c:pt idx="0">
                  <c:v>2768</c:v>
                </c:pt>
                <c:pt idx="1">
                  <c:v>2872</c:v>
                </c:pt>
                <c:pt idx="2">
                  <c:v>2378</c:v>
                </c:pt>
                <c:pt idx="3">
                  <c:v>2304</c:v>
                </c:pt>
                <c:pt idx="4">
                  <c:v>1548</c:v>
                </c:pt>
                <c:pt idx="5">
                  <c:v>1591</c:v>
                </c:pt>
                <c:pt idx="6">
                  <c:v>2514</c:v>
                </c:pt>
                <c:pt idx="7">
                  <c:v>2317</c:v>
                </c:pt>
                <c:pt idx="8">
                  <c:v>1734</c:v>
                </c:pt>
                <c:pt idx="9">
                  <c:v>2116</c:v>
                </c:pt>
                <c:pt idx="10">
                  <c:v>3174</c:v>
                </c:pt>
                <c:pt idx="11">
                  <c:v>2367</c:v>
                </c:pt>
                <c:pt idx="12">
                  <c:v>27683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5-4141-B5FC-B9DA0BD494F1}"/>
            </c:ext>
          </c:extLst>
        </c:ser>
        <c:ser>
          <c:idx val="5"/>
          <c:order val="1"/>
          <c:tx>
            <c:strRef>
              <c:f>'Viajeros entr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55-4141-B5FC-B9DA0BD494F1}"/>
              </c:ext>
            </c:extLst>
          </c:dPt>
          <c:val>
            <c:numRef>
              <c:f>'Viajeros entr evol mensu TF'!$G$295:$G$307</c:f>
              <c:numCache>
                <c:formatCode>#,##0</c:formatCode>
                <c:ptCount val="13"/>
                <c:pt idx="0">
                  <c:v>348</c:v>
                </c:pt>
                <c:pt idx="1">
                  <c:v>314</c:v>
                </c:pt>
                <c:pt idx="2">
                  <c:v>443</c:v>
                </c:pt>
                <c:pt idx="3">
                  <c:v>468</c:v>
                </c:pt>
                <c:pt idx="4">
                  <c:v>605</c:v>
                </c:pt>
                <c:pt idx="5">
                  <c:v>496</c:v>
                </c:pt>
                <c:pt idx="6">
                  <c:v>1542</c:v>
                </c:pt>
                <c:pt idx="7">
                  <c:v>1373</c:v>
                </c:pt>
                <c:pt idx="8">
                  <c:v>1296</c:v>
                </c:pt>
                <c:pt idx="9">
                  <c:v>2316</c:v>
                </c:pt>
                <c:pt idx="10">
                  <c:v>2416</c:v>
                </c:pt>
                <c:pt idx="11">
                  <c:v>2395</c:v>
                </c:pt>
                <c:pt idx="12">
                  <c:v>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55-4141-B5FC-B9DA0BD494F1}"/>
            </c:ext>
          </c:extLst>
        </c:ser>
        <c:ser>
          <c:idx val="0"/>
          <c:order val="2"/>
          <c:tx>
            <c:strRef>
              <c:f>'Viajeros entr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55-4141-B5FC-B9DA0BD494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TF'!$I$295:$I$307</c:f>
              <c:numCache>
                <c:formatCode>#,##0</c:formatCode>
                <c:ptCount val="13"/>
                <c:pt idx="0">
                  <c:v>2305</c:v>
                </c:pt>
                <c:pt idx="1">
                  <c:v>2627</c:v>
                </c:pt>
                <c:pt idx="2">
                  <c:v>2006</c:v>
                </c:pt>
                <c:pt idx="3">
                  <c:v>2278</c:v>
                </c:pt>
                <c:pt idx="4">
                  <c:v>1430</c:v>
                </c:pt>
                <c:pt idx="5">
                  <c:v>1236</c:v>
                </c:pt>
                <c:pt idx="6">
                  <c:v>2676</c:v>
                </c:pt>
                <c:pt idx="7">
                  <c:v>1975</c:v>
                </c:pt>
                <c:pt idx="8">
                  <c:v>1443</c:v>
                </c:pt>
                <c:pt idx="9">
                  <c:v>2325</c:v>
                </c:pt>
                <c:pt idx="10">
                  <c:v>2632</c:v>
                </c:pt>
                <c:pt idx="11">
                  <c:v>2577</c:v>
                </c:pt>
                <c:pt idx="12">
                  <c:v>25510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55-4141-B5FC-B9DA0BD494F1}"/>
            </c:ext>
          </c:extLst>
        </c:ser>
        <c:ser>
          <c:idx val="1"/>
          <c:order val="3"/>
          <c:tx>
            <c:strRef>
              <c:f>'Viajeros entr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55-4141-B5FC-B9DA0BD494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55-4141-B5FC-B9DA0BD494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TF'!$K$295:$K$307</c:f>
              <c:numCache>
                <c:formatCode>#,##0</c:formatCode>
                <c:ptCount val="13"/>
                <c:pt idx="0">
                  <c:v>2843</c:v>
                </c:pt>
                <c:pt idx="1">
                  <c:v>3197</c:v>
                </c:pt>
                <c:pt idx="2">
                  <c:v>2123</c:v>
                </c:pt>
                <c:pt idx="3">
                  <c:v>2553</c:v>
                </c:pt>
                <c:pt idx="4">
                  <c:v>1515</c:v>
                </c:pt>
                <c:pt idx="5">
                  <c:v>1536</c:v>
                </c:pt>
                <c:pt idx="6">
                  <c:v>2560</c:v>
                </c:pt>
                <c:pt idx="7">
                  <c:v>2266</c:v>
                </c:pt>
                <c:pt idx="12">
                  <c:v>18593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55-4141-B5FC-B9DA0BD49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55-4141-B5FC-B9DA0BD494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55-4141-B5FC-B9DA0BD494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55-4141-B5FC-B9DA0BD494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55-4141-B5FC-B9DA0BD494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55-4141-B5FC-B9DA0BD494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55-4141-B5FC-B9DA0BD494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55-4141-B5FC-B9DA0BD494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55-4141-B5FC-B9DA0BD494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55-4141-B5FC-B9DA0BD494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55-4141-B5FC-B9DA0BD494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55-4141-B5FC-B9DA0BD494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55-4141-B5FC-B9DA0BD494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55-4141-B5FC-B9DA0BD494F1}"/>
              </c:ext>
            </c:extLst>
          </c:dPt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TF'!$L$295:$L$307</c:f>
              <c:numCache>
                <c:formatCode>0.0%</c:formatCode>
                <c:ptCount val="13"/>
                <c:pt idx="0">
                  <c:v>0.23340563991323204</c:v>
                </c:pt>
                <c:pt idx="1">
                  <c:v>0.21697754092120292</c:v>
                </c:pt>
                <c:pt idx="2">
                  <c:v>5.8325024925224289E-2</c:v>
                </c:pt>
                <c:pt idx="3">
                  <c:v>0.12071992976294998</c:v>
                </c:pt>
                <c:pt idx="4">
                  <c:v>5.9440559440559371E-2</c:v>
                </c:pt>
                <c:pt idx="5">
                  <c:v>0.24271844660194164</c:v>
                </c:pt>
                <c:pt idx="6">
                  <c:v>-4.3348281016442503E-2</c:v>
                </c:pt>
                <c:pt idx="7">
                  <c:v>0.14734177215189881</c:v>
                </c:pt>
                <c:pt idx="12">
                  <c:v>0.12459928627593309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55-4141-B5FC-B9DA0BD494F1}"/>
            </c:ext>
          </c:extLst>
        </c:ser>
        <c:ser>
          <c:idx val="4"/>
          <c:order val="5"/>
          <c:tx>
            <c:strRef>
              <c:f>'Viajeros entr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TF'!$M$295:$M$307</c:f>
              <c:numCache>
                <c:formatCode>0.0%</c:formatCode>
                <c:ptCount val="13"/>
                <c:pt idx="0">
                  <c:v>2.7095375722543391E-2</c:v>
                </c:pt>
                <c:pt idx="1">
                  <c:v>0.11316155988857934</c:v>
                </c:pt>
                <c:pt idx="2">
                  <c:v>-0.10723296888141298</c:v>
                </c:pt>
                <c:pt idx="3">
                  <c:v>0.10807291666666674</c:v>
                </c:pt>
                <c:pt idx="4">
                  <c:v>-2.1317829457364379E-2</c:v>
                </c:pt>
                <c:pt idx="5">
                  <c:v>-3.4569453174104314E-2</c:v>
                </c:pt>
                <c:pt idx="6">
                  <c:v>1.8297533810660349E-2</c:v>
                </c:pt>
                <c:pt idx="7">
                  <c:v>-2.2011221406991854E-2</c:v>
                </c:pt>
                <c:pt idx="12">
                  <c:v>1.6455280997157207E-2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55-4141-B5FC-B9DA0BD49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canari'!$C$8:$C$20</c:f>
              <c:numCache>
                <c:formatCode>#,##0</c:formatCode>
                <c:ptCount val="13"/>
                <c:pt idx="0">
                  <c:v>423208</c:v>
                </c:pt>
                <c:pt idx="1">
                  <c:v>416048</c:v>
                </c:pt>
                <c:pt idx="2">
                  <c:v>208389</c:v>
                </c:pt>
                <c:pt idx="3">
                  <c:v>415150</c:v>
                </c:pt>
                <c:pt idx="4">
                  <c:v>422456</c:v>
                </c:pt>
                <c:pt idx="5">
                  <c:v>397644</c:v>
                </c:pt>
                <c:pt idx="6">
                  <c:v>407785</c:v>
                </c:pt>
                <c:pt idx="7">
                  <c:v>442556</c:v>
                </c:pt>
                <c:pt idx="8">
                  <c:v>433898</c:v>
                </c:pt>
                <c:pt idx="9">
                  <c:v>405098</c:v>
                </c:pt>
                <c:pt idx="10">
                  <c:v>371398</c:v>
                </c:pt>
                <c:pt idx="11">
                  <c:v>441744</c:v>
                </c:pt>
                <c:pt idx="12">
                  <c:v>540443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B-49BE-B78E-C5B61CA9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canari'!$D$8:$D$20</c:f>
              <c:numCache>
                <c:formatCode>0.0%</c:formatCode>
                <c:ptCount val="13"/>
                <c:pt idx="0">
                  <c:v>1.7209552743914225E-2</c:v>
                </c:pt>
                <c:pt idx="1">
                  <c:v>0.99649693601869571</c:v>
                </c:pt>
                <c:pt idx="2">
                  <c:v>-0.49803926291701794</c:v>
                </c:pt>
                <c:pt idx="3">
                  <c:v>-1.7294108735584346E-2</c:v>
                </c:pt>
                <c:pt idx="4">
                  <c:v>6.2397521401052147E-2</c:v>
                </c:pt>
                <c:pt idx="5">
                  <c:v>-2.4868496879483115E-2</c:v>
                </c:pt>
                <c:pt idx="6">
                  <c:v>-7.8568587930115008E-2</c:v>
                </c:pt>
                <c:pt idx="7">
                  <c:v>1.9953998405155104E-2</c:v>
                </c:pt>
                <c:pt idx="8">
                  <c:v>7.1093908140746231E-2</c:v>
                </c:pt>
                <c:pt idx="9">
                  <c:v>9.0738237685717316E-2</c:v>
                </c:pt>
                <c:pt idx="10">
                  <c:v>-0.15924607917707989</c:v>
                </c:pt>
                <c:pt idx="11">
                  <c:v>-0.18262610488062569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B-49BE-B78E-C5B61CA9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alo canari'!$C$8:$C$20</c:f>
              <c:numCache>
                <c:formatCode>#,##0</c:formatCode>
                <c:ptCount val="13"/>
                <c:pt idx="0">
                  <c:v>425397</c:v>
                </c:pt>
                <c:pt idx="1">
                  <c:v>417269</c:v>
                </c:pt>
                <c:pt idx="2">
                  <c:v>210583</c:v>
                </c:pt>
                <c:pt idx="3">
                  <c:v>416975</c:v>
                </c:pt>
                <c:pt idx="4">
                  <c:v>424804</c:v>
                </c:pt>
                <c:pt idx="5">
                  <c:v>400490</c:v>
                </c:pt>
                <c:pt idx="6">
                  <c:v>410984</c:v>
                </c:pt>
                <c:pt idx="7">
                  <c:v>445245</c:v>
                </c:pt>
                <c:pt idx="8">
                  <c:v>436361</c:v>
                </c:pt>
                <c:pt idx="9">
                  <c:v>406730</c:v>
                </c:pt>
                <c:pt idx="10">
                  <c:v>373951</c:v>
                </c:pt>
                <c:pt idx="11">
                  <c:v>445991</c:v>
                </c:pt>
                <c:pt idx="12">
                  <c:v>545633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4-41FC-AC05-793E603F8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alo canari'!$D$8:$D$20</c:f>
              <c:numCache>
                <c:formatCode>0.0%</c:formatCode>
                <c:ptCount val="13"/>
                <c:pt idx="0">
                  <c:v>1.9479041098188432E-2</c:v>
                </c:pt>
                <c:pt idx="1">
                  <c:v>0.98149423267785152</c:v>
                </c:pt>
                <c:pt idx="2">
                  <c:v>-0.49497451885604649</c:v>
                </c:pt>
                <c:pt idx="3">
                  <c:v>-1.8429675803429357E-2</c:v>
                </c:pt>
                <c:pt idx="4">
                  <c:v>6.0710629478888389E-2</c:v>
                </c:pt>
                <c:pt idx="5">
                  <c:v>-2.5533840733459212E-2</c:v>
                </c:pt>
                <c:pt idx="6">
                  <c:v>-7.6948646250940445E-2</c:v>
                </c:pt>
                <c:pt idx="7">
                  <c:v>2.0359289670708325E-2</c:v>
                </c:pt>
                <c:pt idx="8">
                  <c:v>7.2851768986797127E-2</c:v>
                </c:pt>
                <c:pt idx="9">
                  <c:v>8.7655869351866977E-2</c:v>
                </c:pt>
                <c:pt idx="10">
                  <c:v>-0.16152792320921272</c:v>
                </c:pt>
                <c:pt idx="11">
                  <c:v>-0.18261725372182402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4-41FC-AC05-793E603F8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E25-A101-77BDA422A3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TF'!$C$318:$C$330</c:f>
              <c:numCache>
                <c:formatCode>#,##0</c:formatCode>
                <c:ptCount val="13"/>
                <c:pt idx="0">
                  <c:v>458</c:v>
                </c:pt>
                <c:pt idx="1">
                  <c:v>264</c:v>
                </c:pt>
                <c:pt idx="2">
                  <c:v>501</c:v>
                </c:pt>
                <c:pt idx="3">
                  <c:v>247</c:v>
                </c:pt>
                <c:pt idx="4">
                  <c:v>187</c:v>
                </c:pt>
                <c:pt idx="5">
                  <c:v>163</c:v>
                </c:pt>
                <c:pt idx="6">
                  <c:v>202</c:v>
                </c:pt>
                <c:pt idx="7">
                  <c:v>251</c:v>
                </c:pt>
                <c:pt idx="8">
                  <c:v>281</c:v>
                </c:pt>
                <c:pt idx="9">
                  <c:v>278</c:v>
                </c:pt>
                <c:pt idx="10">
                  <c:v>319</c:v>
                </c:pt>
                <c:pt idx="11">
                  <c:v>331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D-4E25-A101-77BDA422A348}"/>
            </c:ext>
          </c:extLst>
        </c:ser>
        <c:ser>
          <c:idx val="5"/>
          <c:order val="1"/>
          <c:tx>
            <c:strRef>
              <c:f>'Viajeros entr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2D-4E25-A101-77BDA422A348}"/>
              </c:ext>
            </c:extLst>
          </c:dPt>
          <c:val>
            <c:numRef>
              <c:f>'Viajeros entr evol mensu TF'!$G$318:$G$330</c:f>
              <c:numCache>
                <c:formatCode>#,##0</c:formatCode>
                <c:ptCount val="13"/>
                <c:pt idx="0">
                  <c:v>27</c:v>
                </c:pt>
                <c:pt idx="1">
                  <c:v>26</c:v>
                </c:pt>
                <c:pt idx="2">
                  <c:v>44</c:v>
                </c:pt>
                <c:pt idx="3">
                  <c:v>28</c:v>
                </c:pt>
                <c:pt idx="4">
                  <c:v>17</c:v>
                </c:pt>
                <c:pt idx="5">
                  <c:v>44</c:v>
                </c:pt>
                <c:pt idx="6">
                  <c:v>70</c:v>
                </c:pt>
                <c:pt idx="7">
                  <c:v>84</c:v>
                </c:pt>
                <c:pt idx="8">
                  <c:v>91</c:v>
                </c:pt>
                <c:pt idx="9">
                  <c:v>176</c:v>
                </c:pt>
                <c:pt idx="10">
                  <c:v>227</c:v>
                </c:pt>
                <c:pt idx="11">
                  <c:v>307</c:v>
                </c:pt>
                <c:pt idx="12">
                  <c:v>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2D-4E25-A101-77BDA422A348}"/>
            </c:ext>
          </c:extLst>
        </c:ser>
        <c:ser>
          <c:idx val="0"/>
          <c:order val="2"/>
          <c:tx>
            <c:strRef>
              <c:f>'Viajeros entr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2D-4E25-A101-77BDA422A3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TF'!$I$318:$I$330</c:f>
              <c:numCache>
                <c:formatCode>#,##0</c:formatCode>
                <c:ptCount val="13"/>
                <c:pt idx="0">
                  <c:v>331</c:v>
                </c:pt>
                <c:pt idx="1">
                  <c:v>327</c:v>
                </c:pt>
                <c:pt idx="2">
                  <c:v>357</c:v>
                </c:pt>
                <c:pt idx="3">
                  <c:v>306</c:v>
                </c:pt>
                <c:pt idx="4">
                  <c:v>266</c:v>
                </c:pt>
                <c:pt idx="5">
                  <c:v>263</c:v>
                </c:pt>
                <c:pt idx="6">
                  <c:v>382</c:v>
                </c:pt>
                <c:pt idx="7">
                  <c:v>229</c:v>
                </c:pt>
                <c:pt idx="8">
                  <c:v>389</c:v>
                </c:pt>
                <c:pt idx="9">
                  <c:v>526</c:v>
                </c:pt>
                <c:pt idx="10">
                  <c:v>511</c:v>
                </c:pt>
                <c:pt idx="11">
                  <c:v>547</c:v>
                </c:pt>
                <c:pt idx="12">
                  <c:v>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2D-4E25-A101-77BDA422A348}"/>
            </c:ext>
          </c:extLst>
        </c:ser>
        <c:ser>
          <c:idx val="1"/>
          <c:order val="3"/>
          <c:tx>
            <c:strRef>
              <c:f>'Viajeros entr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2D-4E25-A101-77BDA422A3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2D-4E25-A101-77BDA422A3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TF'!$K$318:$K$330</c:f>
              <c:numCache>
                <c:formatCode>#,##0</c:formatCode>
                <c:ptCount val="13"/>
                <c:pt idx="0">
                  <c:v>572</c:v>
                </c:pt>
                <c:pt idx="1">
                  <c:v>646</c:v>
                </c:pt>
                <c:pt idx="2">
                  <c:v>706</c:v>
                </c:pt>
                <c:pt idx="3">
                  <c:v>383</c:v>
                </c:pt>
                <c:pt idx="4">
                  <c:v>402</c:v>
                </c:pt>
                <c:pt idx="5">
                  <c:v>351</c:v>
                </c:pt>
                <c:pt idx="6">
                  <c:v>281</c:v>
                </c:pt>
                <c:pt idx="7">
                  <c:v>279</c:v>
                </c:pt>
                <c:pt idx="12">
                  <c:v>3620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2D-4E25-A101-77BDA422A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2D-4E25-A101-77BDA422A3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2D-4E25-A101-77BDA422A3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2D-4E25-A101-77BDA422A3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2D-4E25-A101-77BDA422A3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2D-4E25-A101-77BDA422A3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2D-4E25-A101-77BDA422A3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2D-4E25-A101-77BDA422A3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2D-4E25-A101-77BDA422A3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2D-4E25-A101-77BDA422A3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2D-4E25-A101-77BDA422A3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2D-4E25-A101-77BDA422A3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2D-4E25-A101-77BDA422A3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2D-4E25-A101-77BDA422A348}"/>
              </c:ext>
            </c:extLst>
          </c:dPt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TF'!$L$318:$L$330</c:f>
              <c:numCache>
                <c:formatCode>0.0%</c:formatCode>
                <c:ptCount val="13"/>
                <c:pt idx="0">
                  <c:v>0.72809667673716016</c:v>
                </c:pt>
                <c:pt idx="1">
                  <c:v>0.97553516819571873</c:v>
                </c:pt>
                <c:pt idx="2">
                  <c:v>0.97759103641456591</c:v>
                </c:pt>
                <c:pt idx="3">
                  <c:v>0.25163398692810457</c:v>
                </c:pt>
                <c:pt idx="4">
                  <c:v>0.51127819548872178</c:v>
                </c:pt>
                <c:pt idx="5">
                  <c:v>0.33460076045627374</c:v>
                </c:pt>
                <c:pt idx="6">
                  <c:v>-0.26439790575916233</c:v>
                </c:pt>
                <c:pt idx="7">
                  <c:v>0.21834061135371186</c:v>
                </c:pt>
                <c:pt idx="12">
                  <c:v>0.47094676960585136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2D-4E25-A101-77BDA422A348}"/>
            </c:ext>
          </c:extLst>
        </c:ser>
        <c:ser>
          <c:idx val="4"/>
          <c:order val="5"/>
          <c:tx>
            <c:strRef>
              <c:f>'Viajeros entr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TF'!$M$318:$M$330</c:f>
              <c:numCache>
                <c:formatCode>0.0%</c:formatCode>
                <c:ptCount val="13"/>
                <c:pt idx="0">
                  <c:v>0.24890829694323147</c:v>
                </c:pt>
                <c:pt idx="1">
                  <c:v>1.4469696969696968</c:v>
                </c:pt>
                <c:pt idx="2">
                  <c:v>0.40918163672654684</c:v>
                </c:pt>
                <c:pt idx="3">
                  <c:v>0.5506072874493928</c:v>
                </c:pt>
                <c:pt idx="4">
                  <c:v>1.1497326203208558</c:v>
                </c:pt>
                <c:pt idx="5">
                  <c:v>1.1533742331288344</c:v>
                </c:pt>
                <c:pt idx="6">
                  <c:v>0.39108910891089099</c:v>
                </c:pt>
                <c:pt idx="7">
                  <c:v>0.11155378486055767</c:v>
                </c:pt>
                <c:pt idx="12">
                  <c:v>0.59260888693356795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2D-4E25-A101-77BDA422A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F2-40B0-A8CC-3C0C9C8255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TF'!$C$344:$C$356</c:f>
              <c:numCache>
                <c:formatCode>#,##0</c:formatCode>
                <c:ptCount val="13"/>
                <c:pt idx="0">
                  <c:v>11406</c:v>
                </c:pt>
                <c:pt idx="1">
                  <c:v>11670</c:v>
                </c:pt>
                <c:pt idx="2">
                  <c:v>13037</c:v>
                </c:pt>
                <c:pt idx="3">
                  <c:v>5084</c:v>
                </c:pt>
                <c:pt idx="4">
                  <c:v>3362</c:v>
                </c:pt>
                <c:pt idx="5">
                  <c:v>1362</c:v>
                </c:pt>
                <c:pt idx="6">
                  <c:v>2362</c:v>
                </c:pt>
                <c:pt idx="7">
                  <c:v>1401</c:v>
                </c:pt>
                <c:pt idx="8">
                  <c:v>1812</c:v>
                </c:pt>
                <c:pt idx="9">
                  <c:v>5731</c:v>
                </c:pt>
                <c:pt idx="10">
                  <c:v>8081</c:v>
                </c:pt>
                <c:pt idx="11">
                  <c:v>9082</c:v>
                </c:pt>
                <c:pt idx="12">
                  <c:v>74390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2-40B0-A8CC-3C0C9C8255A1}"/>
            </c:ext>
          </c:extLst>
        </c:ser>
        <c:ser>
          <c:idx val="5"/>
          <c:order val="1"/>
          <c:tx>
            <c:strRef>
              <c:f>'Viajeros entr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F2-40B0-A8CC-3C0C9C8255A1}"/>
              </c:ext>
            </c:extLst>
          </c:dPt>
          <c:val>
            <c:numRef>
              <c:f>'Viajeros entr evol mensu TF'!$G$344:$G$356</c:f>
              <c:numCache>
                <c:formatCode>#,##0</c:formatCode>
                <c:ptCount val="13"/>
                <c:pt idx="0">
                  <c:v>136</c:v>
                </c:pt>
                <c:pt idx="1">
                  <c:v>101</c:v>
                </c:pt>
                <c:pt idx="2">
                  <c:v>110</c:v>
                </c:pt>
                <c:pt idx="3">
                  <c:v>78</c:v>
                </c:pt>
                <c:pt idx="4">
                  <c:v>100</c:v>
                </c:pt>
                <c:pt idx="5">
                  <c:v>279</c:v>
                </c:pt>
                <c:pt idx="6">
                  <c:v>1270</c:v>
                </c:pt>
                <c:pt idx="7">
                  <c:v>887</c:v>
                </c:pt>
                <c:pt idx="8">
                  <c:v>873</c:v>
                </c:pt>
                <c:pt idx="9">
                  <c:v>5501</c:v>
                </c:pt>
                <c:pt idx="10">
                  <c:v>9238</c:v>
                </c:pt>
                <c:pt idx="11">
                  <c:v>6827</c:v>
                </c:pt>
                <c:pt idx="12">
                  <c:v>25400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F2-40B0-A8CC-3C0C9C8255A1}"/>
            </c:ext>
          </c:extLst>
        </c:ser>
        <c:ser>
          <c:idx val="0"/>
          <c:order val="2"/>
          <c:tx>
            <c:strRef>
              <c:f>'Viajeros entr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F2-40B0-A8CC-3C0C9C8255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TF'!$I$344:$I$356</c:f>
              <c:numCache>
                <c:formatCode>#,##0</c:formatCode>
                <c:ptCount val="13"/>
                <c:pt idx="0">
                  <c:v>8191</c:v>
                </c:pt>
                <c:pt idx="1">
                  <c:v>8703</c:v>
                </c:pt>
                <c:pt idx="2">
                  <c:v>8801</c:v>
                </c:pt>
                <c:pt idx="3">
                  <c:v>5291</c:v>
                </c:pt>
                <c:pt idx="4">
                  <c:v>1043</c:v>
                </c:pt>
                <c:pt idx="5">
                  <c:v>926</c:v>
                </c:pt>
                <c:pt idx="6">
                  <c:v>2101</c:v>
                </c:pt>
                <c:pt idx="7">
                  <c:v>1573</c:v>
                </c:pt>
                <c:pt idx="8">
                  <c:v>1312</c:v>
                </c:pt>
                <c:pt idx="9">
                  <c:v>6474</c:v>
                </c:pt>
                <c:pt idx="10">
                  <c:v>10120</c:v>
                </c:pt>
                <c:pt idx="11">
                  <c:v>7805</c:v>
                </c:pt>
                <c:pt idx="12">
                  <c:v>62340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F2-40B0-A8CC-3C0C9C8255A1}"/>
            </c:ext>
          </c:extLst>
        </c:ser>
        <c:ser>
          <c:idx val="1"/>
          <c:order val="3"/>
          <c:tx>
            <c:strRef>
              <c:f>'Viajeros entr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F2-40B0-A8CC-3C0C9C8255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F2-40B0-A8CC-3C0C9C8255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TF'!$K$344:$K$356</c:f>
              <c:numCache>
                <c:formatCode>#,##0</c:formatCode>
                <c:ptCount val="13"/>
                <c:pt idx="0">
                  <c:v>12291</c:v>
                </c:pt>
                <c:pt idx="1">
                  <c:v>12445</c:v>
                </c:pt>
                <c:pt idx="2">
                  <c:v>10180</c:v>
                </c:pt>
                <c:pt idx="3">
                  <c:v>5293</c:v>
                </c:pt>
                <c:pt idx="4">
                  <c:v>1049</c:v>
                </c:pt>
                <c:pt idx="5">
                  <c:v>1178</c:v>
                </c:pt>
                <c:pt idx="6">
                  <c:v>1389</c:v>
                </c:pt>
                <c:pt idx="7">
                  <c:v>1274</c:v>
                </c:pt>
                <c:pt idx="12">
                  <c:v>45099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F2-40B0-A8CC-3C0C9C825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F2-40B0-A8CC-3C0C9C8255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F2-40B0-A8CC-3C0C9C8255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F2-40B0-A8CC-3C0C9C8255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F2-40B0-A8CC-3C0C9C8255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F2-40B0-A8CC-3C0C9C8255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F2-40B0-A8CC-3C0C9C8255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F2-40B0-A8CC-3C0C9C8255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F2-40B0-A8CC-3C0C9C8255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F2-40B0-A8CC-3C0C9C8255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F2-40B0-A8CC-3C0C9C8255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F2-40B0-A8CC-3C0C9C8255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F2-40B0-A8CC-3C0C9C8255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F2-40B0-A8CC-3C0C9C8255A1}"/>
              </c:ext>
            </c:extLst>
          </c:dPt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TF'!$L$344:$L$356</c:f>
              <c:numCache>
                <c:formatCode>0.0%</c:formatCode>
                <c:ptCount val="13"/>
                <c:pt idx="0">
                  <c:v>0.50054938346966193</c:v>
                </c:pt>
                <c:pt idx="1">
                  <c:v>0.42996667815695733</c:v>
                </c:pt>
                <c:pt idx="2">
                  <c:v>0.15668674014316553</c:v>
                </c:pt>
                <c:pt idx="3">
                  <c:v>3.7800037800028718E-4</c:v>
                </c:pt>
                <c:pt idx="4">
                  <c:v>5.7526366251199335E-3</c:v>
                </c:pt>
                <c:pt idx="5">
                  <c:v>0.27213822894168471</c:v>
                </c:pt>
                <c:pt idx="6">
                  <c:v>-0.33888624464540695</c:v>
                </c:pt>
                <c:pt idx="7">
                  <c:v>-0.19008264462809921</c:v>
                </c:pt>
                <c:pt idx="12">
                  <c:v>0.23123754402249586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F2-40B0-A8CC-3C0C9C8255A1}"/>
            </c:ext>
          </c:extLst>
        </c:ser>
        <c:ser>
          <c:idx val="4"/>
          <c:order val="5"/>
          <c:tx>
            <c:strRef>
              <c:f>'Viajeros entr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TF'!$M$344:$M$356</c:f>
              <c:numCache>
                <c:formatCode>0.0%</c:formatCode>
                <c:ptCount val="13"/>
                <c:pt idx="0">
                  <c:v>7.7590741714886891E-2</c:v>
                </c:pt>
                <c:pt idx="1">
                  <c:v>6.6409597257926389E-2</c:v>
                </c:pt>
                <c:pt idx="2">
                  <c:v>-0.21914550893610496</c:v>
                </c:pt>
                <c:pt idx="3">
                  <c:v>4.1109362706530206E-2</c:v>
                </c:pt>
                <c:pt idx="4">
                  <c:v>-0.68798334324806665</c:v>
                </c:pt>
                <c:pt idx="5">
                  <c:v>-0.13509544787077832</c:v>
                </c:pt>
                <c:pt idx="6">
                  <c:v>-0.41193903471634208</c:v>
                </c:pt>
                <c:pt idx="7">
                  <c:v>-9.0649536045681711E-2</c:v>
                </c:pt>
                <c:pt idx="12">
                  <c:v>-9.2283230013686546E-2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F2-40B0-A8CC-3C0C9C825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0-42A1-9DEA-CB47254711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TF'!$C$370:$C$382</c:f>
              <c:numCache>
                <c:formatCode>#,##0</c:formatCode>
                <c:ptCount val="13"/>
                <c:pt idx="0">
                  <c:v>12891</c:v>
                </c:pt>
                <c:pt idx="1">
                  <c:v>13454</c:v>
                </c:pt>
                <c:pt idx="2">
                  <c:v>14560</c:v>
                </c:pt>
                <c:pt idx="3">
                  <c:v>4884</c:v>
                </c:pt>
                <c:pt idx="4">
                  <c:v>549</c:v>
                </c:pt>
                <c:pt idx="5">
                  <c:v>380</c:v>
                </c:pt>
                <c:pt idx="6">
                  <c:v>136</c:v>
                </c:pt>
                <c:pt idx="7">
                  <c:v>155</c:v>
                </c:pt>
                <c:pt idx="8">
                  <c:v>545</c:v>
                </c:pt>
                <c:pt idx="9">
                  <c:v>8211</c:v>
                </c:pt>
                <c:pt idx="10">
                  <c:v>14645</c:v>
                </c:pt>
                <c:pt idx="11">
                  <c:v>14401</c:v>
                </c:pt>
                <c:pt idx="12">
                  <c:v>84811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C0-42A1-9DEA-CB4725471108}"/>
            </c:ext>
          </c:extLst>
        </c:ser>
        <c:ser>
          <c:idx val="5"/>
          <c:order val="1"/>
          <c:tx>
            <c:strRef>
              <c:f>'Viajeros entr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C0-42A1-9DEA-CB4725471108}"/>
              </c:ext>
            </c:extLst>
          </c:dPt>
          <c:val>
            <c:numRef>
              <c:f>'Viajeros entr evol mensu TF'!$G$370:$G$382</c:f>
              <c:numCache>
                <c:formatCode>#,##0</c:formatCode>
                <c:ptCount val="13"/>
                <c:pt idx="0">
                  <c:v>110</c:v>
                </c:pt>
                <c:pt idx="1">
                  <c:v>95</c:v>
                </c:pt>
                <c:pt idx="2">
                  <c:v>93</c:v>
                </c:pt>
                <c:pt idx="3">
                  <c:v>50</c:v>
                </c:pt>
                <c:pt idx="4">
                  <c:v>32</c:v>
                </c:pt>
                <c:pt idx="5">
                  <c:v>28</c:v>
                </c:pt>
                <c:pt idx="6">
                  <c:v>56</c:v>
                </c:pt>
                <c:pt idx="7">
                  <c:v>68</c:v>
                </c:pt>
                <c:pt idx="8">
                  <c:v>444</c:v>
                </c:pt>
                <c:pt idx="9">
                  <c:v>2952</c:v>
                </c:pt>
                <c:pt idx="10">
                  <c:v>7599</c:v>
                </c:pt>
                <c:pt idx="11">
                  <c:v>8183</c:v>
                </c:pt>
                <c:pt idx="12">
                  <c:v>19710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C0-42A1-9DEA-CB4725471108}"/>
            </c:ext>
          </c:extLst>
        </c:ser>
        <c:ser>
          <c:idx val="0"/>
          <c:order val="2"/>
          <c:tx>
            <c:strRef>
              <c:f>'Viajeros entr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C0-42A1-9DEA-CB47254711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TF'!$I$370:$I$382</c:f>
              <c:numCache>
                <c:formatCode>#,##0</c:formatCode>
                <c:ptCount val="13"/>
                <c:pt idx="0">
                  <c:v>8106</c:v>
                </c:pt>
                <c:pt idx="1">
                  <c:v>7763</c:v>
                </c:pt>
                <c:pt idx="2">
                  <c:v>7621</c:v>
                </c:pt>
                <c:pt idx="3">
                  <c:v>2805</c:v>
                </c:pt>
                <c:pt idx="4">
                  <c:v>300</c:v>
                </c:pt>
                <c:pt idx="5">
                  <c:v>229</c:v>
                </c:pt>
                <c:pt idx="6">
                  <c:v>179</c:v>
                </c:pt>
                <c:pt idx="7">
                  <c:v>157</c:v>
                </c:pt>
                <c:pt idx="8">
                  <c:v>219</c:v>
                </c:pt>
                <c:pt idx="9">
                  <c:v>6127</c:v>
                </c:pt>
                <c:pt idx="10">
                  <c:v>11086</c:v>
                </c:pt>
                <c:pt idx="11">
                  <c:v>11049</c:v>
                </c:pt>
                <c:pt idx="12">
                  <c:v>55641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C0-42A1-9DEA-CB4725471108}"/>
            </c:ext>
          </c:extLst>
        </c:ser>
        <c:ser>
          <c:idx val="1"/>
          <c:order val="3"/>
          <c:tx>
            <c:strRef>
              <c:f>'Viajeros entr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C0-42A1-9DEA-CB47254711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C0-42A1-9DEA-CB47254711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TF'!$K$370:$K$382</c:f>
              <c:numCache>
                <c:formatCode>#,##0</c:formatCode>
                <c:ptCount val="13"/>
                <c:pt idx="0">
                  <c:v>10905</c:v>
                </c:pt>
                <c:pt idx="1">
                  <c:v>11151</c:v>
                </c:pt>
                <c:pt idx="2">
                  <c:v>9997</c:v>
                </c:pt>
                <c:pt idx="3">
                  <c:v>3255</c:v>
                </c:pt>
                <c:pt idx="4">
                  <c:v>157</c:v>
                </c:pt>
                <c:pt idx="5">
                  <c:v>297</c:v>
                </c:pt>
                <c:pt idx="6">
                  <c:v>137</c:v>
                </c:pt>
                <c:pt idx="7">
                  <c:v>72</c:v>
                </c:pt>
                <c:pt idx="12">
                  <c:v>35971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C0-42A1-9DEA-CB472547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C0-42A1-9DEA-CB47254711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C0-42A1-9DEA-CB47254711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C0-42A1-9DEA-CB47254711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C0-42A1-9DEA-CB47254711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C0-42A1-9DEA-CB47254711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C0-42A1-9DEA-CB47254711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C0-42A1-9DEA-CB47254711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C0-42A1-9DEA-CB47254711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C0-42A1-9DEA-CB47254711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C0-42A1-9DEA-CB47254711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C0-42A1-9DEA-CB47254711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C0-42A1-9DEA-CB47254711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C0-42A1-9DEA-CB4725471108}"/>
              </c:ext>
            </c:extLst>
          </c:dPt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TF'!$L$370:$L$382</c:f>
              <c:numCache>
                <c:formatCode>0.0%</c:formatCode>
                <c:ptCount val="13"/>
                <c:pt idx="0">
                  <c:v>0.34529977794226507</c:v>
                </c:pt>
                <c:pt idx="1">
                  <c:v>0.436429215509468</c:v>
                </c:pt>
                <c:pt idx="2">
                  <c:v>0.31177010890959189</c:v>
                </c:pt>
                <c:pt idx="3">
                  <c:v>0.16042780748663099</c:v>
                </c:pt>
                <c:pt idx="4">
                  <c:v>-0.47666666666666668</c:v>
                </c:pt>
                <c:pt idx="5">
                  <c:v>0.29694323144104806</c:v>
                </c:pt>
                <c:pt idx="6">
                  <c:v>-0.23463687150837986</c:v>
                </c:pt>
                <c:pt idx="7">
                  <c:v>-0.54140127388535031</c:v>
                </c:pt>
                <c:pt idx="12">
                  <c:v>0.3244108983799705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C0-42A1-9DEA-CB4725471108}"/>
            </c:ext>
          </c:extLst>
        </c:ser>
        <c:ser>
          <c:idx val="4"/>
          <c:order val="5"/>
          <c:tx>
            <c:strRef>
              <c:f>'Viajeros entr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TF'!$M$370:$M$382</c:f>
              <c:numCache>
                <c:formatCode>0.0%</c:formatCode>
                <c:ptCount val="13"/>
                <c:pt idx="0">
                  <c:v>-0.15406097277170117</c:v>
                </c:pt>
                <c:pt idx="1">
                  <c:v>-0.17117585848074923</c:v>
                </c:pt>
                <c:pt idx="2">
                  <c:v>-0.31339285714285714</c:v>
                </c:pt>
                <c:pt idx="3">
                  <c:v>-0.33353808353808356</c:v>
                </c:pt>
                <c:pt idx="4">
                  <c:v>-0.71402550091074679</c:v>
                </c:pt>
                <c:pt idx="5">
                  <c:v>-0.21842105263157896</c:v>
                </c:pt>
                <c:pt idx="6">
                  <c:v>7.3529411764705621E-3</c:v>
                </c:pt>
                <c:pt idx="7">
                  <c:v>-0.53548387096774186</c:v>
                </c:pt>
                <c:pt idx="12">
                  <c:v>-0.23480610095939081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C0-42A1-9DEA-CB472547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10-41F7-BAAB-4878A93A66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TF'!$C$396:$C$408</c:f>
              <c:numCache>
                <c:formatCode>#,##0</c:formatCode>
                <c:ptCount val="13"/>
                <c:pt idx="0">
                  <c:v>8585</c:v>
                </c:pt>
                <c:pt idx="1">
                  <c:v>8979</c:v>
                </c:pt>
                <c:pt idx="2">
                  <c:v>11017</c:v>
                </c:pt>
                <c:pt idx="3">
                  <c:v>3670</c:v>
                </c:pt>
                <c:pt idx="4">
                  <c:v>611</c:v>
                </c:pt>
                <c:pt idx="5">
                  <c:v>1376</c:v>
                </c:pt>
                <c:pt idx="6">
                  <c:v>2232</c:v>
                </c:pt>
                <c:pt idx="7">
                  <c:v>1144</c:v>
                </c:pt>
                <c:pt idx="8">
                  <c:v>1782</c:v>
                </c:pt>
                <c:pt idx="9">
                  <c:v>5207</c:v>
                </c:pt>
                <c:pt idx="10">
                  <c:v>8591</c:v>
                </c:pt>
                <c:pt idx="11">
                  <c:v>8348</c:v>
                </c:pt>
                <c:pt idx="12">
                  <c:v>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0-41F7-BAAB-4878A93A668C}"/>
            </c:ext>
          </c:extLst>
        </c:ser>
        <c:ser>
          <c:idx val="5"/>
          <c:order val="1"/>
          <c:tx>
            <c:strRef>
              <c:f>'Viajeros entr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10-41F7-BAAB-4878A93A668C}"/>
              </c:ext>
            </c:extLst>
          </c:dPt>
          <c:val>
            <c:numRef>
              <c:f>'Viajeros entr evol mensu TF'!$G$396:$G$408</c:f>
              <c:numCache>
                <c:formatCode>#,##0</c:formatCode>
                <c:ptCount val="13"/>
                <c:pt idx="0">
                  <c:v>25</c:v>
                </c:pt>
                <c:pt idx="1">
                  <c:v>65</c:v>
                </c:pt>
                <c:pt idx="2">
                  <c:v>61</c:v>
                </c:pt>
                <c:pt idx="3">
                  <c:v>28</c:v>
                </c:pt>
                <c:pt idx="4">
                  <c:v>31</c:v>
                </c:pt>
                <c:pt idx="5">
                  <c:v>20</c:v>
                </c:pt>
                <c:pt idx="6">
                  <c:v>101</c:v>
                </c:pt>
                <c:pt idx="7">
                  <c:v>48</c:v>
                </c:pt>
                <c:pt idx="8">
                  <c:v>93</c:v>
                </c:pt>
                <c:pt idx="9">
                  <c:v>1116</c:v>
                </c:pt>
                <c:pt idx="10">
                  <c:v>3420</c:v>
                </c:pt>
                <c:pt idx="11">
                  <c:v>3192</c:v>
                </c:pt>
                <c:pt idx="12">
                  <c:v>8200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0-41F7-BAAB-4878A93A668C}"/>
            </c:ext>
          </c:extLst>
        </c:ser>
        <c:ser>
          <c:idx val="0"/>
          <c:order val="2"/>
          <c:tx>
            <c:strRef>
              <c:f>'Viajeros entr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10-41F7-BAAB-4878A93A66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TF'!$I$396:$I$408</c:f>
              <c:numCache>
                <c:formatCode>#,##0</c:formatCode>
                <c:ptCount val="13"/>
                <c:pt idx="0">
                  <c:v>4251</c:v>
                </c:pt>
                <c:pt idx="1">
                  <c:v>4350</c:v>
                </c:pt>
                <c:pt idx="2">
                  <c:v>4263</c:v>
                </c:pt>
                <c:pt idx="3">
                  <c:v>2519</c:v>
                </c:pt>
                <c:pt idx="4">
                  <c:v>352</c:v>
                </c:pt>
                <c:pt idx="5">
                  <c:v>557</c:v>
                </c:pt>
                <c:pt idx="6">
                  <c:v>512</c:v>
                </c:pt>
                <c:pt idx="7">
                  <c:v>359</c:v>
                </c:pt>
                <c:pt idx="8">
                  <c:v>303</c:v>
                </c:pt>
                <c:pt idx="9">
                  <c:v>4320</c:v>
                </c:pt>
                <c:pt idx="10">
                  <c:v>6929</c:v>
                </c:pt>
                <c:pt idx="11">
                  <c:v>5702</c:v>
                </c:pt>
                <c:pt idx="12">
                  <c:v>34417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10-41F7-BAAB-4878A93A668C}"/>
            </c:ext>
          </c:extLst>
        </c:ser>
        <c:ser>
          <c:idx val="1"/>
          <c:order val="3"/>
          <c:tx>
            <c:strRef>
              <c:f>'Viajeros entr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10-41F7-BAAB-4878A93A66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10-41F7-BAAB-4878A93A66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TF'!$K$396:$K$408</c:f>
              <c:numCache>
                <c:formatCode>#,##0</c:formatCode>
                <c:ptCount val="13"/>
                <c:pt idx="0">
                  <c:v>7577</c:v>
                </c:pt>
                <c:pt idx="1">
                  <c:v>8120</c:v>
                </c:pt>
                <c:pt idx="2">
                  <c:v>6363</c:v>
                </c:pt>
                <c:pt idx="3">
                  <c:v>3424</c:v>
                </c:pt>
                <c:pt idx="4">
                  <c:v>281</c:v>
                </c:pt>
                <c:pt idx="5">
                  <c:v>583</c:v>
                </c:pt>
                <c:pt idx="6">
                  <c:v>1494</c:v>
                </c:pt>
                <c:pt idx="7">
                  <c:v>602</c:v>
                </c:pt>
                <c:pt idx="12">
                  <c:v>28444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10-41F7-BAAB-4878A93A6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0-41F7-BAAB-4878A93A66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10-41F7-BAAB-4878A93A66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10-41F7-BAAB-4878A93A66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10-41F7-BAAB-4878A93A66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10-41F7-BAAB-4878A93A66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10-41F7-BAAB-4878A93A66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10-41F7-BAAB-4878A93A66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10-41F7-BAAB-4878A93A66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10-41F7-BAAB-4878A93A66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10-41F7-BAAB-4878A93A66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10-41F7-BAAB-4878A93A66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10-41F7-BAAB-4878A93A66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10-41F7-BAAB-4878A93A668C}"/>
              </c:ext>
            </c:extLst>
          </c:dPt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TF'!$L$396:$L$408</c:f>
              <c:numCache>
                <c:formatCode>0.0%</c:formatCode>
                <c:ptCount val="13"/>
                <c:pt idx="0">
                  <c:v>0.78240414020230542</c:v>
                </c:pt>
                <c:pt idx="1">
                  <c:v>0.8666666666666667</c:v>
                </c:pt>
                <c:pt idx="2">
                  <c:v>0.49261083743842371</c:v>
                </c:pt>
                <c:pt idx="3">
                  <c:v>0.3592695514092894</c:v>
                </c:pt>
                <c:pt idx="4">
                  <c:v>-0.20170454545454541</c:v>
                </c:pt>
                <c:pt idx="5">
                  <c:v>4.6678635547576341E-2</c:v>
                </c:pt>
                <c:pt idx="6">
                  <c:v>1.91796875</c:v>
                </c:pt>
                <c:pt idx="7">
                  <c:v>0.67688022284122562</c:v>
                </c:pt>
                <c:pt idx="12">
                  <c:v>0.65728602225718125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10-41F7-BAAB-4878A93A668C}"/>
            </c:ext>
          </c:extLst>
        </c:ser>
        <c:ser>
          <c:idx val="4"/>
          <c:order val="5"/>
          <c:tx>
            <c:strRef>
              <c:f>'Viajeros entr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TF'!$M$396:$M$408</c:f>
              <c:numCache>
                <c:formatCode>0.0%</c:formatCode>
                <c:ptCount val="13"/>
                <c:pt idx="0">
                  <c:v>-0.11741409435061156</c:v>
                </c:pt>
                <c:pt idx="1">
                  <c:v>-9.5667669005457201E-2</c:v>
                </c:pt>
                <c:pt idx="2">
                  <c:v>-0.42243805028592174</c:v>
                </c:pt>
                <c:pt idx="3">
                  <c:v>-6.7029972752043587E-2</c:v>
                </c:pt>
                <c:pt idx="4">
                  <c:v>-0.5400981996726677</c:v>
                </c:pt>
                <c:pt idx="5">
                  <c:v>-0.57630813953488369</c:v>
                </c:pt>
                <c:pt idx="6">
                  <c:v>-0.33064516129032262</c:v>
                </c:pt>
                <c:pt idx="7">
                  <c:v>-0.47377622377622375</c:v>
                </c:pt>
                <c:pt idx="12">
                  <c:v>-0.24379220503004195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10-41F7-BAAB-4878A93A6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06-4334-A758-C8E78A8C99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TF'!$C$422:$C$434</c:f>
              <c:numCache>
                <c:formatCode>#,##0</c:formatCode>
                <c:ptCount val="13"/>
                <c:pt idx="0">
                  <c:v>16712</c:v>
                </c:pt>
                <c:pt idx="1">
                  <c:v>14021</c:v>
                </c:pt>
                <c:pt idx="2">
                  <c:v>17537</c:v>
                </c:pt>
                <c:pt idx="3">
                  <c:v>6610</c:v>
                </c:pt>
                <c:pt idx="4">
                  <c:v>1044</c:v>
                </c:pt>
                <c:pt idx="5">
                  <c:v>1923</c:v>
                </c:pt>
                <c:pt idx="6">
                  <c:v>1700</c:v>
                </c:pt>
                <c:pt idx="7">
                  <c:v>1267</c:v>
                </c:pt>
                <c:pt idx="8">
                  <c:v>1250</c:v>
                </c:pt>
                <c:pt idx="9">
                  <c:v>10088</c:v>
                </c:pt>
                <c:pt idx="10">
                  <c:v>15908</c:v>
                </c:pt>
                <c:pt idx="11">
                  <c:v>17968</c:v>
                </c:pt>
                <c:pt idx="12">
                  <c:v>106028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6-4334-A758-C8E78A8C99DE}"/>
            </c:ext>
          </c:extLst>
        </c:ser>
        <c:ser>
          <c:idx val="5"/>
          <c:order val="1"/>
          <c:tx>
            <c:strRef>
              <c:f>'Viajeros entr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06-4334-A758-C8E78A8C99DE}"/>
              </c:ext>
            </c:extLst>
          </c:dPt>
          <c:val>
            <c:numRef>
              <c:f>'Viajeros entr evol mensu TF'!$G$422:$G$434</c:f>
              <c:numCache>
                <c:formatCode>#,##0</c:formatCode>
                <c:ptCount val="13"/>
                <c:pt idx="0">
                  <c:v>728</c:v>
                </c:pt>
                <c:pt idx="1">
                  <c:v>577</c:v>
                </c:pt>
                <c:pt idx="2">
                  <c:v>660</c:v>
                </c:pt>
                <c:pt idx="3">
                  <c:v>248</c:v>
                </c:pt>
                <c:pt idx="4">
                  <c:v>231</c:v>
                </c:pt>
                <c:pt idx="5">
                  <c:v>151</c:v>
                </c:pt>
                <c:pt idx="6">
                  <c:v>216</c:v>
                </c:pt>
                <c:pt idx="7">
                  <c:v>211</c:v>
                </c:pt>
                <c:pt idx="8">
                  <c:v>273</c:v>
                </c:pt>
                <c:pt idx="9">
                  <c:v>3666</c:v>
                </c:pt>
                <c:pt idx="10">
                  <c:v>7949</c:v>
                </c:pt>
                <c:pt idx="11">
                  <c:v>7237</c:v>
                </c:pt>
                <c:pt idx="12">
                  <c:v>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06-4334-A758-C8E78A8C99DE}"/>
            </c:ext>
          </c:extLst>
        </c:ser>
        <c:ser>
          <c:idx val="0"/>
          <c:order val="2"/>
          <c:tx>
            <c:strRef>
              <c:f>'Viajeros entr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06-4334-A758-C8E78A8C99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TF'!$I$422:$I$434</c:f>
              <c:numCache>
                <c:formatCode>#,##0</c:formatCode>
                <c:ptCount val="13"/>
                <c:pt idx="0">
                  <c:v>7732</c:v>
                </c:pt>
                <c:pt idx="1">
                  <c:v>5816</c:v>
                </c:pt>
                <c:pt idx="2">
                  <c:v>6989</c:v>
                </c:pt>
                <c:pt idx="3">
                  <c:v>4370</c:v>
                </c:pt>
                <c:pt idx="4">
                  <c:v>447</c:v>
                </c:pt>
                <c:pt idx="5">
                  <c:v>719</c:v>
                </c:pt>
                <c:pt idx="6">
                  <c:v>648</c:v>
                </c:pt>
                <c:pt idx="7">
                  <c:v>649</c:v>
                </c:pt>
                <c:pt idx="8">
                  <c:v>714</c:v>
                </c:pt>
                <c:pt idx="9">
                  <c:v>5899</c:v>
                </c:pt>
                <c:pt idx="10">
                  <c:v>11799</c:v>
                </c:pt>
                <c:pt idx="11">
                  <c:v>10970</c:v>
                </c:pt>
                <c:pt idx="12">
                  <c:v>56752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06-4334-A758-C8E78A8C99DE}"/>
            </c:ext>
          </c:extLst>
        </c:ser>
        <c:ser>
          <c:idx val="1"/>
          <c:order val="3"/>
          <c:tx>
            <c:strRef>
              <c:f>'Viajeros entr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06-4334-A758-C8E78A8C99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06-4334-A758-C8E78A8C99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TF'!$K$422:$K$434</c:f>
              <c:numCache>
                <c:formatCode>#,##0</c:formatCode>
                <c:ptCount val="13"/>
                <c:pt idx="0">
                  <c:v>12762</c:v>
                </c:pt>
                <c:pt idx="1">
                  <c:v>9657</c:v>
                </c:pt>
                <c:pt idx="2">
                  <c:v>9056</c:v>
                </c:pt>
                <c:pt idx="3">
                  <c:v>5653</c:v>
                </c:pt>
                <c:pt idx="4">
                  <c:v>722</c:v>
                </c:pt>
                <c:pt idx="5">
                  <c:v>917</c:v>
                </c:pt>
                <c:pt idx="6">
                  <c:v>860</c:v>
                </c:pt>
                <c:pt idx="7">
                  <c:v>896</c:v>
                </c:pt>
                <c:pt idx="12">
                  <c:v>40523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06-4334-A758-C8E78A8C9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06-4334-A758-C8E78A8C99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06-4334-A758-C8E78A8C99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06-4334-A758-C8E78A8C99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06-4334-A758-C8E78A8C99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06-4334-A758-C8E78A8C99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06-4334-A758-C8E78A8C99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06-4334-A758-C8E78A8C99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06-4334-A758-C8E78A8C99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06-4334-A758-C8E78A8C99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06-4334-A758-C8E78A8C99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06-4334-A758-C8E78A8C99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06-4334-A758-C8E78A8C99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06-4334-A758-C8E78A8C99DE}"/>
              </c:ext>
            </c:extLst>
          </c:dPt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TF'!$L$422:$L$434</c:f>
              <c:numCache>
                <c:formatCode>0.0%</c:formatCode>
                <c:ptCount val="13"/>
                <c:pt idx="0">
                  <c:v>0.65054319710294872</c:v>
                </c:pt>
                <c:pt idx="1">
                  <c:v>0.66041953232462181</c:v>
                </c:pt>
                <c:pt idx="2">
                  <c:v>0.29575046501645441</c:v>
                </c:pt>
                <c:pt idx="3">
                  <c:v>0.29359267734553773</c:v>
                </c:pt>
                <c:pt idx="4">
                  <c:v>0.61521252796420578</c:v>
                </c:pt>
                <c:pt idx="5">
                  <c:v>0.27538247566063978</c:v>
                </c:pt>
                <c:pt idx="6">
                  <c:v>0.32716049382716039</c:v>
                </c:pt>
                <c:pt idx="7">
                  <c:v>0.38058551617873659</c:v>
                </c:pt>
                <c:pt idx="12">
                  <c:v>0.48056265984654734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06-4334-A758-C8E78A8C99DE}"/>
            </c:ext>
          </c:extLst>
        </c:ser>
        <c:ser>
          <c:idx val="4"/>
          <c:order val="5"/>
          <c:tx>
            <c:strRef>
              <c:f>'Viajeros entr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TF'!$M$422:$M$434</c:f>
              <c:numCache>
                <c:formatCode>0.0%</c:formatCode>
                <c:ptCount val="13"/>
                <c:pt idx="0">
                  <c:v>-0.23635710866443271</c:v>
                </c:pt>
                <c:pt idx="1">
                  <c:v>-0.31124741459239713</c:v>
                </c:pt>
                <c:pt idx="2">
                  <c:v>-0.4836060899811826</c:v>
                </c:pt>
                <c:pt idx="3">
                  <c:v>-0.14478063540090769</c:v>
                </c:pt>
                <c:pt idx="4">
                  <c:v>-0.30842911877394641</c:v>
                </c:pt>
                <c:pt idx="5">
                  <c:v>-0.52314092563702541</c:v>
                </c:pt>
                <c:pt idx="6">
                  <c:v>-0.49411764705882355</c:v>
                </c:pt>
                <c:pt idx="7">
                  <c:v>-0.29281767955801108</c:v>
                </c:pt>
                <c:pt idx="12">
                  <c:v>-0.33365672378070843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06-4334-A758-C8E78A8C9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5-47A1-AED1-13BCB293B0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TF'!$C$448:$C$460</c:f>
              <c:numCache>
                <c:formatCode>#,##0</c:formatCode>
                <c:ptCount val="13"/>
                <c:pt idx="0">
                  <c:v>387</c:v>
                </c:pt>
                <c:pt idx="1">
                  <c:v>408</c:v>
                </c:pt>
                <c:pt idx="2">
                  <c:v>455</c:v>
                </c:pt>
                <c:pt idx="3">
                  <c:v>1040</c:v>
                </c:pt>
                <c:pt idx="4">
                  <c:v>996</c:v>
                </c:pt>
                <c:pt idx="5">
                  <c:v>1638</c:v>
                </c:pt>
                <c:pt idx="6">
                  <c:v>1730</c:v>
                </c:pt>
                <c:pt idx="7">
                  <c:v>2223</c:v>
                </c:pt>
                <c:pt idx="8">
                  <c:v>1934</c:v>
                </c:pt>
                <c:pt idx="9">
                  <c:v>1047</c:v>
                </c:pt>
                <c:pt idx="10">
                  <c:v>752</c:v>
                </c:pt>
                <c:pt idx="11">
                  <c:v>760</c:v>
                </c:pt>
                <c:pt idx="12">
                  <c:v>13370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5-47A1-AED1-13BCB293B095}"/>
            </c:ext>
          </c:extLst>
        </c:ser>
        <c:ser>
          <c:idx val="5"/>
          <c:order val="1"/>
          <c:tx>
            <c:strRef>
              <c:f>'Viajeros entr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5-47A1-AED1-13BCB293B095}"/>
              </c:ext>
            </c:extLst>
          </c:dPt>
          <c:val>
            <c:numRef>
              <c:f>'Viajeros entr evol mensu TF'!$G$448:$G$460</c:f>
              <c:numCache>
                <c:formatCode>#,##0</c:formatCode>
                <c:ptCount val="13"/>
                <c:pt idx="0">
                  <c:v>156</c:v>
                </c:pt>
                <c:pt idx="1">
                  <c:v>114</c:v>
                </c:pt>
                <c:pt idx="2">
                  <c:v>183</c:v>
                </c:pt>
                <c:pt idx="3">
                  <c:v>284</c:v>
                </c:pt>
                <c:pt idx="4">
                  <c:v>394</c:v>
                </c:pt>
                <c:pt idx="5">
                  <c:v>650</c:v>
                </c:pt>
                <c:pt idx="6">
                  <c:v>1314</c:v>
                </c:pt>
                <c:pt idx="7">
                  <c:v>2103</c:v>
                </c:pt>
                <c:pt idx="8">
                  <c:v>1697</c:v>
                </c:pt>
                <c:pt idx="9">
                  <c:v>971</c:v>
                </c:pt>
                <c:pt idx="10">
                  <c:v>891</c:v>
                </c:pt>
                <c:pt idx="11">
                  <c:v>814</c:v>
                </c:pt>
                <c:pt idx="12">
                  <c:v>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5-47A1-AED1-13BCB293B095}"/>
            </c:ext>
          </c:extLst>
        </c:ser>
        <c:ser>
          <c:idx val="0"/>
          <c:order val="2"/>
          <c:tx>
            <c:strRef>
              <c:f>'Viajeros entr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5-47A1-AED1-13BCB293B0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TF'!$I$448:$I$460</c:f>
              <c:numCache>
                <c:formatCode>#,##0</c:formatCode>
                <c:ptCount val="13"/>
                <c:pt idx="0">
                  <c:v>411</c:v>
                </c:pt>
                <c:pt idx="1">
                  <c:v>667</c:v>
                </c:pt>
                <c:pt idx="2">
                  <c:v>862</c:v>
                </c:pt>
                <c:pt idx="3">
                  <c:v>1288</c:v>
                </c:pt>
                <c:pt idx="4">
                  <c:v>1689</c:v>
                </c:pt>
                <c:pt idx="5">
                  <c:v>2250</c:v>
                </c:pt>
                <c:pt idx="6">
                  <c:v>2964</c:v>
                </c:pt>
                <c:pt idx="7">
                  <c:v>3666</c:v>
                </c:pt>
                <c:pt idx="8">
                  <c:v>2780</c:v>
                </c:pt>
                <c:pt idx="9">
                  <c:v>1666</c:v>
                </c:pt>
                <c:pt idx="10">
                  <c:v>1352</c:v>
                </c:pt>
                <c:pt idx="11">
                  <c:v>1061</c:v>
                </c:pt>
                <c:pt idx="12">
                  <c:v>20656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5-47A1-AED1-13BCB293B095}"/>
            </c:ext>
          </c:extLst>
        </c:ser>
        <c:ser>
          <c:idx val="1"/>
          <c:order val="3"/>
          <c:tx>
            <c:strRef>
              <c:f>'Viajeros entr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A5-47A1-AED1-13BCB293B0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A5-47A1-AED1-13BCB293B0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TF'!$K$448:$K$460</c:f>
              <c:numCache>
                <c:formatCode>#,##0</c:formatCode>
                <c:ptCount val="13"/>
                <c:pt idx="0">
                  <c:v>996</c:v>
                </c:pt>
                <c:pt idx="1">
                  <c:v>916</c:v>
                </c:pt>
                <c:pt idx="2">
                  <c:v>1066</c:v>
                </c:pt>
                <c:pt idx="3">
                  <c:v>1958</c:v>
                </c:pt>
                <c:pt idx="4">
                  <c:v>1815</c:v>
                </c:pt>
                <c:pt idx="5">
                  <c:v>3277</c:v>
                </c:pt>
                <c:pt idx="6">
                  <c:v>3475</c:v>
                </c:pt>
                <c:pt idx="7">
                  <c:v>4319</c:v>
                </c:pt>
                <c:pt idx="12">
                  <c:v>17822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A5-47A1-AED1-13BCB293B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5-47A1-AED1-13BCB293B0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5-47A1-AED1-13BCB293B0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5-47A1-AED1-13BCB293B0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5-47A1-AED1-13BCB293B0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5-47A1-AED1-13BCB293B0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5-47A1-AED1-13BCB293B0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5-47A1-AED1-13BCB293B0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5-47A1-AED1-13BCB293B0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5-47A1-AED1-13BCB293B0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5-47A1-AED1-13BCB293B0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A5-47A1-AED1-13BCB293B0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A5-47A1-AED1-13BCB293B0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A5-47A1-AED1-13BCB293B095}"/>
              </c:ext>
            </c:extLst>
          </c:dPt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TF'!$L$448:$L$460</c:f>
              <c:numCache>
                <c:formatCode>0.0%</c:formatCode>
                <c:ptCount val="13"/>
                <c:pt idx="0">
                  <c:v>1.4233576642335768</c:v>
                </c:pt>
                <c:pt idx="1">
                  <c:v>0.37331334332833577</c:v>
                </c:pt>
                <c:pt idx="2">
                  <c:v>0.23665893271461713</c:v>
                </c:pt>
                <c:pt idx="3">
                  <c:v>0.52018633540372661</c:v>
                </c:pt>
                <c:pt idx="4">
                  <c:v>7.460035523978692E-2</c:v>
                </c:pt>
                <c:pt idx="5">
                  <c:v>0.45644444444444443</c:v>
                </c:pt>
                <c:pt idx="6">
                  <c:v>0.17240215924426461</c:v>
                </c:pt>
                <c:pt idx="7">
                  <c:v>0.1781232951445717</c:v>
                </c:pt>
                <c:pt idx="12">
                  <c:v>0.29173008625063424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A5-47A1-AED1-13BCB293B095}"/>
            </c:ext>
          </c:extLst>
        </c:ser>
        <c:ser>
          <c:idx val="4"/>
          <c:order val="5"/>
          <c:tx>
            <c:strRef>
              <c:f>'Viajeros entr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TF'!$M$448:$M$460</c:f>
              <c:numCache>
                <c:formatCode>0.0%</c:formatCode>
                <c:ptCount val="13"/>
                <c:pt idx="0">
                  <c:v>1.5736434108527133</c:v>
                </c:pt>
                <c:pt idx="1">
                  <c:v>1.2450980392156863</c:v>
                </c:pt>
                <c:pt idx="2">
                  <c:v>1.342857142857143</c:v>
                </c:pt>
                <c:pt idx="3">
                  <c:v>0.88269230769230766</c:v>
                </c:pt>
                <c:pt idx="4">
                  <c:v>0.82228915662650603</c:v>
                </c:pt>
                <c:pt idx="5">
                  <c:v>1.0006105006105006</c:v>
                </c:pt>
                <c:pt idx="6">
                  <c:v>1.0086705202312141</c:v>
                </c:pt>
                <c:pt idx="7">
                  <c:v>0.94286999550157446</c:v>
                </c:pt>
                <c:pt idx="12">
                  <c:v>1.0076602455784611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A5-47A1-AED1-13BCB293B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E6-42BD-A518-0234ADD5A3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TF'!$C$498:$C$510</c:f>
              <c:numCache>
                <c:formatCode>#,##0</c:formatCode>
                <c:ptCount val="13"/>
                <c:pt idx="0">
                  <c:v>1925</c:v>
                </c:pt>
                <c:pt idx="1">
                  <c:v>2446</c:v>
                </c:pt>
                <c:pt idx="2">
                  <c:v>2568</c:v>
                </c:pt>
                <c:pt idx="3">
                  <c:v>2274</c:v>
                </c:pt>
                <c:pt idx="4">
                  <c:v>1230</c:v>
                </c:pt>
                <c:pt idx="5">
                  <c:v>2289</c:v>
                </c:pt>
                <c:pt idx="6">
                  <c:v>2449</c:v>
                </c:pt>
                <c:pt idx="7">
                  <c:v>1463</c:v>
                </c:pt>
                <c:pt idx="8">
                  <c:v>1374</c:v>
                </c:pt>
                <c:pt idx="9">
                  <c:v>2555</c:v>
                </c:pt>
                <c:pt idx="10">
                  <c:v>2216</c:v>
                </c:pt>
                <c:pt idx="11">
                  <c:v>2578</c:v>
                </c:pt>
                <c:pt idx="12">
                  <c:v>25367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6-42BD-A518-0234ADD5A371}"/>
            </c:ext>
          </c:extLst>
        </c:ser>
        <c:ser>
          <c:idx val="5"/>
          <c:order val="1"/>
          <c:tx>
            <c:strRef>
              <c:f>'Viajeros entr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E6-42BD-A518-0234ADD5A371}"/>
              </c:ext>
            </c:extLst>
          </c:dPt>
          <c:val>
            <c:numRef>
              <c:f>'Viajeros entr evol mensu TF'!$G$498:$G$510</c:f>
              <c:numCache>
                <c:formatCode>#,##0</c:formatCode>
                <c:ptCount val="13"/>
                <c:pt idx="0">
                  <c:v>95</c:v>
                </c:pt>
                <c:pt idx="1">
                  <c:v>235</c:v>
                </c:pt>
                <c:pt idx="2">
                  <c:v>337</c:v>
                </c:pt>
                <c:pt idx="3">
                  <c:v>138</c:v>
                </c:pt>
                <c:pt idx="4">
                  <c:v>278</c:v>
                </c:pt>
                <c:pt idx="5">
                  <c:v>1048</c:v>
                </c:pt>
                <c:pt idx="6">
                  <c:v>2684</c:v>
                </c:pt>
                <c:pt idx="7">
                  <c:v>1484</c:v>
                </c:pt>
                <c:pt idx="8">
                  <c:v>2699</c:v>
                </c:pt>
                <c:pt idx="9">
                  <c:v>4587</c:v>
                </c:pt>
                <c:pt idx="10">
                  <c:v>2748</c:v>
                </c:pt>
                <c:pt idx="11">
                  <c:v>4076</c:v>
                </c:pt>
                <c:pt idx="12">
                  <c:v>20409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E6-42BD-A518-0234ADD5A371}"/>
            </c:ext>
          </c:extLst>
        </c:ser>
        <c:ser>
          <c:idx val="0"/>
          <c:order val="2"/>
          <c:tx>
            <c:strRef>
              <c:f>'Viajeros entr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E6-42BD-A518-0234ADD5A3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TF'!$I$498:$I$510</c:f>
              <c:numCache>
                <c:formatCode>#,##0</c:formatCode>
                <c:ptCount val="13"/>
                <c:pt idx="0">
                  <c:v>4299</c:v>
                </c:pt>
                <c:pt idx="1">
                  <c:v>4391</c:v>
                </c:pt>
                <c:pt idx="2">
                  <c:v>5161</c:v>
                </c:pt>
                <c:pt idx="3">
                  <c:v>5011</c:v>
                </c:pt>
                <c:pt idx="4">
                  <c:v>3031</c:v>
                </c:pt>
                <c:pt idx="5">
                  <c:v>4239</c:v>
                </c:pt>
                <c:pt idx="6">
                  <c:v>5114</c:v>
                </c:pt>
                <c:pt idx="7">
                  <c:v>2991</c:v>
                </c:pt>
                <c:pt idx="8">
                  <c:v>3337</c:v>
                </c:pt>
                <c:pt idx="9">
                  <c:v>5084</c:v>
                </c:pt>
                <c:pt idx="10">
                  <c:v>3402</c:v>
                </c:pt>
                <c:pt idx="11">
                  <c:v>5002</c:v>
                </c:pt>
                <c:pt idx="12">
                  <c:v>51062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E6-42BD-A518-0234ADD5A371}"/>
            </c:ext>
          </c:extLst>
        </c:ser>
        <c:ser>
          <c:idx val="1"/>
          <c:order val="3"/>
          <c:tx>
            <c:strRef>
              <c:f>'Viajeros entr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E6-42BD-A518-0234ADD5A3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E6-42BD-A518-0234ADD5A3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TF'!$K$498:$K$510</c:f>
              <c:numCache>
                <c:formatCode>#,##0</c:formatCode>
                <c:ptCount val="13"/>
                <c:pt idx="0">
                  <c:v>4920</c:v>
                </c:pt>
                <c:pt idx="1">
                  <c:v>6110</c:v>
                </c:pt>
                <c:pt idx="2">
                  <c:v>5249</c:v>
                </c:pt>
                <c:pt idx="3">
                  <c:v>5208</c:v>
                </c:pt>
                <c:pt idx="4">
                  <c:v>3077</c:v>
                </c:pt>
                <c:pt idx="5">
                  <c:v>4305</c:v>
                </c:pt>
                <c:pt idx="6">
                  <c:v>4842</c:v>
                </c:pt>
                <c:pt idx="7">
                  <c:v>2398</c:v>
                </c:pt>
                <c:pt idx="12">
                  <c:v>36109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E6-42BD-A518-0234ADD5A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E6-42BD-A518-0234ADD5A3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E6-42BD-A518-0234ADD5A3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E6-42BD-A518-0234ADD5A3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E6-42BD-A518-0234ADD5A3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E6-42BD-A518-0234ADD5A3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E6-42BD-A518-0234ADD5A3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E6-42BD-A518-0234ADD5A3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E6-42BD-A518-0234ADD5A3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E6-42BD-A518-0234ADD5A3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E6-42BD-A518-0234ADD5A3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E6-42BD-A518-0234ADD5A3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E6-42BD-A518-0234ADD5A3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E6-42BD-A518-0234ADD5A37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TF'!$L$498:$L$510</c:f>
              <c:numCache>
                <c:formatCode>0.0%</c:formatCode>
                <c:ptCount val="13"/>
                <c:pt idx="0">
                  <c:v>0.1444521981856246</c:v>
                </c:pt>
                <c:pt idx="1">
                  <c:v>0.39148257800045538</c:v>
                </c:pt>
                <c:pt idx="2">
                  <c:v>1.7050959116450271E-2</c:v>
                </c:pt>
                <c:pt idx="3">
                  <c:v>3.9313510277389829E-2</c:v>
                </c:pt>
                <c:pt idx="4">
                  <c:v>1.5176509402837324E-2</c:v>
                </c:pt>
                <c:pt idx="5">
                  <c:v>1.5569709837225831E-2</c:v>
                </c:pt>
                <c:pt idx="6">
                  <c:v>-5.318732890105593E-2</c:v>
                </c:pt>
                <c:pt idx="7">
                  <c:v>-0.19826145101972581</c:v>
                </c:pt>
                <c:pt idx="12">
                  <c:v>5.46776878815316E-2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E6-42BD-A518-0234ADD5A371}"/>
            </c:ext>
          </c:extLst>
        </c:ser>
        <c:ser>
          <c:idx val="4"/>
          <c:order val="5"/>
          <c:tx>
            <c:strRef>
              <c:f>'Viajeros entr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TF'!$M$498:$M$510</c:f>
              <c:numCache>
                <c:formatCode>0.0%</c:formatCode>
                <c:ptCount val="13"/>
                <c:pt idx="0">
                  <c:v>1.5558441558441558</c:v>
                </c:pt>
                <c:pt idx="1">
                  <c:v>1.4979558462796403</c:v>
                </c:pt>
                <c:pt idx="2">
                  <c:v>1.0440031152647977</c:v>
                </c:pt>
                <c:pt idx="3">
                  <c:v>1.2902374670184695</c:v>
                </c:pt>
                <c:pt idx="4">
                  <c:v>1.5016260162601625</c:v>
                </c:pt>
                <c:pt idx="5">
                  <c:v>0.88073394495412849</c:v>
                </c:pt>
                <c:pt idx="6">
                  <c:v>0.9771335238873009</c:v>
                </c:pt>
                <c:pt idx="7">
                  <c:v>0.63909774436090228</c:v>
                </c:pt>
                <c:pt idx="12">
                  <c:v>1.169490507089642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E6-42BD-A518-0234ADD5A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04-4069-AB48-B534D1309F4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4-4069-AB48-B534D1309F41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04-4069-AB48-B534D1309F41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4-4069-AB48-B534D1309F41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04-4069-AB48-B534D1309F4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04-4069-AB48-B534D1309F41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04-4069-AB48-B534D1309F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04-4069-AB48-B534D1309F4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4">
                  <c:v>391272</c:v>
                </c:pt>
                <c:pt idx="5">
                  <c:v>433518</c:v>
                </c:pt>
                <c:pt idx="6">
                  <c:v>453884</c:v>
                </c:pt>
                <c:pt idx="7">
                  <c:v>447853</c:v>
                </c:pt>
                <c:pt idx="12">
                  <c:v>3427350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04-4069-AB48-B534D1309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4-4069-AB48-B534D1309F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4-4069-AB48-B534D1309F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4-4069-AB48-B534D1309F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4-4069-AB48-B534D1309F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4-4069-AB48-B534D1309F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4-4069-AB48-B534D1309F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04-4069-AB48-B534D1309F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04-4069-AB48-B534D1309F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04-4069-AB48-B534D1309F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04-4069-AB48-B534D1309F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04-4069-AB48-B534D1309F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04-4069-AB48-B534D1309F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04-4069-AB48-B534D1309F41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4">
                  <c:v>3.1345880120196012E-2</c:v>
                </c:pt>
                <c:pt idx="5">
                  <c:v>0.13524724317897929</c:v>
                </c:pt>
                <c:pt idx="6">
                  <c:v>-3.366145752134897E-3</c:v>
                </c:pt>
                <c:pt idx="7">
                  <c:v>1.255711633985146E-2</c:v>
                </c:pt>
                <c:pt idx="12">
                  <c:v>0.1051985462012559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04-4069-AB48-B534D1309F41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4">
                  <c:v>9.8254035848399646E-3</c:v>
                </c:pt>
                <c:pt idx="5">
                  <c:v>6.6687991338902464E-2</c:v>
                </c:pt>
                <c:pt idx="6">
                  <c:v>6.3585386257495546E-2</c:v>
                </c:pt>
                <c:pt idx="7">
                  <c:v>1.9732823829734514E-3</c:v>
                </c:pt>
                <c:pt idx="12">
                  <c:v>5.8219926713326098E-2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04-4069-AB48-B534D1309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91-482A-BA4B-B092BD6F4EA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276086</c:v>
                </c:pt>
                <c:pt idx="1">
                  <c:v>270304</c:v>
                </c:pt>
                <c:pt idx="2">
                  <c:v>313846</c:v>
                </c:pt>
                <c:pt idx="3">
                  <c:v>293476</c:v>
                </c:pt>
                <c:pt idx="4">
                  <c:v>283721</c:v>
                </c:pt>
                <c:pt idx="5">
                  <c:v>293679</c:v>
                </c:pt>
                <c:pt idx="6">
                  <c:v>309509</c:v>
                </c:pt>
                <c:pt idx="7">
                  <c:v>325829</c:v>
                </c:pt>
                <c:pt idx="8">
                  <c:v>286586</c:v>
                </c:pt>
                <c:pt idx="9">
                  <c:v>320464</c:v>
                </c:pt>
                <c:pt idx="10">
                  <c:v>296638</c:v>
                </c:pt>
                <c:pt idx="11">
                  <c:v>298050</c:v>
                </c:pt>
                <c:pt idx="12">
                  <c:v>3568188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91-482A-BA4B-B092BD6F4EAA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91-482A-BA4B-B092BD6F4EAA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35671</c:v>
                </c:pt>
                <c:pt idx="1">
                  <c:v>43424</c:v>
                </c:pt>
                <c:pt idx="2">
                  <c:v>56792</c:v>
                </c:pt>
                <c:pt idx="3">
                  <c:v>64473</c:v>
                </c:pt>
                <c:pt idx="4">
                  <c:v>88479</c:v>
                </c:pt>
                <c:pt idx="5">
                  <c:v>111793</c:v>
                </c:pt>
                <c:pt idx="6">
                  <c:v>177784</c:v>
                </c:pt>
                <c:pt idx="7">
                  <c:v>230328</c:v>
                </c:pt>
                <c:pt idx="8">
                  <c:v>229668</c:v>
                </c:pt>
                <c:pt idx="9">
                  <c:v>297544</c:v>
                </c:pt>
                <c:pt idx="10">
                  <c:v>274669</c:v>
                </c:pt>
                <c:pt idx="11">
                  <c:v>247406</c:v>
                </c:pt>
                <c:pt idx="12">
                  <c:v>1858031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91-482A-BA4B-B092BD6F4EAA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91-482A-BA4B-B092BD6F4EA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211722</c:v>
                </c:pt>
                <c:pt idx="1">
                  <c:v>279945</c:v>
                </c:pt>
                <c:pt idx="2">
                  <c:v>315116</c:v>
                </c:pt>
                <c:pt idx="3">
                  <c:v>337375</c:v>
                </c:pt>
                <c:pt idx="4">
                  <c:v>305518</c:v>
                </c:pt>
                <c:pt idx="5">
                  <c:v>305537</c:v>
                </c:pt>
                <c:pt idx="6">
                  <c:v>355886</c:v>
                </c:pt>
                <c:pt idx="7">
                  <c:v>347304</c:v>
                </c:pt>
                <c:pt idx="8">
                  <c:v>311856</c:v>
                </c:pt>
                <c:pt idx="9">
                  <c:v>345763</c:v>
                </c:pt>
                <c:pt idx="10">
                  <c:v>324591</c:v>
                </c:pt>
                <c:pt idx="11">
                  <c:v>336260</c:v>
                </c:pt>
                <c:pt idx="12">
                  <c:v>3776873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91-482A-BA4B-B092BD6F4EAA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91-482A-BA4B-B092BD6F4E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91-482A-BA4B-B092BD6F4EA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323159</c:v>
                </c:pt>
                <c:pt idx="1">
                  <c:v>327297</c:v>
                </c:pt>
                <c:pt idx="2">
                  <c:v>343050</c:v>
                </c:pt>
                <c:pt idx="3">
                  <c:v>349241</c:v>
                </c:pt>
                <c:pt idx="4">
                  <c:v>311677</c:v>
                </c:pt>
                <c:pt idx="5">
                  <c:v>340000</c:v>
                </c:pt>
                <c:pt idx="6">
                  <c:v>358994</c:v>
                </c:pt>
                <c:pt idx="7">
                  <c:v>346742</c:v>
                </c:pt>
                <c:pt idx="12">
                  <c:v>2700160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91-482A-BA4B-B092BD6F4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91-482A-BA4B-B092BD6F4E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91-482A-BA4B-B092BD6F4E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91-482A-BA4B-B092BD6F4E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91-482A-BA4B-B092BD6F4E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91-482A-BA4B-B092BD6F4E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91-482A-BA4B-B092BD6F4E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91-482A-BA4B-B092BD6F4E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91-482A-BA4B-B092BD6F4E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91-482A-BA4B-B092BD6F4E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91-482A-BA4B-B092BD6F4E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91-482A-BA4B-B092BD6F4E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91-482A-BA4B-B092BD6F4E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91-482A-BA4B-B092BD6F4EA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0.52633642228960609</c:v>
                </c:pt>
                <c:pt idx="1">
                  <c:v>0.16914751111825543</c:v>
                </c:pt>
                <c:pt idx="2">
                  <c:v>8.8646720572741478E-2</c:v>
                </c:pt>
                <c:pt idx="3">
                  <c:v>3.5171545016672745E-2</c:v>
                </c:pt>
                <c:pt idx="4">
                  <c:v>2.0159205022290072E-2</c:v>
                </c:pt>
                <c:pt idx="5">
                  <c:v>0.11279484972360132</c:v>
                </c:pt>
                <c:pt idx="6">
                  <c:v>8.7331336439195884E-3</c:v>
                </c:pt>
                <c:pt idx="7">
                  <c:v>-1.6181788865086144E-3</c:v>
                </c:pt>
                <c:pt idx="12">
                  <c:v>9.8339043679982474E-2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91-482A-BA4B-B092BD6F4EAA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0.1705012206341503</c:v>
                </c:pt>
                <c:pt idx="1">
                  <c:v>0.21084778619628275</c:v>
                </c:pt>
                <c:pt idx="2">
                  <c:v>9.3052006398042453E-2</c:v>
                </c:pt>
                <c:pt idx="3">
                  <c:v>0.19001553789747705</c:v>
                </c:pt>
                <c:pt idx="4">
                  <c:v>9.8533418393421668E-2</c:v>
                </c:pt>
                <c:pt idx="5">
                  <c:v>0.15772663350120375</c:v>
                </c:pt>
                <c:pt idx="6">
                  <c:v>0.15988226513607029</c:v>
                </c:pt>
                <c:pt idx="7">
                  <c:v>6.4183973802209193E-2</c:v>
                </c:pt>
                <c:pt idx="12">
                  <c:v>0.14101713537154814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91-482A-BA4B-B092BD6F4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F8-4741-B201-47E2814BD72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44446</c:v>
                </c:pt>
                <c:pt idx="1">
                  <c:v>46135</c:v>
                </c:pt>
                <c:pt idx="2">
                  <c:v>52850</c:v>
                </c:pt>
                <c:pt idx="3">
                  <c:v>50747</c:v>
                </c:pt>
                <c:pt idx="4">
                  <c:v>47042</c:v>
                </c:pt>
                <c:pt idx="5">
                  <c:v>46916</c:v>
                </c:pt>
                <c:pt idx="6">
                  <c:v>53890</c:v>
                </c:pt>
                <c:pt idx="7">
                  <c:v>53585</c:v>
                </c:pt>
                <c:pt idx="8">
                  <c:v>47338</c:v>
                </c:pt>
                <c:pt idx="9">
                  <c:v>56134</c:v>
                </c:pt>
                <c:pt idx="10">
                  <c:v>47496</c:v>
                </c:pt>
                <c:pt idx="11">
                  <c:v>48533</c:v>
                </c:pt>
                <c:pt idx="12">
                  <c:v>595112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8-4741-B201-47E2814BD72D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F8-4741-B201-47E2814BD72D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6298</c:v>
                </c:pt>
                <c:pt idx="1">
                  <c:v>8069</c:v>
                </c:pt>
                <c:pt idx="2">
                  <c:v>13156</c:v>
                </c:pt>
                <c:pt idx="3">
                  <c:v>18016</c:v>
                </c:pt>
                <c:pt idx="4">
                  <c:v>22764</c:v>
                </c:pt>
                <c:pt idx="5">
                  <c:v>31220</c:v>
                </c:pt>
                <c:pt idx="6">
                  <c:v>41300</c:v>
                </c:pt>
                <c:pt idx="7">
                  <c:v>50599</c:v>
                </c:pt>
                <c:pt idx="8">
                  <c:v>51246</c:v>
                </c:pt>
                <c:pt idx="9">
                  <c:v>70305</c:v>
                </c:pt>
                <c:pt idx="10">
                  <c:v>54624</c:v>
                </c:pt>
                <c:pt idx="11">
                  <c:v>52857</c:v>
                </c:pt>
                <c:pt idx="12">
                  <c:v>420454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F8-4741-B201-47E2814BD72D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F8-4741-B201-47E2814BD72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48711</c:v>
                </c:pt>
                <c:pt idx="1">
                  <c:v>61135</c:v>
                </c:pt>
                <c:pt idx="2">
                  <c:v>62463</c:v>
                </c:pt>
                <c:pt idx="3">
                  <c:v>72188</c:v>
                </c:pt>
                <c:pt idx="4">
                  <c:v>62414</c:v>
                </c:pt>
                <c:pt idx="5">
                  <c:v>56978</c:v>
                </c:pt>
                <c:pt idx="6">
                  <c:v>79160</c:v>
                </c:pt>
                <c:pt idx="7">
                  <c:v>72192</c:v>
                </c:pt>
                <c:pt idx="8">
                  <c:v>61301</c:v>
                </c:pt>
                <c:pt idx="9">
                  <c:v>75078</c:v>
                </c:pt>
                <c:pt idx="10">
                  <c:v>64015</c:v>
                </c:pt>
                <c:pt idx="11">
                  <c:v>69417</c:v>
                </c:pt>
                <c:pt idx="12">
                  <c:v>785052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F8-4741-B201-47E2814BD72D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F8-4741-B201-47E2814BD7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F8-4741-B201-47E2814BD72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60660</c:v>
                </c:pt>
                <c:pt idx="1">
                  <c:v>66108</c:v>
                </c:pt>
                <c:pt idx="2">
                  <c:v>63992</c:v>
                </c:pt>
                <c:pt idx="3">
                  <c:v>65295</c:v>
                </c:pt>
                <c:pt idx="4">
                  <c:v>48965</c:v>
                </c:pt>
                <c:pt idx="5">
                  <c:v>67278</c:v>
                </c:pt>
                <c:pt idx="6">
                  <c:v>72567</c:v>
                </c:pt>
                <c:pt idx="7">
                  <c:v>60153</c:v>
                </c:pt>
                <c:pt idx="12">
                  <c:v>505018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F8-4741-B201-47E2814BD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F8-4741-B201-47E2814BD7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F8-4741-B201-47E2814BD7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8-4741-B201-47E2814BD7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F8-4741-B201-47E2814BD7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F8-4741-B201-47E2814BD7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F8-4741-B201-47E2814BD7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F8-4741-B201-47E2814BD7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F8-4741-B201-47E2814BD7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F8-4741-B201-47E2814BD7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F8-4741-B201-47E2814BD7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F8-4741-B201-47E2814BD7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F8-4741-B201-47E2814BD7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F8-4741-B201-47E2814BD72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0.24530393545605711</c:v>
                </c:pt>
                <c:pt idx="1">
                  <c:v>8.1344565306289418E-2</c:v>
                </c:pt>
                <c:pt idx="2">
                  <c:v>2.4478491266829883E-2</c:v>
                </c:pt>
                <c:pt idx="3">
                  <c:v>-9.5486784507120337E-2</c:v>
                </c:pt>
                <c:pt idx="4">
                  <c:v>-0.21548050116960937</c:v>
                </c:pt>
                <c:pt idx="5">
                  <c:v>0.18077152585208323</c:v>
                </c:pt>
                <c:pt idx="6">
                  <c:v>-8.3287013643254193E-2</c:v>
                </c:pt>
                <c:pt idx="7">
                  <c:v>-0.16676363031914898</c:v>
                </c:pt>
                <c:pt idx="12">
                  <c:v>-1.984120052557925E-2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F8-4741-B201-47E2814BD72D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0.36480223192188266</c:v>
                </c:pt>
                <c:pt idx="1">
                  <c:v>0.43292511108702714</c:v>
                </c:pt>
                <c:pt idx="2">
                  <c:v>0.21082308420056761</c:v>
                </c:pt>
                <c:pt idx="3">
                  <c:v>0.28667704494846991</c:v>
                </c:pt>
                <c:pt idx="4">
                  <c:v>4.0878364015135338E-2</c:v>
                </c:pt>
                <c:pt idx="5">
                  <c:v>0.4340097194986785</c:v>
                </c:pt>
                <c:pt idx="6">
                  <c:v>0.34657635925032482</c:v>
                </c:pt>
                <c:pt idx="7">
                  <c:v>0.12257161519081827</c:v>
                </c:pt>
                <c:pt idx="12">
                  <c:v>0.27655196645189339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F8-4741-B201-47E2814BD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8B-4906-A492-2480A7890FC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169666</c:v>
                </c:pt>
                <c:pt idx="1">
                  <c:v>164351</c:v>
                </c:pt>
                <c:pt idx="2">
                  <c:v>190304</c:v>
                </c:pt>
                <c:pt idx="3">
                  <c:v>182359</c:v>
                </c:pt>
                <c:pt idx="4">
                  <c:v>175897</c:v>
                </c:pt>
                <c:pt idx="5">
                  <c:v>186018</c:v>
                </c:pt>
                <c:pt idx="6">
                  <c:v>195947</c:v>
                </c:pt>
                <c:pt idx="7">
                  <c:v>209657</c:v>
                </c:pt>
                <c:pt idx="8">
                  <c:v>183041</c:v>
                </c:pt>
                <c:pt idx="9">
                  <c:v>202635</c:v>
                </c:pt>
                <c:pt idx="10">
                  <c:v>184696</c:v>
                </c:pt>
                <c:pt idx="11">
                  <c:v>186457</c:v>
                </c:pt>
                <c:pt idx="12">
                  <c:v>2231028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B-4906-A492-2480A7890FC2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8B-4906-A492-2480A7890FC2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19921</c:v>
                </c:pt>
                <c:pt idx="1">
                  <c:v>24755</c:v>
                </c:pt>
                <c:pt idx="2">
                  <c:v>29819</c:v>
                </c:pt>
                <c:pt idx="3">
                  <c:v>35767</c:v>
                </c:pt>
                <c:pt idx="4">
                  <c:v>47958</c:v>
                </c:pt>
                <c:pt idx="5">
                  <c:v>60106</c:v>
                </c:pt>
                <c:pt idx="6">
                  <c:v>111498</c:v>
                </c:pt>
                <c:pt idx="7">
                  <c:v>143374</c:v>
                </c:pt>
                <c:pt idx="8">
                  <c:v>140512</c:v>
                </c:pt>
                <c:pt idx="9">
                  <c:v>175105</c:v>
                </c:pt>
                <c:pt idx="10">
                  <c:v>166551</c:v>
                </c:pt>
                <c:pt idx="11">
                  <c:v>149356</c:v>
                </c:pt>
                <c:pt idx="12">
                  <c:v>1104722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B-4906-A492-2480A7890FC2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8B-4906-A492-2480A7890FC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125711</c:v>
                </c:pt>
                <c:pt idx="1">
                  <c:v>168017</c:v>
                </c:pt>
                <c:pt idx="2">
                  <c:v>189215</c:v>
                </c:pt>
                <c:pt idx="3">
                  <c:v>205820</c:v>
                </c:pt>
                <c:pt idx="4">
                  <c:v>191717</c:v>
                </c:pt>
                <c:pt idx="5">
                  <c:v>196251</c:v>
                </c:pt>
                <c:pt idx="6">
                  <c:v>218088</c:v>
                </c:pt>
                <c:pt idx="7">
                  <c:v>213645</c:v>
                </c:pt>
                <c:pt idx="8">
                  <c:v>194764</c:v>
                </c:pt>
                <c:pt idx="9">
                  <c:v>210769</c:v>
                </c:pt>
                <c:pt idx="10">
                  <c:v>200457</c:v>
                </c:pt>
                <c:pt idx="11">
                  <c:v>204884</c:v>
                </c:pt>
                <c:pt idx="12">
                  <c:v>2319338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8B-4906-A492-2480A7890FC2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8B-4906-A492-2480A7890F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8B-4906-A492-2480A7890FC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202529</c:v>
                </c:pt>
                <c:pt idx="1">
                  <c:v>199073</c:v>
                </c:pt>
                <c:pt idx="2">
                  <c:v>210907</c:v>
                </c:pt>
                <c:pt idx="3">
                  <c:v>216116</c:v>
                </c:pt>
                <c:pt idx="4">
                  <c:v>206620</c:v>
                </c:pt>
                <c:pt idx="5">
                  <c:v>215987</c:v>
                </c:pt>
                <c:pt idx="6">
                  <c:v>228131</c:v>
                </c:pt>
                <c:pt idx="7">
                  <c:v>231701</c:v>
                </c:pt>
                <c:pt idx="12">
                  <c:v>1711064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8B-4906-A492-2480A7890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8B-4906-A492-2480A7890F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8B-4906-A492-2480A7890F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8B-4906-A492-2480A7890F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8B-4906-A492-2480A7890F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8B-4906-A492-2480A7890F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8B-4906-A492-2480A7890F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8B-4906-A492-2480A7890F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8B-4906-A492-2480A7890F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8B-4906-A492-2480A7890F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8B-4906-A492-2480A7890F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8B-4906-A492-2480A7890F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8B-4906-A492-2480A7890F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8B-4906-A492-2480A7890FC2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0.61106824382910019</c:v>
                </c:pt>
                <c:pt idx="1">
                  <c:v>0.18483843896748553</c:v>
                </c:pt>
                <c:pt idx="2">
                  <c:v>0.11464207383135583</c:v>
                </c:pt>
                <c:pt idx="3">
                  <c:v>5.0024293071615933E-2</c:v>
                </c:pt>
                <c:pt idx="4">
                  <c:v>7.7734368887474758E-2</c:v>
                </c:pt>
                <c:pt idx="5">
                  <c:v>0.10056509266194813</c:v>
                </c:pt>
                <c:pt idx="6">
                  <c:v>4.6050218260518694E-2</c:v>
                </c:pt>
                <c:pt idx="7">
                  <c:v>8.4514030283882047E-2</c:v>
                </c:pt>
                <c:pt idx="12">
                  <c:v>0.13430880683927482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8B-4906-A492-2480A7890FC2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0.19369231313286095</c:v>
                </c:pt>
                <c:pt idx="1">
                  <c:v>0.21126734854062335</c:v>
                </c:pt>
                <c:pt idx="2">
                  <c:v>0.10826362031276271</c:v>
                </c:pt>
                <c:pt idx="3">
                  <c:v>0.18511288173328433</c:v>
                </c:pt>
                <c:pt idx="4">
                  <c:v>0.17466471855688281</c:v>
                </c:pt>
                <c:pt idx="5">
                  <c:v>0.16110806481093221</c:v>
                </c:pt>
                <c:pt idx="6">
                  <c:v>0.16424849576671252</c:v>
                </c:pt>
                <c:pt idx="7">
                  <c:v>0.10514316240335408</c:v>
                </c:pt>
                <c:pt idx="12">
                  <c:v>0.16067369466401749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8B-4906-A492-2480A7890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089806801417254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8F-4D0B-B30E-6BD783F65A1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45940</c:v>
                </c:pt>
                <c:pt idx="1">
                  <c:v>43527</c:v>
                </c:pt>
                <c:pt idx="2">
                  <c:v>52728</c:v>
                </c:pt>
                <c:pt idx="3">
                  <c:v>45764</c:v>
                </c:pt>
                <c:pt idx="4">
                  <c:v>45731</c:v>
                </c:pt>
                <c:pt idx="5">
                  <c:v>48613</c:v>
                </c:pt>
                <c:pt idx="6">
                  <c:v>47205</c:v>
                </c:pt>
                <c:pt idx="7">
                  <c:v>48990</c:v>
                </c:pt>
                <c:pt idx="8">
                  <c:v>43793</c:v>
                </c:pt>
                <c:pt idx="9">
                  <c:v>47801</c:v>
                </c:pt>
                <c:pt idx="10">
                  <c:v>48916</c:v>
                </c:pt>
                <c:pt idx="11">
                  <c:v>47100</c:v>
                </c:pt>
                <c:pt idx="12">
                  <c:v>566108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F-4D0B-B30E-6BD783F65A19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8F-4D0B-B30E-6BD783F65A19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7880</c:v>
                </c:pt>
                <c:pt idx="1">
                  <c:v>8902</c:v>
                </c:pt>
                <c:pt idx="2">
                  <c:v>11837</c:v>
                </c:pt>
                <c:pt idx="3">
                  <c:v>9669</c:v>
                </c:pt>
                <c:pt idx="4">
                  <c:v>15426</c:v>
                </c:pt>
                <c:pt idx="5">
                  <c:v>18695</c:v>
                </c:pt>
                <c:pt idx="6">
                  <c:v>21668</c:v>
                </c:pt>
                <c:pt idx="7">
                  <c:v>31864</c:v>
                </c:pt>
                <c:pt idx="8">
                  <c:v>32447</c:v>
                </c:pt>
                <c:pt idx="9">
                  <c:v>44834</c:v>
                </c:pt>
                <c:pt idx="10">
                  <c:v>46834</c:v>
                </c:pt>
                <c:pt idx="11">
                  <c:v>37702</c:v>
                </c:pt>
                <c:pt idx="12">
                  <c:v>287758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8F-4D0B-B30E-6BD783F65A19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8F-4D0B-B30E-6BD783F65A1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30388</c:v>
                </c:pt>
                <c:pt idx="1">
                  <c:v>42774</c:v>
                </c:pt>
                <c:pt idx="2">
                  <c:v>53892</c:v>
                </c:pt>
                <c:pt idx="3">
                  <c:v>48912</c:v>
                </c:pt>
                <c:pt idx="4">
                  <c:v>41886</c:v>
                </c:pt>
                <c:pt idx="5">
                  <c:v>42042</c:v>
                </c:pt>
                <c:pt idx="6">
                  <c:v>47912</c:v>
                </c:pt>
                <c:pt idx="7">
                  <c:v>50443</c:v>
                </c:pt>
                <c:pt idx="8">
                  <c:v>43723</c:v>
                </c:pt>
                <c:pt idx="9">
                  <c:v>47264</c:v>
                </c:pt>
                <c:pt idx="10">
                  <c:v>46434</c:v>
                </c:pt>
                <c:pt idx="11">
                  <c:v>48142</c:v>
                </c:pt>
                <c:pt idx="12">
                  <c:v>543812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8F-4D0B-B30E-6BD783F65A19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8F-4D0B-B30E-6BD783F65A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8F-4D0B-B30E-6BD783F65A1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46492</c:v>
                </c:pt>
                <c:pt idx="1">
                  <c:v>49896</c:v>
                </c:pt>
                <c:pt idx="2">
                  <c:v>54154</c:v>
                </c:pt>
                <c:pt idx="3">
                  <c:v>56652</c:v>
                </c:pt>
                <c:pt idx="4">
                  <c:v>45073</c:v>
                </c:pt>
                <c:pt idx="5">
                  <c:v>44438</c:v>
                </c:pt>
                <c:pt idx="6">
                  <c:v>48099</c:v>
                </c:pt>
                <c:pt idx="7">
                  <c:v>44199</c:v>
                </c:pt>
                <c:pt idx="12">
                  <c:v>389003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8F-4D0B-B30E-6BD783F65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F-4D0B-B30E-6BD783F65A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F-4D0B-B30E-6BD783F65A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F-4D0B-B30E-6BD783F65A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F-4D0B-B30E-6BD783F65A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F-4D0B-B30E-6BD783F65A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F-4D0B-B30E-6BD783F65A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8F-4D0B-B30E-6BD783F65A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8F-4D0B-B30E-6BD783F65A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8F-4D0B-B30E-6BD783F65A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8F-4D0B-B30E-6BD783F65A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8F-4D0B-B30E-6BD783F65A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8F-4D0B-B30E-6BD783F65A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8F-4D0B-B30E-6BD783F65A19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0.52994603132815588</c:v>
                </c:pt>
                <c:pt idx="1">
                  <c:v>0.16650301585075056</c:v>
                </c:pt>
                <c:pt idx="2">
                  <c:v>4.8615750018554671E-3</c:v>
                </c:pt>
                <c:pt idx="3">
                  <c:v>0.15824337585868498</c:v>
                </c:pt>
                <c:pt idx="4">
                  <c:v>7.608747552881634E-2</c:v>
                </c:pt>
                <c:pt idx="5">
                  <c:v>5.6990628419199885E-2</c:v>
                </c:pt>
                <c:pt idx="6">
                  <c:v>3.9029888128234713E-3</c:v>
                </c:pt>
                <c:pt idx="7">
                  <c:v>-0.12378328013797757</c:v>
                </c:pt>
                <c:pt idx="12">
                  <c:v>8.5845319875282211E-2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8F-4D0B-B30E-6BD783F65A19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1.2015672616456197E-2</c:v>
                </c:pt>
                <c:pt idx="1">
                  <c:v>0.14632297194844579</c:v>
                </c:pt>
                <c:pt idx="2">
                  <c:v>2.7044454559247422E-2</c:v>
                </c:pt>
                <c:pt idx="3">
                  <c:v>0.23791626606065908</c:v>
                </c:pt>
                <c:pt idx="4">
                  <c:v>-1.4388489208633115E-2</c:v>
                </c:pt>
                <c:pt idx="5">
                  <c:v>-8.5882377141916821E-2</c:v>
                </c:pt>
                <c:pt idx="6">
                  <c:v>1.8938671750873937E-2</c:v>
                </c:pt>
                <c:pt idx="7">
                  <c:v>-9.7795468462951618E-2</c:v>
                </c:pt>
                <c:pt idx="12">
                  <c:v>2.775443991778026E-2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8F-4D0B-B30E-6BD783F65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003038925299007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6C-40AD-91DF-7EFBF4C615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cat'!$C$119:$C$131</c:f>
              <c:numCache>
                <c:formatCode>#,##0</c:formatCode>
                <c:ptCount val="13"/>
                <c:pt idx="0">
                  <c:v>11892</c:v>
                </c:pt>
                <c:pt idx="1">
                  <c:v>11723</c:v>
                </c:pt>
                <c:pt idx="2">
                  <c:v>12796</c:v>
                </c:pt>
                <c:pt idx="3">
                  <c:v>10681</c:v>
                </c:pt>
                <c:pt idx="4">
                  <c:v>11200</c:v>
                </c:pt>
                <c:pt idx="5">
                  <c:v>8829</c:v>
                </c:pt>
                <c:pt idx="6">
                  <c:v>8734</c:v>
                </c:pt>
                <c:pt idx="7">
                  <c:v>9013</c:v>
                </c:pt>
                <c:pt idx="8">
                  <c:v>8674</c:v>
                </c:pt>
                <c:pt idx="9">
                  <c:v>10153</c:v>
                </c:pt>
                <c:pt idx="10">
                  <c:v>10640</c:v>
                </c:pt>
                <c:pt idx="11">
                  <c:v>11151</c:v>
                </c:pt>
                <c:pt idx="12">
                  <c:v>125486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6C-40AD-91DF-7EFBF4C615BE}"/>
            </c:ext>
          </c:extLst>
        </c:ser>
        <c:ser>
          <c:idx val="5"/>
          <c:order val="1"/>
          <c:tx>
            <c:strRef>
              <c:f>'Viajeros entr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6C-40AD-91DF-7EFBF4C615BE}"/>
              </c:ext>
            </c:extLst>
          </c:dPt>
          <c:val>
            <c:numRef>
              <c:f>'Viajeros entr evol mensu TF cat'!$G$119:$G$131</c:f>
              <c:numCache>
                <c:formatCode>#,##0</c:formatCode>
                <c:ptCount val="13"/>
                <c:pt idx="0">
                  <c:v>459</c:v>
                </c:pt>
                <c:pt idx="1">
                  <c:v>334</c:v>
                </c:pt>
                <c:pt idx="2">
                  <c:v>493</c:v>
                </c:pt>
                <c:pt idx="3">
                  <c:v>248</c:v>
                </c:pt>
                <c:pt idx="4">
                  <c:v>494</c:v>
                </c:pt>
                <c:pt idx="5">
                  <c:v>379</c:v>
                </c:pt>
                <c:pt idx="6">
                  <c:v>2588</c:v>
                </c:pt>
                <c:pt idx="7">
                  <c:v>3766</c:v>
                </c:pt>
                <c:pt idx="8">
                  <c:v>4401</c:v>
                </c:pt>
                <c:pt idx="9">
                  <c:v>5845</c:v>
                </c:pt>
                <c:pt idx="10">
                  <c:v>5448</c:v>
                </c:pt>
                <c:pt idx="11">
                  <c:v>5987</c:v>
                </c:pt>
                <c:pt idx="12">
                  <c:v>30442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6C-40AD-91DF-7EFBF4C615BE}"/>
            </c:ext>
          </c:extLst>
        </c:ser>
        <c:ser>
          <c:idx val="0"/>
          <c:order val="2"/>
          <c:tx>
            <c:strRef>
              <c:f>'Viajeros entr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6C-40AD-91DF-7EFBF4C615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cat'!$I$119:$I$131</c:f>
              <c:numCache>
                <c:formatCode>#,##0</c:formatCode>
                <c:ptCount val="13"/>
                <c:pt idx="0">
                  <c:v>5531</c:v>
                </c:pt>
                <c:pt idx="1">
                  <c:v>6227</c:v>
                </c:pt>
                <c:pt idx="2">
                  <c:v>7191</c:v>
                </c:pt>
                <c:pt idx="3">
                  <c:v>7707</c:v>
                </c:pt>
                <c:pt idx="4">
                  <c:v>7008</c:v>
                </c:pt>
                <c:pt idx="5">
                  <c:v>7519</c:v>
                </c:pt>
                <c:pt idx="6">
                  <c:v>7469</c:v>
                </c:pt>
                <c:pt idx="7">
                  <c:v>7632</c:v>
                </c:pt>
                <c:pt idx="8">
                  <c:v>8593</c:v>
                </c:pt>
                <c:pt idx="9">
                  <c:v>9594</c:v>
                </c:pt>
                <c:pt idx="10">
                  <c:v>10382</c:v>
                </c:pt>
                <c:pt idx="11">
                  <c:v>10500</c:v>
                </c:pt>
                <c:pt idx="12">
                  <c:v>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6C-40AD-91DF-7EFBF4C615BE}"/>
            </c:ext>
          </c:extLst>
        </c:ser>
        <c:ser>
          <c:idx val="1"/>
          <c:order val="3"/>
          <c:tx>
            <c:strRef>
              <c:f>'Viajeros entr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6C-40AD-91DF-7EFBF4C615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6C-40AD-91DF-7EFBF4C615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cat'!$K$119:$K$131</c:f>
              <c:numCache>
                <c:formatCode>#,##0</c:formatCode>
                <c:ptCount val="13"/>
                <c:pt idx="0">
                  <c:v>10005</c:v>
                </c:pt>
                <c:pt idx="1">
                  <c:v>8910</c:v>
                </c:pt>
                <c:pt idx="2">
                  <c:v>10428</c:v>
                </c:pt>
                <c:pt idx="3">
                  <c:v>8238</c:v>
                </c:pt>
                <c:pt idx="4">
                  <c:v>8233</c:v>
                </c:pt>
                <c:pt idx="5">
                  <c:v>9455</c:v>
                </c:pt>
                <c:pt idx="6">
                  <c:v>7025</c:v>
                </c:pt>
                <c:pt idx="7">
                  <c:v>7301</c:v>
                </c:pt>
                <c:pt idx="12">
                  <c:v>69595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6C-40AD-91DF-7EFBF4C61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6C-40AD-91DF-7EFBF4C615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6C-40AD-91DF-7EFBF4C615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6C-40AD-91DF-7EFBF4C615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6C-40AD-91DF-7EFBF4C615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6C-40AD-91DF-7EFBF4C615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6C-40AD-91DF-7EFBF4C615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6C-40AD-91DF-7EFBF4C615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6C-40AD-91DF-7EFBF4C615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6C-40AD-91DF-7EFBF4C615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6C-40AD-91DF-7EFBF4C615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6C-40AD-91DF-7EFBF4C615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6C-40AD-91DF-7EFBF4C615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6C-40AD-91DF-7EFBF4C615BE}"/>
              </c:ext>
            </c:extLst>
          </c:dPt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cat'!$L$119:$L$131</c:f>
              <c:numCache>
                <c:formatCode>0.0%</c:formatCode>
                <c:ptCount val="13"/>
                <c:pt idx="0">
                  <c:v>0.80889531730247688</c:v>
                </c:pt>
                <c:pt idx="1">
                  <c:v>0.43086558535410302</c:v>
                </c:pt>
                <c:pt idx="2">
                  <c:v>0.45014601585314984</c:v>
                </c:pt>
                <c:pt idx="3">
                  <c:v>6.8898404048267858E-2</c:v>
                </c:pt>
                <c:pt idx="4">
                  <c:v>0.17480022831050235</c:v>
                </c:pt>
                <c:pt idx="5">
                  <c:v>0.25748104801170379</c:v>
                </c:pt>
                <c:pt idx="6">
                  <c:v>-5.9445708930245034E-2</c:v>
                </c:pt>
                <c:pt idx="7">
                  <c:v>-4.3370020964360601E-2</c:v>
                </c:pt>
                <c:pt idx="12">
                  <c:v>0.23649705067159399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6C-40AD-91DF-7EFBF4C615BE}"/>
            </c:ext>
          </c:extLst>
        </c:ser>
        <c:ser>
          <c:idx val="4"/>
          <c:order val="5"/>
          <c:tx>
            <c:strRef>
              <c:f>'Viajeros entr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cat'!$M$119:$M$131</c:f>
              <c:numCache>
                <c:formatCode>0.0%</c:formatCode>
                <c:ptCount val="13"/>
                <c:pt idx="0">
                  <c:v>-0.15867810292633699</c:v>
                </c:pt>
                <c:pt idx="1">
                  <c:v>-0.2399556427535614</c:v>
                </c:pt>
                <c:pt idx="2">
                  <c:v>-0.18505783057205372</c:v>
                </c:pt>
                <c:pt idx="3">
                  <c:v>-0.22872390225634309</c:v>
                </c:pt>
                <c:pt idx="4">
                  <c:v>-0.26491071428571433</c:v>
                </c:pt>
                <c:pt idx="5">
                  <c:v>7.0902706988333897E-2</c:v>
                </c:pt>
                <c:pt idx="6">
                  <c:v>-0.19567208610029774</c:v>
                </c:pt>
                <c:pt idx="7">
                  <c:v>-0.1899478531010762</c:v>
                </c:pt>
                <c:pt idx="12">
                  <c:v>-0.17996182306640907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6C-40AD-91DF-7EFBF4C61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93369565217391"/>
          <c:y val="9.7411629992625884E-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3B-41D9-8894-DEC9B1BA03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cat'!$C$141:$C$153</c:f>
              <c:numCache>
                <c:formatCode>#,##0</c:formatCode>
                <c:ptCount val="13"/>
                <c:pt idx="0">
                  <c:v>4142</c:v>
                </c:pt>
                <c:pt idx="1">
                  <c:v>4568</c:v>
                </c:pt>
                <c:pt idx="2">
                  <c:v>5168</c:v>
                </c:pt>
                <c:pt idx="3">
                  <c:v>3925</c:v>
                </c:pt>
                <c:pt idx="4">
                  <c:v>3851</c:v>
                </c:pt>
                <c:pt idx="5">
                  <c:v>3303</c:v>
                </c:pt>
                <c:pt idx="6">
                  <c:v>3733</c:v>
                </c:pt>
                <c:pt idx="7">
                  <c:v>4584</c:v>
                </c:pt>
                <c:pt idx="8">
                  <c:v>3740</c:v>
                </c:pt>
                <c:pt idx="9">
                  <c:v>3741</c:v>
                </c:pt>
                <c:pt idx="10">
                  <c:v>4890</c:v>
                </c:pt>
                <c:pt idx="11">
                  <c:v>4809</c:v>
                </c:pt>
                <c:pt idx="12">
                  <c:v>50454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B-41D9-8894-DEC9B1BA0387}"/>
            </c:ext>
          </c:extLst>
        </c:ser>
        <c:ser>
          <c:idx val="5"/>
          <c:order val="1"/>
          <c:tx>
            <c:strRef>
              <c:f>'Viajeros entr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3B-41D9-8894-DEC9B1BA0387}"/>
              </c:ext>
            </c:extLst>
          </c:dPt>
          <c:val>
            <c:numRef>
              <c:f>'Viajeros entr evol mensu TF cat'!$G$141:$G$153</c:f>
              <c:numCache>
                <c:formatCode>#,##0</c:formatCode>
                <c:ptCount val="13"/>
                <c:pt idx="0">
                  <c:v>1113</c:v>
                </c:pt>
                <c:pt idx="1">
                  <c:v>1364</c:v>
                </c:pt>
                <c:pt idx="2">
                  <c:v>1487</c:v>
                </c:pt>
                <c:pt idx="3">
                  <c:v>773</c:v>
                </c:pt>
                <c:pt idx="4">
                  <c:v>1837</c:v>
                </c:pt>
                <c:pt idx="5">
                  <c:v>1393</c:v>
                </c:pt>
                <c:pt idx="6">
                  <c:v>730</c:v>
                </c:pt>
                <c:pt idx="7">
                  <c:v>725</c:v>
                </c:pt>
                <c:pt idx="8">
                  <c:v>1062</c:v>
                </c:pt>
                <c:pt idx="9">
                  <c:v>1455</c:v>
                </c:pt>
                <c:pt idx="10">
                  <c:v>1212</c:v>
                </c:pt>
                <c:pt idx="11">
                  <c:v>1504</c:v>
                </c:pt>
                <c:pt idx="12">
                  <c:v>14655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3B-41D9-8894-DEC9B1BA0387}"/>
            </c:ext>
          </c:extLst>
        </c:ser>
        <c:ser>
          <c:idx val="0"/>
          <c:order val="2"/>
          <c:tx>
            <c:strRef>
              <c:f>'Viajeros entr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3B-41D9-8894-DEC9B1BA03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cat'!$I$141:$I$153</c:f>
              <c:numCache>
                <c:formatCode>#,##0</c:formatCode>
                <c:ptCount val="13"/>
                <c:pt idx="0">
                  <c:v>1381</c:v>
                </c:pt>
                <c:pt idx="1">
                  <c:v>1792</c:v>
                </c:pt>
                <c:pt idx="2">
                  <c:v>2355</c:v>
                </c:pt>
                <c:pt idx="3">
                  <c:v>2748</c:v>
                </c:pt>
                <c:pt idx="4">
                  <c:v>2493</c:v>
                </c:pt>
                <c:pt idx="5">
                  <c:v>2747</c:v>
                </c:pt>
                <c:pt idx="6">
                  <c:v>3257</c:v>
                </c:pt>
                <c:pt idx="7">
                  <c:v>3392</c:v>
                </c:pt>
                <c:pt idx="8">
                  <c:v>3475</c:v>
                </c:pt>
                <c:pt idx="9">
                  <c:v>3058</c:v>
                </c:pt>
                <c:pt idx="10">
                  <c:v>3303</c:v>
                </c:pt>
                <c:pt idx="11">
                  <c:v>3317</c:v>
                </c:pt>
                <c:pt idx="12">
                  <c:v>33318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3B-41D9-8894-DEC9B1BA0387}"/>
            </c:ext>
          </c:extLst>
        </c:ser>
        <c:ser>
          <c:idx val="1"/>
          <c:order val="3"/>
          <c:tx>
            <c:strRef>
              <c:f>'Viajeros entr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3B-41D9-8894-DEC9B1BA03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3B-41D9-8894-DEC9B1BA03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cat'!$K$141:$K$153</c:f>
              <c:numCache>
                <c:formatCode>#,##0</c:formatCode>
                <c:ptCount val="13"/>
                <c:pt idx="0">
                  <c:v>3473</c:v>
                </c:pt>
                <c:pt idx="1">
                  <c:v>3310</c:v>
                </c:pt>
                <c:pt idx="2">
                  <c:v>3569</c:v>
                </c:pt>
                <c:pt idx="3">
                  <c:v>2940</c:v>
                </c:pt>
                <c:pt idx="4">
                  <c:v>2786</c:v>
                </c:pt>
                <c:pt idx="5">
                  <c:v>2842</c:v>
                </c:pt>
                <c:pt idx="6">
                  <c:v>3172</c:v>
                </c:pt>
                <c:pt idx="7">
                  <c:v>3388</c:v>
                </c:pt>
                <c:pt idx="12">
                  <c:v>25480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3B-41D9-8894-DEC9B1BA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3B-41D9-8894-DEC9B1BA03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3B-41D9-8894-DEC9B1BA03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3B-41D9-8894-DEC9B1BA03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3B-41D9-8894-DEC9B1BA03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3B-41D9-8894-DEC9B1BA03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3B-41D9-8894-DEC9B1BA03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3B-41D9-8894-DEC9B1BA03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3B-41D9-8894-DEC9B1BA03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3B-41D9-8894-DEC9B1BA03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3B-41D9-8894-DEC9B1BA03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3B-41D9-8894-DEC9B1BA03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3B-41D9-8894-DEC9B1BA03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3B-41D9-8894-DEC9B1BA0387}"/>
              </c:ext>
            </c:extLst>
          </c:dPt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cat'!$L$141:$L$153</c:f>
              <c:numCache>
                <c:formatCode>0.0%</c:formatCode>
                <c:ptCount val="13"/>
                <c:pt idx="0">
                  <c:v>1.5148443157132512</c:v>
                </c:pt>
                <c:pt idx="1">
                  <c:v>0.84709821428571419</c:v>
                </c:pt>
                <c:pt idx="2">
                  <c:v>0.51549893842887484</c:v>
                </c:pt>
                <c:pt idx="3">
                  <c:v>6.9868995633187714E-2</c:v>
                </c:pt>
                <c:pt idx="4">
                  <c:v>0.11752908142799834</c:v>
                </c:pt>
                <c:pt idx="5">
                  <c:v>3.4583181652712014E-2</c:v>
                </c:pt>
                <c:pt idx="6">
                  <c:v>-2.6097635861221935E-2</c:v>
                </c:pt>
                <c:pt idx="7">
                  <c:v>-1.179245283018826E-3</c:v>
                </c:pt>
                <c:pt idx="12">
                  <c:v>0.26357550210761227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3B-41D9-8894-DEC9B1BA0387}"/>
            </c:ext>
          </c:extLst>
        </c:ser>
        <c:ser>
          <c:idx val="4"/>
          <c:order val="5"/>
          <c:tx>
            <c:strRef>
              <c:f>'Viajeros entr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cat'!$M$141:$M$153</c:f>
              <c:numCache>
                <c:formatCode>0.0%</c:formatCode>
                <c:ptCount val="13"/>
                <c:pt idx="0">
                  <c:v>-0.16151617576050215</c:v>
                </c:pt>
                <c:pt idx="1">
                  <c:v>-0.27539404553415059</c:v>
                </c:pt>
                <c:pt idx="2">
                  <c:v>-0.30940402476780182</c:v>
                </c:pt>
                <c:pt idx="3">
                  <c:v>-0.25095541401273891</c:v>
                </c:pt>
                <c:pt idx="4">
                  <c:v>-0.27655154505323287</c:v>
                </c:pt>
                <c:pt idx="5">
                  <c:v>-0.13957008779897062</c:v>
                </c:pt>
                <c:pt idx="6">
                  <c:v>-0.15028127511384948</c:v>
                </c:pt>
                <c:pt idx="7">
                  <c:v>-0.2609075043630017</c:v>
                </c:pt>
                <c:pt idx="12">
                  <c:v>-0.23423694175632626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3B-41D9-8894-DEC9B1BA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6-402A-A4C6-28E4DE1488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cat'!$C$163:$C$175</c:f>
              <c:numCache>
                <c:formatCode>#,##0</c:formatCode>
                <c:ptCount val="13"/>
                <c:pt idx="0">
                  <c:v>97231</c:v>
                </c:pt>
                <c:pt idx="1">
                  <c:v>94109</c:v>
                </c:pt>
                <c:pt idx="2">
                  <c:v>116669</c:v>
                </c:pt>
                <c:pt idx="3">
                  <c:v>109467</c:v>
                </c:pt>
                <c:pt idx="4">
                  <c:v>103744</c:v>
                </c:pt>
                <c:pt idx="5">
                  <c:v>112736</c:v>
                </c:pt>
                <c:pt idx="6">
                  <c:v>117240</c:v>
                </c:pt>
                <c:pt idx="7">
                  <c:v>121142</c:v>
                </c:pt>
                <c:pt idx="8">
                  <c:v>95455</c:v>
                </c:pt>
                <c:pt idx="9">
                  <c:v>99777</c:v>
                </c:pt>
                <c:pt idx="10">
                  <c:v>96612</c:v>
                </c:pt>
                <c:pt idx="11">
                  <c:v>99203</c:v>
                </c:pt>
                <c:pt idx="12">
                  <c:v>1263385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6-402A-A4C6-28E4DE148889}"/>
            </c:ext>
          </c:extLst>
        </c:ser>
        <c:ser>
          <c:idx val="5"/>
          <c:order val="1"/>
          <c:tx>
            <c:strRef>
              <c:f>'Viajeros entr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6-402A-A4C6-28E4DE148889}"/>
              </c:ext>
            </c:extLst>
          </c:dPt>
          <c:val>
            <c:numRef>
              <c:f>'Viajeros entr evol mensu TF cat'!$G$163:$G$175</c:f>
              <c:numCache>
                <c:formatCode>#,##0</c:formatCode>
                <c:ptCount val="13"/>
                <c:pt idx="0">
                  <c:v>10691</c:v>
                </c:pt>
                <c:pt idx="1">
                  <c:v>13367</c:v>
                </c:pt>
                <c:pt idx="2">
                  <c:v>17405</c:v>
                </c:pt>
                <c:pt idx="3">
                  <c:v>21687</c:v>
                </c:pt>
                <c:pt idx="4">
                  <c:v>26314</c:v>
                </c:pt>
                <c:pt idx="5">
                  <c:v>30690</c:v>
                </c:pt>
                <c:pt idx="6">
                  <c:v>47180</c:v>
                </c:pt>
                <c:pt idx="7">
                  <c:v>55856</c:v>
                </c:pt>
                <c:pt idx="8">
                  <c:v>50367</c:v>
                </c:pt>
                <c:pt idx="9">
                  <c:v>69444</c:v>
                </c:pt>
                <c:pt idx="10">
                  <c:v>67898</c:v>
                </c:pt>
                <c:pt idx="11">
                  <c:v>66508</c:v>
                </c:pt>
                <c:pt idx="12">
                  <c:v>477407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6-402A-A4C6-28E4DE148889}"/>
            </c:ext>
          </c:extLst>
        </c:ser>
        <c:ser>
          <c:idx val="0"/>
          <c:order val="2"/>
          <c:tx>
            <c:strRef>
              <c:f>'Viajeros entr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6-402A-A4C6-28E4DE1488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cat'!$I$163:$I$175</c:f>
              <c:numCache>
                <c:formatCode>#,##0</c:formatCode>
                <c:ptCount val="13"/>
                <c:pt idx="0">
                  <c:v>61995</c:v>
                </c:pt>
                <c:pt idx="1">
                  <c:v>69134</c:v>
                </c:pt>
                <c:pt idx="2">
                  <c:v>78551</c:v>
                </c:pt>
                <c:pt idx="3">
                  <c:v>88312</c:v>
                </c:pt>
                <c:pt idx="4">
                  <c:v>73862</c:v>
                </c:pt>
                <c:pt idx="5">
                  <c:v>76334</c:v>
                </c:pt>
                <c:pt idx="6">
                  <c:v>99531</c:v>
                </c:pt>
                <c:pt idx="7">
                  <c:v>94995</c:v>
                </c:pt>
                <c:pt idx="8">
                  <c:v>79112</c:v>
                </c:pt>
                <c:pt idx="9">
                  <c:v>86975</c:v>
                </c:pt>
                <c:pt idx="10">
                  <c:v>84811</c:v>
                </c:pt>
                <c:pt idx="11">
                  <c:v>87198</c:v>
                </c:pt>
                <c:pt idx="12">
                  <c:v>980810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46-402A-A4C6-28E4DE148889}"/>
            </c:ext>
          </c:extLst>
        </c:ser>
        <c:ser>
          <c:idx val="1"/>
          <c:order val="3"/>
          <c:tx>
            <c:strRef>
              <c:f>'Viajeros entr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46-402A-A4C6-28E4DE1488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46-402A-A4C6-28E4DE1488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cat'!$K$163:$K$175</c:f>
              <c:numCache>
                <c:formatCode>#,##0</c:formatCode>
                <c:ptCount val="13"/>
                <c:pt idx="0">
                  <c:v>80478</c:v>
                </c:pt>
                <c:pt idx="1">
                  <c:v>83825</c:v>
                </c:pt>
                <c:pt idx="2">
                  <c:v>97327</c:v>
                </c:pt>
                <c:pt idx="3">
                  <c:v>96446</c:v>
                </c:pt>
                <c:pt idx="4">
                  <c:v>79595</c:v>
                </c:pt>
                <c:pt idx="5">
                  <c:v>93518</c:v>
                </c:pt>
                <c:pt idx="6">
                  <c:v>95680</c:v>
                </c:pt>
                <c:pt idx="7">
                  <c:v>101111</c:v>
                </c:pt>
                <c:pt idx="12">
                  <c:v>727980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46-402A-A4C6-28E4DE148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46-402A-A4C6-28E4DE1488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46-402A-A4C6-28E4DE1488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46-402A-A4C6-28E4DE1488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46-402A-A4C6-28E4DE1488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6-402A-A4C6-28E4DE1488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6-402A-A4C6-28E4DE1488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6-402A-A4C6-28E4DE1488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6-402A-A4C6-28E4DE1488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6-402A-A4C6-28E4DE1488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6-402A-A4C6-28E4DE1488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46-402A-A4C6-28E4DE1488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46-402A-A4C6-28E4DE1488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46-402A-A4C6-28E4DE148889}"/>
              </c:ext>
            </c:extLst>
          </c:dPt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cat'!$L$163:$L$175</c:f>
              <c:numCache>
                <c:formatCode>0.0%</c:formatCode>
                <c:ptCount val="13"/>
                <c:pt idx="0">
                  <c:v>0.29813694652794576</c:v>
                </c:pt>
                <c:pt idx="1">
                  <c:v>0.21250036161657082</c:v>
                </c:pt>
                <c:pt idx="2">
                  <c:v>0.2390294203765706</c:v>
                </c:pt>
                <c:pt idx="3">
                  <c:v>9.210526315789469E-2</c:v>
                </c:pt>
                <c:pt idx="4">
                  <c:v>7.761771953101726E-2</c:v>
                </c:pt>
                <c:pt idx="5">
                  <c:v>0.22511593785207107</c:v>
                </c:pt>
                <c:pt idx="6">
                  <c:v>-3.8691462961288448E-2</c:v>
                </c:pt>
                <c:pt idx="7">
                  <c:v>6.4382335912416488E-2</c:v>
                </c:pt>
                <c:pt idx="12">
                  <c:v>0.13266554019361654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46-402A-A4C6-28E4DE148889}"/>
            </c:ext>
          </c:extLst>
        </c:ser>
        <c:ser>
          <c:idx val="4"/>
          <c:order val="5"/>
          <c:tx>
            <c:strRef>
              <c:f>'Viajeros entr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cat'!$M$163:$M$175</c:f>
              <c:numCache>
                <c:formatCode>0.0%</c:formatCode>
                <c:ptCount val="13"/>
                <c:pt idx="0">
                  <c:v>-0.17230101510835016</c:v>
                </c:pt>
                <c:pt idx="1">
                  <c:v>-0.10927753987397593</c:v>
                </c:pt>
                <c:pt idx="2">
                  <c:v>-0.16578525572345693</c:v>
                </c:pt>
                <c:pt idx="3">
                  <c:v>-0.11894908967999485</c:v>
                </c:pt>
                <c:pt idx="4">
                  <c:v>-0.23277490746452811</c:v>
                </c:pt>
                <c:pt idx="5">
                  <c:v>-0.17046906045983534</c:v>
                </c:pt>
                <c:pt idx="6">
                  <c:v>-0.18389628113271916</c:v>
                </c:pt>
                <c:pt idx="7">
                  <c:v>-0.16535140578824847</c:v>
                </c:pt>
                <c:pt idx="12">
                  <c:v>-0.16548402110191229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46-402A-A4C6-28E4DE148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60-4F75-AE92-28FCCD8334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cat'!$C$185:$C$197</c:f>
              <c:numCache>
                <c:formatCode>#,##0</c:formatCode>
                <c:ptCount val="13"/>
                <c:pt idx="0">
                  <c:v>5076</c:v>
                </c:pt>
                <c:pt idx="1">
                  <c:v>5096</c:v>
                </c:pt>
                <c:pt idx="2">
                  <c:v>5858</c:v>
                </c:pt>
                <c:pt idx="3">
                  <c:v>5502</c:v>
                </c:pt>
                <c:pt idx="4">
                  <c:v>5099</c:v>
                </c:pt>
                <c:pt idx="5">
                  <c:v>6013</c:v>
                </c:pt>
                <c:pt idx="6">
                  <c:v>6350</c:v>
                </c:pt>
                <c:pt idx="7">
                  <c:v>6500</c:v>
                </c:pt>
                <c:pt idx="8">
                  <c:v>5012</c:v>
                </c:pt>
                <c:pt idx="9">
                  <c:v>6625</c:v>
                </c:pt>
                <c:pt idx="10">
                  <c:v>5875</c:v>
                </c:pt>
                <c:pt idx="11">
                  <c:v>6215</c:v>
                </c:pt>
                <c:pt idx="12">
                  <c:v>69221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0-4F75-AE92-28FCCD833443}"/>
            </c:ext>
          </c:extLst>
        </c:ser>
        <c:ser>
          <c:idx val="5"/>
          <c:order val="1"/>
          <c:tx>
            <c:strRef>
              <c:f>'Viajeros entr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60-4F75-AE92-28FCCD833443}"/>
              </c:ext>
            </c:extLst>
          </c:dPt>
          <c:val>
            <c:numRef>
              <c:f>'Viajeros entr evol mensu TF cat'!$G$185:$G$197</c:f>
              <c:numCache>
                <c:formatCode>#,##0</c:formatCode>
                <c:ptCount val="13"/>
                <c:pt idx="0">
                  <c:v>1650</c:v>
                </c:pt>
                <c:pt idx="1">
                  <c:v>2034</c:v>
                </c:pt>
                <c:pt idx="2">
                  <c:v>2233</c:v>
                </c:pt>
                <c:pt idx="3">
                  <c:v>2848</c:v>
                </c:pt>
                <c:pt idx="4">
                  <c:v>3408</c:v>
                </c:pt>
                <c:pt idx="5">
                  <c:v>2974</c:v>
                </c:pt>
                <c:pt idx="6">
                  <c:v>4717</c:v>
                </c:pt>
                <c:pt idx="7">
                  <c:v>3160</c:v>
                </c:pt>
                <c:pt idx="8">
                  <c:v>4075</c:v>
                </c:pt>
                <c:pt idx="9">
                  <c:v>7265</c:v>
                </c:pt>
                <c:pt idx="10">
                  <c:v>7883</c:v>
                </c:pt>
                <c:pt idx="11">
                  <c:v>6115</c:v>
                </c:pt>
                <c:pt idx="12">
                  <c:v>48362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60-4F75-AE92-28FCCD833443}"/>
            </c:ext>
          </c:extLst>
        </c:ser>
        <c:ser>
          <c:idx val="0"/>
          <c:order val="2"/>
          <c:tx>
            <c:strRef>
              <c:f>'Viajeros entr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60-4F75-AE92-28FCCD8334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cat'!$I$185:$I$197</c:f>
              <c:numCache>
                <c:formatCode>#,##0</c:formatCode>
                <c:ptCount val="13"/>
                <c:pt idx="0">
                  <c:v>7075</c:v>
                </c:pt>
                <c:pt idx="1">
                  <c:v>5769</c:v>
                </c:pt>
                <c:pt idx="2">
                  <c:v>6395</c:v>
                </c:pt>
                <c:pt idx="3">
                  <c:v>6909</c:v>
                </c:pt>
                <c:pt idx="4">
                  <c:v>6149</c:v>
                </c:pt>
                <c:pt idx="5">
                  <c:v>6208</c:v>
                </c:pt>
                <c:pt idx="6">
                  <c:v>6707</c:v>
                </c:pt>
                <c:pt idx="7">
                  <c:v>6642</c:v>
                </c:pt>
                <c:pt idx="8">
                  <c:v>6074</c:v>
                </c:pt>
                <c:pt idx="9">
                  <c:v>7216</c:v>
                </c:pt>
                <c:pt idx="10">
                  <c:v>6295</c:v>
                </c:pt>
                <c:pt idx="11">
                  <c:v>6380</c:v>
                </c:pt>
                <c:pt idx="12">
                  <c:v>77819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60-4F75-AE92-28FCCD833443}"/>
            </c:ext>
          </c:extLst>
        </c:ser>
        <c:ser>
          <c:idx val="1"/>
          <c:order val="3"/>
          <c:tx>
            <c:strRef>
              <c:f>'Viajeros entr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60-4F75-AE92-28FCCD8334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60-4F75-AE92-28FCCD8334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cat'!$K$185:$K$197</c:f>
              <c:numCache>
                <c:formatCode>#,##0</c:formatCode>
                <c:ptCount val="13"/>
                <c:pt idx="0">
                  <c:v>6138</c:v>
                </c:pt>
                <c:pt idx="1">
                  <c:v>6805</c:v>
                </c:pt>
                <c:pt idx="2">
                  <c:v>6671</c:v>
                </c:pt>
                <c:pt idx="3">
                  <c:v>7397</c:v>
                </c:pt>
                <c:pt idx="4">
                  <c:v>6548</c:v>
                </c:pt>
                <c:pt idx="5">
                  <c:v>4794</c:v>
                </c:pt>
                <c:pt idx="6">
                  <c:v>5072</c:v>
                </c:pt>
                <c:pt idx="7">
                  <c:v>6668</c:v>
                </c:pt>
                <c:pt idx="12">
                  <c:v>50093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60-4F75-AE92-28FCCD833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60-4F75-AE92-28FCCD8334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60-4F75-AE92-28FCCD8334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60-4F75-AE92-28FCCD8334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60-4F75-AE92-28FCCD8334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60-4F75-AE92-28FCCD8334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60-4F75-AE92-28FCCD8334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60-4F75-AE92-28FCCD8334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60-4F75-AE92-28FCCD8334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60-4F75-AE92-28FCCD8334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60-4F75-AE92-28FCCD8334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60-4F75-AE92-28FCCD8334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60-4F75-AE92-28FCCD8334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60-4F75-AE92-28FCCD833443}"/>
              </c:ext>
            </c:extLst>
          </c:dPt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cat'!$L$185:$L$197</c:f>
              <c:numCache>
                <c:formatCode>0.0%</c:formatCode>
                <c:ptCount val="13"/>
                <c:pt idx="0">
                  <c:v>-0.13243816254416962</c:v>
                </c:pt>
                <c:pt idx="1">
                  <c:v>0.17958051655399543</c:v>
                </c:pt>
                <c:pt idx="2">
                  <c:v>4.3158717748240871E-2</c:v>
                </c:pt>
                <c:pt idx="3">
                  <c:v>7.0632508322477916E-2</c:v>
                </c:pt>
                <c:pt idx="4">
                  <c:v>6.4888599772320754E-2</c:v>
                </c:pt>
                <c:pt idx="5">
                  <c:v>-0.227770618556701</c:v>
                </c:pt>
                <c:pt idx="6">
                  <c:v>-0.24377516028030422</c:v>
                </c:pt>
                <c:pt idx="7">
                  <c:v>3.9144835892803709E-3</c:v>
                </c:pt>
                <c:pt idx="12">
                  <c:v>-3.3960735912369366E-2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60-4F75-AE92-28FCCD833443}"/>
            </c:ext>
          </c:extLst>
        </c:ser>
        <c:ser>
          <c:idx val="4"/>
          <c:order val="5"/>
          <c:tx>
            <c:strRef>
              <c:f>'Viajeros entr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cat'!$M$185:$M$197</c:f>
              <c:numCache>
                <c:formatCode>0.0%</c:formatCode>
                <c:ptCount val="13"/>
                <c:pt idx="0">
                  <c:v>0.20921985815602828</c:v>
                </c:pt>
                <c:pt idx="1">
                  <c:v>0.33536106750392469</c:v>
                </c:pt>
                <c:pt idx="2">
                  <c:v>0.1387845681119837</c:v>
                </c:pt>
                <c:pt idx="3">
                  <c:v>0.34442021083242458</c:v>
                </c:pt>
                <c:pt idx="4">
                  <c:v>0.28417336732692688</c:v>
                </c:pt>
                <c:pt idx="5">
                  <c:v>-0.2027274239148511</c:v>
                </c:pt>
                <c:pt idx="6">
                  <c:v>-0.20125984251968498</c:v>
                </c:pt>
                <c:pt idx="7">
                  <c:v>2.5846153846153852E-2</c:v>
                </c:pt>
                <c:pt idx="12">
                  <c:v>0.10109025365982327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60-4F75-AE92-28FCCD833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7-4F8A-94B4-662F9A6212C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cat'!$C$207:$C$219</c:f>
              <c:numCache>
                <c:formatCode>#,##0</c:formatCode>
                <c:ptCount val="13"/>
                <c:pt idx="0">
                  <c:v>53293</c:v>
                </c:pt>
                <c:pt idx="1">
                  <c:v>51516</c:v>
                </c:pt>
                <c:pt idx="2">
                  <c:v>60843</c:v>
                </c:pt>
                <c:pt idx="3">
                  <c:v>60906</c:v>
                </c:pt>
                <c:pt idx="4">
                  <c:v>56864</c:v>
                </c:pt>
                <c:pt idx="5">
                  <c:v>60726</c:v>
                </c:pt>
                <c:pt idx="6">
                  <c:v>63573</c:v>
                </c:pt>
                <c:pt idx="7">
                  <c:v>69100</c:v>
                </c:pt>
                <c:pt idx="8">
                  <c:v>54081</c:v>
                </c:pt>
                <c:pt idx="9">
                  <c:v>54953</c:v>
                </c:pt>
                <c:pt idx="10">
                  <c:v>51966</c:v>
                </c:pt>
                <c:pt idx="11">
                  <c:v>54232</c:v>
                </c:pt>
                <c:pt idx="12">
                  <c:v>692053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7-4F8A-94B4-662F9A6212C0}"/>
            </c:ext>
          </c:extLst>
        </c:ser>
        <c:ser>
          <c:idx val="5"/>
          <c:order val="1"/>
          <c:tx>
            <c:strRef>
              <c:f>'Viajeros entr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37-4F8A-94B4-662F9A6212C0}"/>
              </c:ext>
            </c:extLst>
          </c:dPt>
          <c:val>
            <c:numRef>
              <c:f>'Viajeros entr evol mensu TF cat'!$G$207:$G$219</c:f>
              <c:numCache>
                <c:formatCode>#,##0</c:formatCode>
                <c:ptCount val="13"/>
                <c:pt idx="0">
                  <c:v>6511</c:v>
                </c:pt>
                <c:pt idx="1">
                  <c:v>8669</c:v>
                </c:pt>
                <c:pt idx="2">
                  <c:v>11872</c:v>
                </c:pt>
                <c:pt idx="3">
                  <c:v>13695</c:v>
                </c:pt>
                <c:pt idx="4">
                  <c:v>17799</c:v>
                </c:pt>
                <c:pt idx="5">
                  <c:v>20516</c:v>
                </c:pt>
                <c:pt idx="6">
                  <c:v>29611</c:v>
                </c:pt>
                <c:pt idx="7">
                  <c:v>36487</c:v>
                </c:pt>
                <c:pt idx="8">
                  <c:v>32019</c:v>
                </c:pt>
                <c:pt idx="9">
                  <c:v>40931</c:v>
                </c:pt>
                <c:pt idx="10">
                  <c:v>37742</c:v>
                </c:pt>
                <c:pt idx="11">
                  <c:v>37656</c:v>
                </c:pt>
                <c:pt idx="12">
                  <c:v>293508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37-4F8A-94B4-662F9A6212C0}"/>
            </c:ext>
          </c:extLst>
        </c:ser>
        <c:ser>
          <c:idx val="0"/>
          <c:order val="2"/>
          <c:tx>
            <c:strRef>
              <c:f>'Viajeros entr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7-4F8A-94B4-662F9A6212C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cat'!$I$207:$I$219</c:f>
              <c:numCache>
                <c:formatCode>#,##0</c:formatCode>
                <c:ptCount val="13"/>
                <c:pt idx="0">
                  <c:v>33543</c:v>
                </c:pt>
                <c:pt idx="1">
                  <c:v>38535</c:v>
                </c:pt>
                <c:pt idx="2">
                  <c:v>45639</c:v>
                </c:pt>
                <c:pt idx="3">
                  <c:v>52447</c:v>
                </c:pt>
                <c:pt idx="4">
                  <c:v>45510</c:v>
                </c:pt>
                <c:pt idx="5">
                  <c:v>47701</c:v>
                </c:pt>
                <c:pt idx="6">
                  <c:v>62217</c:v>
                </c:pt>
                <c:pt idx="7">
                  <c:v>55150</c:v>
                </c:pt>
                <c:pt idx="8">
                  <c:v>46059</c:v>
                </c:pt>
                <c:pt idx="9">
                  <c:v>51256</c:v>
                </c:pt>
                <c:pt idx="10">
                  <c:v>48451</c:v>
                </c:pt>
                <c:pt idx="11">
                  <c:v>49327</c:v>
                </c:pt>
                <c:pt idx="12">
                  <c:v>575835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37-4F8A-94B4-662F9A6212C0}"/>
            </c:ext>
          </c:extLst>
        </c:ser>
        <c:ser>
          <c:idx val="1"/>
          <c:order val="3"/>
          <c:tx>
            <c:strRef>
              <c:f>'Viajeros entr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37-4F8A-94B4-662F9A6212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37-4F8A-94B4-662F9A6212C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cat'!$K$207:$K$219</c:f>
              <c:numCache>
                <c:formatCode>#,##0</c:formatCode>
                <c:ptCount val="13"/>
                <c:pt idx="0">
                  <c:v>43419</c:v>
                </c:pt>
                <c:pt idx="1">
                  <c:v>47017</c:v>
                </c:pt>
                <c:pt idx="2">
                  <c:v>56206</c:v>
                </c:pt>
                <c:pt idx="3">
                  <c:v>54804</c:v>
                </c:pt>
                <c:pt idx="4">
                  <c:v>45837</c:v>
                </c:pt>
                <c:pt idx="5">
                  <c:v>57143</c:v>
                </c:pt>
                <c:pt idx="6">
                  <c:v>58524</c:v>
                </c:pt>
                <c:pt idx="7">
                  <c:v>59931</c:v>
                </c:pt>
                <c:pt idx="12">
                  <c:v>422881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37-4F8A-94B4-662F9A62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37-4F8A-94B4-662F9A6212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37-4F8A-94B4-662F9A6212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37-4F8A-94B4-662F9A6212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37-4F8A-94B4-662F9A6212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37-4F8A-94B4-662F9A6212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37-4F8A-94B4-662F9A6212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37-4F8A-94B4-662F9A6212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37-4F8A-94B4-662F9A6212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37-4F8A-94B4-662F9A6212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37-4F8A-94B4-662F9A6212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37-4F8A-94B4-662F9A6212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37-4F8A-94B4-662F9A6212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37-4F8A-94B4-662F9A6212C0}"/>
              </c:ext>
            </c:extLst>
          </c:dPt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cat'!$L$207:$L$219</c:f>
              <c:numCache>
                <c:formatCode>0.0%</c:formatCode>
                <c:ptCount val="13"/>
                <c:pt idx="0">
                  <c:v>0.29442804758071728</c:v>
                </c:pt>
                <c:pt idx="1">
                  <c:v>0.22011158686908017</c:v>
                </c:pt>
                <c:pt idx="2">
                  <c:v>0.23153443326979128</c:v>
                </c:pt>
                <c:pt idx="3">
                  <c:v>4.494060670772404E-2</c:v>
                </c:pt>
                <c:pt idx="4">
                  <c:v>7.1852340145022175E-3</c:v>
                </c:pt>
                <c:pt idx="5">
                  <c:v>0.19794134294878507</c:v>
                </c:pt>
                <c:pt idx="6">
                  <c:v>-5.9356767442981795E-2</c:v>
                </c:pt>
                <c:pt idx="7">
                  <c:v>8.6690843155031727E-2</c:v>
                </c:pt>
                <c:pt idx="12">
                  <c:v>0.11067599581869092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37-4F8A-94B4-662F9A6212C0}"/>
            </c:ext>
          </c:extLst>
        </c:ser>
        <c:ser>
          <c:idx val="4"/>
          <c:order val="5"/>
          <c:tx>
            <c:strRef>
              <c:f>'Viajeros entr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cat'!$M$207:$M$219</c:f>
              <c:numCache>
                <c:formatCode>0.0%</c:formatCode>
                <c:ptCount val="13"/>
                <c:pt idx="0">
                  <c:v>-0.18527761619724914</c:v>
                </c:pt>
                <c:pt idx="1">
                  <c:v>-8.7332091000854151E-2</c:v>
                </c:pt>
                <c:pt idx="2">
                  <c:v>-7.6212547047318502E-2</c:v>
                </c:pt>
                <c:pt idx="3">
                  <c:v>-0.10018717367747021</c:v>
                </c:pt>
                <c:pt idx="4">
                  <c:v>-0.1939188238604389</c:v>
                </c:pt>
                <c:pt idx="5">
                  <c:v>-5.9002733590224898E-2</c:v>
                </c:pt>
                <c:pt idx="6">
                  <c:v>-7.9420508706526394E-2</c:v>
                </c:pt>
                <c:pt idx="7">
                  <c:v>-0.13269175108538345</c:v>
                </c:pt>
                <c:pt idx="12">
                  <c:v>-0.11312421223058544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37-4F8A-94B4-662F9A62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2-4583-88D2-D3C9E6D6D8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TF'!$C$521:$C$533</c:f>
              <c:numCache>
                <c:formatCode>#,##0</c:formatCode>
                <c:ptCount val="13"/>
                <c:pt idx="0">
                  <c:v>197</c:v>
                </c:pt>
                <c:pt idx="1">
                  <c:v>289</c:v>
                </c:pt>
                <c:pt idx="2">
                  <c:v>206</c:v>
                </c:pt>
                <c:pt idx="3">
                  <c:v>367</c:v>
                </c:pt>
                <c:pt idx="4">
                  <c:v>165</c:v>
                </c:pt>
                <c:pt idx="5">
                  <c:v>95</c:v>
                </c:pt>
                <c:pt idx="6">
                  <c:v>145</c:v>
                </c:pt>
                <c:pt idx="7">
                  <c:v>264</c:v>
                </c:pt>
                <c:pt idx="8">
                  <c:v>204</c:v>
                </c:pt>
                <c:pt idx="9">
                  <c:v>235</c:v>
                </c:pt>
                <c:pt idx="10">
                  <c:v>224</c:v>
                </c:pt>
                <c:pt idx="11">
                  <c:v>411</c:v>
                </c:pt>
                <c:pt idx="12">
                  <c:v>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2-4583-88D2-D3C9E6D6D89D}"/>
            </c:ext>
          </c:extLst>
        </c:ser>
        <c:ser>
          <c:idx val="5"/>
          <c:order val="1"/>
          <c:tx>
            <c:strRef>
              <c:f>'Viajeros entr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82-4583-88D2-D3C9E6D6D89D}"/>
              </c:ext>
            </c:extLst>
          </c:dPt>
          <c:val>
            <c:numRef>
              <c:f>'Viajeros entr evol mensu TF'!$G$521:$G$533</c:f>
              <c:numCache>
                <c:formatCode>#,##0</c:formatCode>
                <c:ptCount val="13"/>
                <c:pt idx="0">
                  <c:v>186</c:v>
                </c:pt>
                <c:pt idx="1">
                  <c:v>284</c:v>
                </c:pt>
                <c:pt idx="2">
                  <c:v>268</c:v>
                </c:pt>
                <c:pt idx="3">
                  <c:v>790</c:v>
                </c:pt>
                <c:pt idx="4">
                  <c:v>418</c:v>
                </c:pt>
                <c:pt idx="5">
                  <c:v>199</c:v>
                </c:pt>
                <c:pt idx="6">
                  <c:v>218</c:v>
                </c:pt>
                <c:pt idx="7">
                  <c:v>340</c:v>
                </c:pt>
                <c:pt idx="8">
                  <c:v>236</c:v>
                </c:pt>
                <c:pt idx="9">
                  <c:v>463</c:v>
                </c:pt>
                <c:pt idx="10">
                  <c:v>435</c:v>
                </c:pt>
                <c:pt idx="11">
                  <c:v>612</c:v>
                </c:pt>
                <c:pt idx="12">
                  <c:v>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2-4583-88D2-D3C9E6D6D89D}"/>
            </c:ext>
          </c:extLst>
        </c:ser>
        <c:ser>
          <c:idx val="0"/>
          <c:order val="2"/>
          <c:tx>
            <c:strRef>
              <c:f>'Viajeros entr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82-4583-88D2-D3C9E6D6D8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TF'!$I$521:$I$533</c:f>
              <c:numCache>
                <c:formatCode>#,##0</c:formatCode>
                <c:ptCount val="13"/>
                <c:pt idx="0">
                  <c:v>416</c:v>
                </c:pt>
                <c:pt idx="1">
                  <c:v>634</c:v>
                </c:pt>
                <c:pt idx="2">
                  <c:v>411</c:v>
                </c:pt>
                <c:pt idx="3">
                  <c:v>673</c:v>
                </c:pt>
                <c:pt idx="4">
                  <c:v>247</c:v>
                </c:pt>
                <c:pt idx="5">
                  <c:v>216</c:v>
                </c:pt>
                <c:pt idx="6">
                  <c:v>233</c:v>
                </c:pt>
                <c:pt idx="7">
                  <c:v>428</c:v>
                </c:pt>
                <c:pt idx="8">
                  <c:v>363</c:v>
                </c:pt>
                <c:pt idx="9">
                  <c:v>416</c:v>
                </c:pt>
                <c:pt idx="10">
                  <c:v>344</c:v>
                </c:pt>
                <c:pt idx="11">
                  <c:v>594</c:v>
                </c:pt>
                <c:pt idx="12">
                  <c:v>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82-4583-88D2-D3C9E6D6D89D}"/>
            </c:ext>
          </c:extLst>
        </c:ser>
        <c:ser>
          <c:idx val="1"/>
          <c:order val="3"/>
          <c:tx>
            <c:strRef>
              <c:f>'Viajeros entr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82-4583-88D2-D3C9E6D6D8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82-4583-88D2-D3C9E6D6D8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TF'!$K$521:$K$533</c:f>
              <c:numCache>
                <c:formatCode>#,##0</c:formatCode>
                <c:ptCount val="13"/>
                <c:pt idx="0">
                  <c:v>471</c:v>
                </c:pt>
                <c:pt idx="1">
                  <c:v>528</c:v>
                </c:pt>
                <c:pt idx="2">
                  <c:v>371</c:v>
                </c:pt>
                <c:pt idx="3">
                  <c:v>578</c:v>
                </c:pt>
                <c:pt idx="4">
                  <c:v>379</c:v>
                </c:pt>
                <c:pt idx="5">
                  <c:v>232</c:v>
                </c:pt>
                <c:pt idx="6">
                  <c:v>234</c:v>
                </c:pt>
                <c:pt idx="7">
                  <c:v>400</c:v>
                </c:pt>
                <c:pt idx="12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82-4583-88D2-D3C9E6D6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82-4583-88D2-D3C9E6D6D8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82-4583-88D2-D3C9E6D6D8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82-4583-88D2-D3C9E6D6D8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82-4583-88D2-D3C9E6D6D8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82-4583-88D2-D3C9E6D6D8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82-4583-88D2-D3C9E6D6D8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82-4583-88D2-D3C9E6D6D8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82-4583-88D2-D3C9E6D6D8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82-4583-88D2-D3C9E6D6D8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82-4583-88D2-D3C9E6D6D8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82-4583-88D2-D3C9E6D6D8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82-4583-88D2-D3C9E6D6D8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82-4583-88D2-D3C9E6D6D89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TF'!$L$521:$L$533</c:f>
              <c:numCache>
                <c:formatCode>0.0%</c:formatCode>
                <c:ptCount val="13"/>
                <c:pt idx="0">
                  <c:v>0.13221153846153855</c:v>
                </c:pt>
                <c:pt idx="1">
                  <c:v>-0.16719242902208198</c:v>
                </c:pt>
                <c:pt idx="2">
                  <c:v>-9.7323600973236002E-2</c:v>
                </c:pt>
                <c:pt idx="3">
                  <c:v>-0.14115898959881135</c:v>
                </c:pt>
                <c:pt idx="4">
                  <c:v>0.53441295546558698</c:v>
                </c:pt>
                <c:pt idx="5">
                  <c:v>7.4074074074074181E-2</c:v>
                </c:pt>
                <c:pt idx="6">
                  <c:v>4.2918454935623185E-3</c:v>
                </c:pt>
                <c:pt idx="7">
                  <c:v>-6.5420560747663559E-2</c:v>
                </c:pt>
                <c:pt idx="12">
                  <c:v>-1.9950890116635978E-2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82-4583-88D2-D3C9E6D6D89D}"/>
            </c:ext>
          </c:extLst>
        </c:ser>
        <c:ser>
          <c:idx val="4"/>
          <c:order val="5"/>
          <c:tx>
            <c:strRef>
              <c:f>'Viajeros entr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TF'!$M$521:$M$533</c:f>
              <c:numCache>
                <c:formatCode>0.0%</c:formatCode>
                <c:ptCount val="13"/>
                <c:pt idx="0">
                  <c:v>1.3908629441624365</c:v>
                </c:pt>
                <c:pt idx="1">
                  <c:v>0.82698961937716264</c:v>
                </c:pt>
                <c:pt idx="2">
                  <c:v>0.80097087378640786</c:v>
                </c:pt>
                <c:pt idx="3">
                  <c:v>0.57493188010899177</c:v>
                </c:pt>
                <c:pt idx="4">
                  <c:v>1.2969696969696969</c:v>
                </c:pt>
                <c:pt idx="5">
                  <c:v>1.4421052631578948</c:v>
                </c:pt>
                <c:pt idx="6">
                  <c:v>0.61379310344827576</c:v>
                </c:pt>
                <c:pt idx="7">
                  <c:v>0.51515151515151514</c:v>
                </c:pt>
                <c:pt idx="12">
                  <c:v>0.84780092592592582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82-4583-88D2-D3C9E6D6D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5-411A-8DEC-E412A7D828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cat'!$C$229:$C$241</c:f>
              <c:numCache>
                <c:formatCode>#,##0</c:formatCode>
                <c:ptCount val="13"/>
                <c:pt idx="0">
                  <c:v>26771</c:v>
                </c:pt>
                <c:pt idx="1">
                  <c:v>26302</c:v>
                </c:pt>
                <c:pt idx="2">
                  <c:v>32885</c:v>
                </c:pt>
                <c:pt idx="3">
                  <c:v>31155</c:v>
                </c:pt>
                <c:pt idx="4">
                  <c:v>28735</c:v>
                </c:pt>
                <c:pt idx="5">
                  <c:v>31899</c:v>
                </c:pt>
                <c:pt idx="6">
                  <c:v>31248</c:v>
                </c:pt>
                <c:pt idx="7">
                  <c:v>31625</c:v>
                </c:pt>
                <c:pt idx="8">
                  <c:v>24587</c:v>
                </c:pt>
                <c:pt idx="9">
                  <c:v>27225</c:v>
                </c:pt>
                <c:pt idx="10">
                  <c:v>26307</c:v>
                </c:pt>
                <c:pt idx="11">
                  <c:v>25824</c:v>
                </c:pt>
                <c:pt idx="12">
                  <c:v>344563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5-411A-8DEC-E412A7D82848}"/>
            </c:ext>
          </c:extLst>
        </c:ser>
        <c:ser>
          <c:idx val="5"/>
          <c:order val="1"/>
          <c:tx>
            <c:strRef>
              <c:f>'Viajeros entr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75-411A-8DEC-E412A7D82848}"/>
              </c:ext>
            </c:extLst>
          </c:dPt>
          <c:val>
            <c:numRef>
              <c:f>'Viajeros entr evol mensu TF cat'!$G$229:$G$241</c:f>
              <c:numCache>
                <c:formatCode>#,##0</c:formatCode>
                <c:ptCount val="13"/>
                <c:pt idx="0">
                  <c:v>1596</c:v>
                </c:pt>
                <c:pt idx="1">
                  <c:v>1759</c:v>
                </c:pt>
                <c:pt idx="2">
                  <c:v>1992</c:v>
                </c:pt>
                <c:pt idx="3">
                  <c:v>3190</c:v>
                </c:pt>
                <c:pt idx="4">
                  <c:v>3355</c:v>
                </c:pt>
                <c:pt idx="5">
                  <c:v>4827</c:v>
                </c:pt>
                <c:pt idx="6">
                  <c:v>9328</c:v>
                </c:pt>
                <c:pt idx="7">
                  <c:v>10856</c:v>
                </c:pt>
                <c:pt idx="8">
                  <c:v>9637</c:v>
                </c:pt>
                <c:pt idx="9">
                  <c:v>14508</c:v>
                </c:pt>
                <c:pt idx="10">
                  <c:v>15583</c:v>
                </c:pt>
                <c:pt idx="11">
                  <c:v>15645</c:v>
                </c:pt>
                <c:pt idx="12">
                  <c:v>92276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75-411A-8DEC-E412A7D82848}"/>
            </c:ext>
          </c:extLst>
        </c:ser>
        <c:ser>
          <c:idx val="0"/>
          <c:order val="2"/>
          <c:tx>
            <c:strRef>
              <c:f>'Viajeros entr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75-411A-8DEC-E412A7D828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cat'!$I$229:$I$241</c:f>
              <c:numCache>
                <c:formatCode>#,##0</c:formatCode>
                <c:ptCount val="13"/>
                <c:pt idx="0">
                  <c:v>14553</c:v>
                </c:pt>
                <c:pt idx="1">
                  <c:v>17393</c:v>
                </c:pt>
                <c:pt idx="2">
                  <c:v>18348</c:v>
                </c:pt>
                <c:pt idx="3">
                  <c:v>21245</c:v>
                </c:pt>
                <c:pt idx="4">
                  <c:v>16785</c:v>
                </c:pt>
                <c:pt idx="5">
                  <c:v>16034</c:v>
                </c:pt>
                <c:pt idx="6">
                  <c:v>22502</c:v>
                </c:pt>
                <c:pt idx="7">
                  <c:v>24787</c:v>
                </c:pt>
                <c:pt idx="8">
                  <c:v>19836</c:v>
                </c:pt>
                <c:pt idx="9">
                  <c:v>21114</c:v>
                </c:pt>
                <c:pt idx="10">
                  <c:v>21814</c:v>
                </c:pt>
                <c:pt idx="11">
                  <c:v>22806</c:v>
                </c:pt>
                <c:pt idx="12">
                  <c:v>237217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75-411A-8DEC-E412A7D82848}"/>
            </c:ext>
          </c:extLst>
        </c:ser>
        <c:ser>
          <c:idx val="1"/>
          <c:order val="3"/>
          <c:tx>
            <c:strRef>
              <c:f>'Viajeros entr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75-411A-8DEC-E412A7D828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75-411A-8DEC-E412A7D828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cat'!$K$229:$K$241</c:f>
              <c:numCache>
                <c:formatCode>#,##0</c:formatCode>
                <c:ptCount val="13"/>
                <c:pt idx="0">
                  <c:v>22524</c:v>
                </c:pt>
                <c:pt idx="1">
                  <c:v>21538</c:v>
                </c:pt>
                <c:pt idx="2">
                  <c:v>24751</c:v>
                </c:pt>
                <c:pt idx="3">
                  <c:v>24771</c:v>
                </c:pt>
                <c:pt idx="4">
                  <c:v>20221</c:v>
                </c:pt>
                <c:pt idx="5">
                  <c:v>23129</c:v>
                </c:pt>
                <c:pt idx="6">
                  <c:v>23993</c:v>
                </c:pt>
                <c:pt idx="7">
                  <c:v>25432</c:v>
                </c:pt>
                <c:pt idx="12">
                  <c:v>186359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75-411A-8DEC-E412A7D82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75-411A-8DEC-E412A7D828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75-411A-8DEC-E412A7D828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75-411A-8DEC-E412A7D828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75-411A-8DEC-E412A7D828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5-411A-8DEC-E412A7D828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5-411A-8DEC-E412A7D828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5-411A-8DEC-E412A7D828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5-411A-8DEC-E412A7D828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5-411A-8DEC-E412A7D828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5-411A-8DEC-E412A7D828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5-411A-8DEC-E412A7D828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5-411A-8DEC-E412A7D828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5-411A-8DEC-E412A7D82848}"/>
              </c:ext>
            </c:extLst>
          </c:dPt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cat'!$L$229:$L$241</c:f>
              <c:numCache>
                <c:formatCode>0.0%</c:formatCode>
                <c:ptCount val="13"/>
                <c:pt idx="0">
                  <c:v>0.54772211915069069</c:v>
                </c:pt>
                <c:pt idx="1">
                  <c:v>0.23831426435922487</c:v>
                </c:pt>
                <c:pt idx="2">
                  <c:v>0.34897536516241545</c:v>
                </c:pt>
                <c:pt idx="3">
                  <c:v>0.16596846316780423</c:v>
                </c:pt>
                <c:pt idx="4">
                  <c:v>0.20470658325886215</c:v>
                </c:pt>
                <c:pt idx="5">
                  <c:v>0.44249719346388927</c:v>
                </c:pt>
                <c:pt idx="6">
                  <c:v>6.6260776819838219E-2</c:v>
                </c:pt>
                <c:pt idx="7">
                  <c:v>2.6021704925969225E-2</c:v>
                </c:pt>
                <c:pt idx="12">
                  <c:v>0.22890001121024484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75-411A-8DEC-E412A7D82848}"/>
            </c:ext>
          </c:extLst>
        </c:ser>
        <c:ser>
          <c:idx val="4"/>
          <c:order val="5"/>
          <c:tx>
            <c:strRef>
              <c:f>'Viajeros entr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cat'!$M$229:$M$241</c:f>
              <c:numCache>
                <c:formatCode>0.0%</c:formatCode>
                <c:ptCount val="13"/>
                <c:pt idx="0">
                  <c:v>-0.15864181390310406</c:v>
                </c:pt>
                <c:pt idx="1">
                  <c:v>-0.18112691050110252</c:v>
                </c:pt>
                <c:pt idx="2">
                  <c:v>-0.24734681465713848</c:v>
                </c:pt>
                <c:pt idx="3">
                  <c:v>-0.20491092922484355</c:v>
                </c:pt>
                <c:pt idx="4">
                  <c:v>-0.29629371846180619</c:v>
                </c:pt>
                <c:pt idx="5">
                  <c:v>-0.27493024859713466</c:v>
                </c:pt>
                <c:pt idx="6">
                  <c:v>-0.23217485919098824</c:v>
                </c:pt>
                <c:pt idx="7">
                  <c:v>-0.19582608695652171</c:v>
                </c:pt>
                <c:pt idx="12">
                  <c:v>-0.22550494555731027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75-411A-8DEC-E412A7D82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4B-4B1A-8BC9-741CE6C82DF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cat'!$C$251:$C$263</c:f>
              <c:numCache>
                <c:formatCode>#,##0</c:formatCode>
                <c:ptCount val="13"/>
                <c:pt idx="0">
                  <c:v>12091</c:v>
                </c:pt>
                <c:pt idx="1">
                  <c:v>11195</c:v>
                </c:pt>
                <c:pt idx="2">
                  <c:v>17083</c:v>
                </c:pt>
                <c:pt idx="3">
                  <c:v>11904</c:v>
                </c:pt>
                <c:pt idx="4">
                  <c:v>13046</c:v>
                </c:pt>
                <c:pt idx="5">
                  <c:v>14098</c:v>
                </c:pt>
                <c:pt idx="6">
                  <c:v>16069</c:v>
                </c:pt>
                <c:pt idx="7">
                  <c:v>13917</c:v>
                </c:pt>
                <c:pt idx="8">
                  <c:v>11775</c:v>
                </c:pt>
                <c:pt idx="9">
                  <c:v>10974</c:v>
                </c:pt>
                <c:pt idx="10">
                  <c:v>12464</c:v>
                </c:pt>
                <c:pt idx="11">
                  <c:v>12932</c:v>
                </c:pt>
                <c:pt idx="12">
                  <c:v>157548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B-4B1A-8BC9-741CE6C82DF2}"/>
            </c:ext>
          </c:extLst>
        </c:ser>
        <c:ser>
          <c:idx val="5"/>
          <c:order val="1"/>
          <c:tx>
            <c:strRef>
              <c:f>'Viajeros entr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4B-4B1A-8BC9-741CE6C82DF2}"/>
              </c:ext>
            </c:extLst>
          </c:dPt>
          <c:val>
            <c:numRef>
              <c:f>'Viajeros entr evol mensu TF cat'!$G$251:$G$263</c:f>
              <c:numCache>
                <c:formatCode>#,##0</c:formatCode>
                <c:ptCount val="13"/>
                <c:pt idx="0">
                  <c:v>934</c:v>
                </c:pt>
                <c:pt idx="1">
                  <c:v>905</c:v>
                </c:pt>
                <c:pt idx="2">
                  <c:v>1308</c:v>
                </c:pt>
                <c:pt idx="3">
                  <c:v>1954</c:v>
                </c:pt>
                <c:pt idx="4">
                  <c:v>1752</c:v>
                </c:pt>
                <c:pt idx="5">
                  <c:v>2373</c:v>
                </c:pt>
                <c:pt idx="6">
                  <c:v>3524</c:v>
                </c:pt>
                <c:pt idx="7">
                  <c:v>5353</c:v>
                </c:pt>
                <c:pt idx="8">
                  <c:v>4636</c:v>
                </c:pt>
                <c:pt idx="9">
                  <c:v>6740</c:v>
                </c:pt>
                <c:pt idx="10">
                  <c:v>6690</c:v>
                </c:pt>
                <c:pt idx="11">
                  <c:v>7092</c:v>
                </c:pt>
                <c:pt idx="12">
                  <c:v>43261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4B-4B1A-8BC9-741CE6C82DF2}"/>
            </c:ext>
          </c:extLst>
        </c:ser>
        <c:ser>
          <c:idx val="0"/>
          <c:order val="2"/>
          <c:tx>
            <c:strRef>
              <c:f>'Viajeros entr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4B-4B1A-8BC9-741CE6C82DF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cat'!$I$251:$I$263</c:f>
              <c:numCache>
                <c:formatCode>#,##0</c:formatCode>
                <c:ptCount val="13"/>
                <c:pt idx="0">
                  <c:v>6824</c:v>
                </c:pt>
                <c:pt idx="1">
                  <c:v>7437</c:v>
                </c:pt>
                <c:pt idx="2">
                  <c:v>8169</c:v>
                </c:pt>
                <c:pt idx="3">
                  <c:v>7711</c:v>
                </c:pt>
                <c:pt idx="4">
                  <c:v>5418</c:v>
                </c:pt>
                <c:pt idx="5">
                  <c:v>6391</c:v>
                </c:pt>
                <c:pt idx="6">
                  <c:v>8105</c:v>
                </c:pt>
                <c:pt idx="7">
                  <c:v>8416</c:v>
                </c:pt>
                <c:pt idx="8">
                  <c:v>7143</c:v>
                </c:pt>
                <c:pt idx="9">
                  <c:v>7389</c:v>
                </c:pt>
                <c:pt idx="10">
                  <c:v>8251</c:v>
                </c:pt>
                <c:pt idx="11">
                  <c:v>8685</c:v>
                </c:pt>
                <c:pt idx="12">
                  <c:v>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4B-4B1A-8BC9-741CE6C82DF2}"/>
            </c:ext>
          </c:extLst>
        </c:ser>
        <c:ser>
          <c:idx val="1"/>
          <c:order val="3"/>
          <c:tx>
            <c:strRef>
              <c:f>'Viajeros entr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4B-4B1A-8BC9-741CE6C82D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4B-4B1A-8BC9-741CE6C82DF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cat'!$K$251:$K$263</c:f>
              <c:numCache>
                <c:formatCode>#,##0</c:formatCode>
                <c:ptCount val="13"/>
                <c:pt idx="0">
                  <c:v>8397</c:v>
                </c:pt>
                <c:pt idx="1">
                  <c:v>8465</c:v>
                </c:pt>
                <c:pt idx="2">
                  <c:v>9699</c:v>
                </c:pt>
                <c:pt idx="3">
                  <c:v>9474</c:v>
                </c:pt>
                <c:pt idx="4">
                  <c:v>6989</c:v>
                </c:pt>
                <c:pt idx="5">
                  <c:v>8452</c:v>
                </c:pt>
                <c:pt idx="6">
                  <c:v>8091</c:v>
                </c:pt>
                <c:pt idx="7">
                  <c:v>9080</c:v>
                </c:pt>
                <c:pt idx="12">
                  <c:v>68647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4B-4B1A-8BC9-741CE6C82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4B-4B1A-8BC9-741CE6C82D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4B-4B1A-8BC9-741CE6C82D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4B-4B1A-8BC9-741CE6C82D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4B-4B1A-8BC9-741CE6C82D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4B-4B1A-8BC9-741CE6C82D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4B-4B1A-8BC9-741CE6C82D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4B-4B1A-8BC9-741CE6C82D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4B-4B1A-8BC9-741CE6C82D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4B-4B1A-8BC9-741CE6C82D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4B-4B1A-8BC9-741CE6C82D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4B-4B1A-8BC9-741CE6C82D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4B-4B1A-8BC9-741CE6C82D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4B-4B1A-8BC9-741CE6C82DF2}"/>
              </c:ext>
            </c:extLst>
          </c:dPt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cat'!$L$251:$L$263</c:f>
              <c:numCache>
                <c:formatCode>0.0%</c:formatCode>
                <c:ptCount val="13"/>
                <c:pt idx="0">
                  <c:v>0.23050996483001174</c:v>
                </c:pt>
                <c:pt idx="1">
                  <c:v>0.13822778001882474</c:v>
                </c:pt>
                <c:pt idx="2">
                  <c:v>0.18729342636797641</c:v>
                </c:pt>
                <c:pt idx="3">
                  <c:v>0.22863441836337706</c:v>
                </c:pt>
                <c:pt idx="4">
                  <c:v>0.28995939461055742</c:v>
                </c:pt>
                <c:pt idx="5">
                  <c:v>0.32248474417149109</c:v>
                </c:pt>
                <c:pt idx="6">
                  <c:v>-1.7273288093769823E-3</c:v>
                </c:pt>
                <c:pt idx="7">
                  <c:v>7.8897338403041806E-2</c:v>
                </c:pt>
                <c:pt idx="12">
                  <c:v>0.17403499170528991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4B-4B1A-8BC9-741CE6C82DF2}"/>
            </c:ext>
          </c:extLst>
        </c:ser>
        <c:ser>
          <c:idx val="4"/>
          <c:order val="5"/>
          <c:tx>
            <c:strRef>
              <c:f>'Viajeros entr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cat'!$M$251:$M$263</c:f>
              <c:numCache>
                <c:formatCode>0.0%</c:formatCode>
                <c:ptCount val="13"/>
                <c:pt idx="0">
                  <c:v>-0.30551649987594076</c:v>
                </c:pt>
                <c:pt idx="1">
                  <c:v>-0.24385886556498437</c:v>
                </c:pt>
                <c:pt idx="2">
                  <c:v>-0.43224258034303109</c:v>
                </c:pt>
                <c:pt idx="3">
                  <c:v>-0.204133064516129</c:v>
                </c:pt>
                <c:pt idx="4">
                  <c:v>-0.4642802391537636</c:v>
                </c:pt>
                <c:pt idx="5">
                  <c:v>-0.40048233792027232</c:v>
                </c:pt>
                <c:pt idx="6">
                  <c:v>-0.4964839131246499</c:v>
                </c:pt>
                <c:pt idx="7">
                  <c:v>-0.34756053747215632</c:v>
                </c:pt>
                <c:pt idx="12">
                  <c:v>-0.37253091779932912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4B-4B1A-8BC9-741CE6C82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cat'!$C$8:$C$20</c:f>
              <c:numCache>
                <c:formatCode>#,##0</c:formatCode>
                <c:ptCount val="13"/>
                <c:pt idx="0">
                  <c:v>4757683</c:v>
                </c:pt>
                <c:pt idx="1">
                  <c:v>2335438</c:v>
                </c:pt>
                <c:pt idx="2">
                  <c:v>1565303</c:v>
                </c:pt>
                <c:pt idx="3">
                  <c:v>4831573</c:v>
                </c:pt>
                <c:pt idx="4">
                  <c:v>4872456</c:v>
                </c:pt>
                <c:pt idx="5">
                  <c:v>5000499</c:v>
                </c:pt>
                <c:pt idx="6">
                  <c:v>4955278</c:v>
                </c:pt>
                <c:pt idx="7">
                  <c:v>4462966</c:v>
                </c:pt>
                <c:pt idx="8">
                  <c:v>4531420</c:v>
                </c:pt>
                <c:pt idx="9">
                  <c:v>4388368</c:v>
                </c:pt>
                <c:pt idx="10">
                  <c:v>4271222</c:v>
                </c:pt>
                <c:pt idx="11">
                  <c:v>4324736</c:v>
                </c:pt>
                <c:pt idx="12">
                  <c:v>3991713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B-4E96-9784-2751BDEDF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cat'!$D$8:$D$20</c:f>
              <c:numCache>
                <c:formatCode>0.0%</c:formatCode>
                <c:ptCount val="13"/>
                <c:pt idx="0">
                  <c:v>1.0371694731352319</c:v>
                </c:pt>
                <c:pt idx="1">
                  <c:v>0.49200378457078275</c:v>
                </c:pt>
                <c:pt idx="2">
                  <c:v>-0.67602621340917335</c:v>
                </c:pt>
                <c:pt idx="3">
                  <c:v>-8.3906350308755595E-3</c:v>
                </c:pt>
                <c:pt idx="4">
                  <c:v>-2.5606044516757187E-2</c:v>
                </c:pt>
                <c:pt idx="5">
                  <c:v>9.1258250293928533E-3</c:v>
                </c:pt>
                <c:pt idx="6">
                  <c:v>0.11031049754804312</c:v>
                </c:pt>
                <c:pt idx="7">
                  <c:v>-1.5106522900106389E-2</c:v>
                </c:pt>
                <c:pt idx="8">
                  <c:v>3.2597995427912974E-2</c:v>
                </c:pt>
                <c:pt idx="9">
                  <c:v>2.7426811343451485E-2</c:v>
                </c:pt>
                <c:pt idx="10">
                  <c:v>-1.2373934501435424E-2</c:v>
                </c:pt>
                <c:pt idx="11">
                  <c:v>8.342859318793705E-2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B-4E96-9784-2751BDEDF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cat'!$C$29:$C$41</c:f>
              <c:numCache>
                <c:formatCode>#,##0</c:formatCode>
                <c:ptCount val="13"/>
                <c:pt idx="0">
                  <c:v>3776873</c:v>
                </c:pt>
                <c:pt idx="1">
                  <c:v>1858031</c:v>
                </c:pt>
                <c:pt idx="2">
                  <c:v>1200286</c:v>
                </c:pt>
                <c:pt idx="3">
                  <c:v>3568188</c:v>
                </c:pt>
                <c:pt idx="4">
                  <c:v>3534922</c:v>
                </c:pt>
                <c:pt idx="5">
                  <c:v>3576623</c:v>
                </c:pt>
                <c:pt idx="6">
                  <c:v>3604235</c:v>
                </c:pt>
                <c:pt idx="7">
                  <c:v>3279511</c:v>
                </c:pt>
                <c:pt idx="8">
                  <c:v>3329802</c:v>
                </c:pt>
                <c:pt idx="9">
                  <c:v>3215642</c:v>
                </c:pt>
                <c:pt idx="10">
                  <c:v>3126744</c:v>
                </c:pt>
                <c:pt idx="11">
                  <c:v>3160981</c:v>
                </c:pt>
                <c:pt idx="12">
                  <c:v>2929476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9-4060-A8F0-BAAE6F071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cat'!$D$28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cat'!$D$29:$D$41</c:f>
              <c:numCache>
                <c:formatCode>0.0%</c:formatCode>
                <c:ptCount val="13"/>
                <c:pt idx="0">
                  <c:v>1.0327287327283559</c:v>
                </c:pt>
                <c:pt idx="1">
                  <c:v>0.54799022899542282</c:v>
                </c:pt>
                <c:pt idx="2">
                  <c:v>-0.66361469743186174</c:v>
                </c:pt>
                <c:pt idx="3">
                  <c:v>9.4106744080915128E-3</c:v>
                </c:pt>
                <c:pt idx="4">
                  <c:v>-1.1659322215397006E-2</c:v>
                </c:pt>
                <c:pt idx="5">
                  <c:v>-7.6609876991927672E-3</c:v>
                </c:pt>
                <c:pt idx="6">
                  <c:v>9.9015981345999426E-2</c:v>
                </c:pt>
                <c:pt idx="7">
                  <c:v>-1.5103300436482447E-2</c:v>
                </c:pt>
                <c:pt idx="8">
                  <c:v>3.5501464404308791E-2</c:v>
                </c:pt>
                <c:pt idx="9">
                  <c:v>2.8431492952413207E-2</c:v>
                </c:pt>
                <c:pt idx="10">
                  <c:v>-1.083113122160495E-2</c:v>
                </c:pt>
                <c:pt idx="11">
                  <c:v>7.9026078383984011E-2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9-4060-A8F0-BAAE6F071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cat'!$C$50:$C$62</c:f>
              <c:numCache>
                <c:formatCode>#,##0</c:formatCode>
                <c:ptCount val="13"/>
                <c:pt idx="0">
                  <c:v>785052</c:v>
                </c:pt>
                <c:pt idx="1">
                  <c:v>420454</c:v>
                </c:pt>
                <c:pt idx="2">
                  <c:v>0</c:v>
                </c:pt>
                <c:pt idx="3">
                  <c:v>595112</c:v>
                </c:pt>
                <c:pt idx="4">
                  <c:v>562791</c:v>
                </c:pt>
                <c:pt idx="5">
                  <c:v>519883</c:v>
                </c:pt>
                <c:pt idx="6">
                  <c:v>491037</c:v>
                </c:pt>
                <c:pt idx="7">
                  <c:v>473001</c:v>
                </c:pt>
                <c:pt idx="8">
                  <c:v>453501</c:v>
                </c:pt>
                <c:pt idx="9">
                  <c:v>430475</c:v>
                </c:pt>
                <c:pt idx="10">
                  <c:v>409918</c:v>
                </c:pt>
                <c:pt idx="11">
                  <c:v>395354</c:v>
                </c:pt>
                <c:pt idx="12">
                  <c:v>334018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C-4E05-BC80-7D01137DE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cat'!$D$49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cat'!$D$50:$D$62</c:f>
              <c:numCache>
                <c:formatCode>0.0%</c:formatCode>
                <c:ptCount val="13"/>
                <c:pt idx="0">
                  <c:v>0.86715312495540542</c:v>
                </c:pt>
                <c:pt idx="1">
                  <c:v>0</c:v>
                </c:pt>
                <c:pt idx="2">
                  <c:v>-1</c:v>
                </c:pt>
                <c:pt idx="3">
                  <c:v>5.7429845182314532E-2</c:v>
                </c:pt>
                <c:pt idx="4">
                  <c:v>8.2533954755204642E-2</c:v>
                </c:pt>
                <c:pt idx="5">
                  <c:v>5.8745064017579063E-2</c:v>
                </c:pt>
                <c:pt idx="6">
                  <c:v>3.8130997608884609E-2</c:v>
                </c:pt>
                <c:pt idx="7">
                  <c:v>4.2998802648726242E-2</c:v>
                </c:pt>
                <c:pt idx="8">
                  <c:v>5.3489749695104338E-2</c:v>
                </c:pt>
                <c:pt idx="9">
                  <c:v>5.0149054201084065E-2</c:v>
                </c:pt>
                <c:pt idx="10">
                  <c:v>3.6837871881908457E-2</c:v>
                </c:pt>
                <c:pt idx="11">
                  <c:v>0.18363082229101435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C-4E05-BC80-7D01137DE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cat'!$C$70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cat'!$C$71:$C$83</c:f>
              <c:numCache>
                <c:formatCode>#,##0</c:formatCode>
                <c:ptCount val="13"/>
                <c:pt idx="0">
                  <c:v>2319338</c:v>
                </c:pt>
                <c:pt idx="1">
                  <c:v>1104722</c:v>
                </c:pt>
                <c:pt idx="2">
                  <c:v>0</c:v>
                </c:pt>
                <c:pt idx="3">
                  <c:v>2231028</c:v>
                </c:pt>
                <c:pt idx="4">
                  <c:v>2178159</c:v>
                </c:pt>
                <c:pt idx="5">
                  <c:v>2149647</c:v>
                </c:pt>
                <c:pt idx="6">
                  <c:v>2098116</c:v>
                </c:pt>
                <c:pt idx="7">
                  <c:v>1932250</c:v>
                </c:pt>
                <c:pt idx="8">
                  <c:v>1991458</c:v>
                </c:pt>
                <c:pt idx="9">
                  <c:v>1946195</c:v>
                </c:pt>
                <c:pt idx="10">
                  <c:v>1910073</c:v>
                </c:pt>
                <c:pt idx="11">
                  <c:v>1906242</c:v>
                </c:pt>
                <c:pt idx="12">
                  <c:v>1773857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E-452D-92AE-352A23935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cat'!$D$71:$D$83</c:f>
              <c:numCache>
                <c:formatCode>0.0%</c:formatCode>
                <c:ptCount val="13"/>
                <c:pt idx="0">
                  <c:v>1.0994766104051519</c:v>
                </c:pt>
                <c:pt idx="1">
                  <c:v>0</c:v>
                </c:pt>
                <c:pt idx="2">
                  <c:v>-1</c:v>
                </c:pt>
                <c:pt idx="3">
                  <c:v>2.4272332736039903E-2</c:v>
                </c:pt>
                <c:pt idx="4">
                  <c:v>1.3263573042457732E-2</c:v>
                </c:pt>
                <c:pt idx="5">
                  <c:v>2.4560605800632462E-2</c:v>
                </c:pt>
                <c:pt idx="6">
                  <c:v>8.5840859102083167E-2</c:v>
                </c:pt>
                <c:pt idx="7">
                  <c:v>-2.9730981019936098E-2</c:v>
                </c:pt>
                <c:pt idx="8">
                  <c:v>2.3257176182242878E-2</c:v>
                </c:pt>
                <c:pt idx="9">
                  <c:v>1.8911319096181156E-2</c:v>
                </c:pt>
                <c:pt idx="10">
                  <c:v>2.0097133522396504E-3</c:v>
                </c:pt>
                <c:pt idx="11">
                  <c:v>7.4631156851989733E-2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E-452D-92AE-352A23935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cat'!$C$91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cat'!$B$92:$B$104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cat'!$C$92:$C$104</c:f>
              <c:numCache>
                <c:formatCode>#,##0</c:formatCode>
                <c:ptCount val="13"/>
                <c:pt idx="0">
                  <c:v>543812</c:v>
                </c:pt>
                <c:pt idx="1">
                  <c:v>287758</c:v>
                </c:pt>
                <c:pt idx="2">
                  <c:v>0</c:v>
                </c:pt>
                <c:pt idx="3">
                  <c:v>566108</c:v>
                </c:pt>
                <c:pt idx="4">
                  <c:v>588983</c:v>
                </c:pt>
                <c:pt idx="5">
                  <c:v>719270</c:v>
                </c:pt>
                <c:pt idx="6">
                  <c:v>832264</c:v>
                </c:pt>
                <c:pt idx="7">
                  <c:v>716163</c:v>
                </c:pt>
                <c:pt idx="8">
                  <c:v>727744</c:v>
                </c:pt>
                <c:pt idx="9">
                  <c:v>708055</c:v>
                </c:pt>
                <c:pt idx="10">
                  <c:v>688714</c:v>
                </c:pt>
                <c:pt idx="11">
                  <c:v>730540</c:v>
                </c:pt>
                <c:pt idx="12">
                  <c:v>687344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2-4940-8C4E-4457C09F3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cat'!$D$91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cat'!$D$92:$D$104</c:f>
              <c:numCache>
                <c:formatCode>0.0%</c:formatCode>
                <c:ptCount val="13"/>
                <c:pt idx="0">
                  <c:v>0.88982408829641568</c:v>
                </c:pt>
                <c:pt idx="1">
                  <c:v>0</c:v>
                </c:pt>
                <c:pt idx="2">
                  <c:v>-1</c:v>
                </c:pt>
                <c:pt idx="3">
                  <c:v>-3.8838132849335238E-2</c:v>
                </c:pt>
                <c:pt idx="4">
                  <c:v>-0.18113782029001624</c:v>
                </c:pt>
                <c:pt idx="5">
                  <c:v>-0.13576701623523302</c:v>
                </c:pt>
                <c:pt idx="6">
                  <c:v>0.16211532849365295</c:v>
                </c:pt>
                <c:pt idx="7">
                  <c:v>-1.5913563011168752E-2</c:v>
                </c:pt>
                <c:pt idx="8">
                  <c:v>2.7807161873018238E-2</c:v>
                </c:pt>
                <c:pt idx="9">
                  <c:v>2.8082774562445456E-2</c:v>
                </c:pt>
                <c:pt idx="10">
                  <c:v>-5.7253538478385879E-2</c:v>
                </c:pt>
                <c:pt idx="11">
                  <c:v>6.2844805512232593E-2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2-4940-8C4E-4457C09F3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mes'!$N$5</c:f>
              <c:strCache>
                <c:ptCount val="1"/>
                <c:pt idx="0">
                  <c:v>agosto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mes'!$N$18:$N$25</c:f>
              <c:numCache>
                <c:formatCode>#,##0</c:formatCode>
                <c:ptCount val="8"/>
                <c:pt idx="0">
                  <c:v>446971</c:v>
                </c:pt>
                <c:pt idx="1">
                  <c:v>325829</c:v>
                </c:pt>
                <c:pt idx="2">
                  <c:v>53585</c:v>
                </c:pt>
                <c:pt idx="3">
                  <c:v>209657</c:v>
                </c:pt>
                <c:pt idx="4">
                  <c:v>48990</c:v>
                </c:pt>
                <c:pt idx="5">
                  <c:v>9013</c:v>
                </c:pt>
                <c:pt idx="6">
                  <c:v>4584</c:v>
                </c:pt>
                <c:pt idx="7">
                  <c:v>121142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D-4243-B048-BB9172AD7E96}"/>
            </c:ext>
          </c:extLst>
        </c:ser>
        <c:ser>
          <c:idx val="5"/>
          <c:order val="1"/>
          <c:tx>
            <c:strRef>
              <c:f>'Viajeros entr ti-cat ultimo mes'!$Q$5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'Viajeros entr ti-cat ultimo mes'!$Q$18:$Q$25</c:f>
              <c:numCache>
                <c:formatCode>#,##0</c:formatCode>
                <c:ptCount val="8"/>
                <c:pt idx="0">
                  <c:v>442299</c:v>
                </c:pt>
                <c:pt idx="1">
                  <c:v>347304</c:v>
                </c:pt>
                <c:pt idx="2">
                  <c:v>72192</c:v>
                </c:pt>
                <c:pt idx="3">
                  <c:v>213645</c:v>
                </c:pt>
                <c:pt idx="4">
                  <c:v>50443</c:v>
                </c:pt>
                <c:pt idx="5">
                  <c:v>7632</c:v>
                </c:pt>
                <c:pt idx="6">
                  <c:v>3392</c:v>
                </c:pt>
                <c:pt idx="7">
                  <c:v>94995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D-4243-B048-BB9172AD7E96}"/>
            </c:ext>
          </c:extLst>
        </c:ser>
        <c:ser>
          <c:idx val="0"/>
          <c:order val="2"/>
          <c:tx>
            <c:strRef>
              <c:f>'Viajeros entr ti-cat ultimo mes'!$R$5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mes'!$R$18:$R$25</c:f>
              <c:numCache>
                <c:formatCode>#,##0</c:formatCode>
                <c:ptCount val="8"/>
                <c:pt idx="0">
                  <c:v>447853</c:v>
                </c:pt>
                <c:pt idx="1">
                  <c:v>346742</c:v>
                </c:pt>
                <c:pt idx="2">
                  <c:v>60153</c:v>
                </c:pt>
                <c:pt idx="3">
                  <c:v>231701</c:v>
                </c:pt>
                <c:pt idx="4">
                  <c:v>44199</c:v>
                </c:pt>
                <c:pt idx="5">
                  <c:v>7301</c:v>
                </c:pt>
                <c:pt idx="6">
                  <c:v>3388</c:v>
                </c:pt>
                <c:pt idx="7">
                  <c:v>101111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FD-4243-B048-BB9172AD7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mes'!$S$5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FD-4243-B048-BB9172AD7E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FD-4243-B048-BB9172AD7E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FD-4243-B048-BB9172AD7E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4FD-4243-B048-BB9172AD7E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FD-4243-B048-BB9172AD7E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FD-4243-B048-BB9172AD7E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4FD-4243-B048-BB9172AD7E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4FD-4243-B048-BB9172AD7E96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mes'!$S$18:$S$25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14FD-4243-B048-BB9172AD7E96}"/>
            </c:ext>
          </c:extLst>
        </c:ser>
        <c:ser>
          <c:idx val="3"/>
          <c:order val="4"/>
          <c:tx>
            <c:strRef>
              <c:f>'Viajeros entr ti-cat ultimo mes'!$T$5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mes'!$T$18:$T$25</c:f>
              <c:numCache>
                <c:formatCode>#,##0</c:formatCode>
                <c:ptCount val="8"/>
                <c:pt idx="0">
                  <c:v>5554</c:v>
                </c:pt>
                <c:pt idx="1">
                  <c:v>-562</c:v>
                </c:pt>
                <c:pt idx="2">
                  <c:v>-12039</c:v>
                </c:pt>
                <c:pt idx="3">
                  <c:v>18056</c:v>
                </c:pt>
                <c:pt idx="4">
                  <c:v>-6244</c:v>
                </c:pt>
                <c:pt idx="5">
                  <c:v>-331</c:v>
                </c:pt>
                <c:pt idx="6">
                  <c:v>-4</c:v>
                </c:pt>
                <c:pt idx="7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FD-4243-B048-BB9172AD7E96}"/>
            </c:ext>
          </c:extLst>
        </c:ser>
        <c:ser>
          <c:idx val="1"/>
          <c:order val="5"/>
          <c:tx>
            <c:strRef>
              <c:f>'Viajeros entr ti-cat ultimo mes'!$V$5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4FD-4243-B048-BB9172AD7E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4FD-4243-B048-BB9172AD7E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4FD-4243-B048-BB9172AD7E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4FD-4243-B048-BB9172AD7E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4FD-4243-B048-BB9172AD7E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4FD-4243-B048-BB9172AD7E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4FD-4243-B048-BB9172AD7E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4FD-4243-B048-BB9172AD7E96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mes'!$V$18:$V$25</c:f>
              <c:numCache>
                <c:formatCode>0.0%</c:formatCode>
                <c:ptCount val="8"/>
                <c:pt idx="0">
                  <c:v>1</c:v>
                </c:pt>
                <c:pt idx="1">
                  <c:v>0.7742317233556546</c:v>
                </c:pt>
                <c:pt idx="2">
                  <c:v>0.13431416111983174</c:v>
                </c:pt>
                <c:pt idx="3">
                  <c:v>0.51735949072575149</c:v>
                </c:pt>
                <c:pt idx="4">
                  <c:v>9.8690865082962487E-2</c:v>
                </c:pt>
                <c:pt idx="5">
                  <c:v>1.6302224167304896E-2</c:v>
                </c:pt>
                <c:pt idx="6">
                  <c:v>7.5649822598039982E-3</c:v>
                </c:pt>
                <c:pt idx="7">
                  <c:v>0.22576827664434534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4FD-4243-B048-BB9172AD7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mes'!$C$5</c:f>
              <c:strCache>
                <c:ptCount val="1"/>
                <c:pt idx="0">
                  <c:v>acumulado a agosto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mes'!$C$18:$C$25</c:f>
              <c:numCache>
                <c:formatCode>#,##0</c:formatCode>
                <c:ptCount val="8"/>
                <c:pt idx="0">
                  <c:v>3238788</c:v>
                </c:pt>
                <c:pt idx="1">
                  <c:v>2366450</c:v>
                </c:pt>
                <c:pt idx="2">
                  <c:v>395611</c:v>
                </c:pt>
                <c:pt idx="3">
                  <c:v>1474199</c:v>
                </c:pt>
                <c:pt idx="4">
                  <c:v>378498</c:v>
                </c:pt>
                <c:pt idx="5">
                  <c:v>84868</c:v>
                </c:pt>
                <c:pt idx="6">
                  <c:v>33274</c:v>
                </c:pt>
                <c:pt idx="7">
                  <c:v>872338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3-4F74-8D2B-945CB6A8900C}"/>
            </c:ext>
          </c:extLst>
        </c:ser>
        <c:ser>
          <c:idx val="5"/>
          <c:order val="1"/>
          <c:tx>
            <c:strRef>
              <c:f>'Viajeros entr ti-cat ultimo mes'!$F$5</c:f>
              <c:strCache>
                <c:ptCount val="1"/>
                <c:pt idx="0">
                  <c:v>acumulado a agosto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mes'!$F$18:$F$25</c:f>
              <c:numCache>
                <c:formatCode>#,##0</c:formatCode>
                <c:ptCount val="8"/>
                <c:pt idx="0">
                  <c:v>3101117</c:v>
                </c:pt>
                <c:pt idx="1">
                  <c:v>2458403</c:v>
                </c:pt>
                <c:pt idx="2">
                  <c:v>515241</c:v>
                </c:pt>
                <c:pt idx="3">
                  <c:v>1508464</c:v>
                </c:pt>
                <c:pt idx="4">
                  <c:v>358249</c:v>
                </c:pt>
                <c:pt idx="5">
                  <c:v>56284</c:v>
                </c:pt>
                <c:pt idx="6">
                  <c:v>20165</c:v>
                </c:pt>
                <c:pt idx="7">
                  <c:v>642714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3-4F74-8D2B-945CB6A8900C}"/>
            </c:ext>
          </c:extLst>
        </c:ser>
        <c:ser>
          <c:idx val="0"/>
          <c:order val="2"/>
          <c:tx>
            <c:strRef>
              <c:f>'Viajeros entr ti-cat ultimo mes'!$G$5</c:f>
              <c:strCache>
                <c:ptCount val="1"/>
                <c:pt idx="0">
                  <c:v>acumulado a agosto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mes'!$G$18:$G$25</c:f>
              <c:numCache>
                <c:formatCode>#,##0</c:formatCode>
                <c:ptCount val="8"/>
                <c:pt idx="0">
                  <c:v>3427350</c:v>
                </c:pt>
                <c:pt idx="1">
                  <c:v>2700160</c:v>
                </c:pt>
                <c:pt idx="2">
                  <c:v>505018</c:v>
                </c:pt>
                <c:pt idx="3">
                  <c:v>1711064</c:v>
                </c:pt>
                <c:pt idx="4">
                  <c:v>389003</c:v>
                </c:pt>
                <c:pt idx="5">
                  <c:v>69595</c:v>
                </c:pt>
                <c:pt idx="6">
                  <c:v>25480</c:v>
                </c:pt>
                <c:pt idx="7">
                  <c:v>727980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3-4F74-8D2B-945CB6A89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13-4F74-8D2B-945CB6A890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13-4F74-8D2B-945CB6A890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13-4F74-8D2B-945CB6A890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13-4F74-8D2B-945CB6A890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F13-4F74-8D2B-945CB6A890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F13-4F74-8D2B-945CB6A890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F13-4F74-8D2B-945CB6A890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F13-4F74-8D2B-945CB6A8900C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mes'!$H$18:$H$25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FF13-4F74-8D2B-945CB6A8900C}"/>
            </c:ext>
          </c:extLst>
        </c:ser>
        <c:ser>
          <c:idx val="3"/>
          <c:order val="4"/>
          <c:tx>
            <c:strRef>
              <c:f>'Viajeros entr ti-cat ultimo mes'!$I$5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mes'!$I$18:$I$25</c:f>
              <c:numCache>
                <c:formatCode>#,##0</c:formatCode>
                <c:ptCount val="8"/>
                <c:pt idx="0">
                  <c:v>326233</c:v>
                </c:pt>
                <c:pt idx="1">
                  <c:v>241757</c:v>
                </c:pt>
                <c:pt idx="2">
                  <c:v>-10223</c:v>
                </c:pt>
                <c:pt idx="3">
                  <c:v>202600</c:v>
                </c:pt>
                <c:pt idx="4">
                  <c:v>30754</c:v>
                </c:pt>
                <c:pt idx="5">
                  <c:v>13311</c:v>
                </c:pt>
                <c:pt idx="6">
                  <c:v>5315</c:v>
                </c:pt>
                <c:pt idx="7">
                  <c:v>85266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13-4F74-8D2B-945CB6A8900C}"/>
            </c:ext>
          </c:extLst>
        </c:ser>
        <c:ser>
          <c:idx val="1"/>
          <c:order val="5"/>
          <c:tx>
            <c:strRef>
              <c:f>'Viajeros entr ti-cat ultimo mes'!$M$5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mes'!$M$18:$M$25</c:f>
              <c:numCache>
                <c:formatCode>0.0%</c:formatCode>
                <c:ptCount val="8"/>
                <c:pt idx="0">
                  <c:v>1</c:v>
                </c:pt>
                <c:pt idx="1">
                  <c:v>0.78782733015303363</c:v>
                </c:pt>
                <c:pt idx="2">
                  <c:v>0.14734940989394138</c:v>
                </c:pt>
                <c:pt idx="3">
                  <c:v>0.49923818693742977</c:v>
                </c:pt>
                <c:pt idx="4">
                  <c:v>0.11349964258100281</c:v>
                </c:pt>
                <c:pt idx="5">
                  <c:v>2.0305775599223891E-2</c:v>
                </c:pt>
                <c:pt idx="6">
                  <c:v>7.4343151414358035E-3</c:v>
                </c:pt>
                <c:pt idx="7">
                  <c:v>0.21240316862882402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13-4F74-8D2B-945CB6A89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3-47E6-8B79-D84E3DF4698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GC'!$C$9:$C$21</c:f>
              <c:numCache>
                <c:formatCode>#,##0</c:formatCode>
                <c:ptCount val="13"/>
                <c:pt idx="0">
                  <c:v>306139</c:v>
                </c:pt>
                <c:pt idx="1">
                  <c:v>293344</c:v>
                </c:pt>
                <c:pt idx="2">
                  <c:v>334568</c:v>
                </c:pt>
                <c:pt idx="3">
                  <c:v>301694</c:v>
                </c:pt>
                <c:pt idx="4">
                  <c:v>277583</c:v>
                </c:pt>
                <c:pt idx="5">
                  <c:v>294513</c:v>
                </c:pt>
                <c:pt idx="6">
                  <c:v>347672</c:v>
                </c:pt>
                <c:pt idx="7">
                  <c:v>364513</c:v>
                </c:pt>
                <c:pt idx="8">
                  <c:v>298126</c:v>
                </c:pt>
                <c:pt idx="9">
                  <c:v>333597</c:v>
                </c:pt>
                <c:pt idx="10">
                  <c:v>321926</c:v>
                </c:pt>
                <c:pt idx="11">
                  <c:v>311195</c:v>
                </c:pt>
                <c:pt idx="12">
                  <c:v>3784870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3-47E6-8B79-D84E3DF46987}"/>
            </c:ext>
          </c:extLst>
        </c:ser>
        <c:ser>
          <c:idx val="5"/>
          <c:order val="1"/>
          <c:tx>
            <c:strRef>
              <c:f>'Viajeros entr evol mensu GC'!$G$7:$H$7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13-47E6-8B79-D84E3DF46987}"/>
              </c:ext>
            </c:extLst>
          </c:dPt>
          <c:val>
            <c:numRef>
              <c:f>'Viajeros entr evol mensu GC'!$G$9:$G$21</c:f>
              <c:numCache>
                <c:formatCode>#,##0</c:formatCode>
                <c:ptCount val="13"/>
                <c:pt idx="0">
                  <c:v>40306</c:v>
                </c:pt>
                <c:pt idx="1">
                  <c:v>39737</c:v>
                </c:pt>
                <c:pt idx="2">
                  <c:v>54420</c:v>
                </c:pt>
                <c:pt idx="3">
                  <c:v>62237</c:v>
                </c:pt>
                <c:pt idx="4">
                  <c:v>95361</c:v>
                </c:pt>
                <c:pt idx="5">
                  <c:v>135433</c:v>
                </c:pt>
                <c:pt idx="6">
                  <c:v>200770</c:v>
                </c:pt>
                <c:pt idx="7">
                  <c:v>234299</c:v>
                </c:pt>
                <c:pt idx="8">
                  <c:v>206575</c:v>
                </c:pt>
                <c:pt idx="9">
                  <c:v>274592</c:v>
                </c:pt>
                <c:pt idx="10">
                  <c:v>241497</c:v>
                </c:pt>
                <c:pt idx="11">
                  <c:v>244182</c:v>
                </c:pt>
                <c:pt idx="12">
                  <c:v>1829409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3-47E6-8B79-D84E3DF46987}"/>
            </c:ext>
          </c:extLst>
        </c:ser>
        <c:ser>
          <c:idx val="0"/>
          <c:order val="2"/>
          <c:tx>
            <c:strRef>
              <c:f>'Viajeros entr evol mensu GC'!$I$7:$J$7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13-47E6-8B79-D84E3DF4698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GC'!$I$9:$I$21</c:f>
              <c:numCache>
                <c:formatCode>#,##0</c:formatCode>
                <c:ptCount val="13"/>
                <c:pt idx="0">
                  <c:v>205509</c:v>
                </c:pt>
                <c:pt idx="1">
                  <c:v>238961</c:v>
                </c:pt>
                <c:pt idx="2">
                  <c:v>259671</c:v>
                </c:pt>
                <c:pt idx="3">
                  <c:v>285943</c:v>
                </c:pt>
                <c:pt idx="4">
                  <c:v>262460</c:v>
                </c:pt>
                <c:pt idx="5">
                  <c:v>268383</c:v>
                </c:pt>
                <c:pt idx="6">
                  <c:v>313891</c:v>
                </c:pt>
                <c:pt idx="7">
                  <c:v>318255</c:v>
                </c:pt>
                <c:pt idx="8">
                  <c:v>267238</c:v>
                </c:pt>
                <c:pt idx="9">
                  <c:v>306276</c:v>
                </c:pt>
                <c:pt idx="10">
                  <c:v>281513</c:v>
                </c:pt>
                <c:pt idx="11">
                  <c:v>308436</c:v>
                </c:pt>
                <c:pt idx="12">
                  <c:v>3316536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13-47E6-8B79-D84E3DF46987}"/>
            </c:ext>
          </c:extLst>
        </c:ser>
        <c:ser>
          <c:idx val="1"/>
          <c:order val="3"/>
          <c:tx>
            <c:strRef>
              <c:f>'Viajeros entr evol mensu GC'!$K$7:$L$7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13-47E6-8B79-D84E3DF469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13-47E6-8B79-D84E3DF4698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GC'!$K$9:$K$21</c:f>
              <c:numCache>
                <c:formatCode>#,##0</c:formatCode>
                <c:ptCount val="13"/>
                <c:pt idx="0">
                  <c:v>289830</c:v>
                </c:pt>
                <c:pt idx="1">
                  <c:v>281475</c:v>
                </c:pt>
                <c:pt idx="2">
                  <c:v>303197</c:v>
                </c:pt>
                <c:pt idx="3">
                  <c:v>310699</c:v>
                </c:pt>
                <c:pt idx="4">
                  <c:v>268400</c:v>
                </c:pt>
                <c:pt idx="5">
                  <c:v>281084</c:v>
                </c:pt>
                <c:pt idx="6">
                  <c:v>340326</c:v>
                </c:pt>
                <c:pt idx="7">
                  <c:v>348736</c:v>
                </c:pt>
                <c:pt idx="12">
                  <c:v>2423747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13-47E6-8B79-D84E3DF46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13-47E6-8B79-D84E3DF469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13-47E6-8B79-D84E3DF469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13-47E6-8B79-D84E3DF469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13-47E6-8B79-D84E3DF469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13-47E6-8B79-D84E3DF469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13-47E6-8B79-D84E3DF469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13-47E6-8B79-D84E3DF469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13-47E6-8B79-D84E3DF469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13-47E6-8B79-D84E3DF469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13-47E6-8B79-D84E3DF469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13-47E6-8B79-D84E3DF469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13-47E6-8B79-D84E3DF469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13-47E6-8B79-D84E3DF46987}"/>
              </c:ext>
            </c:extLst>
          </c:dPt>
          <c:cat>
            <c:strRef>
              <c:f>'Viajeros entr evol mensu GC'!$B$9:$B$20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GC'!$L$9:$L$21</c:f>
              <c:numCache>
                <c:formatCode>0.0%</c:formatCode>
                <c:ptCount val="13"/>
                <c:pt idx="0">
                  <c:v>0.41030319840007001</c:v>
                </c:pt>
                <c:pt idx="1">
                  <c:v>0.17791187683345822</c:v>
                </c:pt>
                <c:pt idx="2">
                  <c:v>0.16761979581855502</c:v>
                </c:pt>
                <c:pt idx="3">
                  <c:v>8.6576695355367939E-2</c:v>
                </c:pt>
                <c:pt idx="4">
                  <c:v>2.2632020117351326E-2</c:v>
                </c:pt>
                <c:pt idx="5">
                  <c:v>4.732415987599814E-2</c:v>
                </c:pt>
                <c:pt idx="6">
                  <c:v>8.4217132698930497E-2</c:v>
                </c:pt>
                <c:pt idx="7">
                  <c:v>9.5775400229375807E-2</c:v>
                </c:pt>
                <c:pt idx="12">
                  <c:v>0.12571519869507441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13-47E6-8B79-D84E3DF46987}"/>
            </c:ext>
          </c:extLst>
        </c:ser>
        <c:ser>
          <c:idx val="4"/>
          <c:order val="5"/>
          <c:tx>
            <c:strRef>
              <c:f>'Viajeros entr evol mensu GC'!$M$8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GC'!$M$9:$M$21</c:f>
              <c:numCache>
                <c:formatCode>0.0%</c:formatCode>
                <c:ptCount val="13"/>
                <c:pt idx="0">
                  <c:v>-5.3273186363057334E-2</c:v>
                </c:pt>
                <c:pt idx="1">
                  <c:v>-4.0461028689865786E-2</c:v>
                </c:pt>
                <c:pt idx="2">
                  <c:v>-9.3765691877286561E-2</c:v>
                </c:pt>
                <c:pt idx="3">
                  <c:v>2.9848124258354591E-2</c:v>
                </c:pt>
                <c:pt idx="4">
                  <c:v>-3.3081997096363946E-2</c:v>
                </c:pt>
                <c:pt idx="5">
                  <c:v>-4.5597308098454081E-2</c:v>
                </c:pt>
                <c:pt idx="6">
                  <c:v>-2.1129110195816758E-2</c:v>
                </c:pt>
                <c:pt idx="7">
                  <c:v>-4.3282406937475426E-2</c:v>
                </c:pt>
                <c:pt idx="12">
                  <c:v>-3.8205558196621747E-2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13-47E6-8B79-D84E3DF46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49-4DB6-B1E9-E64D86D390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TF'!$C$544:$C$556</c:f>
              <c:numCache>
                <c:formatCode>#,##0</c:formatCode>
                <c:ptCount val="13"/>
                <c:pt idx="0">
                  <c:v>1009</c:v>
                </c:pt>
                <c:pt idx="1">
                  <c:v>967</c:v>
                </c:pt>
                <c:pt idx="2">
                  <c:v>833</c:v>
                </c:pt>
                <c:pt idx="3">
                  <c:v>799</c:v>
                </c:pt>
                <c:pt idx="4">
                  <c:v>729</c:v>
                </c:pt>
                <c:pt idx="5">
                  <c:v>414</c:v>
                </c:pt>
                <c:pt idx="6">
                  <c:v>636</c:v>
                </c:pt>
                <c:pt idx="7">
                  <c:v>747</c:v>
                </c:pt>
                <c:pt idx="8">
                  <c:v>572</c:v>
                </c:pt>
                <c:pt idx="9">
                  <c:v>1175</c:v>
                </c:pt>
                <c:pt idx="10">
                  <c:v>1297</c:v>
                </c:pt>
                <c:pt idx="11">
                  <c:v>1298</c:v>
                </c:pt>
                <c:pt idx="12">
                  <c:v>10476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9-4DB6-B1E9-E64D86D39009}"/>
            </c:ext>
          </c:extLst>
        </c:ser>
        <c:ser>
          <c:idx val="5"/>
          <c:order val="1"/>
          <c:tx>
            <c:strRef>
              <c:f>'Viajeros entr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49-4DB6-B1E9-E64D86D39009}"/>
              </c:ext>
            </c:extLst>
          </c:dPt>
          <c:val>
            <c:numRef>
              <c:f>'Viajeros entr evol mensu TF'!$G$544:$G$556</c:f>
              <c:numCache>
                <c:formatCode>#,##0</c:formatCode>
                <c:ptCount val="13"/>
                <c:pt idx="0">
                  <c:v>664</c:v>
                </c:pt>
                <c:pt idx="1">
                  <c:v>1808</c:v>
                </c:pt>
                <c:pt idx="2">
                  <c:v>1500</c:v>
                </c:pt>
                <c:pt idx="3">
                  <c:v>1189</c:v>
                </c:pt>
                <c:pt idx="4">
                  <c:v>573</c:v>
                </c:pt>
                <c:pt idx="5">
                  <c:v>279</c:v>
                </c:pt>
                <c:pt idx="6">
                  <c:v>450</c:v>
                </c:pt>
                <c:pt idx="7">
                  <c:v>336</c:v>
                </c:pt>
                <c:pt idx="8">
                  <c:v>435</c:v>
                </c:pt>
                <c:pt idx="9">
                  <c:v>1362</c:v>
                </c:pt>
                <c:pt idx="10">
                  <c:v>1984</c:v>
                </c:pt>
                <c:pt idx="11">
                  <c:v>1993</c:v>
                </c:pt>
                <c:pt idx="12">
                  <c:v>12573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49-4DB6-B1E9-E64D86D39009}"/>
            </c:ext>
          </c:extLst>
        </c:ser>
        <c:ser>
          <c:idx val="0"/>
          <c:order val="2"/>
          <c:tx>
            <c:strRef>
              <c:f>'Viajeros entr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49-4DB6-B1E9-E64D86D390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TF'!$I$544:$I$556</c:f>
              <c:numCache>
                <c:formatCode>#,##0</c:formatCode>
                <c:ptCount val="13"/>
                <c:pt idx="0">
                  <c:v>2347</c:v>
                </c:pt>
                <c:pt idx="1">
                  <c:v>2812</c:v>
                </c:pt>
                <c:pt idx="2">
                  <c:v>2942</c:v>
                </c:pt>
                <c:pt idx="3">
                  <c:v>2602</c:v>
                </c:pt>
                <c:pt idx="4">
                  <c:v>1393</c:v>
                </c:pt>
                <c:pt idx="5">
                  <c:v>699</c:v>
                </c:pt>
                <c:pt idx="6">
                  <c:v>618</c:v>
                </c:pt>
                <c:pt idx="7">
                  <c:v>494</c:v>
                </c:pt>
                <c:pt idx="8">
                  <c:v>673</c:v>
                </c:pt>
                <c:pt idx="9">
                  <c:v>2067</c:v>
                </c:pt>
                <c:pt idx="10">
                  <c:v>2070</c:v>
                </c:pt>
                <c:pt idx="11">
                  <c:v>2380</c:v>
                </c:pt>
                <c:pt idx="12">
                  <c:v>21097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9-4DB6-B1E9-E64D86D39009}"/>
            </c:ext>
          </c:extLst>
        </c:ser>
        <c:ser>
          <c:idx val="1"/>
          <c:order val="3"/>
          <c:tx>
            <c:strRef>
              <c:f>'Viajeros entr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49-4DB6-B1E9-E64D86D390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49-4DB6-B1E9-E64D86D390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TF'!$K$544:$K$556</c:f>
              <c:numCache>
                <c:formatCode>#,##0</c:formatCode>
                <c:ptCount val="13"/>
                <c:pt idx="0">
                  <c:v>2983</c:v>
                </c:pt>
                <c:pt idx="1">
                  <c:v>3202</c:v>
                </c:pt>
                <c:pt idx="2">
                  <c:v>2731</c:v>
                </c:pt>
                <c:pt idx="3">
                  <c:v>2340</c:v>
                </c:pt>
                <c:pt idx="4">
                  <c:v>1069</c:v>
                </c:pt>
                <c:pt idx="5">
                  <c:v>747</c:v>
                </c:pt>
                <c:pt idx="6">
                  <c:v>595</c:v>
                </c:pt>
                <c:pt idx="7">
                  <c:v>472</c:v>
                </c:pt>
                <c:pt idx="1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49-4DB6-B1E9-E64D86D3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49-4DB6-B1E9-E64D86D390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49-4DB6-B1E9-E64D86D390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49-4DB6-B1E9-E64D86D390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49-4DB6-B1E9-E64D86D390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49-4DB6-B1E9-E64D86D390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49-4DB6-B1E9-E64D86D390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49-4DB6-B1E9-E64D86D390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49-4DB6-B1E9-E64D86D390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49-4DB6-B1E9-E64D86D390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49-4DB6-B1E9-E64D86D390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49-4DB6-B1E9-E64D86D390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49-4DB6-B1E9-E64D86D390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49-4DB6-B1E9-E64D86D3900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TF'!$L$544:$L$556</c:f>
              <c:numCache>
                <c:formatCode>0.0%</c:formatCode>
                <c:ptCount val="13"/>
                <c:pt idx="0">
                  <c:v>0.2709842351938645</c:v>
                </c:pt>
                <c:pt idx="1">
                  <c:v>0.13869132290184916</c:v>
                </c:pt>
                <c:pt idx="2">
                  <c:v>-7.1719918422841644E-2</c:v>
                </c:pt>
                <c:pt idx="3">
                  <c:v>-0.10069177555726361</c:v>
                </c:pt>
                <c:pt idx="4">
                  <c:v>-0.23259152907394109</c:v>
                </c:pt>
                <c:pt idx="5">
                  <c:v>6.8669527896995763E-2</c:v>
                </c:pt>
                <c:pt idx="6">
                  <c:v>-3.7216828478964348E-2</c:v>
                </c:pt>
                <c:pt idx="7">
                  <c:v>-4.4534412955465563E-2</c:v>
                </c:pt>
                <c:pt idx="12">
                  <c:v>1.6682246350758545E-2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49-4DB6-B1E9-E64D86D39009}"/>
            </c:ext>
          </c:extLst>
        </c:ser>
        <c:ser>
          <c:idx val="4"/>
          <c:order val="5"/>
          <c:tx>
            <c:strRef>
              <c:f>'Viajeros entr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TF'!$M$544:$M$556</c:f>
              <c:numCache>
                <c:formatCode>0.0%</c:formatCode>
                <c:ptCount val="13"/>
                <c:pt idx="0">
                  <c:v>1.956392467789891</c:v>
                </c:pt>
                <c:pt idx="1">
                  <c:v>2.311271975180972</c:v>
                </c:pt>
                <c:pt idx="2">
                  <c:v>2.2785114045618249</c:v>
                </c:pt>
                <c:pt idx="3">
                  <c:v>1.9286608260325409</c:v>
                </c:pt>
                <c:pt idx="4">
                  <c:v>0.46639231824417005</c:v>
                </c:pt>
                <c:pt idx="5">
                  <c:v>0.80434782608695654</c:v>
                </c:pt>
                <c:pt idx="6">
                  <c:v>-6.4465408805031488E-2</c:v>
                </c:pt>
                <c:pt idx="7">
                  <c:v>-0.36813922356091033</c:v>
                </c:pt>
                <c:pt idx="12">
                  <c:v>1.3050211933485492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49-4DB6-B1E9-E64D86D3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6F-4682-9FC3-DE03908E39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GC'!$C$471:$C$483</c:f>
              <c:numCache>
                <c:formatCode>#,##0</c:formatCode>
                <c:ptCount val="13"/>
                <c:pt idx="0">
                  <c:v>3335</c:v>
                </c:pt>
                <c:pt idx="1">
                  <c:v>2987</c:v>
                </c:pt>
                <c:pt idx="2">
                  <c:v>2819</c:v>
                </c:pt>
                <c:pt idx="3">
                  <c:v>3144</c:v>
                </c:pt>
                <c:pt idx="4">
                  <c:v>3865</c:v>
                </c:pt>
                <c:pt idx="5">
                  <c:v>3641</c:v>
                </c:pt>
                <c:pt idx="6">
                  <c:v>4701</c:v>
                </c:pt>
                <c:pt idx="7">
                  <c:v>4482</c:v>
                </c:pt>
                <c:pt idx="8">
                  <c:v>4052</c:v>
                </c:pt>
                <c:pt idx="9">
                  <c:v>4136</c:v>
                </c:pt>
                <c:pt idx="10">
                  <c:v>2612</c:v>
                </c:pt>
                <c:pt idx="11">
                  <c:v>3172</c:v>
                </c:pt>
                <c:pt idx="12">
                  <c:v>42946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F-4682-9FC3-DE03908E39A9}"/>
            </c:ext>
          </c:extLst>
        </c:ser>
        <c:ser>
          <c:idx val="5"/>
          <c:order val="1"/>
          <c:tx>
            <c:strRef>
              <c:f>'Viajeros entr evol mensu GC'!$G$469:$H$469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6F-4682-9FC3-DE03908E39A9}"/>
              </c:ext>
            </c:extLst>
          </c:dPt>
          <c:val>
            <c:numRef>
              <c:f>'Viajeros entr evol mensu GC'!$G$471:$G$483</c:f>
              <c:numCache>
                <c:formatCode>#,##0</c:formatCode>
                <c:ptCount val="13"/>
                <c:pt idx="0">
                  <c:v>898</c:v>
                </c:pt>
                <c:pt idx="1">
                  <c:v>651</c:v>
                </c:pt>
                <c:pt idx="2">
                  <c:v>624</c:v>
                </c:pt>
                <c:pt idx="3">
                  <c:v>888</c:v>
                </c:pt>
                <c:pt idx="4">
                  <c:v>1324</c:v>
                </c:pt>
                <c:pt idx="5">
                  <c:v>2522</c:v>
                </c:pt>
                <c:pt idx="6">
                  <c:v>3508</c:v>
                </c:pt>
                <c:pt idx="7">
                  <c:v>3638</c:v>
                </c:pt>
                <c:pt idx="8">
                  <c:v>2864</c:v>
                </c:pt>
                <c:pt idx="9">
                  <c:v>2948</c:v>
                </c:pt>
                <c:pt idx="10">
                  <c:v>2658</c:v>
                </c:pt>
                <c:pt idx="11">
                  <c:v>3528</c:v>
                </c:pt>
                <c:pt idx="12">
                  <c:v>26051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6F-4682-9FC3-DE03908E39A9}"/>
            </c:ext>
          </c:extLst>
        </c:ser>
        <c:ser>
          <c:idx val="0"/>
          <c:order val="2"/>
          <c:tx>
            <c:strRef>
              <c:f>'Viajeros entr evol mensu GC'!$I$469:$J$469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6F-4682-9FC3-DE03908E39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GC'!$I$471:$I$483</c:f>
              <c:numCache>
                <c:formatCode>#,##0</c:formatCode>
                <c:ptCount val="13"/>
                <c:pt idx="0">
                  <c:v>3609</c:v>
                </c:pt>
                <c:pt idx="1">
                  <c:v>4157</c:v>
                </c:pt>
                <c:pt idx="2">
                  <c:v>4145</c:v>
                </c:pt>
                <c:pt idx="3">
                  <c:v>4022</c:v>
                </c:pt>
                <c:pt idx="4">
                  <c:v>5183</c:v>
                </c:pt>
                <c:pt idx="5">
                  <c:v>5019</c:v>
                </c:pt>
                <c:pt idx="6">
                  <c:v>5861</c:v>
                </c:pt>
                <c:pt idx="7">
                  <c:v>6001</c:v>
                </c:pt>
                <c:pt idx="8">
                  <c:v>5047</c:v>
                </c:pt>
                <c:pt idx="9">
                  <c:v>4103</c:v>
                </c:pt>
                <c:pt idx="10">
                  <c:v>4346</c:v>
                </c:pt>
                <c:pt idx="11">
                  <c:v>5182</c:v>
                </c:pt>
                <c:pt idx="12">
                  <c:v>56675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6F-4682-9FC3-DE03908E39A9}"/>
            </c:ext>
          </c:extLst>
        </c:ser>
        <c:ser>
          <c:idx val="1"/>
          <c:order val="3"/>
          <c:tx>
            <c:strRef>
              <c:f>'Viajeros entr evol mensu GC'!$K$469:$L$469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6F-4682-9FC3-DE03908E39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6F-4682-9FC3-DE03908E39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GC'!$K$471:$K$483</c:f>
              <c:numCache>
                <c:formatCode>#,##0</c:formatCode>
                <c:ptCount val="13"/>
                <c:pt idx="0">
                  <c:v>5901</c:v>
                </c:pt>
                <c:pt idx="1">
                  <c:v>5390</c:v>
                </c:pt>
                <c:pt idx="2">
                  <c:v>5118</c:v>
                </c:pt>
                <c:pt idx="3">
                  <c:v>5225</c:v>
                </c:pt>
                <c:pt idx="4">
                  <c:v>5251</c:v>
                </c:pt>
                <c:pt idx="5">
                  <c:v>6252</c:v>
                </c:pt>
                <c:pt idx="6">
                  <c:v>6647</c:v>
                </c:pt>
                <c:pt idx="7">
                  <c:v>7673</c:v>
                </c:pt>
                <c:pt idx="12">
                  <c:v>47457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6F-4682-9FC3-DE03908E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6F-4682-9FC3-DE03908E39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6F-4682-9FC3-DE03908E39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6F-4682-9FC3-DE03908E39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6F-4682-9FC3-DE03908E39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6F-4682-9FC3-DE03908E39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6F-4682-9FC3-DE03908E39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6F-4682-9FC3-DE03908E39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6F-4682-9FC3-DE03908E39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6F-4682-9FC3-DE03908E39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6F-4682-9FC3-DE03908E39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6F-4682-9FC3-DE03908E39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6F-4682-9FC3-DE03908E39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6F-4682-9FC3-DE03908E39A9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GC'!$L$471:$L$483</c:f>
              <c:numCache>
                <c:formatCode>0.0%</c:formatCode>
                <c:ptCount val="13"/>
                <c:pt idx="0">
                  <c:v>0.63507896924355767</c:v>
                </c:pt>
                <c:pt idx="1">
                  <c:v>0.29660813086360349</c:v>
                </c:pt>
                <c:pt idx="2">
                  <c:v>0.23474065138721345</c:v>
                </c:pt>
                <c:pt idx="3">
                  <c:v>0.29910492292391844</c:v>
                </c:pt>
                <c:pt idx="4">
                  <c:v>1.3119814779085415E-2</c:v>
                </c:pt>
                <c:pt idx="5">
                  <c:v>0.24566646742378961</c:v>
                </c:pt>
                <c:pt idx="6">
                  <c:v>0.13410680771199446</c:v>
                </c:pt>
                <c:pt idx="7">
                  <c:v>0.27862022996167313</c:v>
                </c:pt>
                <c:pt idx="12">
                  <c:v>0.24896702371239843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6F-4682-9FC3-DE03908E39A9}"/>
            </c:ext>
          </c:extLst>
        </c:ser>
        <c:ser>
          <c:idx val="4"/>
          <c:order val="5"/>
          <c:tx>
            <c:strRef>
              <c:f>'Viajeros entr evol mensu GC'!$M$470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GC'!$M$471:$M$483</c:f>
              <c:numCache>
                <c:formatCode>0.0%</c:formatCode>
                <c:ptCount val="13"/>
                <c:pt idx="0">
                  <c:v>0.76941529235382311</c:v>
                </c:pt>
                <c:pt idx="1">
                  <c:v>0.80448610646133245</c:v>
                </c:pt>
                <c:pt idx="2">
                  <c:v>0.81553742461865908</c:v>
                </c:pt>
                <c:pt idx="3">
                  <c:v>0.66189567430025442</c:v>
                </c:pt>
                <c:pt idx="4">
                  <c:v>0.35860284605433379</c:v>
                </c:pt>
                <c:pt idx="5">
                  <c:v>0.71711068387805543</c:v>
                </c:pt>
                <c:pt idx="6">
                  <c:v>0.41395447777068717</c:v>
                </c:pt>
                <c:pt idx="7">
                  <c:v>0.71195894689870598</c:v>
                </c:pt>
                <c:pt idx="12">
                  <c:v>0.63791675295092154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6F-4682-9FC3-DE03908E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C-4AD9-95E9-7625D626549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GC'!$C$498:$C$510</c:f>
              <c:numCache>
                <c:formatCode>#,##0</c:formatCode>
                <c:ptCount val="13"/>
                <c:pt idx="0">
                  <c:v>1019</c:v>
                </c:pt>
                <c:pt idx="1">
                  <c:v>1346</c:v>
                </c:pt>
                <c:pt idx="2">
                  <c:v>948</c:v>
                </c:pt>
                <c:pt idx="3">
                  <c:v>526</c:v>
                </c:pt>
                <c:pt idx="4">
                  <c:v>65</c:v>
                </c:pt>
                <c:pt idx="5">
                  <c:v>274</c:v>
                </c:pt>
                <c:pt idx="6">
                  <c:v>339</c:v>
                </c:pt>
                <c:pt idx="7">
                  <c:v>274</c:v>
                </c:pt>
                <c:pt idx="8">
                  <c:v>519</c:v>
                </c:pt>
                <c:pt idx="9">
                  <c:v>792</c:v>
                </c:pt>
                <c:pt idx="10">
                  <c:v>478</c:v>
                </c:pt>
                <c:pt idx="11">
                  <c:v>834</c:v>
                </c:pt>
                <c:pt idx="12">
                  <c:v>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C-4AD9-95E9-7625D626549D}"/>
            </c:ext>
          </c:extLst>
        </c:ser>
        <c:ser>
          <c:idx val="5"/>
          <c:order val="1"/>
          <c:tx>
            <c:strRef>
              <c:f>'Viajeros entr evol mensu GC'!$G$496:$H$496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2C-4AD9-95E9-7625D626549D}"/>
              </c:ext>
            </c:extLst>
          </c:dPt>
          <c:val>
            <c:numRef>
              <c:f>'Viajeros entr evol mensu GC'!$G$498:$G$510</c:f>
              <c:numCache>
                <c:formatCode>#,##0</c:formatCode>
                <c:ptCount val="13"/>
                <c:pt idx="0">
                  <c:v>64</c:v>
                </c:pt>
                <c:pt idx="1">
                  <c:v>108</c:v>
                </c:pt>
                <c:pt idx="2">
                  <c:v>92</c:v>
                </c:pt>
                <c:pt idx="3">
                  <c:v>44</c:v>
                </c:pt>
                <c:pt idx="4">
                  <c:v>41</c:v>
                </c:pt>
                <c:pt idx="5">
                  <c:v>25</c:v>
                </c:pt>
                <c:pt idx="6">
                  <c:v>73</c:v>
                </c:pt>
                <c:pt idx="7">
                  <c:v>24</c:v>
                </c:pt>
                <c:pt idx="8">
                  <c:v>34</c:v>
                </c:pt>
                <c:pt idx="9">
                  <c:v>384</c:v>
                </c:pt>
                <c:pt idx="10">
                  <c:v>235</c:v>
                </c:pt>
                <c:pt idx="11">
                  <c:v>357</c:v>
                </c:pt>
                <c:pt idx="12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2C-4AD9-95E9-7625D626549D}"/>
            </c:ext>
          </c:extLst>
        </c:ser>
        <c:ser>
          <c:idx val="0"/>
          <c:order val="2"/>
          <c:tx>
            <c:strRef>
              <c:f>'Viajeros entr evol mensu GC'!$I$496:$J$496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2C-4AD9-95E9-7625D626549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GC'!$I$498:$I$510</c:f>
              <c:numCache>
                <c:formatCode>#,##0</c:formatCode>
                <c:ptCount val="13"/>
                <c:pt idx="0">
                  <c:v>498</c:v>
                </c:pt>
                <c:pt idx="1">
                  <c:v>1024</c:v>
                </c:pt>
                <c:pt idx="2">
                  <c:v>1255</c:v>
                </c:pt>
                <c:pt idx="3">
                  <c:v>554</c:v>
                </c:pt>
                <c:pt idx="4">
                  <c:v>40</c:v>
                </c:pt>
                <c:pt idx="5">
                  <c:v>60</c:v>
                </c:pt>
                <c:pt idx="6">
                  <c:v>81</c:v>
                </c:pt>
                <c:pt idx="7">
                  <c:v>22</c:v>
                </c:pt>
                <c:pt idx="8">
                  <c:v>37</c:v>
                </c:pt>
                <c:pt idx="9">
                  <c:v>383</c:v>
                </c:pt>
                <c:pt idx="10">
                  <c:v>488</c:v>
                </c:pt>
                <c:pt idx="11">
                  <c:v>730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2C-4AD9-95E9-7625D626549D}"/>
            </c:ext>
          </c:extLst>
        </c:ser>
        <c:ser>
          <c:idx val="1"/>
          <c:order val="3"/>
          <c:tx>
            <c:strRef>
              <c:f>'Viajeros entr evol mensu GC'!$K$496:$L$496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2C-4AD9-95E9-7625D62654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2C-4AD9-95E9-7625D626549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GC'!$K$498:$K$510</c:f>
              <c:numCache>
                <c:formatCode>#,##0</c:formatCode>
                <c:ptCount val="13"/>
                <c:pt idx="0">
                  <c:v>1059</c:v>
                </c:pt>
                <c:pt idx="1">
                  <c:v>1708</c:v>
                </c:pt>
                <c:pt idx="2">
                  <c:v>1077</c:v>
                </c:pt>
                <c:pt idx="3">
                  <c:v>320</c:v>
                </c:pt>
                <c:pt idx="4">
                  <c:v>177</c:v>
                </c:pt>
                <c:pt idx="5">
                  <c:v>115</c:v>
                </c:pt>
                <c:pt idx="6">
                  <c:v>112</c:v>
                </c:pt>
                <c:pt idx="7">
                  <c:v>75</c:v>
                </c:pt>
                <c:pt idx="12">
                  <c:v>4643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2C-4AD9-95E9-7625D6265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2C-4AD9-95E9-7625D62654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2C-4AD9-95E9-7625D62654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2C-4AD9-95E9-7625D62654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2C-4AD9-95E9-7625D62654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2C-4AD9-95E9-7625D62654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2C-4AD9-95E9-7625D62654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2C-4AD9-95E9-7625D62654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2C-4AD9-95E9-7625D62654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2C-4AD9-95E9-7625D62654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2C-4AD9-95E9-7625D62654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2C-4AD9-95E9-7625D62654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2C-4AD9-95E9-7625D62654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2C-4AD9-95E9-7625D626549D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GC'!$L$498:$L$510</c:f>
              <c:numCache>
                <c:formatCode>0.0%</c:formatCode>
                <c:ptCount val="13"/>
                <c:pt idx="0">
                  <c:v>1.1265060240963853</c:v>
                </c:pt>
                <c:pt idx="1">
                  <c:v>0.66796875</c:v>
                </c:pt>
                <c:pt idx="2">
                  <c:v>-0.14183266932270922</c:v>
                </c:pt>
                <c:pt idx="3">
                  <c:v>-0.42238267148014441</c:v>
                </c:pt>
                <c:pt idx="4">
                  <c:v>3.4249999999999998</c:v>
                </c:pt>
                <c:pt idx="5">
                  <c:v>0.91666666666666674</c:v>
                </c:pt>
                <c:pt idx="6">
                  <c:v>0.38271604938271597</c:v>
                </c:pt>
                <c:pt idx="7">
                  <c:v>2.4090909090909092</c:v>
                </c:pt>
                <c:pt idx="12">
                  <c:v>0.31380871533672883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2C-4AD9-95E9-7625D626549D}"/>
            </c:ext>
          </c:extLst>
        </c:ser>
        <c:ser>
          <c:idx val="4"/>
          <c:order val="5"/>
          <c:tx>
            <c:strRef>
              <c:f>'Viajeros entr evol mensu GC'!$M$497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GC'!$M$498:$M$510</c:f>
              <c:numCache>
                <c:formatCode>0.0%</c:formatCode>
                <c:ptCount val="13"/>
                <c:pt idx="0">
                  <c:v>3.9254170755642859E-2</c:v>
                </c:pt>
                <c:pt idx="1">
                  <c:v>0.26894502228826145</c:v>
                </c:pt>
                <c:pt idx="2">
                  <c:v>0.13607594936708867</c:v>
                </c:pt>
                <c:pt idx="3">
                  <c:v>-0.39163498098859317</c:v>
                </c:pt>
                <c:pt idx="4">
                  <c:v>1.7230769230769232</c:v>
                </c:pt>
                <c:pt idx="5">
                  <c:v>-0.58029197080291972</c:v>
                </c:pt>
                <c:pt idx="6">
                  <c:v>-0.6696165191740413</c:v>
                </c:pt>
                <c:pt idx="7">
                  <c:v>-0.72627737226277378</c:v>
                </c:pt>
                <c:pt idx="12">
                  <c:v>-3.0891254435399751E-2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2C-4AD9-95E9-7625D6265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2-4198-8BBB-F35EB202AF3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GC'!$C$521:$C$533</c:f>
              <c:numCache>
                <c:formatCode>#,##0</c:formatCode>
                <c:ptCount val="13"/>
                <c:pt idx="0">
                  <c:v>384</c:v>
                </c:pt>
                <c:pt idx="1">
                  <c:v>342</c:v>
                </c:pt>
                <c:pt idx="2">
                  <c:v>378</c:v>
                </c:pt>
                <c:pt idx="3">
                  <c:v>379</c:v>
                </c:pt>
                <c:pt idx="4">
                  <c:v>318</c:v>
                </c:pt>
                <c:pt idx="5">
                  <c:v>284</c:v>
                </c:pt>
                <c:pt idx="6">
                  <c:v>201</c:v>
                </c:pt>
                <c:pt idx="7">
                  <c:v>306</c:v>
                </c:pt>
                <c:pt idx="8">
                  <c:v>382</c:v>
                </c:pt>
                <c:pt idx="9">
                  <c:v>340</c:v>
                </c:pt>
                <c:pt idx="10">
                  <c:v>330</c:v>
                </c:pt>
                <c:pt idx="11">
                  <c:v>413</c:v>
                </c:pt>
                <c:pt idx="12">
                  <c:v>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2-4198-8BBB-F35EB202AF31}"/>
            </c:ext>
          </c:extLst>
        </c:ser>
        <c:ser>
          <c:idx val="5"/>
          <c:order val="1"/>
          <c:tx>
            <c:strRef>
              <c:f>'Viajeros entr evol mensu GC'!$G$519:$H$519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92-4198-8BBB-F35EB202AF31}"/>
              </c:ext>
            </c:extLst>
          </c:dPt>
          <c:val>
            <c:numRef>
              <c:f>'Viajeros entr evol mensu GC'!$G$521:$G$533</c:f>
              <c:numCache>
                <c:formatCode>#,##0</c:formatCode>
                <c:ptCount val="13"/>
                <c:pt idx="0">
                  <c:v>161</c:v>
                </c:pt>
                <c:pt idx="1">
                  <c:v>289</c:v>
                </c:pt>
                <c:pt idx="2">
                  <c:v>338</c:v>
                </c:pt>
                <c:pt idx="3">
                  <c:v>796</c:v>
                </c:pt>
                <c:pt idx="4">
                  <c:v>483</c:v>
                </c:pt>
                <c:pt idx="5">
                  <c:v>314</c:v>
                </c:pt>
                <c:pt idx="6">
                  <c:v>319</c:v>
                </c:pt>
                <c:pt idx="7">
                  <c:v>517</c:v>
                </c:pt>
                <c:pt idx="8">
                  <c:v>470</c:v>
                </c:pt>
                <c:pt idx="9">
                  <c:v>514</c:v>
                </c:pt>
                <c:pt idx="10">
                  <c:v>426</c:v>
                </c:pt>
                <c:pt idx="11">
                  <c:v>842</c:v>
                </c:pt>
                <c:pt idx="12">
                  <c:v>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2-4198-8BBB-F35EB202AF31}"/>
            </c:ext>
          </c:extLst>
        </c:ser>
        <c:ser>
          <c:idx val="0"/>
          <c:order val="2"/>
          <c:tx>
            <c:strRef>
              <c:f>'Viajeros entr evol mensu GC'!$I$519:$J$519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2-4198-8BBB-F35EB202AF3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GC'!$I$521:$I$533</c:f>
              <c:numCache>
                <c:formatCode>#,##0</c:formatCode>
                <c:ptCount val="13"/>
                <c:pt idx="0">
                  <c:v>417</c:v>
                </c:pt>
                <c:pt idx="1">
                  <c:v>608</c:v>
                </c:pt>
                <c:pt idx="2">
                  <c:v>508</c:v>
                </c:pt>
                <c:pt idx="3">
                  <c:v>739</c:v>
                </c:pt>
                <c:pt idx="4">
                  <c:v>422</c:v>
                </c:pt>
                <c:pt idx="5">
                  <c:v>295</c:v>
                </c:pt>
                <c:pt idx="6">
                  <c:v>357</c:v>
                </c:pt>
                <c:pt idx="7">
                  <c:v>635</c:v>
                </c:pt>
                <c:pt idx="8">
                  <c:v>392</c:v>
                </c:pt>
                <c:pt idx="9">
                  <c:v>474</c:v>
                </c:pt>
                <c:pt idx="10">
                  <c:v>475</c:v>
                </c:pt>
                <c:pt idx="11">
                  <c:v>545</c:v>
                </c:pt>
                <c:pt idx="12">
                  <c:v>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92-4198-8BBB-F35EB202AF31}"/>
            </c:ext>
          </c:extLst>
        </c:ser>
        <c:ser>
          <c:idx val="1"/>
          <c:order val="3"/>
          <c:tx>
            <c:strRef>
              <c:f>'Viajeros entr evol mensu GC'!$K$519:$L$519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92-4198-8BBB-F35EB202AF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92-4198-8BBB-F35EB202AF3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GC'!$K$521:$K$533</c:f>
              <c:numCache>
                <c:formatCode>#,##0</c:formatCode>
                <c:ptCount val="13"/>
                <c:pt idx="0">
                  <c:v>746</c:v>
                </c:pt>
                <c:pt idx="1">
                  <c:v>505</c:v>
                </c:pt>
                <c:pt idx="2">
                  <c:v>667</c:v>
                </c:pt>
                <c:pt idx="3">
                  <c:v>671</c:v>
                </c:pt>
                <c:pt idx="4">
                  <c:v>471</c:v>
                </c:pt>
                <c:pt idx="5">
                  <c:v>329</c:v>
                </c:pt>
                <c:pt idx="6">
                  <c:v>248</c:v>
                </c:pt>
                <c:pt idx="7">
                  <c:v>505</c:v>
                </c:pt>
                <c:pt idx="12">
                  <c:v>4142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92-4198-8BBB-F35EB202A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92-4198-8BBB-F35EB202AF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92-4198-8BBB-F35EB202AF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92-4198-8BBB-F35EB202AF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92-4198-8BBB-F35EB202AF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92-4198-8BBB-F35EB202AF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92-4198-8BBB-F35EB202AF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92-4198-8BBB-F35EB202AF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92-4198-8BBB-F35EB202AF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92-4198-8BBB-F35EB202AF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92-4198-8BBB-F35EB202AF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92-4198-8BBB-F35EB202AF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92-4198-8BBB-F35EB202AF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92-4198-8BBB-F35EB202AF31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GC'!$L$521:$L$533</c:f>
              <c:numCache>
                <c:formatCode>0.0%</c:formatCode>
                <c:ptCount val="13"/>
                <c:pt idx="0">
                  <c:v>0.78896882494004794</c:v>
                </c:pt>
                <c:pt idx="1">
                  <c:v>-0.16940789473684215</c:v>
                </c:pt>
                <c:pt idx="2">
                  <c:v>0.31299212598425208</c:v>
                </c:pt>
                <c:pt idx="3">
                  <c:v>-9.201623815967519E-2</c:v>
                </c:pt>
                <c:pt idx="4">
                  <c:v>0.11611374407582931</c:v>
                </c:pt>
                <c:pt idx="5">
                  <c:v>0.11525423728813555</c:v>
                </c:pt>
                <c:pt idx="6">
                  <c:v>-0.30532212885154064</c:v>
                </c:pt>
                <c:pt idx="7">
                  <c:v>-0.20472440944881887</c:v>
                </c:pt>
                <c:pt idx="12">
                  <c:v>4.0442099974880685E-2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92-4198-8BBB-F35EB202AF31}"/>
            </c:ext>
          </c:extLst>
        </c:ser>
        <c:ser>
          <c:idx val="4"/>
          <c:order val="5"/>
          <c:tx>
            <c:strRef>
              <c:f>'Viajeros entr evol mensu GC'!$M$520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GC'!$M$521:$M$533</c:f>
              <c:numCache>
                <c:formatCode>0.0%</c:formatCode>
                <c:ptCount val="13"/>
                <c:pt idx="0">
                  <c:v>0.94270833333333326</c:v>
                </c:pt>
                <c:pt idx="1">
                  <c:v>0.47660818713450293</c:v>
                </c:pt>
                <c:pt idx="2">
                  <c:v>0.76455026455026465</c:v>
                </c:pt>
                <c:pt idx="3">
                  <c:v>0.77044854881266489</c:v>
                </c:pt>
                <c:pt idx="4">
                  <c:v>0.48113207547169812</c:v>
                </c:pt>
                <c:pt idx="5">
                  <c:v>0.15845070422535201</c:v>
                </c:pt>
                <c:pt idx="6">
                  <c:v>0.23383084577114421</c:v>
                </c:pt>
                <c:pt idx="7">
                  <c:v>0.65032679738562083</c:v>
                </c:pt>
                <c:pt idx="12">
                  <c:v>0.59799382716049387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92-4198-8BBB-F35EB202A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A-4C6B-B3F9-2580CA0C565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GC'!$C$544:$C$556</c:f>
              <c:numCache>
                <c:formatCode>#,##0</c:formatCode>
                <c:ptCount val="13"/>
                <c:pt idx="0">
                  <c:v>394</c:v>
                </c:pt>
                <c:pt idx="1">
                  <c:v>281</c:v>
                </c:pt>
                <c:pt idx="2">
                  <c:v>325</c:v>
                </c:pt>
                <c:pt idx="3">
                  <c:v>477</c:v>
                </c:pt>
                <c:pt idx="4">
                  <c:v>273</c:v>
                </c:pt>
                <c:pt idx="5">
                  <c:v>220</c:v>
                </c:pt>
                <c:pt idx="6">
                  <c:v>137</c:v>
                </c:pt>
                <c:pt idx="7">
                  <c:v>179</c:v>
                </c:pt>
                <c:pt idx="8">
                  <c:v>118</c:v>
                </c:pt>
                <c:pt idx="9">
                  <c:v>331</c:v>
                </c:pt>
                <c:pt idx="10">
                  <c:v>246</c:v>
                </c:pt>
                <c:pt idx="11">
                  <c:v>445</c:v>
                </c:pt>
                <c:pt idx="1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A-4C6B-B3F9-2580CA0C5656}"/>
            </c:ext>
          </c:extLst>
        </c:ser>
        <c:ser>
          <c:idx val="5"/>
          <c:order val="1"/>
          <c:tx>
            <c:strRef>
              <c:f>'Viajeros entr evol mensu GC'!$G$542:$H$542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1A-4C6B-B3F9-2580CA0C5656}"/>
              </c:ext>
            </c:extLst>
          </c:dPt>
          <c:val>
            <c:numRef>
              <c:f>'Viajeros entr evol mensu GC'!$G$544:$G$556</c:f>
              <c:numCache>
                <c:formatCode>#,##0</c:formatCode>
                <c:ptCount val="13"/>
                <c:pt idx="0">
                  <c:v>105</c:v>
                </c:pt>
                <c:pt idx="1">
                  <c:v>108</c:v>
                </c:pt>
                <c:pt idx="2">
                  <c:v>129</c:v>
                </c:pt>
                <c:pt idx="3">
                  <c:v>105</c:v>
                </c:pt>
                <c:pt idx="4">
                  <c:v>73</c:v>
                </c:pt>
                <c:pt idx="5">
                  <c:v>98</c:v>
                </c:pt>
                <c:pt idx="6">
                  <c:v>118</c:v>
                </c:pt>
                <c:pt idx="7">
                  <c:v>115</c:v>
                </c:pt>
                <c:pt idx="8">
                  <c:v>157</c:v>
                </c:pt>
                <c:pt idx="9">
                  <c:v>351</c:v>
                </c:pt>
                <c:pt idx="10">
                  <c:v>248</c:v>
                </c:pt>
                <c:pt idx="11">
                  <c:v>442</c:v>
                </c:pt>
                <c:pt idx="12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A-4C6B-B3F9-2580CA0C5656}"/>
            </c:ext>
          </c:extLst>
        </c:ser>
        <c:ser>
          <c:idx val="0"/>
          <c:order val="2"/>
          <c:tx>
            <c:strRef>
              <c:f>'Viajeros entr evol mensu GC'!$I$542:$J$542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1A-4C6B-B3F9-2580CA0C565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GC'!$I$544:$I$556</c:f>
              <c:numCache>
                <c:formatCode>#,##0</c:formatCode>
                <c:ptCount val="13"/>
                <c:pt idx="0">
                  <c:v>402</c:v>
                </c:pt>
                <c:pt idx="1">
                  <c:v>475</c:v>
                </c:pt>
                <c:pt idx="2">
                  <c:v>432</c:v>
                </c:pt>
                <c:pt idx="3">
                  <c:v>536</c:v>
                </c:pt>
                <c:pt idx="4">
                  <c:v>393</c:v>
                </c:pt>
                <c:pt idx="5">
                  <c:v>336</c:v>
                </c:pt>
                <c:pt idx="6">
                  <c:v>220</c:v>
                </c:pt>
                <c:pt idx="7">
                  <c:v>255</c:v>
                </c:pt>
                <c:pt idx="8">
                  <c:v>225</c:v>
                </c:pt>
                <c:pt idx="9">
                  <c:v>490</c:v>
                </c:pt>
                <c:pt idx="10">
                  <c:v>487</c:v>
                </c:pt>
                <c:pt idx="11">
                  <c:v>921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A-4C6B-B3F9-2580CA0C5656}"/>
            </c:ext>
          </c:extLst>
        </c:ser>
        <c:ser>
          <c:idx val="1"/>
          <c:order val="3"/>
          <c:tx>
            <c:strRef>
              <c:f>'Viajeros entr evol mensu GC'!$K$542:$L$542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1A-4C6B-B3F9-2580CA0C56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1A-4C6B-B3F9-2580CA0C565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GC'!$K$544:$K$556</c:f>
              <c:numCache>
                <c:formatCode>#,##0</c:formatCode>
                <c:ptCount val="13"/>
                <c:pt idx="0">
                  <c:v>653</c:v>
                </c:pt>
                <c:pt idx="1">
                  <c:v>806</c:v>
                </c:pt>
                <c:pt idx="2">
                  <c:v>576</c:v>
                </c:pt>
                <c:pt idx="3">
                  <c:v>710</c:v>
                </c:pt>
                <c:pt idx="4">
                  <c:v>532</c:v>
                </c:pt>
                <c:pt idx="5">
                  <c:v>304</c:v>
                </c:pt>
                <c:pt idx="6">
                  <c:v>398</c:v>
                </c:pt>
                <c:pt idx="7">
                  <c:v>279</c:v>
                </c:pt>
                <c:pt idx="12">
                  <c:v>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1A-4C6B-B3F9-2580CA0C5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1A-4C6B-B3F9-2580CA0C56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1A-4C6B-B3F9-2580CA0C56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1A-4C6B-B3F9-2580CA0C56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1A-4C6B-B3F9-2580CA0C56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1A-4C6B-B3F9-2580CA0C56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1A-4C6B-B3F9-2580CA0C56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1A-4C6B-B3F9-2580CA0C56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1A-4C6B-B3F9-2580CA0C56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1A-4C6B-B3F9-2580CA0C56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1A-4C6B-B3F9-2580CA0C56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1A-4C6B-B3F9-2580CA0C56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1A-4C6B-B3F9-2580CA0C56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1A-4C6B-B3F9-2580CA0C5656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GC'!$L$544:$L$556</c:f>
              <c:numCache>
                <c:formatCode>0.0%</c:formatCode>
                <c:ptCount val="13"/>
                <c:pt idx="0">
                  <c:v>0.62437810945273631</c:v>
                </c:pt>
                <c:pt idx="1">
                  <c:v>0.69684210526315793</c:v>
                </c:pt>
                <c:pt idx="2">
                  <c:v>0.33333333333333326</c:v>
                </c:pt>
                <c:pt idx="3">
                  <c:v>0.32462686567164178</c:v>
                </c:pt>
                <c:pt idx="4">
                  <c:v>0.35368956743002555</c:v>
                </c:pt>
                <c:pt idx="5">
                  <c:v>-9.5238095238095233E-2</c:v>
                </c:pt>
                <c:pt idx="6">
                  <c:v>0.80909090909090908</c:v>
                </c:pt>
                <c:pt idx="7">
                  <c:v>9.4117647058823639E-2</c:v>
                </c:pt>
                <c:pt idx="12">
                  <c:v>0.39652345031157754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1A-4C6B-B3F9-2580CA0C5656}"/>
            </c:ext>
          </c:extLst>
        </c:ser>
        <c:ser>
          <c:idx val="4"/>
          <c:order val="5"/>
          <c:tx>
            <c:strRef>
              <c:f>'Viajeros entr evol mensu GC'!$M$543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GC'!$M$544:$M$556</c:f>
              <c:numCache>
                <c:formatCode>0.0%</c:formatCode>
                <c:ptCount val="13"/>
                <c:pt idx="0">
                  <c:v>0.65736040609137047</c:v>
                </c:pt>
                <c:pt idx="1">
                  <c:v>1.8683274021352312</c:v>
                </c:pt>
                <c:pt idx="2">
                  <c:v>0.77230769230769236</c:v>
                </c:pt>
                <c:pt idx="3">
                  <c:v>0.48846960167714881</c:v>
                </c:pt>
                <c:pt idx="4">
                  <c:v>0.94871794871794868</c:v>
                </c:pt>
                <c:pt idx="5">
                  <c:v>0.38181818181818183</c:v>
                </c:pt>
                <c:pt idx="6">
                  <c:v>1.9051094890510947</c:v>
                </c:pt>
                <c:pt idx="7">
                  <c:v>0.55865921787709505</c:v>
                </c:pt>
                <c:pt idx="12">
                  <c:v>0.86264216972878383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1A-4C6B-B3F9-2580CA0C5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B-43A3-9B5B-B41806CF708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GC'!$C$567:$C$579</c:f>
              <c:numCache>
                <c:formatCode>#,##0</c:formatCode>
                <c:ptCount val="13"/>
                <c:pt idx="0">
                  <c:v>430</c:v>
                </c:pt>
                <c:pt idx="1">
                  <c:v>339</c:v>
                </c:pt>
                <c:pt idx="2">
                  <c:v>457</c:v>
                </c:pt>
                <c:pt idx="3">
                  <c:v>339</c:v>
                </c:pt>
                <c:pt idx="4">
                  <c:v>512</c:v>
                </c:pt>
                <c:pt idx="5">
                  <c:v>451</c:v>
                </c:pt>
                <c:pt idx="6">
                  <c:v>481</c:v>
                </c:pt>
                <c:pt idx="7">
                  <c:v>364</c:v>
                </c:pt>
                <c:pt idx="8">
                  <c:v>412</c:v>
                </c:pt>
                <c:pt idx="9">
                  <c:v>696</c:v>
                </c:pt>
                <c:pt idx="10">
                  <c:v>356</c:v>
                </c:pt>
                <c:pt idx="11">
                  <c:v>349</c:v>
                </c:pt>
                <c:pt idx="12">
                  <c:v>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B-43A3-9B5B-B41806CF7089}"/>
            </c:ext>
          </c:extLst>
        </c:ser>
        <c:ser>
          <c:idx val="5"/>
          <c:order val="1"/>
          <c:tx>
            <c:strRef>
              <c:f>'Viajeros entr evol mensu GC'!$G$565:$H$565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B-43A3-9B5B-B41806CF7089}"/>
              </c:ext>
            </c:extLst>
          </c:dPt>
          <c:val>
            <c:numRef>
              <c:f>'Viajeros entr evol mensu GC'!$G$567:$G$579</c:f>
              <c:numCache>
                <c:formatCode>#,##0</c:formatCode>
                <c:ptCount val="13"/>
                <c:pt idx="0">
                  <c:v>61</c:v>
                </c:pt>
                <c:pt idx="1">
                  <c:v>102</c:v>
                </c:pt>
                <c:pt idx="2">
                  <c:v>115</c:v>
                </c:pt>
                <c:pt idx="3">
                  <c:v>69</c:v>
                </c:pt>
                <c:pt idx="4">
                  <c:v>114</c:v>
                </c:pt>
                <c:pt idx="5">
                  <c:v>253</c:v>
                </c:pt>
                <c:pt idx="6">
                  <c:v>476</c:v>
                </c:pt>
                <c:pt idx="7">
                  <c:v>293</c:v>
                </c:pt>
                <c:pt idx="8">
                  <c:v>294</c:v>
                </c:pt>
                <c:pt idx="9">
                  <c:v>306</c:v>
                </c:pt>
                <c:pt idx="10">
                  <c:v>294</c:v>
                </c:pt>
                <c:pt idx="11">
                  <c:v>364</c:v>
                </c:pt>
                <c:pt idx="12">
                  <c:v>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B-43A3-9B5B-B41806CF7089}"/>
            </c:ext>
          </c:extLst>
        </c:ser>
        <c:ser>
          <c:idx val="0"/>
          <c:order val="2"/>
          <c:tx>
            <c:strRef>
              <c:f>'Viajeros entr evol mensu GC'!$I$565:$J$565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B-43A3-9B5B-B41806CF708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GC'!$I$567:$I$579</c:f>
              <c:numCache>
                <c:formatCode>#,##0</c:formatCode>
                <c:ptCount val="13"/>
                <c:pt idx="0">
                  <c:v>478</c:v>
                </c:pt>
                <c:pt idx="1">
                  <c:v>399</c:v>
                </c:pt>
                <c:pt idx="2">
                  <c:v>574</c:v>
                </c:pt>
                <c:pt idx="3">
                  <c:v>460</c:v>
                </c:pt>
                <c:pt idx="4">
                  <c:v>564</c:v>
                </c:pt>
                <c:pt idx="5">
                  <c:v>659</c:v>
                </c:pt>
                <c:pt idx="6">
                  <c:v>600</c:v>
                </c:pt>
                <c:pt idx="7">
                  <c:v>650</c:v>
                </c:pt>
                <c:pt idx="8">
                  <c:v>546</c:v>
                </c:pt>
                <c:pt idx="9">
                  <c:v>597</c:v>
                </c:pt>
                <c:pt idx="10">
                  <c:v>439</c:v>
                </c:pt>
                <c:pt idx="11">
                  <c:v>584</c:v>
                </c:pt>
                <c:pt idx="12">
                  <c:v>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B-43A3-9B5B-B41806CF7089}"/>
            </c:ext>
          </c:extLst>
        </c:ser>
        <c:ser>
          <c:idx val="1"/>
          <c:order val="3"/>
          <c:tx>
            <c:strRef>
              <c:f>'Viajeros entr evol mensu GC'!$K$565:$L$565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AB-43A3-9B5B-B41806CF70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AB-43A3-9B5B-B41806CF708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GC'!$K$567:$K$579</c:f>
              <c:numCache>
                <c:formatCode>#,##0</c:formatCode>
                <c:ptCount val="13"/>
                <c:pt idx="0">
                  <c:v>672</c:v>
                </c:pt>
                <c:pt idx="1">
                  <c:v>481</c:v>
                </c:pt>
                <c:pt idx="2">
                  <c:v>461</c:v>
                </c:pt>
                <c:pt idx="3">
                  <c:v>481</c:v>
                </c:pt>
                <c:pt idx="4">
                  <c:v>629</c:v>
                </c:pt>
                <c:pt idx="5">
                  <c:v>582</c:v>
                </c:pt>
                <c:pt idx="6">
                  <c:v>873</c:v>
                </c:pt>
                <c:pt idx="7">
                  <c:v>585</c:v>
                </c:pt>
                <c:pt idx="12">
                  <c:v>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AB-43A3-9B5B-B41806CF7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AB-43A3-9B5B-B41806CF70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AB-43A3-9B5B-B41806CF70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B-43A3-9B5B-B41806CF70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B-43A3-9B5B-B41806CF70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B-43A3-9B5B-B41806CF70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B-43A3-9B5B-B41806CF70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B-43A3-9B5B-B41806CF70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B-43A3-9B5B-B41806CF70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B-43A3-9B5B-B41806CF70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B-43A3-9B5B-B41806CF70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B-43A3-9B5B-B41806CF70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B-43A3-9B5B-B41806CF70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B-43A3-9B5B-B41806CF7089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GC'!$L$567:$L$579</c:f>
              <c:numCache>
                <c:formatCode>0.0%</c:formatCode>
                <c:ptCount val="13"/>
                <c:pt idx="0">
                  <c:v>0.40585774058577395</c:v>
                </c:pt>
                <c:pt idx="1">
                  <c:v>0.20551378446115298</c:v>
                </c:pt>
                <c:pt idx="2">
                  <c:v>-0.19686411149825789</c:v>
                </c:pt>
                <c:pt idx="3">
                  <c:v>4.5652173913043548E-2</c:v>
                </c:pt>
                <c:pt idx="4">
                  <c:v>0.11524822695035453</c:v>
                </c:pt>
                <c:pt idx="5">
                  <c:v>-0.11684370257966614</c:v>
                </c:pt>
                <c:pt idx="6">
                  <c:v>0.45500000000000007</c:v>
                </c:pt>
                <c:pt idx="7">
                  <c:v>-9.9999999999999978E-2</c:v>
                </c:pt>
                <c:pt idx="12">
                  <c:v>8.6678832116788396E-2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AB-43A3-9B5B-B41806CF7089}"/>
            </c:ext>
          </c:extLst>
        </c:ser>
        <c:ser>
          <c:idx val="4"/>
          <c:order val="5"/>
          <c:tx>
            <c:strRef>
              <c:f>'Viajeros entr evol mensu GC'!$M$566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GC'!$M$567:$M$579</c:f>
              <c:numCache>
                <c:formatCode>0.0%</c:formatCode>
                <c:ptCount val="13"/>
                <c:pt idx="0">
                  <c:v>0.56279069767441858</c:v>
                </c:pt>
                <c:pt idx="1">
                  <c:v>0.41887905604719755</c:v>
                </c:pt>
                <c:pt idx="2">
                  <c:v>8.7527352297593897E-3</c:v>
                </c:pt>
                <c:pt idx="3">
                  <c:v>0.41887905604719755</c:v>
                </c:pt>
                <c:pt idx="4">
                  <c:v>0.228515625</c:v>
                </c:pt>
                <c:pt idx="5">
                  <c:v>0.29046563192904662</c:v>
                </c:pt>
                <c:pt idx="6">
                  <c:v>0.81496881496881501</c:v>
                </c:pt>
                <c:pt idx="7">
                  <c:v>0.60714285714285721</c:v>
                </c:pt>
                <c:pt idx="12">
                  <c:v>0.41239252890601841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AB-43A3-9B5B-B41806CF7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B6-4EC2-A21A-385F429F1C6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GC'!$C$590:$C$602</c:f>
              <c:numCache>
                <c:formatCode>#,##0</c:formatCode>
                <c:ptCount val="13"/>
                <c:pt idx="0">
                  <c:v>974</c:v>
                </c:pt>
                <c:pt idx="1">
                  <c:v>315</c:v>
                </c:pt>
                <c:pt idx="2">
                  <c:v>357</c:v>
                </c:pt>
                <c:pt idx="3">
                  <c:v>369</c:v>
                </c:pt>
                <c:pt idx="4">
                  <c:v>678</c:v>
                </c:pt>
                <c:pt idx="5">
                  <c:v>352</c:v>
                </c:pt>
                <c:pt idx="6">
                  <c:v>554</c:v>
                </c:pt>
                <c:pt idx="7">
                  <c:v>388</c:v>
                </c:pt>
                <c:pt idx="8">
                  <c:v>345</c:v>
                </c:pt>
                <c:pt idx="9">
                  <c:v>675</c:v>
                </c:pt>
                <c:pt idx="10">
                  <c:v>472</c:v>
                </c:pt>
                <c:pt idx="11">
                  <c:v>613</c:v>
                </c:pt>
                <c:pt idx="12">
                  <c:v>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6-4EC2-A21A-385F429F1C6F}"/>
            </c:ext>
          </c:extLst>
        </c:ser>
        <c:ser>
          <c:idx val="5"/>
          <c:order val="1"/>
          <c:tx>
            <c:strRef>
              <c:f>'Viajeros entr evol mensu GC'!$G$588:$H$588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B6-4EC2-A21A-385F429F1C6F}"/>
              </c:ext>
            </c:extLst>
          </c:dPt>
          <c:val>
            <c:numRef>
              <c:f>'Viajeros entr evol mensu GC'!$G$590:$G$602</c:f>
              <c:numCache>
                <c:formatCode>#,##0</c:formatCode>
                <c:ptCount val="13"/>
                <c:pt idx="0">
                  <c:v>173</c:v>
                </c:pt>
                <c:pt idx="1">
                  <c:v>101</c:v>
                </c:pt>
                <c:pt idx="2">
                  <c:v>140</c:v>
                </c:pt>
                <c:pt idx="3">
                  <c:v>184</c:v>
                </c:pt>
                <c:pt idx="4">
                  <c:v>161</c:v>
                </c:pt>
                <c:pt idx="5">
                  <c:v>141</c:v>
                </c:pt>
                <c:pt idx="6">
                  <c:v>237</c:v>
                </c:pt>
                <c:pt idx="7">
                  <c:v>192</c:v>
                </c:pt>
                <c:pt idx="8">
                  <c:v>222</c:v>
                </c:pt>
                <c:pt idx="9">
                  <c:v>266</c:v>
                </c:pt>
                <c:pt idx="10">
                  <c:v>319</c:v>
                </c:pt>
                <c:pt idx="11">
                  <c:v>328</c:v>
                </c:pt>
                <c:pt idx="12">
                  <c:v>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B6-4EC2-A21A-385F429F1C6F}"/>
            </c:ext>
          </c:extLst>
        </c:ser>
        <c:ser>
          <c:idx val="0"/>
          <c:order val="2"/>
          <c:tx>
            <c:strRef>
              <c:f>'Viajeros entr evol mensu GC'!$I$588:$J$588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B6-4EC2-A21A-385F429F1C6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GC'!$I$590:$I$602</c:f>
              <c:numCache>
                <c:formatCode>#,##0</c:formatCode>
                <c:ptCount val="13"/>
                <c:pt idx="0">
                  <c:v>337</c:v>
                </c:pt>
                <c:pt idx="1">
                  <c:v>287</c:v>
                </c:pt>
                <c:pt idx="2">
                  <c:v>182</c:v>
                </c:pt>
                <c:pt idx="3">
                  <c:v>258</c:v>
                </c:pt>
                <c:pt idx="4">
                  <c:v>184</c:v>
                </c:pt>
                <c:pt idx="5">
                  <c:v>199</c:v>
                </c:pt>
                <c:pt idx="6">
                  <c:v>307</c:v>
                </c:pt>
                <c:pt idx="7">
                  <c:v>267</c:v>
                </c:pt>
                <c:pt idx="8">
                  <c:v>241</c:v>
                </c:pt>
                <c:pt idx="9">
                  <c:v>244</c:v>
                </c:pt>
                <c:pt idx="10">
                  <c:v>253</c:v>
                </c:pt>
                <c:pt idx="11">
                  <c:v>440</c:v>
                </c:pt>
                <c:pt idx="12">
                  <c:v>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B6-4EC2-A21A-385F429F1C6F}"/>
            </c:ext>
          </c:extLst>
        </c:ser>
        <c:ser>
          <c:idx val="1"/>
          <c:order val="3"/>
          <c:tx>
            <c:strRef>
              <c:f>'Viajeros entr evol mensu GC'!$K$588:$L$588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B6-4EC2-A21A-385F429F1C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B6-4EC2-A21A-385F429F1C6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GC'!$K$590:$K$602</c:f>
              <c:numCache>
                <c:formatCode>#,##0</c:formatCode>
                <c:ptCount val="13"/>
                <c:pt idx="0">
                  <c:v>404</c:v>
                </c:pt>
                <c:pt idx="1">
                  <c:v>238</c:v>
                </c:pt>
                <c:pt idx="2">
                  <c:v>232</c:v>
                </c:pt>
                <c:pt idx="3">
                  <c:v>280</c:v>
                </c:pt>
                <c:pt idx="4">
                  <c:v>306</c:v>
                </c:pt>
                <c:pt idx="5">
                  <c:v>184</c:v>
                </c:pt>
                <c:pt idx="6">
                  <c:v>222</c:v>
                </c:pt>
                <c:pt idx="7">
                  <c:v>297</c:v>
                </c:pt>
                <c:pt idx="12">
                  <c:v>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B6-4EC2-A21A-385F429F1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B6-4EC2-A21A-385F429F1C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B6-4EC2-A21A-385F429F1C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B6-4EC2-A21A-385F429F1C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B6-4EC2-A21A-385F429F1C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B6-4EC2-A21A-385F429F1C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B6-4EC2-A21A-385F429F1C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B6-4EC2-A21A-385F429F1C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B6-4EC2-A21A-385F429F1C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B6-4EC2-A21A-385F429F1C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B6-4EC2-A21A-385F429F1C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B6-4EC2-A21A-385F429F1C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B6-4EC2-A21A-385F429F1C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B6-4EC2-A21A-385F429F1C6F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GC'!$L$590:$L$602</c:f>
              <c:numCache>
                <c:formatCode>0.0%</c:formatCode>
                <c:ptCount val="13"/>
                <c:pt idx="0">
                  <c:v>0.19881305637982205</c:v>
                </c:pt>
                <c:pt idx="1">
                  <c:v>-0.17073170731707321</c:v>
                </c:pt>
                <c:pt idx="2">
                  <c:v>0.27472527472527464</c:v>
                </c:pt>
                <c:pt idx="3">
                  <c:v>8.5271317829457294E-2</c:v>
                </c:pt>
                <c:pt idx="4">
                  <c:v>0.66304347826086962</c:v>
                </c:pt>
                <c:pt idx="5">
                  <c:v>-7.5376884422110546E-2</c:v>
                </c:pt>
                <c:pt idx="6">
                  <c:v>-0.27687296416938112</c:v>
                </c:pt>
                <c:pt idx="7">
                  <c:v>0.11235955056179781</c:v>
                </c:pt>
                <c:pt idx="12">
                  <c:v>7.0262246412666984E-2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B6-4EC2-A21A-385F429F1C6F}"/>
            </c:ext>
          </c:extLst>
        </c:ser>
        <c:ser>
          <c:idx val="4"/>
          <c:order val="5"/>
          <c:tx>
            <c:strRef>
              <c:f>'Viajeros entr evol mensu GC'!$M$589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GC'!$M$590:$M$602</c:f>
              <c:numCache>
                <c:formatCode>0.0%</c:formatCode>
                <c:ptCount val="13"/>
                <c:pt idx="0">
                  <c:v>-0.58521560574948661</c:v>
                </c:pt>
                <c:pt idx="1">
                  <c:v>-0.24444444444444446</c:v>
                </c:pt>
                <c:pt idx="2">
                  <c:v>-0.35014005602240894</c:v>
                </c:pt>
                <c:pt idx="3">
                  <c:v>-0.24119241192411922</c:v>
                </c:pt>
                <c:pt idx="4">
                  <c:v>-0.54867256637168138</c:v>
                </c:pt>
                <c:pt idx="5">
                  <c:v>-0.47727272727272729</c:v>
                </c:pt>
                <c:pt idx="6">
                  <c:v>-0.59927797833935026</c:v>
                </c:pt>
                <c:pt idx="7">
                  <c:v>-0.23453608247422686</c:v>
                </c:pt>
                <c:pt idx="12">
                  <c:v>-0.45748683220466513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B6-4EC2-A21A-385F429F1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FD-4CBD-AF60-5F4EF2790AA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GC'!$C$613:$C$625</c:f>
              <c:numCache>
                <c:formatCode>#,##0</c:formatCode>
                <c:ptCount val="13"/>
                <c:pt idx="0">
                  <c:v>441</c:v>
                </c:pt>
                <c:pt idx="1">
                  <c:v>589</c:v>
                </c:pt>
                <c:pt idx="2">
                  <c:v>449</c:v>
                </c:pt>
                <c:pt idx="3">
                  <c:v>472</c:v>
                </c:pt>
                <c:pt idx="4">
                  <c:v>687</c:v>
                </c:pt>
                <c:pt idx="5">
                  <c:v>737</c:v>
                </c:pt>
                <c:pt idx="6">
                  <c:v>652</c:v>
                </c:pt>
                <c:pt idx="7">
                  <c:v>816</c:v>
                </c:pt>
                <c:pt idx="8">
                  <c:v>694</c:v>
                </c:pt>
                <c:pt idx="9">
                  <c:v>955</c:v>
                </c:pt>
                <c:pt idx="10">
                  <c:v>678</c:v>
                </c:pt>
                <c:pt idx="11">
                  <c:v>754</c:v>
                </c:pt>
                <c:pt idx="12">
                  <c:v>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D-4CBD-AF60-5F4EF2790AAC}"/>
            </c:ext>
          </c:extLst>
        </c:ser>
        <c:ser>
          <c:idx val="5"/>
          <c:order val="1"/>
          <c:tx>
            <c:strRef>
              <c:f>'Viajeros entr evol mensu GC'!$G$611:$H$611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FD-4CBD-AF60-5F4EF2790AAC}"/>
              </c:ext>
            </c:extLst>
          </c:dPt>
          <c:val>
            <c:numRef>
              <c:f>'Viajeros entr evol mensu GC'!$G$613:$G$625</c:f>
              <c:numCache>
                <c:formatCode>#,##0</c:formatCode>
                <c:ptCount val="13"/>
                <c:pt idx="0">
                  <c:v>413</c:v>
                </c:pt>
                <c:pt idx="1">
                  <c:v>645</c:v>
                </c:pt>
                <c:pt idx="2">
                  <c:v>773</c:v>
                </c:pt>
                <c:pt idx="3">
                  <c:v>609</c:v>
                </c:pt>
                <c:pt idx="4">
                  <c:v>510</c:v>
                </c:pt>
                <c:pt idx="5">
                  <c:v>467</c:v>
                </c:pt>
                <c:pt idx="6">
                  <c:v>853</c:v>
                </c:pt>
                <c:pt idx="7">
                  <c:v>567</c:v>
                </c:pt>
                <c:pt idx="8">
                  <c:v>728</c:v>
                </c:pt>
                <c:pt idx="9">
                  <c:v>1015</c:v>
                </c:pt>
                <c:pt idx="10">
                  <c:v>904</c:v>
                </c:pt>
                <c:pt idx="11">
                  <c:v>1001</c:v>
                </c:pt>
                <c:pt idx="12">
                  <c:v>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FD-4CBD-AF60-5F4EF2790AAC}"/>
            </c:ext>
          </c:extLst>
        </c:ser>
        <c:ser>
          <c:idx val="0"/>
          <c:order val="2"/>
          <c:tx>
            <c:strRef>
              <c:f>'Viajeros entr evol mensu GC'!$I$611:$J$611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FD-4CBD-AF60-5F4EF2790AA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GC'!$I$613:$I$625</c:f>
              <c:numCache>
                <c:formatCode>#,##0</c:formatCode>
                <c:ptCount val="13"/>
                <c:pt idx="0">
                  <c:v>668</c:v>
                </c:pt>
                <c:pt idx="1">
                  <c:v>818</c:v>
                </c:pt>
                <c:pt idx="2">
                  <c:v>1187</c:v>
                </c:pt>
                <c:pt idx="3">
                  <c:v>1034</c:v>
                </c:pt>
                <c:pt idx="4">
                  <c:v>1065</c:v>
                </c:pt>
                <c:pt idx="5">
                  <c:v>1001</c:v>
                </c:pt>
                <c:pt idx="6">
                  <c:v>1169</c:v>
                </c:pt>
                <c:pt idx="7">
                  <c:v>815</c:v>
                </c:pt>
                <c:pt idx="8">
                  <c:v>872</c:v>
                </c:pt>
                <c:pt idx="9">
                  <c:v>1318</c:v>
                </c:pt>
                <c:pt idx="10">
                  <c:v>890</c:v>
                </c:pt>
                <c:pt idx="11">
                  <c:v>1035</c:v>
                </c:pt>
                <c:pt idx="12">
                  <c:v>11872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FD-4CBD-AF60-5F4EF2790AAC}"/>
            </c:ext>
          </c:extLst>
        </c:ser>
        <c:ser>
          <c:idx val="1"/>
          <c:order val="3"/>
          <c:tx>
            <c:strRef>
              <c:f>'Viajeros entr evol mensu GC'!$K$611:$L$611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FD-4CBD-AF60-5F4EF2790A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FD-4CBD-AF60-5F4EF2790AA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GC'!$K$613:$K$625</c:f>
              <c:numCache>
                <c:formatCode>#,##0</c:formatCode>
                <c:ptCount val="13"/>
                <c:pt idx="0">
                  <c:v>736</c:v>
                </c:pt>
                <c:pt idx="1">
                  <c:v>1112</c:v>
                </c:pt>
                <c:pt idx="2">
                  <c:v>1176</c:v>
                </c:pt>
                <c:pt idx="3">
                  <c:v>912</c:v>
                </c:pt>
                <c:pt idx="4">
                  <c:v>956</c:v>
                </c:pt>
                <c:pt idx="5">
                  <c:v>956</c:v>
                </c:pt>
                <c:pt idx="6">
                  <c:v>1419</c:v>
                </c:pt>
                <c:pt idx="7">
                  <c:v>917</c:v>
                </c:pt>
                <c:pt idx="12">
                  <c:v>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FD-4CBD-AF60-5F4EF2790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FD-4CBD-AF60-5F4EF2790A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FD-4CBD-AF60-5F4EF2790A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D-4CBD-AF60-5F4EF2790A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D-4CBD-AF60-5F4EF2790A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D-4CBD-AF60-5F4EF2790A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D-4CBD-AF60-5F4EF2790A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FD-4CBD-AF60-5F4EF2790A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FD-4CBD-AF60-5F4EF2790A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FD-4CBD-AF60-5F4EF2790A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FD-4CBD-AF60-5F4EF2790A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FD-4CBD-AF60-5F4EF2790A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FD-4CBD-AF60-5F4EF2790A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FD-4CBD-AF60-5F4EF2790AAC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GC'!$L$613:$L$625</c:f>
              <c:numCache>
                <c:formatCode>0.0%</c:formatCode>
                <c:ptCount val="13"/>
                <c:pt idx="0">
                  <c:v>0.10179640718562877</c:v>
                </c:pt>
                <c:pt idx="1">
                  <c:v>0.35941320293398538</c:v>
                </c:pt>
                <c:pt idx="2">
                  <c:v>-9.2670598146588068E-3</c:v>
                </c:pt>
                <c:pt idx="3">
                  <c:v>-0.11798839458413923</c:v>
                </c:pt>
                <c:pt idx="4">
                  <c:v>-0.1023474178403756</c:v>
                </c:pt>
                <c:pt idx="5">
                  <c:v>-4.4955044955044987E-2</c:v>
                </c:pt>
                <c:pt idx="6">
                  <c:v>0.21385799828913599</c:v>
                </c:pt>
                <c:pt idx="7">
                  <c:v>0.12515337423312878</c:v>
                </c:pt>
                <c:pt idx="12">
                  <c:v>5.504705427355927E-2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FD-4CBD-AF60-5F4EF2790AAC}"/>
            </c:ext>
          </c:extLst>
        </c:ser>
        <c:ser>
          <c:idx val="4"/>
          <c:order val="5"/>
          <c:tx>
            <c:strRef>
              <c:f>'Viajeros entr evol mensu GC'!$M$612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GC'!$M$613:$M$625</c:f>
              <c:numCache>
                <c:formatCode>0.0%</c:formatCode>
                <c:ptCount val="13"/>
                <c:pt idx="0">
                  <c:v>0.66893424036281179</c:v>
                </c:pt>
                <c:pt idx="1">
                  <c:v>0.88794567062818341</c:v>
                </c:pt>
                <c:pt idx="2">
                  <c:v>1.6191536748329622</c:v>
                </c:pt>
                <c:pt idx="3">
                  <c:v>0.93220338983050843</c:v>
                </c:pt>
                <c:pt idx="4">
                  <c:v>0.3915574963609898</c:v>
                </c:pt>
                <c:pt idx="5">
                  <c:v>0.2971506105834465</c:v>
                </c:pt>
                <c:pt idx="6">
                  <c:v>1.1763803680981595</c:v>
                </c:pt>
                <c:pt idx="7">
                  <c:v>0.12377450980392157</c:v>
                </c:pt>
                <c:pt idx="12">
                  <c:v>0.68986165599834814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FD-4CBD-AF60-5F4EF2790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5-487C-A3E0-DF82162C582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GC'!$C$635:$C$647</c:f>
              <c:numCache>
                <c:formatCode>#,##0</c:formatCode>
                <c:ptCount val="13"/>
                <c:pt idx="0">
                  <c:v>386</c:v>
                </c:pt>
                <c:pt idx="1">
                  <c:v>352</c:v>
                </c:pt>
                <c:pt idx="2">
                  <c:v>343</c:v>
                </c:pt>
                <c:pt idx="3">
                  <c:v>584</c:v>
                </c:pt>
                <c:pt idx="4">
                  <c:v>483</c:v>
                </c:pt>
                <c:pt idx="5">
                  <c:v>605</c:v>
                </c:pt>
                <c:pt idx="6">
                  <c:v>690</c:v>
                </c:pt>
                <c:pt idx="7">
                  <c:v>545</c:v>
                </c:pt>
                <c:pt idx="8">
                  <c:v>544</c:v>
                </c:pt>
                <c:pt idx="9">
                  <c:v>500</c:v>
                </c:pt>
                <c:pt idx="10">
                  <c:v>335</c:v>
                </c:pt>
                <c:pt idx="11">
                  <c:v>371</c:v>
                </c:pt>
                <c:pt idx="12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5-487C-A3E0-DF82162C5827}"/>
            </c:ext>
          </c:extLst>
        </c:ser>
        <c:ser>
          <c:idx val="5"/>
          <c:order val="1"/>
          <c:tx>
            <c:strRef>
              <c:f>'Viajeros entr evol mensu GC'!$G$633:$H$633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5-487C-A3E0-DF82162C5827}"/>
              </c:ext>
            </c:extLst>
          </c:dPt>
          <c:val>
            <c:numRef>
              <c:f>'Viajeros entr evol mensu GC'!$G$635:$G$647</c:f>
              <c:numCache>
                <c:formatCode>#,##0</c:formatCode>
                <c:ptCount val="13"/>
                <c:pt idx="0">
                  <c:v>138</c:v>
                </c:pt>
                <c:pt idx="1">
                  <c:v>107</c:v>
                </c:pt>
                <c:pt idx="2">
                  <c:v>92</c:v>
                </c:pt>
                <c:pt idx="3">
                  <c:v>148</c:v>
                </c:pt>
                <c:pt idx="4">
                  <c:v>201</c:v>
                </c:pt>
                <c:pt idx="5">
                  <c:v>274</c:v>
                </c:pt>
                <c:pt idx="6">
                  <c:v>398</c:v>
                </c:pt>
                <c:pt idx="7">
                  <c:v>503</c:v>
                </c:pt>
                <c:pt idx="8">
                  <c:v>353</c:v>
                </c:pt>
                <c:pt idx="9">
                  <c:v>317</c:v>
                </c:pt>
                <c:pt idx="10">
                  <c:v>483</c:v>
                </c:pt>
                <c:pt idx="11">
                  <c:v>608</c:v>
                </c:pt>
                <c:pt idx="12">
                  <c:v>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5-487C-A3E0-DF82162C5827}"/>
            </c:ext>
          </c:extLst>
        </c:ser>
        <c:ser>
          <c:idx val="0"/>
          <c:order val="2"/>
          <c:tx>
            <c:strRef>
              <c:f>'Viajeros entr evol mensu GC'!$I$633:$J$633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C5-487C-A3E0-DF82162C582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GC'!$I$635:$I$647</c:f>
              <c:numCache>
                <c:formatCode>#,##0</c:formatCode>
                <c:ptCount val="13"/>
                <c:pt idx="0">
                  <c:v>594</c:v>
                </c:pt>
                <c:pt idx="1">
                  <c:v>799</c:v>
                </c:pt>
                <c:pt idx="2">
                  <c:v>663</c:v>
                </c:pt>
                <c:pt idx="3">
                  <c:v>692</c:v>
                </c:pt>
                <c:pt idx="4">
                  <c:v>706</c:v>
                </c:pt>
                <c:pt idx="5">
                  <c:v>768</c:v>
                </c:pt>
                <c:pt idx="6">
                  <c:v>836</c:v>
                </c:pt>
                <c:pt idx="7">
                  <c:v>759</c:v>
                </c:pt>
                <c:pt idx="8">
                  <c:v>604</c:v>
                </c:pt>
                <c:pt idx="9">
                  <c:v>639</c:v>
                </c:pt>
                <c:pt idx="10">
                  <c:v>739</c:v>
                </c:pt>
                <c:pt idx="11">
                  <c:v>1087</c:v>
                </c:pt>
                <c:pt idx="12">
                  <c:v>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5-487C-A3E0-DF82162C5827}"/>
            </c:ext>
          </c:extLst>
        </c:ser>
        <c:ser>
          <c:idx val="1"/>
          <c:order val="3"/>
          <c:tx>
            <c:strRef>
              <c:f>'Viajeros entr evol mensu GC'!$K$633:$L$633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C5-487C-A3E0-DF82162C58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C5-487C-A3E0-DF82162C582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GC'!$K$635:$K$647</c:f>
              <c:numCache>
                <c:formatCode>#,##0</c:formatCode>
                <c:ptCount val="13"/>
                <c:pt idx="0">
                  <c:v>860</c:v>
                </c:pt>
                <c:pt idx="1">
                  <c:v>958</c:v>
                </c:pt>
                <c:pt idx="2">
                  <c:v>623</c:v>
                </c:pt>
                <c:pt idx="3">
                  <c:v>830</c:v>
                </c:pt>
                <c:pt idx="4">
                  <c:v>1169</c:v>
                </c:pt>
                <c:pt idx="5">
                  <c:v>1113</c:v>
                </c:pt>
                <c:pt idx="6">
                  <c:v>1126</c:v>
                </c:pt>
                <c:pt idx="7">
                  <c:v>1093</c:v>
                </c:pt>
                <c:pt idx="12">
                  <c:v>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C5-487C-A3E0-DF82162C5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C5-487C-A3E0-DF82162C58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C5-487C-A3E0-DF82162C58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5-487C-A3E0-DF82162C58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C5-487C-A3E0-DF82162C58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C5-487C-A3E0-DF82162C58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C5-487C-A3E0-DF82162C58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C5-487C-A3E0-DF82162C58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C5-487C-A3E0-DF82162C58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C5-487C-A3E0-DF82162C58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C5-487C-A3E0-DF82162C58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C5-487C-A3E0-DF82162C58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C5-487C-A3E0-DF82162C58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C5-487C-A3E0-DF82162C5827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GC'!$L$635:$L$647</c:f>
              <c:numCache>
                <c:formatCode>0.0%</c:formatCode>
                <c:ptCount val="13"/>
                <c:pt idx="0">
                  <c:v>0.44781144781144788</c:v>
                </c:pt>
                <c:pt idx="1">
                  <c:v>0.19899874843554444</c:v>
                </c:pt>
                <c:pt idx="2">
                  <c:v>-6.0331825037707398E-2</c:v>
                </c:pt>
                <c:pt idx="3">
                  <c:v>0.199421965317919</c:v>
                </c:pt>
                <c:pt idx="4">
                  <c:v>0.65580736543909346</c:v>
                </c:pt>
                <c:pt idx="5">
                  <c:v>0.44921875</c:v>
                </c:pt>
                <c:pt idx="6">
                  <c:v>0.34688995215311014</c:v>
                </c:pt>
                <c:pt idx="7">
                  <c:v>0.44005270092226612</c:v>
                </c:pt>
                <c:pt idx="12">
                  <c:v>0.33608389204057065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C5-487C-A3E0-DF82162C5827}"/>
            </c:ext>
          </c:extLst>
        </c:ser>
        <c:ser>
          <c:idx val="4"/>
          <c:order val="5"/>
          <c:tx>
            <c:strRef>
              <c:f>'Viajeros entr evol mensu GC'!$M$634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GC'!$M$635:$M$647</c:f>
              <c:numCache>
                <c:formatCode>0.0%</c:formatCode>
                <c:ptCount val="13"/>
                <c:pt idx="0">
                  <c:v>1.2279792746113989</c:v>
                </c:pt>
                <c:pt idx="1">
                  <c:v>1.7215909090909092</c:v>
                </c:pt>
                <c:pt idx="2">
                  <c:v>0.81632653061224492</c:v>
                </c:pt>
                <c:pt idx="3">
                  <c:v>0.42123287671232879</c:v>
                </c:pt>
                <c:pt idx="4">
                  <c:v>1.4202898550724639</c:v>
                </c:pt>
                <c:pt idx="5">
                  <c:v>0.83966942148760326</c:v>
                </c:pt>
                <c:pt idx="6">
                  <c:v>0.63188405797101455</c:v>
                </c:pt>
                <c:pt idx="7">
                  <c:v>1.0055045871559631</c:v>
                </c:pt>
                <c:pt idx="12">
                  <c:v>0.94884653961885657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C5-487C-A3E0-DF82162C5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D4-4FE7-B4FD-3B21522005F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GC'!$C$660:$C$672</c:f>
              <c:numCache>
                <c:formatCode>#,##0</c:formatCode>
                <c:ptCount val="13"/>
                <c:pt idx="0">
                  <c:v>1222</c:v>
                </c:pt>
                <c:pt idx="1">
                  <c:v>831</c:v>
                </c:pt>
                <c:pt idx="2">
                  <c:v>1039</c:v>
                </c:pt>
                <c:pt idx="3">
                  <c:v>830</c:v>
                </c:pt>
                <c:pt idx="4">
                  <c:v>1055</c:v>
                </c:pt>
                <c:pt idx="5">
                  <c:v>862</c:v>
                </c:pt>
                <c:pt idx="6">
                  <c:v>985</c:v>
                </c:pt>
                <c:pt idx="7">
                  <c:v>744</c:v>
                </c:pt>
                <c:pt idx="8">
                  <c:v>869</c:v>
                </c:pt>
                <c:pt idx="9">
                  <c:v>941</c:v>
                </c:pt>
                <c:pt idx="10">
                  <c:v>1050</c:v>
                </c:pt>
                <c:pt idx="11">
                  <c:v>883</c:v>
                </c:pt>
                <c:pt idx="12">
                  <c:v>11311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4-4FE7-B4FD-3B21522005FF}"/>
            </c:ext>
          </c:extLst>
        </c:ser>
        <c:ser>
          <c:idx val="5"/>
          <c:order val="1"/>
          <c:tx>
            <c:strRef>
              <c:f>'Viajeros entr evol mensu GC'!$G$658:$H$658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D4-4FE7-B4FD-3B21522005FF}"/>
              </c:ext>
            </c:extLst>
          </c:dPt>
          <c:val>
            <c:numRef>
              <c:f>'Viajeros entr evol mensu GC'!$G$660:$G$672</c:f>
              <c:numCache>
                <c:formatCode>#,##0</c:formatCode>
                <c:ptCount val="13"/>
                <c:pt idx="0">
                  <c:v>136</c:v>
                </c:pt>
                <c:pt idx="1">
                  <c:v>151</c:v>
                </c:pt>
                <c:pt idx="2">
                  <c:v>114</c:v>
                </c:pt>
                <c:pt idx="3">
                  <c:v>193</c:v>
                </c:pt>
                <c:pt idx="4">
                  <c:v>189</c:v>
                </c:pt>
                <c:pt idx="5">
                  <c:v>358</c:v>
                </c:pt>
                <c:pt idx="6">
                  <c:v>701</c:v>
                </c:pt>
                <c:pt idx="7">
                  <c:v>665</c:v>
                </c:pt>
                <c:pt idx="8">
                  <c:v>505</c:v>
                </c:pt>
                <c:pt idx="9">
                  <c:v>747</c:v>
                </c:pt>
                <c:pt idx="10">
                  <c:v>720</c:v>
                </c:pt>
                <c:pt idx="11">
                  <c:v>937</c:v>
                </c:pt>
                <c:pt idx="12">
                  <c:v>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D4-4FE7-B4FD-3B21522005FF}"/>
            </c:ext>
          </c:extLst>
        </c:ser>
        <c:ser>
          <c:idx val="0"/>
          <c:order val="2"/>
          <c:tx>
            <c:strRef>
              <c:f>'Viajeros entr evol mensu GC'!$I$658:$J$658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D4-4FE7-B4FD-3B21522005F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GC'!$I$660:$I$672</c:f>
              <c:numCache>
                <c:formatCode>#,##0</c:formatCode>
                <c:ptCount val="13"/>
                <c:pt idx="0">
                  <c:v>673</c:v>
                </c:pt>
                <c:pt idx="1">
                  <c:v>885</c:v>
                </c:pt>
                <c:pt idx="2">
                  <c:v>974</c:v>
                </c:pt>
                <c:pt idx="3">
                  <c:v>857</c:v>
                </c:pt>
                <c:pt idx="4">
                  <c:v>1117</c:v>
                </c:pt>
                <c:pt idx="5">
                  <c:v>1022</c:v>
                </c:pt>
                <c:pt idx="6">
                  <c:v>996</c:v>
                </c:pt>
                <c:pt idx="7">
                  <c:v>901</c:v>
                </c:pt>
                <c:pt idx="8">
                  <c:v>838</c:v>
                </c:pt>
                <c:pt idx="9">
                  <c:v>933</c:v>
                </c:pt>
                <c:pt idx="10">
                  <c:v>1064</c:v>
                </c:pt>
                <c:pt idx="11">
                  <c:v>1351</c:v>
                </c:pt>
                <c:pt idx="12">
                  <c:v>11611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D4-4FE7-B4FD-3B21522005FF}"/>
            </c:ext>
          </c:extLst>
        </c:ser>
        <c:ser>
          <c:idx val="1"/>
          <c:order val="3"/>
          <c:tx>
            <c:strRef>
              <c:f>'Viajeros entr evol mensu GC'!$K$658:$L$658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D4-4FE7-B4FD-3B21522005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D4-4FE7-B4FD-3B21522005F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GC'!$K$660:$K$672</c:f>
              <c:numCache>
                <c:formatCode>#,##0</c:formatCode>
                <c:ptCount val="13"/>
                <c:pt idx="0">
                  <c:v>1126</c:v>
                </c:pt>
                <c:pt idx="1">
                  <c:v>1517</c:v>
                </c:pt>
                <c:pt idx="2">
                  <c:v>1446</c:v>
                </c:pt>
                <c:pt idx="3">
                  <c:v>1465</c:v>
                </c:pt>
                <c:pt idx="4">
                  <c:v>1055</c:v>
                </c:pt>
                <c:pt idx="5">
                  <c:v>920</c:v>
                </c:pt>
                <c:pt idx="6">
                  <c:v>978</c:v>
                </c:pt>
                <c:pt idx="7">
                  <c:v>805</c:v>
                </c:pt>
                <c:pt idx="12">
                  <c:v>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D4-4FE7-B4FD-3B215220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D4-4FE7-B4FD-3B21522005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D4-4FE7-B4FD-3B21522005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D4-4FE7-B4FD-3B21522005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D4-4FE7-B4FD-3B21522005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D4-4FE7-B4FD-3B21522005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D4-4FE7-B4FD-3B21522005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D4-4FE7-B4FD-3B21522005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D4-4FE7-B4FD-3B21522005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D4-4FE7-B4FD-3B21522005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D4-4FE7-B4FD-3B21522005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D4-4FE7-B4FD-3B21522005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D4-4FE7-B4FD-3B21522005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D4-4FE7-B4FD-3B21522005FF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GC'!$L$660:$L$672</c:f>
              <c:numCache>
                <c:formatCode>0.0%</c:formatCode>
                <c:ptCount val="13"/>
                <c:pt idx="0">
                  <c:v>0.6731054977711739</c:v>
                </c:pt>
                <c:pt idx="1">
                  <c:v>0.71412429378531073</c:v>
                </c:pt>
                <c:pt idx="2">
                  <c:v>0.48459958932238201</c:v>
                </c:pt>
                <c:pt idx="3">
                  <c:v>0.70945157526254365</c:v>
                </c:pt>
                <c:pt idx="4">
                  <c:v>-5.5505819158460201E-2</c:v>
                </c:pt>
                <c:pt idx="5">
                  <c:v>-9.9804305283757389E-2</c:v>
                </c:pt>
                <c:pt idx="6">
                  <c:v>-1.8072289156626509E-2</c:v>
                </c:pt>
                <c:pt idx="7">
                  <c:v>-0.10654827968923419</c:v>
                </c:pt>
                <c:pt idx="12">
                  <c:v>0.25414141414141422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D4-4FE7-B4FD-3B21522005FF}"/>
            </c:ext>
          </c:extLst>
        </c:ser>
        <c:ser>
          <c:idx val="4"/>
          <c:order val="5"/>
          <c:tx>
            <c:strRef>
              <c:f>'Viajeros entr evol mensu GC'!$M$659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GC'!$M$660:$M$672</c:f>
              <c:numCache>
                <c:formatCode>0.0%</c:formatCode>
                <c:ptCount val="13"/>
                <c:pt idx="0">
                  <c:v>-7.8559738134206247E-2</c:v>
                </c:pt>
                <c:pt idx="1">
                  <c:v>0.82551143200962707</c:v>
                </c:pt>
                <c:pt idx="2">
                  <c:v>0.39172281039461021</c:v>
                </c:pt>
                <c:pt idx="3">
                  <c:v>0.76506024096385539</c:v>
                </c:pt>
                <c:pt idx="4">
                  <c:v>0</c:v>
                </c:pt>
                <c:pt idx="5">
                  <c:v>6.728538283062635E-2</c:v>
                </c:pt>
                <c:pt idx="6">
                  <c:v>-7.1065989847716171E-3</c:v>
                </c:pt>
                <c:pt idx="7">
                  <c:v>8.1989247311827995E-2</c:v>
                </c:pt>
                <c:pt idx="12">
                  <c:v>0.23044397463002109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D4-4FE7-B4FD-3B215220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79-40EB-B19A-ED0329A032C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GC'!$C$684:$C$696</c:f>
              <c:numCache>
                <c:formatCode>#,##0</c:formatCode>
                <c:ptCount val="13"/>
                <c:pt idx="0">
                  <c:v>103781</c:v>
                </c:pt>
                <c:pt idx="1">
                  <c:v>101325</c:v>
                </c:pt>
                <c:pt idx="2">
                  <c:v>102568</c:v>
                </c:pt>
                <c:pt idx="3">
                  <c:v>71254</c:v>
                </c:pt>
                <c:pt idx="4">
                  <c:v>52542</c:v>
                </c:pt>
                <c:pt idx="5">
                  <c:v>53655</c:v>
                </c:pt>
                <c:pt idx="6">
                  <c:v>75100</c:v>
                </c:pt>
                <c:pt idx="7">
                  <c:v>68828</c:v>
                </c:pt>
                <c:pt idx="8">
                  <c:v>58993</c:v>
                </c:pt>
                <c:pt idx="9">
                  <c:v>90956</c:v>
                </c:pt>
                <c:pt idx="10">
                  <c:v>103604</c:v>
                </c:pt>
                <c:pt idx="11">
                  <c:v>98688</c:v>
                </c:pt>
                <c:pt idx="12">
                  <c:v>981294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9-40EB-B19A-ED0329A032C5}"/>
            </c:ext>
          </c:extLst>
        </c:ser>
        <c:ser>
          <c:idx val="5"/>
          <c:order val="1"/>
          <c:tx>
            <c:strRef>
              <c:f>'Viajeros entr evol mensu GC'!$G$682:$H$682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79-40EB-B19A-ED0329A032C5}"/>
              </c:ext>
            </c:extLst>
          </c:dPt>
          <c:val>
            <c:numRef>
              <c:f>'Viajeros entr evol mensu GC'!$G$684:$G$696</c:f>
              <c:numCache>
                <c:formatCode>#,##0</c:formatCode>
                <c:ptCount val="13"/>
                <c:pt idx="0">
                  <c:v>11040</c:v>
                </c:pt>
                <c:pt idx="1">
                  <c:v>10886</c:v>
                </c:pt>
                <c:pt idx="2">
                  <c:v>14775</c:v>
                </c:pt>
                <c:pt idx="3">
                  <c:v>19501</c:v>
                </c:pt>
                <c:pt idx="4">
                  <c:v>18326</c:v>
                </c:pt>
                <c:pt idx="5">
                  <c:v>18424</c:v>
                </c:pt>
                <c:pt idx="6">
                  <c:v>34437</c:v>
                </c:pt>
                <c:pt idx="7">
                  <c:v>36475</c:v>
                </c:pt>
                <c:pt idx="8">
                  <c:v>33125</c:v>
                </c:pt>
                <c:pt idx="9">
                  <c:v>56288</c:v>
                </c:pt>
                <c:pt idx="10">
                  <c:v>61762</c:v>
                </c:pt>
                <c:pt idx="11">
                  <c:v>75823</c:v>
                </c:pt>
                <c:pt idx="12">
                  <c:v>390862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79-40EB-B19A-ED0329A032C5}"/>
            </c:ext>
          </c:extLst>
        </c:ser>
        <c:ser>
          <c:idx val="0"/>
          <c:order val="2"/>
          <c:tx>
            <c:strRef>
              <c:f>'Viajeros entr evol mensu GC'!$I$682:$J$682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79-40EB-B19A-ED0329A032C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GC'!$I$684:$I$696</c:f>
              <c:numCache>
                <c:formatCode>#,##0</c:formatCode>
                <c:ptCount val="13"/>
                <c:pt idx="0">
                  <c:v>65840</c:v>
                </c:pt>
                <c:pt idx="1">
                  <c:v>71535</c:v>
                </c:pt>
                <c:pt idx="2">
                  <c:v>73931</c:v>
                </c:pt>
                <c:pt idx="3">
                  <c:v>60586</c:v>
                </c:pt>
                <c:pt idx="4">
                  <c:v>48037</c:v>
                </c:pt>
                <c:pt idx="5">
                  <c:v>46625</c:v>
                </c:pt>
                <c:pt idx="6">
                  <c:v>62732</c:v>
                </c:pt>
                <c:pt idx="7">
                  <c:v>57271</c:v>
                </c:pt>
                <c:pt idx="8">
                  <c:v>52597</c:v>
                </c:pt>
                <c:pt idx="9">
                  <c:v>78761</c:v>
                </c:pt>
                <c:pt idx="10">
                  <c:v>88449</c:v>
                </c:pt>
                <c:pt idx="11">
                  <c:v>101006</c:v>
                </c:pt>
                <c:pt idx="12">
                  <c:v>807370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79-40EB-B19A-ED0329A032C5}"/>
            </c:ext>
          </c:extLst>
        </c:ser>
        <c:ser>
          <c:idx val="1"/>
          <c:order val="3"/>
          <c:tx>
            <c:strRef>
              <c:f>'Viajeros entr evol mensu GC'!$K$682:$L$682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79-40EB-B19A-ED0329A032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79-40EB-B19A-ED0329A032C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GC'!$K$684:$K$696</c:f>
              <c:numCache>
                <c:formatCode>#,##0</c:formatCode>
                <c:ptCount val="13"/>
                <c:pt idx="0">
                  <c:v>100745</c:v>
                </c:pt>
                <c:pt idx="1">
                  <c:v>97184</c:v>
                </c:pt>
                <c:pt idx="2">
                  <c:v>90104</c:v>
                </c:pt>
                <c:pt idx="3">
                  <c:v>72564</c:v>
                </c:pt>
                <c:pt idx="4">
                  <c:v>57632</c:v>
                </c:pt>
                <c:pt idx="5">
                  <c:v>58859</c:v>
                </c:pt>
                <c:pt idx="6">
                  <c:v>76189</c:v>
                </c:pt>
                <c:pt idx="7">
                  <c:v>66349</c:v>
                </c:pt>
                <c:pt idx="12">
                  <c:v>619626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79-40EB-B19A-ED0329A03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79-40EB-B19A-ED0329A032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79-40EB-B19A-ED0329A032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79-40EB-B19A-ED0329A032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79-40EB-B19A-ED0329A032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79-40EB-B19A-ED0329A032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79-40EB-B19A-ED0329A032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79-40EB-B19A-ED0329A032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79-40EB-B19A-ED0329A032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79-40EB-B19A-ED0329A032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79-40EB-B19A-ED0329A032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79-40EB-B19A-ED0329A032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79-40EB-B19A-ED0329A032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79-40EB-B19A-ED0329A032C5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GC'!$L$684:$L$696</c:f>
              <c:numCache>
                <c:formatCode>0.0%</c:formatCode>
                <c:ptCount val="13"/>
                <c:pt idx="0">
                  <c:v>0.53014884568651266</c:v>
                </c:pt>
                <c:pt idx="1">
                  <c:v>0.35855175788075777</c:v>
                </c:pt>
                <c:pt idx="2">
                  <c:v>0.21875803113714132</c:v>
                </c:pt>
                <c:pt idx="3">
                  <c:v>0.1977024395074769</c:v>
                </c:pt>
                <c:pt idx="4">
                  <c:v>0.19974186564523189</c:v>
                </c:pt>
                <c:pt idx="5">
                  <c:v>0.26239142091152812</c:v>
                </c:pt>
                <c:pt idx="6">
                  <c:v>0.21451571765606081</c:v>
                </c:pt>
                <c:pt idx="7">
                  <c:v>0.15850954235127723</c:v>
                </c:pt>
                <c:pt idx="12">
                  <c:v>0.2734910812093958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79-40EB-B19A-ED0329A032C5}"/>
            </c:ext>
          </c:extLst>
        </c:ser>
        <c:ser>
          <c:idx val="4"/>
          <c:order val="5"/>
          <c:tx>
            <c:strRef>
              <c:f>'Viajeros entr evol mensu GC'!$M$683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GC'!$M$684:$M$696</c:f>
              <c:numCache>
                <c:formatCode>0.0%</c:formatCode>
                <c:ptCount val="13"/>
                <c:pt idx="0">
                  <c:v>-2.9253909675181378E-2</c:v>
                </c:pt>
                <c:pt idx="1">
                  <c:v>-4.0868492474710139E-2</c:v>
                </c:pt>
                <c:pt idx="2">
                  <c:v>-0.12151938226347403</c:v>
                </c:pt>
                <c:pt idx="3">
                  <c:v>1.8384932775703744E-2</c:v>
                </c:pt>
                <c:pt idx="4">
                  <c:v>9.6874881047542827E-2</c:v>
                </c:pt>
                <c:pt idx="5">
                  <c:v>9.6990028888267688E-2</c:v>
                </c:pt>
                <c:pt idx="6">
                  <c:v>1.4500665778961475E-2</c:v>
                </c:pt>
                <c:pt idx="7">
                  <c:v>-3.6017318533155152E-2</c:v>
                </c:pt>
                <c:pt idx="12">
                  <c:v>-1.4986018666153678E-2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79-40EB-B19A-ED0329A03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49-41A2-8F3D-2ECAF380C0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TF'!$C$567:$C$579</c:f>
              <c:numCache>
                <c:formatCode>#,##0</c:formatCode>
                <c:ptCount val="13"/>
                <c:pt idx="0">
                  <c:v>825</c:v>
                </c:pt>
                <c:pt idx="1">
                  <c:v>718</c:v>
                </c:pt>
                <c:pt idx="2">
                  <c:v>829</c:v>
                </c:pt>
                <c:pt idx="3">
                  <c:v>622</c:v>
                </c:pt>
                <c:pt idx="4">
                  <c:v>629</c:v>
                </c:pt>
                <c:pt idx="5">
                  <c:v>1035</c:v>
                </c:pt>
                <c:pt idx="6">
                  <c:v>1192</c:v>
                </c:pt>
                <c:pt idx="7">
                  <c:v>925</c:v>
                </c:pt>
                <c:pt idx="8">
                  <c:v>918</c:v>
                </c:pt>
                <c:pt idx="9">
                  <c:v>1115</c:v>
                </c:pt>
                <c:pt idx="10">
                  <c:v>850</c:v>
                </c:pt>
                <c:pt idx="11">
                  <c:v>994</c:v>
                </c:pt>
                <c:pt idx="12">
                  <c:v>10652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9-41A2-8F3D-2ECAF380C087}"/>
            </c:ext>
          </c:extLst>
        </c:ser>
        <c:ser>
          <c:idx val="5"/>
          <c:order val="1"/>
          <c:tx>
            <c:strRef>
              <c:f>'Viajeros entr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49-41A2-8F3D-2ECAF380C087}"/>
              </c:ext>
            </c:extLst>
          </c:dPt>
          <c:val>
            <c:numRef>
              <c:f>'Viajeros entr evol mensu TF'!$G$567:$G$579</c:f>
              <c:numCache>
                <c:formatCode>#,##0</c:formatCode>
                <c:ptCount val="13"/>
                <c:pt idx="0">
                  <c:v>189</c:v>
                </c:pt>
                <c:pt idx="1">
                  <c:v>160</c:v>
                </c:pt>
                <c:pt idx="2">
                  <c:v>253</c:v>
                </c:pt>
                <c:pt idx="3">
                  <c:v>366</c:v>
                </c:pt>
                <c:pt idx="4">
                  <c:v>358</c:v>
                </c:pt>
                <c:pt idx="5">
                  <c:v>607</c:v>
                </c:pt>
                <c:pt idx="6">
                  <c:v>1197</c:v>
                </c:pt>
                <c:pt idx="7">
                  <c:v>932</c:v>
                </c:pt>
                <c:pt idx="8">
                  <c:v>906</c:v>
                </c:pt>
                <c:pt idx="9">
                  <c:v>1219</c:v>
                </c:pt>
                <c:pt idx="10">
                  <c:v>937</c:v>
                </c:pt>
                <c:pt idx="11">
                  <c:v>1132</c:v>
                </c:pt>
                <c:pt idx="12">
                  <c:v>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49-41A2-8F3D-2ECAF380C087}"/>
            </c:ext>
          </c:extLst>
        </c:ser>
        <c:ser>
          <c:idx val="0"/>
          <c:order val="2"/>
          <c:tx>
            <c:strRef>
              <c:f>'Viajeros entr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49-41A2-8F3D-2ECAF380C0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TF'!$I$567:$I$579</c:f>
              <c:numCache>
                <c:formatCode>#,##0</c:formatCode>
                <c:ptCount val="13"/>
                <c:pt idx="0">
                  <c:v>1124</c:v>
                </c:pt>
                <c:pt idx="1">
                  <c:v>1077</c:v>
                </c:pt>
                <c:pt idx="2">
                  <c:v>1284</c:v>
                </c:pt>
                <c:pt idx="3">
                  <c:v>1253</c:v>
                </c:pt>
                <c:pt idx="4">
                  <c:v>1163</c:v>
                </c:pt>
                <c:pt idx="5">
                  <c:v>1386</c:v>
                </c:pt>
                <c:pt idx="6">
                  <c:v>1445</c:v>
                </c:pt>
                <c:pt idx="7">
                  <c:v>1294</c:v>
                </c:pt>
                <c:pt idx="8">
                  <c:v>1137</c:v>
                </c:pt>
                <c:pt idx="9">
                  <c:v>1452</c:v>
                </c:pt>
                <c:pt idx="10">
                  <c:v>1083</c:v>
                </c:pt>
                <c:pt idx="11">
                  <c:v>1544</c:v>
                </c:pt>
                <c:pt idx="12">
                  <c:v>15242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49-41A2-8F3D-2ECAF380C087}"/>
            </c:ext>
          </c:extLst>
        </c:ser>
        <c:ser>
          <c:idx val="1"/>
          <c:order val="3"/>
          <c:tx>
            <c:strRef>
              <c:f>'Viajeros entr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49-41A2-8F3D-2ECAF380C0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49-41A2-8F3D-2ECAF380C0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TF'!$K$567:$K$579</c:f>
              <c:numCache>
                <c:formatCode>#,##0</c:formatCode>
                <c:ptCount val="13"/>
                <c:pt idx="0">
                  <c:v>1688</c:v>
                </c:pt>
                <c:pt idx="1">
                  <c:v>1238</c:v>
                </c:pt>
                <c:pt idx="2">
                  <c:v>1409</c:v>
                </c:pt>
                <c:pt idx="3">
                  <c:v>1445</c:v>
                </c:pt>
                <c:pt idx="4">
                  <c:v>1867</c:v>
                </c:pt>
                <c:pt idx="5">
                  <c:v>1746</c:v>
                </c:pt>
                <c:pt idx="6">
                  <c:v>1994</c:v>
                </c:pt>
                <c:pt idx="7">
                  <c:v>1406</c:v>
                </c:pt>
                <c:pt idx="12">
                  <c:v>12793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49-41A2-8F3D-2ECAF380C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49-41A2-8F3D-2ECAF380C0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49-41A2-8F3D-2ECAF380C0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49-41A2-8F3D-2ECAF380C0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49-41A2-8F3D-2ECAF380C0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49-41A2-8F3D-2ECAF380C0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49-41A2-8F3D-2ECAF380C0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49-41A2-8F3D-2ECAF380C0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49-41A2-8F3D-2ECAF380C0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49-41A2-8F3D-2ECAF380C0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49-41A2-8F3D-2ECAF380C0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49-41A2-8F3D-2ECAF380C0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49-41A2-8F3D-2ECAF380C0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49-41A2-8F3D-2ECAF380C08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TF'!$L$567:$L$579</c:f>
              <c:numCache>
                <c:formatCode>0.0%</c:formatCode>
                <c:ptCount val="13"/>
                <c:pt idx="0">
                  <c:v>0.50177935943060503</c:v>
                </c:pt>
                <c:pt idx="1">
                  <c:v>0.14948932219127209</c:v>
                </c:pt>
                <c:pt idx="2">
                  <c:v>9.7352024922118474E-2</c:v>
                </c:pt>
                <c:pt idx="3">
                  <c:v>0.15323224261771751</c:v>
                </c:pt>
                <c:pt idx="4">
                  <c:v>0.60533104041272567</c:v>
                </c:pt>
                <c:pt idx="5">
                  <c:v>0.25974025974025983</c:v>
                </c:pt>
                <c:pt idx="6">
                  <c:v>0.37993079584775091</c:v>
                </c:pt>
                <c:pt idx="7">
                  <c:v>8.6553323029366247E-2</c:v>
                </c:pt>
                <c:pt idx="12">
                  <c:v>0.27598244564133245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49-41A2-8F3D-2ECAF380C087}"/>
            </c:ext>
          </c:extLst>
        </c:ser>
        <c:ser>
          <c:idx val="4"/>
          <c:order val="5"/>
          <c:tx>
            <c:strRef>
              <c:f>'Viajeros entr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TF'!$M$567:$M$579</c:f>
              <c:numCache>
                <c:formatCode>0.0%</c:formatCode>
                <c:ptCount val="13"/>
                <c:pt idx="0">
                  <c:v>1.0460606060606059</c:v>
                </c:pt>
                <c:pt idx="1">
                  <c:v>0.72423398328690802</c:v>
                </c:pt>
                <c:pt idx="2">
                  <c:v>0.69963811821471644</c:v>
                </c:pt>
                <c:pt idx="3">
                  <c:v>1.3231511254019295</c:v>
                </c:pt>
                <c:pt idx="4">
                  <c:v>1.9682034976152623</c:v>
                </c:pt>
                <c:pt idx="5">
                  <c:v>0.68695652173913047</c:v>
                </c:pt>
                <c:pt idx="6">
                  <c:v>0.67281879194630867</c:v>
                </c:pt>
                <c:pt idx="7">
                  <c:v>0.52</c:v>
                </c:pt>
                <c:pt idx="12">
                  <c:v>0.88826568265682648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49-41A2-8F3D-2ECAF380C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12-4AF5-9269-8BAA0A9F655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GC'!$C$31:$C$43</c:f>
              <c:numCache>
                <c:formatCode>#,##0</c:formatCode>
                <c:ptCount val="13"/>
                <c:pt idx="0">
                  <c:v>34561</c:v>
                </c:pt>
                <c:pt idx="1">
                  <c:v>33570</c:v>
                </c:pt>
                <c:pt idx="2">
                  <c:v>47389</c:v>
                </c:pt>
                <c:pt idx="3">
                  <c:v>75403</c:v>
                </c:pt>
                <c:pt idx="4">
                  <c:v>92343</c:v>
                </c:pt>
                <c:pt idx="5">
                  <c:v>102586</c:v>
                </c:pt>
                <c:pt idx="6">
                  <c:v>119570</c:v>
                </c:pt>
                <c:pt idx="7">
                  <c:v>142781</c:v>
                </c:pt>
                <c:pt idx="8">
                  <c:v>91191</c:v>
                </c:pt>
                <c:pt idx="9">
                  <c:v>73843</c:v>
                </c:pt>
                <c:pt idx="10">
                  <c:v>48294</c:v>
                </c:pt>
                <c:pt idx="11">
                  <c:v>46887</c:v>
                </c:pt>
                <c:pt idx="12">
                  <c:v>908418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2-4AF5-9269-8BAA0A9F655D}"/>
            </c:ext>
          </c:extLst>
        </c:ser>
        <c:ser>
          <c:idx val="5"/>
          <c:order val="1"/>
          <c:tx>
            <c:strRef>
              <c:f>'Viajeros entr evol mensu GC'!$G$29:$H$29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12-4AF5-9269-8BAA0A9F655D}"/>
              </c:ext>
            </c:extLst>
          </c:dPt>
          <c:val>
            <c:numRef>
              <c:f>'Viajeros entr evol mensu GC'!$G$31:$G$43</c:f>
              <c:numCache>
                <c:formatCode>#,##0</c:formatCode>
                <c:ptCount val="13"/>
                <c:pt idx="0">
                  <c:v>18517</c:v>
                </c:pt>
                <c:pt idx="1">
                  <c:v>24214</c:v>
                </c:pt>
                <c:pt idx="2">
                  <c:v>32961</c:v>
                </c:pt>
                <c:pt idx="3">
                  <c:v>39426</c:v>
                </c:pt>
                <c:pt idx="4">
                  <c:v>63019</c:v>
                </c:pt>
                <c:pt idx="5">
                  <c:v>86691</c:v>
                </c:pt>
                <c:pt idx="6">
                  <c:v>115969</c:v>
                </c:pt>
                <c:pt idx="7">
                  <c:v>125666</c:v>
                </c:pt>
                <c:pt idx="8">
                  <c:v>88919</c:v>
                </c:pt>
                <c:pt idx="9">
                  <c:v>71899</c:v>
                </c:pt>
                <c:pt idx="10">
                  <c:v>39145</c:v>
                </c:pt>
                <c:pt idx="11">
                  <c:v>47373</c:v>
                </c:pt>
                <c:pt idx="12">
                  <c:v>753799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12-4AF5-9269-8BAA0A9F655D}"/>
            </c:ext>
          </c:extLst>
        </c:ser>
        <c:ser>
          <c:idx val="0"/>
          <c:order val="2"/>
          <c:tx>
            <c:strRef>
              <c:f>'Viajeros entr evol mensu GC'!$I$29:$J$29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12-4AF5-9269-8BAA0A9F655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GC'!$I$31:$I$43</c:f>
              <c:numCache>
                <c:formatCode>#,##0</c:formatCode>
                <c:ptCount val="13"/>
                <c:pt idx="0">
                  <c:v>31260</c:v>
                </c:pt>
                <c:pt idx="1">
                  <c:v>43995</c:v>
                </c:pt>
                <c:pt idx="2">
                  <c:v>42893</c:v>
                </c:pt>
                <c:pt idx="3">
                  <c:v>78062</c:v>
                </c:pt>
                <c:pt idx="4">
                  <c:v>93041</c:v>
                </c:pt>
                <c:pt idx="5">
                  <c:v>101789</c:v>
                </c:pt>
                <c:pt idx="6">
                  <c:v>112358</c:v>
                </c:pt>
                <c:pt idx="7">
                  <c:v>124411</c:v>
                </c:pt>
                <c:pt idx="8">
                  <c:v>88917</c:v>
                </c:pt>
                <c:pt idx="9">
                  <c:v>65891</c:v>
                </c:pt>
                <c:pt idx="10">
                  <c:v>43989</c:v>
                </c:pt>
                <c:pt idx="11">
                  <c:v>50108</c:v>
                </c:pt>
                <c:pt idx="12">
                  <c:v>876714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12-4AF5-9269-8BAA0A9F655D}"/>
            </c:ext>
          </c:extLst>
        </c:ser>
        <c:ser>
          <c:idx val="1"/>
          <c:order val="3"/>
          <c:tx>
            <c:strRef>
              <c:f>'Viajeros entr evol mensu GC'!$K$29:$L$29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12-4AF5-9269-8BAA0A9F65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12-4AF5-9269-8BAA0A9F655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GC'!$K$31:$K$43</c:f>
              <c:numCache>
                <c:formatCode>#,##0</c:formatCode>
                <c:ptCount val="13"/>
                <c:pt idx="0">
                  <c:v>37556</c:v>
                </c:pt>
                <c:pt idx="1">
                  <c:v>36152</c:v>
                </c:pt>
                <c:pt idx="2">
                  <c:v>50680</c:v>
                </c:pt>
                <c:pt idx="3">
                  <c:v>87211</c:v>
                </c:pt>
                <c:pt idx="4">
                  <c:v>80625</c:v>
                </c:pt>
                <c:pt idx="5">
                  <c:v>99656</c:v>
                </c:pt>
                <c:pt idx="6">
                  <c:v>118849</c:v>
                </c:pt>
                <c:pt idx="7">
                  <c:v>134132</c:v>
                </c:pt>
                <c:pt idx="12">
                  <c:v>644861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12-4AF5-9269-8BAA0A9F6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12-4AF5-9269-8BAA0A9F65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12-4AF5-9269-8BAA0A9F65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12-4AF5-9269-8BAA0A9F65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12-4AF5-9269-8BAA0A9F65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12-4AF5-9269-8BAA0A9F65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12-4AF5-9269-8BAA0A9F65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12-4AF5-9269-8BAA0A9F65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12-4AF5-9269-8BAA0A9F65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12-4AF5-9269-8BAA0A9F65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12-4AF5-9269-8BAA0A9F65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12-4AF5-9269-8BAA0A9F65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12-4AF5-9269-8BAA0A9F65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12-4AF5-9269-8BAA0A9F655D}"/>
              </c:ext>
            </c:extLst>
          </c:dPt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GC'!$L$31:$L$43</c:f>
              <c:numCache>
                <c:formatCode>0.0%</c:formatCode>
                <c:ptCount val="13"/>
                <c:pt idx="0">
                  <c:v>0.20140754958413298</c:v>
                </c:pt>
                <c:pt idx="1">
                  <c:v>-0.17827025798386176</c:v>
                </c:pt>
                <c:pt idx="2">
                  <c:v>0.18154477420558135</c:v>
                </c:pt>
                <c:pt idx="3">
                  <c:v>0.11720171146012137</c:v>
                </c:pt>
                <c:pt idx="4">
                  <c:v>-0.13344654507152764</c:v>
                </c:pt>
                <c:pt idx="5">
                  <c:v>-2.0955113027930294E-2</c:v>
                </c:pt>
                <c:pt idx="6">
                  <c:v>5.7770697235621782E-2</c:v>
                </c:pt>
                <c:pt idx="7">
                  <c:v>7.8136177669177131E-2</c:v>
                </c:pt>
                <c:pt idx="12">
                  <c:v>2.7161127030673304E-2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12-4AF5-9269-8BAA0A9F655D}"/>
            </c:ext>
          </c:extLst>
        </c:ser>
        <c:ser>
          <c:idx val="4"/>
          <c:order val="5"/>
          <c:tx>
            <c:strRef>
              <c:f>'Viajeros entr evol mensu GC'!$M$30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GC'!$M$31:$M$43</c:f>
              <c:numCache>
                <c:formatCode>0.0%</c:formatCode>
                <c:ptCount val="13"/>
                <c:pt idx="0">
                  <c:v>8.6658372153583629E-2</c:v>
                </c:pt>
                <c:pt idx="1">
                  <c:v>7.6913911230265031E-2</c:v>
                </c:pt>
                <c:pt idx="2">
                  <c:v>6.9446496022283588E-2</c:v>
                </c:pt>
                <c:pt idx="3">
                  <c:v>0.15659854382451632</c:v>
                </c:pt>
                <c:pt idx="4">
                  <c:v>-0.12689646210324546</c:v>
                </c:pt>
                <c:pt idx="5">
                  <c:v>-2.8561402140642955E-2</c:v>
                </c:pt>
                <c:pt idx="6">
                  <c:v>-6.0299406205569506E-3</c:v>
                </c:pt>
                <c:pt idx="7">
                  <c:v>-6.0575286627772562E-2</c:v>
                </c:pt>
                <c:pt idx="12">
                  <c:v>-5.1557922440963466E-3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12-4AF5-9269-8BAA0A9F6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A0-4F7C-B803-30C460A129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GC'!$C$53:$C$65</c:f>
              <c:numCache>
                <c:formatCode>#,##0</c:formatCode>
                <c:ptCount val="13"/>
                <c:pt idx="0">
                  <c:v>17734</c:v>
                </c:pt>
                <c:pt idx="1">
                  <c:v>16720</c:v>
                </c:pt>
                <c:pt idx="2">
                  <c:v>19777</c:v>
                </c:pt>
                <c:pt idx="3">
                  <c:v>26761</c:v>
                </c:pt>
                <c:pt idx="4">
                  <c:v>34523</c:v>
                </c:pt>
                <c:pt idx="5">
                  <c:v>35914</c:v>
                </c:pt>
                <c:pt idx="6">
                  <c:v>42642</c:v>
                </c:pt>
                <c:pt idx="7">
                  <c:v>45923</c:v>
                </c:pt>
                <c:pt idx="8">
                  <c:v>33258</c:v>
                </c:pt>
                <c:pt idx="9">
                  <c:v>30393</c:v>
                </c:pt>
                <c:pt idx="10">
                  <c:v>24900</c:v>
                </c:pt>
                <c:pt idx="11">
                  <c:v>23553</c:v>
                </c:pt>
                <c:pt idx="12">
                  <c:v>352098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0-4F7C-B803-30C460A129A9}"/>
            </c:ext>
          </c:extLst>
        </c:ser>
        <c:ser>
          <c:idx val="5"/>
          <c:order val="1"/>
          <c:tx>
            <c:strRef>
              <c:f>'Viajeros entr evol mensu GC'!$G$51:$H$51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A0-4F7C-B803-30C460A129A9}"/>
              </c:ext>
            </c:extLst>
          </c:dPt>
          <c:val>
            <c:numRef>
              <c:f>'Viajeros entr evol mensu GC'!$G$53:$G$65</c:f>
              <c:numCache>
                <c:formatCode>#,##0</c:formatCode>
                <c:ptCount val="13"/>
                <c:pt idx="0">
                  <c:v>6391</c:v>
                </c:pt>
                <c:pt idx="1">
                  <c:v>6543</c:v>
                </c:pt>
                <c:pt idx="2">
                  <c:v>9152</c:v>
                </c:pt>
                <c:pt idx="3">
                  <c:v>9923</c:v>
                </c:pt>
                <c:pt idx="4">
                  <c:v>14539</c:v>
                </c:pt>
                <c:pt idx="5">
                  <c:v>22152</c:v>
                </c:pt>
                <c:pt idx="6">
                  <c:v>27091</c:v>
                </c:pt>
                <c:pt idx="7">
                  <c:v>39976</c:v>
                </c:pt>
                <c:pt idx="8">
                  <c:v>31219</c:v>
                </c:pt>
                <c:pt idx="9">
                  <c:v>30392</c:v>
                </c:pt>
                <c:pt idx="10">
                  <c:v>20705</c:v>
                </c:pt>
                <c:pt idx="11">
                  <c:v>24272</c:v>
                </c:pt>
                <c:pt idx="12">
                  <c:v>242355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A0-4F7C-B803-30C460A129A9}"/>
            </c:ext>
          </c:extLst>
        </c:ser>
        <c:ser>
          <c:idx val="0"/>
          <c:order val="2"/>
          <c:tx>
            <c:strRef>
              <c:f>'Viajeros entr evol mensu GC'!$I$51:$J$51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A0-4F7C-B803-30C460A129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GC'!$I$53:$I$65</c:f>
              <c:numCache>
                <c:formatCode>#,##0</c:formatCode>
                <c:ptCount val="13"/>
                <c:pt idx="0">
                  <c:v>15642</c:v>
                </c:pt>
                <c:pt idx="1">
                  <c:v>20413</c:v>
                </c:pt>
                <c:pt idx="2">
                  <c:v>21007</c:v>
                </c:pt>
                <c:pt idx="3">
                  <c:v>32400</c:v>
                </c:pt>
                <c:pt idx="4">
                  <c:v>33944</c:v>
                </c:pt>
                <c:pt idx="5">
                  <c:v>38151</c:v>
                </c:pt>
                <c:pt idx="6">
                  <c:v>43150</c:v>
                </c:pt>
                <c:pt idx="7">
                  <c:v>46199</c:v>
                </c:pt>
                <c:pt idx="8">
                  <c:v>34694</c:v>
                </c:pt>
                <c:pt idx="9">
                  <c:v>33471</c:v>
                </c:pt>
                <c:pt idx="10">
                  <c:v>22821</c:v>
                </c:pt>
                <c:pt idx="11">
                  <c:v>25070</c:v>
                </c:pt>
                <c:pt idx="12">
                  <c:v>366962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A0-4F7C-B803-30C460A129A9}"/>
            </c:ext>
          </c:extLst>
        </c:ser>
        <c:ser>
          <c:idx val="1"/>
          <c:order val="3"/>
          <c:tx>
            <c:strRef>
              <c:f>'Viajeros entr evol mensu GC'!$K$51:$L$51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A0-4F7C-B803-30C460A129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A0-4F7C-B803-30C460A129A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GC'!$K$53:$K$65</c:f>
              <c:numCache>
                <c:formatCode>#,##0</c:formatCode>
                <c:ptCount val="13"/>
                <c:pt idx="0">
                  <c:v>19562</c:v>
                </c:pt>
                <c:pt idx="1">
                  <c:v>20181</c:v>
                </c:pt>
                <c:pt idx="2">
                  <c:v>25948</c:v>
                </c:pt>
                <c:pt idx="3">
                  <c:v>31837</c:v>
                </c:pt>
                <c:pt idx="4">
                  <c:v>30339</c:v>
                </c:pt>
                <c:pt idx="5">
                  <c:v>34013</c:v>
                </c:pt>
                <c:pt idx="6">
                  <c:v>37814</c:v>
                </c:pt>
                <c:pt idx="7">
                  <c:v>40239</c:v>
                </c:pt>
                <c:pt idx="12">
                  <c:v>239933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A0-4F7C-B803-30C460A1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A0-4F7C-B803-30C460A129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A0-4F7C-B803-30C460A129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A0-4F7C-B803-30C460A129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A0-4F7C-B803-30C460A129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A0-4F7C-B803-30C460A129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A0-4F7C-B803-30C460A129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A0-4F7C-B803-30C460A129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A0-4F7C-B803-30C460A129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A0-4F7C-B803-30C460A129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A0-4F7C-B803-30C460A129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A0-4F7C-B803-30C460A129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A0-4F7C-B803-30C460A129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A0-4F7C-B803-30C460A129A9}"/>
              </c:ext>
            </c:extLst>
          </c:dPt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GC'!$L$53:$L$65</c:f>
              <c:numCache>
                <c:formatCode>0.0%</c:formatCode>
                <c:ptCount val="13"/>
                <c:pt idx="0">
                  <c:v>0.25060733921493417</c:v>
                </c:pt>
                <c:pt idx="1">
                  <c:v>-1.1365306422377874E-2</c:v>
                </c:pt>
                <c:pt idx="2">
                  <c:v>0.23520731184843147</c:v>
                </c:pt>
                <c:pt idx="3">
                  <c:v>-1.7376543209876583E-2</c:v>
                </c:pt>
                <c:pt idx="4">
                  <c:v>-0.10620433655432482</c:v>
                </c:pt>
                <c:pt idx="5">
                  <c:v>-0.10846373620612826</c:v>
                </c:pt>
                <c:pt idx="6">
                  <c:v>-0.12366164542294322</c:v>
                </c:pt>
                <c:pt idx="7">
                  <c:v>-0.12900712136626336</c:v>
                </c:pt>
                <c:pt idx="12">
                  <c:v>-4.3733509760627509E-2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A0-4F7C-B803-30C460A129A9}"/>
            </c:ext>
          </c:extLst>
        </c:ser>
        <c:ser>
          <c:idx val="4"/>
          <c:order val="5"/>
          <c:tx>
            <c:strRef>
              <c:f>'Viajeros entr evol mensu GC'!$M$52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GC'!$M$53:$M$65</c:f>
              <c:numCache>
                <c:formatCode>0.0%</c:formatCode>
                <c:ptCount val="13"/>
                <c:pt idx="0">
                  <c:v>0.10307883162287124</c:v>
                </c:pt>
                <c:pt idx="1">
                  <c:v>0.20699760765550246</c:v>
                </c:pt>
                <c:pt idx="2">
                  <c:v>0.31202912474086064</c:v>
                </c:pt>
                <c:pt idx="3">
                  <c:v>0.18967901050035496</c:v>
                </c:pt>
                <c:pt idx="4">
                  <c:v>-0.12119456594154621</c:v>
                </c:pt>
                <c:pt idx="5">
                  <c:v>-5.2932004232332797E-2</c:v>
                </c:pt>
                <c:pt idx="6">
                  <c:v>-0.11322170629895412</c:v>
                </c:pt>
                <c:pt idx="7">
                  <c:v>-0.12377240162881342</c:v>
                </c:pt>
                <c:pt idx="12">
                  <c:v>-2.5417302099217665E-4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A0-4F7C-B803-30C460A1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8E-46E3-911D-9262D6825F3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GC'!$C$75:$C$87</c:f>
              <c:numCache>
                <c:formatCode>#,##0</c:formatCode>
                <c:ptCount val="13"/>
                <c:pt idx="0">
                  <c:v>16827</c:v>
                </c:pt>
                <c:pt idx="1">
                  <c:v>16850</c:v>
                </c:pt>
                <c:pt idx="2">
                  <c:v>27612</c:v>
                </c:pt>
                <c:pt idx="3">
                  <c:v>48642</c:v>
                </c:pt>
                <c:pt idx="4">
                  <c:v>57820</c:v>
                </c:pt>
                <c:pt idx="5">
                  <c:v>66672</c:v>
                </c:pt>
                <c:pt idx="6">
                  <c:v>76928</c:v>
                </c:pt>
                <c:pt idx="7">
                  <c:v>96858</c:v>
                </c:pt>
                <c:pt idx="8">
                  <c:v>57933</c:v>
                </c:pt>
                <c:pt idx="9">
                  <c:v>43450</c:v>
                </c:pt>
                <c:pt idx="10">
                  <c:v>23394</c:v>
                </c:pt>
                <c:pt idx="11">
                  <c:v>23334</c:v>
                </c:pt>
                <c:pt idx="12">
                  <c:v>556320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E-46E3-911D-9262D6825F35}"/>
            </c:ext>
          </c:extLst>
        </c:ser>
        <c:ser>
          <c:idx val="5"/>
          <c:order val="1"/>
          <c:tx>
            <c:strRef>
              <c:f>'Viajeros entr evol mensu GC'!$G$73:$H$73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8E-46E3-911D-9262D6825F35}"/>
              </c:ext>
            </c:extLst>
          </c:dPt>
          <c:val>
            <c:numRef>
              <c:f>'Viajeros entr evol mensu GC'!$G$75:$G$87</c:f>
              <c:numCache>
                <c:formatCode>#,##0</c:formatCode>
                <c:ptCount val="13"/>
                <c:pt idx="0">
                  <c:v>12126</c:v>
                </c:pt>
                <c:pt idx="1">
                  <c:v>17671</c:v>
                </c:pt>
                <c:pt idx="2">
                  <c:v>23809</c:v>
                </c:pt>
                <c:pt idx="3">
                  <c:v>29503</c:v>
                </c:pt>
                <c:pt idx="4">
                  <c:v>48480</c:v>
                </c:pt>
                <c:pt idx="5">
                  <c:v>64539</c:v>
                </c:pt>
                <c:pt idx="6">
                  <c:v>88878</c:v>
                </c:pt>
                <c:pt idx="7">
                  <c:v>85690</c:v>
                </c:pt>
                <c:pt idx="8">
                  <c:v>57700</c:v>
                </c:pt>
                <c:pt idx="9">
                  <c:v>41507</c:v>
                </c:pt>
                <c:pt idx="10">
                  <c:v>18440</c:v>
                </c:pt>
                <c:pt idx="11">
                  <c:v>23101</c:v>
                </c:pt>
                <c:pt idx="12">
                  <c:v>511444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8E-46E3-911D-9262D6825F35}"/>
            </c:ext>
          </c:extLst>
        </c:ser>
        <c:ser>
          <c:idx val="0"/>
          <c:order val="2"/>
          <c:tx>
            <c:strRef>
              <c:f>'Viajeros entr evol mensu GC'!$I$73:$J$73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8E-46E3-911D-9262D6825F3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GC'!$I$75:$I$87</c:f>
              <c:numCache>
                <c:formatCode>#,##0</c:formatCode>
                <c:ptCount val="13"/>
                <c:pt idx="0">
                  <c:v>15618</c:v>
                </c:pt>
                <c:pt idx="1">
                  <c:v>23582</c:v>
                </c:pt>
                <c:pt idx="2">
                  <c:v>21886</c:v>
                </c:pt>
                <c:pt idx="3">
                  <c:v>45662</c:v>
                </c:pt>
                <c:pt idx="4">
                  <c:v>59097</c:v>
                </c:pt>
                <c:pt idx="5">
                  <c:v>63638</c:v>
                </c:pt>
                <c:pt idx="6">
                  <c:v>69208</c:v>
                </c:pt>
                <c:pt idx="7">
                  <c:v>78212</c:v>
                </c:pt>
                <c:pt idx="8">
                  <c:v>54223</c:v>
                </c:pt>
                <c:pt idx="9">
                  <c:v>32420</c:v>
                </c:pt>
                <c:pt idx="10">
                  <c:v>21168</c:v>
                </c:pt>
                <c:pt idx="11">
                  <c:v>25038</c:v>
                </c:pt>
                <c:pt idx="12">
                  <c:v>509752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8E-46E3-911D-9262D6825F35}"/>
            </c:ext>
          </c:extLst>
        </c:ser>
        <c:ser>
          <c:idx val="1"/>
          <c:order val="3"/>
          <c:tx>
            <c:strRef>
              <c:f>'Viajeros entr evol mensu GC'!$K$73:$L$73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8E-46E3-911D-9262D6825F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8E-46E3-911D-9262D6825F3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GC'!$K$75:$K$87</c:f>
              <c:numCache>
                <c:formatCode>#,##0</c:formatCode>
                <c:ptCount val="13"/>
                <c:pt idx="0">
                  <c:v>17994</c:v>
                </c:pt>
                <c:pt idx="1">
                  <c:v>15971</c:v>
                </c:pt>
                <c:pt idx="2">
                  <c:v>24732</c:v>
                </c:pt>
                <c:pt idx="3">
                  <c:v>55374</c:v>
                </c:pt>
                <c:pt idx="4">
                  <c:v>50286</c:v>
                </c:pt>
                <c:pt idx="5">
                  <c:v>65643</c:v>
                </c:pt>
                <c:pt idx="6">
                  <c:v>81035</c:v>
                </c:pt>
                <c:pt idx="7">
                  <c:v>93893</c:v>
                </c:pt>
                <c:pt idx="12">
                  <c:v>404928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8E-46E3-911D-9262D682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8E-46E3-911D-9262D6825F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8E-46E3-911D-9262D6825F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8E-46E3-911D-9262D6825F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8E-46E3-911D-9262D6825F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8E-46E3-911D-9262D6825F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8E-46E3-911D-9262D6825F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8E-46E3-911D-9262D6825F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8E-46E3-911D-9262D6825F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8E-46E3-911D-9262D6825F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8E-46E3-911D-9262D6825F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8E-46E3-911D-9262D6825F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8E-46E3-911D-9262D6825F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8E-46E3-911D-9262D6825F35}"/>
              </c:ext>
            </c:extLst>
          </c:dPt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GC'!$L$75:$L$87</c:f>
              <c:numCache>
                <c:formatCode>0.0%</c:formatCode>
                <c:ptCount val="13"/>
                <c:pt idx="0">
                  <c:v>0.15213215520553214</c:v>
                </c:pt>
                <c:pt idx="1">
                  <c:v>-0.32274616232719866</c:v>
                </c:pt>
                <c:pt idx="2">
                  <c:v>0.13003746687380069</c:v>
                </c:pt>
                <c:pt idx="3">
                  <c:v>0.21269326792518939</c:v>
                </c:pt>
                <c:pt idx="4">
                  <c:v>-0.14909386263262092</c:v>
                </c:pt>
                <c:pt idx="5">
                  <c:v>3.1506332694302142E-2</c:v>
                </c:pt>
                <c:pt idx="6">
                  <c:v>0.17089064847994462</c:v>
                </c:pt>
                <c:pt idx="7">
                  <c:v>0.20049353040454143</c:v>
                </c:pt>
                <c:pt idx="12">
                  <c:v>7.4356001411503669E-2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8E-46E3-911D-9262D6825F35}"/>
            </c:ext>
          </c:extLst>
        </c:ser>
        <c:ser>
          <c:idx val="4"/>
          <c:order val="5"/>
          <c:tx>
            <c:strRef>
              <c:f>'Viajeros entr evol mensu GC'!$M$74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GC'!$M$75:$M$87</c:f>
              <c:numCache>
                <c:formatCode>0.0%</c:formatCode>
                <c:ptCount val="13"/>
                <c:pt idx="0">
                  <c:v>6.9352825815653496E-2</c:v>
                </c:pt>
                <c:pt idx="1">
                  <c:v>-5.2166172106824948E-2</c:v>
                </c:pt>
                <c:pt idx="2">
                  <c:v>-0.10430247718383312</c:v>
                </c:pt>
                <c:pt idx="3">
                  <c:v>0.13839891451831754</c:v>
                </c:pt>
                <c:pt idx="4">
                  <c:v>-0.13030093393289521</c:v>
                </c:pt>
                <c:pt idx="5">
                  <c:v>-1.5433765298776048E-2</c:v>
                </c:pt>
                <c:pt idx="6">
                  <c:v>5.3387583194675514E-2</c:v>
                </c:pt>
                <c:pt idx="7">
                  <c:v>-3.061182349418734E-2</c:v>
                </c:pt>
                <c:pt idx="12">
                  <c:v>-8.0375493925906039E-3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8E-46E3-911D-9262D682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1F-4C62-B4C4-771FDE41264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GC'!$C$97:$C$109</c:f>
              <c:numCache>
                <c:formatCode>#,##0</c:formatCode>
                <c:ptCount val="13"/>
                <c:pt idx="0">
                  <c:v>271578</c:v>
                </c:pt>
                <c:pt idx="1">
                  <c:v>259774</c:v>
                </c:pt>
                <c:pt idx="2">
                  <c:v>287179</c:v>
                </c:pt>
                <c:pt idx="3">
                  <c:v>226291</c:v>
                </c:pt>
                <c:pt idx="4">
                  <c:v>185240</c:v>
                </c:pt>
                <c:pt idx="5">
                  <c:v>191927</c:v>
                </c:pt>
                <c:pt idx="6">
                  <c:v>228102</c:v>
                </c:pt>
                <c:pt idx="7">
                  <c:v>221732</c:v>
                </c:pt>
                <c:pt idx="8">
                  <c:v>206935</c:v>
                </c:pt>
                <c:pt idx="9">
                  <c:v>259754</c:v>
                </c:pt>
                <c:pt idx="10">
                  <c:v>273632</c:v>
                </c:pt>
                <c:pt idx="11">
                  <c:v>264308</c:v>
                </c:pt>
                <c:pt idx="12">
                  <c:v>2876452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F-4C62-B4C4-771FDE41264F}"/>
            </c:ext>
          </c:extLst>
        </c:ser>
        <c:ser>
          <c:idx val="5"/>
          <c:order val="1"/>
          <c:tx>
            <c:strRef>
              <c:f>'Viajeros entr evol mensu GC'!$G$95:$H$95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1F-4C62-B4C4-771FDE41264F}"/>
              </c:ext>
            </c:extLst>
          </c:dPt>
          <c:val>
            <c:numRef>
              <c:f>'Viajeros entr evol mensu GC'!$G$97:$G$109</c:f>
              <c:numCache>
                <c:formatCode>#,##0</c:formatCode>
                <c:ptCount val="13"/>
                <c:pt idx="0">
                  <c:v>21789</c:v>
                </c:pt>
                <c:pt idx="1">
                  <c:v>15523</c:v>
                </c:pt>
                <c:pt idx="2">
                  <c:v>21459</c:v>
                </c:pt>
                <c:pt idx="3">
                  <c:v>22811</c:v>
                </c:pt>
                <c:pt idx="4">
                  <c:v>32342</c:v>
                </c:pt>
                <c:pt idx="5">
                  <c:v>48742</c:v>
                </c:pt>
                <c:pt idx="6">
                  <c:v>84801</c:v>
                </c:pt>
                <c:pt idx="7">
                  <c:v>108633</c:v>
                </c:pt>
                <c:pt idx="8">
                  <c:v>117656</c:v>
                </c:pt>
                <c:pt idx="9">
                  <c:v>202693</c:v>
                </c:pt>
                <c:pt idx="10">
                  <c:v>202352</c:v>
                </c:pt>
                <c:pt idx="11">
                  <c:v>196809</c:v>
                </c:pt>
                <c:pt idx="12">
                  <c:v>1075610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1F-4C62-B4C4-771FDE41264F}"/>
            </c:ext>
          </c:extLst>
        </c:ser>
        <c:ser>
          <c:idx val="0"/>
          <c:order val="2"/>
          <c:tx>
            <c:strRef>
              <c:f>'Viajeros entr evol mensu GC'!$I$95:$J$95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1F-4C62-B4C4-771FDE41264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GC'!$I$97:$I$109</c:f>
              <c:numCache>
                <c:formatCode>#,##0</c:formatCode>
                <c:ptCount val="13"/>
                <c:pt idx="0">
                  <c:v>174249</c:v>
                </c:pt>
                <c:pt idx="1">
                  <c:v>194966</c:v>
                </c:pt>
                <c:pt idx="2">
                  <c:v>216778</c:v>
                </c:pt>
                <c:pt idx="3">
                  <c:v>207881</c:v>
                </c:pt>
                <c:pt idx="4">
                  <c:v>169419</c:v>
                </c:pt>
                <c:pt idx="5">
                  <c:v>166594</c:v>
                </c:pt>
                <c:pt idx="6">
                  <c:v>201533</c:v>
                </c:pt>
                <c:pt idx="7">
                  <c:v>193844</c:v>
                </c:pt>
                <c:pt idx="8">
                  <c:v>178321</c:v>
                </c:pt>
                <c:pt idx="9">
                  <c:v>240385</c:v>
                </c:pt>
                <c:pt idx="10">
                  <c:v>237524</c:v>
                </c:pt>
                <c:pt idx="11">
                  <c:v>258328</c:v>
                </c:pt>
                <c:pt idx="12">
                  <c:v>2439822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1F-4C62-B4C4-771FDE41264F}"/>
            </c:ext>
          </c:extLst>
        </c:ser>
        <c:ser>
          <c:idx val="1"/>
          <c:order val="3"/>
          <c:tx>
            <c:strRef>
              <c:f>'Viajeros entr evol mensu GC'!$K$95:$L$95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1F-4C62-B4C4-771FDE4126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1F-4C62-B4C4-771FDE41264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GC'!$K$97:$K$109</c:f>
              <c:numCache>
                <c:formatCode>#,##0</c:formatCode>
                <c:ptCount val="13"/>
                <c:pt idx="0">
                  <c:v>252274</c:v>
                </c:pt>
                <c:pt idx="1">
                  <c:v>245323</c:v>
                </c:pt>
                <c:pt idx="2">
                  <c:v>252517</c:v>
                </c:pt>
                <c:pt idx="3">
                  <c:v>223488</c:v>
                </c:pt>
                <c:pt idx="4">
                  <c:v>187775</c:v>
                </c:pt>
                <c:pt idx="5">
                  <c:v>181428</c:v>
                </c:pt>
                <c:pt idx="6">
                  <c:v>221477</c:v>
                </c:pt>
                <c:pt idx="7">
                  <c:v>214604</c:v>
                </c:pt>
                <c:pt idx="12">
                  <c:v>1778886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1F-4C62-B4C4-771FDE412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1F-4C62-B4C4-771FDE4126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1F-4C62-B4C4-771FDE4126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1F-4C62-B4C4-771FDE4126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1F-4C62-B4C4-771FDE4126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1F-4C62-B4C4-771FDE4126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1F-4C62-B4C4-771FDE4126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1F-4C62-B4C4-771FDE4126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1F-4C62-B4C4-771FDE4126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1F-4C62-B4C4-771FDE4126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1F-4C62-B4C4-771FDE4126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1F-4C62-B4C4-771FDE4126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1F-4C62-B4C4-771FDE4126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1F-4C62-B4C4-771FDE41264F}"/>
              </c:ext>
            </c:extLst>
          </c:dPt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GC'!$L$97:$L$109</c:f>
              <c:numCache>
                <c:formatCode>0.0%</c:formatCode>
                <c:ptCount val="13"/>
                <c:pt idx="0">
                  <c:v>0.44777875339313278</c:v>
                </c:pt>
                <c:pt idx="1">
                  <c:v>0.2582860601335617</c:v>
                </c:pt>
                <c:pt idx="2">
                  <c:v>0.16486451577189576</c:v>
                </c:pt>
                <c:pt idx="3">
                  <c:v>7.5076606327658668E-2</c:v>
                </c:pt>
                <c:pt idx="4">
                  <c:v>0.10834676157927969</c:v>
                </c:pt>
                <c:pt idx="5">
                  <c:v>8.9042822670684529E-2</c:v>
                </c:pt>
                <c:pt idx="6">
                  <c:v>9.8961460405988078E-2</c:v>
                </c:pt>
                <c:pt idx="7">
                  <c:v>0.10709642805554975</c:v>
                </c:pt>
                <c:pt idx="12">
                  <c:v>0.16628072255032578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1F-4C62-B4C4-771FDE41264F}"/>
            </c:ext>
          </c:extLst>
        </c:ser>
        <c:ser>
          <c:idx val="4"/>
          <c:order val="5"/>
          <c:tx>
            <c:strRef>
              <c:f>'Viajeros entr evol mensu GC'!$M$96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GC'!$M$97:$M$109</c:f>
              <c:numCache>
                <c:formatCode>0.0%</c:formatCode>
                <c:ptCount val="13"/>
                <c:pt idx="0">
                  <c:v>-7.1080868111555451E-2</c:v>
                </c:pt>
                <c:pt idx="1">
                  <c:v>-5.5629123776821388E-2</c:v>
                </c:pt>
                <c:pt idx="2">
                  <c:v>-0.12069824047022937</c:v>
                </c:pt>
                <c:pt idx="3">
                  <c:v>-1.2386705613568361E-2</c:v>
                </c:pt>
                <c:pt idx="4">
                  <c:v>1.3684949255020618E-2</c:v>
                </c:pt>
                <c:pt idx="5">
                  <c:v>-5.4703090237434027E-2</c:v>
                </c:pt>
                <c:pt idx="6">
                  <c:v>-2.9044024164628146E-2</c:v>
                </c:pt>
                <c:pt idx="7">
                  <c:v>-3.2146916096909783E-2</c:v>
                </c:pt>
                <c:pt idx="12">
                  <c:v>-4.9650527854396498E-2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1F-4C62-B4C4-771FDE412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74-4E82-88F2-E8D3FB28A2E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GC'!$C$119:$C$131</c:f>
              <c:numCache>
                <c:formatCode>#,##0</c:formatCode>
                <c:ptCount val="13"/>
                <c:pt idx="0">
                  <c:v>37749</c:v>
                </c:pt>
                <c:pt idx="1">
                  <c:v>40517</c:v>
                </c:pt>
                <c:pt idx="2">
                  <c:v>49187</c:v>
                </c:pt>
                <c:pt idx="3">
                  <c:v>55621</c:v>
                </c:pt>
                <c:pt idx="4">
                  <c:v>58464</c:v>
                </c:pt>
                <c:pt idx="5">
                  <c:v>64694</c:v>
                </c:pt>
                <c:pt idx="6">
                  <c:v>69158</c:v>
                </c:pt>
                <c:pt idx="7">
                  <c:v>72033</c:v>
                </c:pt>
                <c:pt idx="8">
                  <c:v>68443</c:v>
                </c:pt>
                <c:pt idx="9">
                  <c:v>58143</c:v>
                </c:pt>
                <c:pt idx="10">
                  <c:v>43687</c:v>
                </c:pt>
                <c:pt idx="11">
                  <c:v>44406</c:v>
                </c:pt>
                <c:pt idx="12">
                  <c:v>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4-4E82-88F2-E8D3FB28A2E9}"/>
            </c:ext>
          </c:extLst>
        </c:ser>
        <c:ser>
          <c:idx val="5"/>
          <c:order val="1"/>
          <c:tx>
            <c:strRef>
              <c:f>'Viajeros entr evol mensu GC'!$G$117:$H$117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74-4E82-88F2-E8D3FB28A2E9}"/>
              </c:ext>
            </c:extLst>
          </c:dPt>
          <c:val>
            <c:numRef>
              <c:f>'Viajeros entr evol mensu GC'!$G$119:$G$131</c:f>
              <c:numCache>
                <c:formatCode>#,##0</c:formatCode>
                <c:ptCount val="13"/>
                <c:pt idx="0">
                  <c:v>1045</c:v>
                </c:pt>
                <c:pt idx="1">
                  <c:v>628</c:v>
                </c:pt>
                <c:pt idx="2">
                  <c:v>736</c:v>
                </c:pt>
                <c:pt idx="3">
                  <c:v>758</c:v>
                </c:pt>
                <c:pt idx="4">
                  <c:v>786</c:v>
                </c:pt>
                <c:pt idx="5">
                  <c:v>1645</c:v>
                </c:pt>
                <c:pt idx="6">
                  <c:v>7462</c:v>
                </c:pt>
                <c:pt idx="7">
                  <c:v>18094</c:v>
                </c:pt>
                <c:pt idx="8">
                  <c:v>22841</c:v>
                </c:pt>
                <c:pt idx="9">
                  <c:v>39205</c:v>
                </c:pt>
                <c:pt idx="10">
                  <c:v>32230</c:v>
                </c:pt>
                <c:pt idx="11">
                  <c:v>23948</c:v>
                </c:pt>
                <c:pt idx="12">
                  <c:v>149378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74-4E82-88F2-E8D3FB28A2E9}"/>
            </c:ext>
          </c:extLst>
        </c:ser>
        <c:ser>
          <c:idx val="0"/>
          <c:order val="2"/>
          <c:tx>
            <c:strRef>
              <c:f>'Viajeros entr evol mensu GC'!$I$117:$J$117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74-4E82-88F2-E8D3FB28A2E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GC'!$I$119:$I$131</c:f>
              <c:numCache>
                <c:formatCode>#,##0</c:formatCode>
                <c:ptCount val="13"/>
                <c:pt idx="0">
                  <c:v>22837</c:v>
                </c:pt>
                <c:pt idx="1">
                  <c:v>36016</c:v>
                </c:pt>
                <c:pt idx="2">
                  <c:v>45971</c:v>
                </c:pt>
                <c:pt idx="3">
                  <c:v>49608</c:v>
                </c:pt>
                <c:pt idx="4">
                  <c:v>55439</c:v>
                </c:pt>
                <c:pt idx="5">
                  <c:v>55531</c:v>
                </c:pt>
                <c:pt idx="6">
                  <c:v>60049</c:v>
                </c:pt>
                <c:pt idx="7">
                  <c:v>57493</c:v>
                </c:pt>
                <c:pt idx="8">
                  <c:v>57284</c:v>
                </c:pt>
                <c:pt idx="9">
                  <c:v>58355</c:v>
                </c:pt>
                <c:pt idx="10">
                  <c:v>40827</c:v>
                </c:pt>
                <c:pt idx="11">
                  <c:v>47976</c:v>
                </c:pt>
                <c:pt idx="12">
                  <c:v>587386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74-4E82-88F2-E8D3FB28A2E9}"/>
            </c:ext>
          </c:extLst>
        </c:ser>
        <c:ser>
          <c:idx val="1"/>
          <c:order val="3"/>
          <c:tx>
            <c:strRef>
              <c:f>'Viajeros entr evol mensu GC'!$K$117:$L$117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74-4E82-88F2-E8D3FB28A2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74-4E82-88F2-E8D3FB28A2E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GC'!$K$119:$K$131</c:f>
              <c:numCache>
                <c:formatCode>#,##0</c:formatCode>
                <c:ptCount val="13"/>
                <c:pt idx="0">
                  <c:v>42592</c:v>
                </c:pt>
                <c:pt idx="1">
                  <c:v>47739</c:v>
                </c:pt>
                <c:pt idx="2">
                  <c:v>53360</c:v>
                </c:pt>
                <c:pt idx="3">
                  <c:v>54205</c:v>
                </c:pt>
                <c:pt idx="4">
                  <c:v>60780</c:v>
                </c:pt>
                <c:pt idx="5">
                  <c:v>64813</c:v>
                </c:pt>
                <c:pt idx="6">
                  <c:v>68798</c:v>
                </c:pt>
                <c:pt idx="7">
                  <c:v>72184</c:v>
                </c:pt>
                <c:pt idx="12">
                  <c:v>464471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74-4E82-88F2-E8D3FB28A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74-4E82-88F2-E8D3FB28A2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74-4E82-88F2-E8D3FB28A2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74-4E82-88F2-E8D3FB28A2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74-4E82-88F2-E8D3FB28A2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74-4E82-88F2-E8D3FB28A2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74-4E82-88F2-E8D3FB28A2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74-4E82-88F2-E8D3FB28A2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74-4E82-88F2-E8D3FB28A2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74-4E82-88F2-E8D3FB28A2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74-4E82-88F2-E8D3FB28A2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74-4E82-88F2-E8D3FB28A2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74-4E82-88F2-E8D3FB28A2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74-4E82-88F2-E8D3FB28A2E9}"/>
              </c:ext>
            </c:extLst>
          </c:dPt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GC'!$L$119:$L$131</c:f>
              <c:numCache>
                <c:formatCode>0.0%</c:formatCode>
                <c:ptCount val="13"/>
                <c:pt idx="0">
                  <c:v>0.86504356964575035</c:v>
                </c:pt>
                <c:pt idx="1">
                  <c:v>0.32549422478898271</c:v>
                </c:pt>
                <c:pt idx="2">
                  <c:v>0.16073176567836245</c:v>
                </c:pt>
                <c:pt idx="3">
                  <c:v>9.2666505402354549E-2</c:v>
                </c:pt>
                <c:pt idx="4">
                  <c:v>9.6340121575064552E-2</c:v>
                </c:pt>
                <c:pt idx="5">
                  <c:v>0.16714988024706923</c:v>
                </c:pt>
                <c:pt idx="6">
                  <c:v>0.14569768022781404</c:v>
                </c:pt>
                <c:pt idx="7">
                  <c:v>0.2555267597794515</c:v>
                </c:pt>
                <c:pt idx="12">
                  <c:v>0.2128953580680204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74-4E82-88F2-E8D3FB28A2E9}"/>
            </c:ext>
          </c:extLst>
        </c:ser>
        <c:ser>
          <c:idx val="4"/>
          <c:order val="5"/>
          <c:tx>
            <c:strRef>
              <c:f>'Viajeros entr evol mensu GC'!$M$118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GC'!$M$119:$M$131</c:f>
              <c:numCache>
                <c:formatCode>0.0%</c:formatCode>
                <c:ptCount val="13"/>
                <c:pt idx="0">
                  <c:v>0.12829478926594073</c:v>
                </c:pt>
                <c:pt idx="1">
                  <c:v>0.17824616827504514</c:v>
                </c:pt>
                <c:pt idx="2">
                  <c:v>8.4839490109175131E-2</c:v>
                </c:pt>
                <c:pt idx="3">
                  <c:v>-2.5458010463673797E-2</c:v>
                </c:pt>
                <c:pt idx="4">
                  <c:v>3.9614121510673339E-2</c:v>
                </c:pt>
                <c:pt idx="5">
                  <c:v>1.8394286950875749E-3</c:v>
                </c:pt>
                <c:pt idx="6">
                  <c:v>-5.2054715289626685E-3</c:v>
                </c:pt>
                <c:pt idx="7">
                  <c:v>2.0962614357309395E-3</c:v>
                </c:pt>
                <c:pt idx="12">
                  <c:v>3.8102645594884521E-2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74-4E82-88F2-E8D3FB28A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94-43BB-BDBF-98F94BDB469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GC'!$C$141:$C$153</c:f>
              <c:numCache>
                <c:formatCode>#,##0</c:formatCode>
                <c:ptCount val="13"/>
                <c:pt idx="0">
                  <c:v>51082</c:v>
                </c:pt>
                <c:pt idx="1">
                  <c:v>44654</c:v>
                </c:pt>
                <c:pt idx="2">
                  <c:v>53182</c:v>
                </c:pt>
                <c:pt idx="3">
                  <c:v>47296</c:v>
                </c:pt>
                <c:pt idx="4">
                  <c:v>44068</c:v>
                </c:pt>
                <c:pt idx="5">
                  <c:v>46964</c:v>
                </c:pt>
                <c:pt idx="6">
                  <c:v>45367</c:v>
                </c:pt>
                <c:pt idx="7">
                  <c:v>43828</c:v>
                </c:pt>
                <c:pt idx="8">
                  <c:v>49458</c:v>
                </c:pt>
                <c:pt idx="9">
                  <c:v>49391</c:v>
                </c:pt>
                <c:pt idx="10">
                  <c:v>51371</c:v>
                </c:pt>
                <c:pt idx="11">
                  <c:v>47609</c:v>
                </c:pt>
                <c:pt idx="12">
                  <c:v>574270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4-43BB-BDBF-98F94BDB469E}"/>
            </c:ext>
          </c:extLst>
        </c:ser>
        <c:ser>
          <c:idx val="5"/>
          <c:order val="1"/>
          <c:tx>
            <c:strRef>
              <c:f>'Viajeros entr evol mensu GC'!$G$139:$H$139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94-43BB-BDBF-98F94BDB469E}"/>
              </c:ext>
            </c:extLst>
          </c:dPt>
          <c:val>
            <c:numRef>
              <c:f>'Viajeros entr evol mensu GC'!$G$141:$G$153</c:f>
              <c:numCache>
                <c:formatCode>#,##0</c:formatCode>
                <c:ptCount val="13"/>
                <c:pt idx="0">
                  <c:v>5765</c:v>
                </c:pt>
                <c:pt idx="1">
                  <c:v>2898</c:v>
                </c:pt>
                <c:pt idx="2">
                  <c:v>5583</c:v>
                </c:pt>
                <c:pt idx="3">
                  <c:v>4679</c:v>
                </c:pt>
                <c:pt idx="4">
                  <c:v>8882</c:v>
                </c:pt>
                <c:pt idx="5">
                  <c:v>14556</c:v>
                </c:pt>
                <c:pt idx="6">
                  <c:v>23181</c:v>
                </c:pt>
                <c:pt idx="7">
                  <c:v>25131</c:v>
                </c:pt>
                <c:pt idx="8">
                  <c:v>34781</c:v>
                </c:pt>
                <c:pt idx="9">
                  <c:v>50667</c:v>
                </c:pt>
                <c:pt idx="10">
                  <c:v>51798</c:v>
                </c:pt>
                <c:pt idx="11">
                  <c:v>41842</c:v>
                </c:pt>
                <c:pt idx="12">
                  <c:v>269763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94-43BB-BDBF-98F94BDB469E}"/>
            </c:ext>
          </c:extLst>
        </c:ser>
        <c:ser>
          <c:idx val="0"/>
          <c:order val="2"/>
          <c:tx>
            <c:strRef>
              <c:f>'Viajeros entr evol mensu GC'!$I$139:$J$139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94-43BB-BDBF-98F94BDB469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GC'!$I$141:$I$153</c:f>
              <c:numCache>
                <c:formatCode>#,##0</c:formatCode>
                <c:ptCount val="13"/>
                <c:pt idx="0">
                  <c:v>30290</c:v>
                </c:pt>
                <c:pt idx="1">
                  <c:v>30808</c:v>
                </c:pt>
                <c:pt idx="2">
                  <c:v>41330</c:v>
                </c:pt>
                <c:pt idx="3">
                  <c:v>47019</c:v>
                </c:pt>
                <c:pt idx="4">
                  <c:v>35452</c:v>
                </c:pt>
                <c:pt idx="5">
                  <c:v>39234</c:v>
                </c:pt>
                <c:pt idx="6">
                  <c:v>39349</c:v>
                </c:pt>
                <c:pt idx="7">
                  <c:v>39614</c:v>
                </c:pt>
                <c:pt idx="8">
                  <c:v>41553</c:v>
                </c:pt>
                <c:pt idx="9">
                  <c:v>46982</c:v>
                </c:pt>
                <c:pt idx="10">
                  <c:v>46672</c:v>
                </c:pt>
                <c:pt idx="11">
                  <c:v>44254</c:v>
                </c:pt>
                <c:pt idx="12">
                  <c:v>482557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94-43BB-BDBF-98F94BDB469E}"/>
            </c:ext>
          </c:extLst>
        </c:ser>
        <c:ser>
          <c:idx val="1"/>
          <c:order val="3"/>
          <c:tx>
            <c:strRef>
              <c:f>'Viajeros entr evol mensu GC'!$K$139:$L$139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94-43BB-BDBF-98F94BDB46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94-43BB-BDBF-98F94BDB469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GC'!$K$141:$K$153</c:f>
              <c:numCache>
                <c:formatCode>#,##0</c:formatCode>
                <c:ptCount val="13"/>
                <c:pt idx="0">
                  <c:v>44520</c:v>
                </c:pt>
                <c:pt idx="1">
                  <c:v>40842</c:v>
                </c:pt>
                <c:pt idx="2">
                  <c:v>48374</c:v>
                </c:pt>
                <c:pt idx="3">
                  <c:v>47096</c:v>
                </c:pt>
                <c:pt idx="4">
                  <c:v>39474</c:v>
                </c:pt>
                <c:pt idx="5">
                  <c:v>35878</c:v>
                </c:pt>
                <c:pt idx="6">
                  <c:v>37617</c:v>
                </c:pt>
                <c:pt idx="7">
                  <c:v>38348</c:v>
                </c:pt>
                <c:pt idx="12">
                  <c:v>332149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94-43BB-BDBF-98F94BDB4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94-43BB-BDBF-98F94BDB46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94-43BB-BDBF-98F94BDB46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4-43BB-BDBF-98F94BDB46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94-43BB-BDBF-98F94BDB46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94-43BB-BDBF-98F94BDB46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94-43BB-BDBF-98F94BDB46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94-43BB-BDBF-98F94BDB46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94-43BB-BDBF-98F94BDB46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94-43BB-BDBF-98F94BDB46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94-43BB-BDBF-98F94BDB46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94-43BB-BDBF-98F94BDB46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94-43BB-BDBF-98F94BDB46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94-43BB-BDBF-98F94BDB469E}"/>
              </c:ext>
            </c:extLst>
          </c:dPt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GC'!$L$141:$L$153</c:f>
              <c:numCache>
                <c:formatCode>0.0%</c:formatCode>
                <c:ptCount val="13"/>
                <c:pt idx="0">
                  <c:v>0.46979201056454278</c:v>
                </c:pt>
                <c:pt idx="1">
                  <c:v>0.32569462477278632</c:v>
                </c:pt>
                <c:pt idx="2">
                  <c:v>0.17043309944350349</c:v>
                </c:pt>
                <c:pt idx="3">
                  <c:v>1.6376358493375154E-3</c:v>
                </c:pt>
                <c:pt idx="4">
                  <c:v>0.11344917070969207</c:v>
                </c:pt>
                <c:pt idx="5">
                  <c:v>-8.5538053728908547E-2</c:v>
                </c:pt>
                <c:pt idx="6">
                  <c:v>-4.4016366362550463E-2</c:v>
                </c:pt>
                <c:pt idx="7">
                  <c:v>-3.1958398545968603E-2</c:v>
                </c:pt>
                <c:pt idx="12">
                  <c:v>9.5854118827038315E-2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94-43BB-BDBF-98F94BDB469E}"/>
            </c:ext>
          </c:extLst>
        </c:ser>
        <c:ser>
          <c:idx val="4"/>
          <c:order val="5"/>
          <c:tx>
            <c:strRef>
              <c:f>'Viajeros entr evol mensu GC'!$M$140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GC'!$M$141:$M$153</c:f>
              <c:numCache>
                <c:formatCode>0.0%</c:formatCode>
                <c:ptCount val="13"/>
                <c:pt idx="0">
                  <c:v>-0.12846012293958731</c:v>
                </c:pt>
                <c:pt idx="1">
                  <c:v>-8.536749227392848E-2</c:v>
                </c:pt>
                <c:pt idx="2">
                  <c:v>-9.0406528524688778E-2</c:v>
                </c:pt>
                <c:pt idx="3">
                  <c:v>-4.2286874154262577E-3</c:v>
                </c:pt>
                <c:pt idx="4">
                  <c:v>-0.10424798039393668</c:v>
                </c:pt>
                <c:pt idx="5">
                  <c:v>-0.23605314709138914</c:v>
                </c:pt>
                <c:pt idx="6">
                  <c:v>-0.17082901668613748</c:v>
                </c:pt>
                <c:pt idx="7">
                  <c:v>-0.12503422469654102</c:v>
                </c:pt>
                <c:pt idx="12">
                  <c:v>-0.11765987233059094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94-43BB-BDBF-98F94BDB4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D-4AAA-9281-D6CAD96D4E2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GC'!$C$163:$C$175</c:f>
              <c:numCache>
                <c:formatCode>#,##0</c:formatCode>
                <c:ptCount val="13"/>
                <c:pt idx="0">
                  <c:v>4777</c:v>
                </c:pt>
                <c:pt idx="1">
                  <c:v>5938</c:v>
                </c:pt>
                <c:pt idx="2">
                  <c:v>6248</c:v>
                </c:pt>
                <c:pt idx="3">
                  <c:v>8320</c:v>
                </c:pt>
                <c:pt idx="4">
                  <c:v>8140</c:v>
                </c:pt>
                <c:pt idx="5">
                  <c:v>5791</c:v>
                </c:pt>
                <c:pt idx="6">
                  <c:v>8342</c:v>
                </c:pt>
                <c:pt idx="7">
                  <c:v>11827</c:v>
                </c:pt>
                <c:pt idx="8">
                  <c:v>6010</c:v>
                </c:pt>
                <c:pt idx="9">
                  <c:v>7726</c:v>
                </c:pt>
                <c:pt idx="10">
                  <c:v>4782</c:v>
                </c:pt>
                <c:pt idx="11">
                  <c:v>4466</c:v>
                </c:pt>
                <c:pt idx="12">
                  <c:v>82367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D-4AAA-9281-D6CAD96D4E2C}"/>
            </c:ext>
          </c:extLst>
        </c:ser>
        <c:ser>
          <c:idx val="5"/>
          <c:order val="1"/>
          <c:tx>
            <c:strRef>
              <c:f>'Viajeros entr evol mensu GC'!$G$161:$H$161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4D-4AAA-9281-D6CAD96D4E2C}"/>
              </c:ext>
            </c:extLst>
          </c:dPt>
          <c:val>
            <c:numRef>
              <c:f>'Viajeros entr evol mensu GC'!$G$163:$G$175</c:f>
              <c:numCache>
                <c:formatCode>#,##0</c:formatCode>
                <c:ptCount val="13"/>
                <c:pt idx="0">
                  <c:v>1987</c:v>
                </c:pt>
                <c:pt idx="1">
                  <c:v>1941</c:v>
                </c:pt>
                <c:pt idx="2">
                  <c:v>2165</c:v>
                </c:pt>
                <c:pt idx="3">
                  <c:v>2166</c:v>
                </c:pt>
                <c:pt idx="4">
                  <c:v>3942</c:v>
                </c:pt>
                <c:pt idx="5">
                  <c:v>2713</c:v>
                </c:pt>
                <c:pt idx="6">
                  <c:v>7311</c:v>
                </c:pt>
                <c:pt idx="7">
                  <c:v>11004</c:v>
                </c:pt>
                <c:pt idx="8">
                  <c:v>5432</c:v>
                </c:pt>
                <c:pt idx="9">
                  <c:v>8135</c:v>
                </c:pt>
                <c:pt idx="10">
                  <c:v>4800</c:v>
                </c:pt>
                <c:pt idx="11">
                  <c:v>5309</c:v>
                </c:pt>
                <c:pt idx="12">
                  <c:v>56905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4D-4AAA-9281-D6CAD96D4E2C}"/>
            </c:ext>
          </c:extLst>
        </c:ser>
        <c:ser>
          <c:idx val="0"/>
          <c:order val="2"/>
          <c:tx>
            <c:strRef>
              <c:f>'Viajeros entr evol mensu GC'!$I$161:$J$161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4D-4AAA-9281-D6CAD96D4E2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GC'!$I$163:$I$175</c:f>
              <c:numCache>
                <c:formatCode>#,##0</c:formatCode>
                <c:ptCount val="13"/>
                <c:pt idx="0">
                  <c:v>4202</c:v>
                </c:pt>
                <c:pt idx="1">
                  <c:v>6655</c:v>
                </c:pt>
                <c:pt idx="2">
                  <c:v>6549</c:v>
                </c:pt>
                <c:pt idx="3">
                  <c:v>9621</c:v>
                </c:pt>
                <c:pt idx="4">
                  <c:v>8766</c:v>
                </c:pt>
                <c:pt idx="5">
                  <c:v>5386</c:v>
                </c:pt>
                <c:pt idx="6">
                  <c:v>9482</c:v>
                </c:pt>
                <c:pt idx="7">
                  <c:v>11262</c:v>
                </c:pt>
                <c:pt idx="8">
                  <c:v>6277</c:v>
                </c:pt>
                <c:pt idx="9">
                  <c:v>8808</c:v>
                </c:pt>
                <c:pt idx="10">
                  <c:v>5727</c:v>
                </c:pt>
                <c:pt idx="11">
                  <c:v>6705</c:v>
                </c:pt>
                <c:pt idx="12">
                  <c:v>89440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4D-4AAA-9281-D6CAD96D4E2C}"/>
            </c:ext>
          </c:extLst>
        </c:ser>
        <c:ser>
          <c:idx val="1"/>
          <c:order val="3"/>
          <c:tx>
            <c:strRef>
              <c:f>'Viajeros entr evol mensu GC'!$K$161:$L$161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4D-4AAA-9281-D6CAD96D4E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4D-4AAA-9281-D6CAD96D4E2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GC'!$K$163:$K$175</c:f>
              <c:numCache>
                <c:formatCode>#,##0</c:formatCode>
                <c:ptCount val="13"/>
                <c:pt idx="0">
                  <c:v>7223</c:v>
                </c:pt>
                <c:pt idx="1">
                  <c:v>9366</c:v>
                </c:pt>
                <c:pt idx="2">
                  <c:v>7437</c:v>
                </c:pt>
                <c:pt idx="3">
                  <c:v>10688</c:v>
                </c:pt>
                <c:pt idx="4">
                  <c:v>8566</c:v>
                </c:pt>
                <c:pt idx="5">
                  <c:v>6228</c:v>
                </c:pt>
                <c:pt idx="6">
                  <c:v>9002</c:v>
                </c:pt>
                <c:pt idx="7">
                  <c:v>11318</c:v>
                </c:pt>
                <c:pt idx="12">
                  <c:v>69828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4D-4AAA-9281-D6CAD96D4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4D-4AAA-9281-D6CAD96D4E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4D-4AAA-9281-D6CAD96D4E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4D-4AAA-9281-D6CAD96D4E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4D-4AAA-9281-D6CAD96D4E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4D-4AAA-9281-D6CAD96D4E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4D-4AAA-9281-D6CAD96D4E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4D-4AAA-9281-D6CAD96D4E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4D-4AAA-9281-D6CAD96D4E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4D-4AAA-9281-D6CAD96D4E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4D-4AAA-9281-D6CAD96D4E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4D-4AAA-9281-D6CAD96D4E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4D-4AAA-9281-D6CAD96D4E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4D-4AAA-9281-D6CAD96D4E2C}"/>
              </c:ext>
            </c:extLst>
          </c:dPt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GC'!$L$163:$L$175</c:f>
              <c:numCache>
                <c:formatCode>0.0%</c:formatCode>
                <c:ptCount val="13"/>
                <c:pt idx="0">
                  <c:v>0.71894336030461692</c:v>
                </c:pt>
                <c:pt idx="1">
                  <c:v>0.40736288504883555</c:v>
                </c:pt>
                <c:pt idx="2">
                  <c:v>0.13559322033898313</c:v>
                </c:pt>
                <c:pt idx="3">
                  <c:v>0.11090323251221279</c:v>
                </c:pt>
                <c:pt idx="4">
                  <c:v>-2.2815423226100862E-2</c:v>
                </c:pt>
                <c:pt idx="5">
                  <c:v>0.15633122911251385</c:v>
                </c:pt>
                <c:pt idx="6">
                  <c:v>-5.0622231596709533E-2</c:v>
                </c:pt>
                <c:pt idx="7">
                  <c:v>4.9724738057184137E-3</c:v>
                </c:pt>
                <c:pt idx="12">
                  <c:v>0.12765854367520957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4D-4AAA-9281-D6CAD96D4E2C}"/>
            </c:ext>
          </c:extLst>
        </c:ser>
        <c:ser>
          <c:idx val="4"/>
          <c:order val="5"/>
          <c:tx>
            <c:strRef>
              <c:f>'Viajeros entr evol mensu GC'!$M$162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GC'!$M$163:$M$175</c:f>
              <c:numCache>
                <c:formatCode>0.0%</c:formatCode>
                <c:ptCount val="13"/>
                <c:pt idx="0">
                  <c:v>0.51203684320703369</c:v>
                </c:pt>
                <c:pt idx="1">
                  <c:v>0.57729875378915452</c:v>
                </c:pt>
                <c:pt idx="2">
                  <c:v>0.19030089628681179</c:v>
                </c:pt>
                <c:pt idx="3">
                  <c:v>0.28461538461538471</c:v>
                </c:pt>
                <c:pt idx="4">
                  <c:v>5.2334152334152284E-2</c:v>
                </c:pt>
                <c:pt idx="5">
                  <c:v>7.5461923674667641E-2</c:v>
                </c:pt>
                <c:pt idx="6">
                  <c:v>7.9117717573723434E-2</c:v>
                </c:pt>
                <c:pt idx="7">
                  <c:v>-4.3037118457766144E-2</c:v>
                </c:pt>
                <c:pt idx="12">
                  <c:v>0.17589209032888209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4D-4AAA-9281-D6CAD96D4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DF-4EEA-9424-65B0238DFA8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GC'!$C$185:$C$197</c:f>
              <c:numCache>
                <c:formatCode>#,##0</c:formatCode>
                <c:ptCount val="13"/>
                <c:pt idx="0">
                  <c:v>5281</c:v>
                </c:pt>
                <c:pt idx="1">
                  <c:v>4551</c:v>
                </c:pt>
                <c:pt idx="2">
                  <c:v>6364</c:v>
                </c:pt>
                <c:pt idx="3">
                  <c:v>7773</c:v>
                </c:pt>
                <c:pt idx="4">
                  <c:v>6408</c:v>
                </c:pt>
                <c:pt idx="5">
                  <c:v>7816</c:v>
                </c:pt>
                <c:pt idx="6">
                  <c:v>9059</c:v>
                </c:pt>
                <c:pt idx="7">
                  <c:v>7458</c:v>
                </c:pt>
                <c:pt idx="8">
                  <c:v>6956</c:v>
                </c:pt>
                <c:pt idx="9">
                  <c:v>6361</c:v>
                </c:pt>
                <c:pt idx="10">
                  <c:v>5193</c:v>
                </c:pt>
                <c:pt idx="11">
                  <c:v>5794</c:v>
                </c:pt>
                <c:pt idx="12">
                  <c:v>79014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F-4EEA-9424-65B0238DFA83}"/>
            </c:ext>
          </c:extLst>
        </c:ser>
        <c:ser>
          <c:idx val="5"/>
          <c:order val="1"/>
          <c:tx>
            <c:strRef>
              <c:f>'Viajeros entr evol mensu GC'!$G$183:$H$183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DF-4EEA-9424-65B0238DFA83}"/>
              </c:ext>
            </c:extLst>
          </c:dPt>
          <c:val>
            <c:numRef>
              <c:f>'Viajeros entr evol mensu GC'!$G$185:$G$197</c:f>
              <c:numCache>
                <c:formatCode>#,##0</c:formatCode>
                <c:ptCount val="13"/>
                <c:pt idx="0">
                  <c:v>1396</c:v>
                </c:pt>
                <c:pt idx="1">
                  <c:v>170</c:v>
                </c:pt>
                <c:pt idx="2">
                  <c:v>248</c:v>
                </c:pt>
                <c:pt idx="3">
                  <c:v>416</c:v>
                </c:pt>
                <c:pt idx="4">
                  <c:v>1933</c:v>
                </c:pt>
                <c:pt idx="5">
                  <c:v>4559</c:v>
                </c:pt>
                <c:pt idx="6">
                  <c:v>5596</c:v>
                </c:pt>
                <c:pt idx="7">
                  <c:v>6893</c:v>
                </c:pt>
                <c:pt idx="8">
                  <c:v>7151</c:v>
                </c:pt>
                <c:pt idx="9">
                  <c:v>8262</c:v>
                </c:pt>
                <c:pt idx="10">
                  <c:v>6651</c:v>
                </c:pt>
                <c:pt idx="11">
                  <c:v>6124</c:v>
                </c:pt>
                <c:pt idx="12">
                  <c:v>49399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DF-4EEA-9424-65B0238DFA83}"/>
            </c:ext>
          </c:extLst>
        </c:ser>
        <c:ser>
          <c:idx val="0"/>
          <c:order val="2"/>
          <c:tx>
            <c:strRef>
              <c:f>'Viajeros entr evol mensu GC'!$I$183:$J$183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DF-4EEA-9424-65B0238DFA8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GC'!$I$185:$I$197</c:f>
              <c:numCache>
                <c:formatCode>#,##0</c:formatCode>
                <c:ptCount val="13"/>
                <c:pt idx="0">
                  <c:v>5781</c:v>
                </c:pt>
                <c:pt idx="1">
                  <c:v>5925</c:v>
                </c:pt>
                <c:pt idx="2">
                  <c:v>6016</c:v>
                </c:pt>
                <c:pt idx="3">
                  <c:v>8779</c:v>
                </c:pt>
                <c:pt idx="4">
                  <c:v>5511</c:v>
                </c:pt>
                <c:pt idx="5">
                  <c:v>5402</c:v>
                </c:pt>
                <c:pt idx="6">
                  <c:v>10797</c:v>
                </c:pt>
                <c:pt idx="7">
                  <c:v>7333</c:v>
                </c:pt>
                <c:pt idx="8">
                  <c:v>6861</c:v>
                </c:pt>
                <c:pt idx="9">
                  <c:v>7780</c:v>
                </c:pt>
                <c:pt idx="10">
                  <c:v>5379</c:v>
                </c:pt>
                <c:pt idx="11">
                  <c:v>5928</c:v>
                </c:pt>
                <c:pt idx="12">
                  <c:v>81492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DF-4EEA-9424-65B0238DFA83}"/>
            </c:ext>
          </c:extLst>
        </c:ser>
        <c:ser>
          <c:idx val="1"/>
          <c:order val="3"/>
          <c:tx>
            <c:strRef>
              <c:f>'Viajeros entr evol mensu GC'!$K$183:$L$183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DF-4EEA-9424-65B0238DFA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DF-4EEA-9424-65B0238DFA8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GC'!$K$185:$K$197</c:f>
              <c:numCache>
                <c:formatCode>#,##0</c:formatCode>
                <c:ptCount val="13"/>
                <c:pt idx="0">
                  <c:v>5547</c:v>
                </c:pt>
                <c:pt idx="1">
                  <c:v>5633</c:v>
                </c:pt>
                <c:pt idx="2">
                  <c:v>6275</c:v>
                </c:pt>
                <c:pt idx="3">
                  <c:v>8770</c:v>
                </c:pt>
                <c:pt idx="4">
                  <c:v>7744</c:v>
                </c:pt>
                <c:pt idx="5">
                  <c:v>5656</c:v>
                </c:pt>
                <c:pt idx="6">
                  <c:v>10922</c:v>
                </c:pt>
                <c:pt idx="7">
                  <c:v>7539</c:v>
                </c:pt>
                <c:pt idx="12">
                  <c:v>58086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DF-4EEA-9424-65B0238DF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DF-4EEA-9424-65B0238DFA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DF-4EEA-9424-65B0238DFA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DF-4EEA-9424-65B0238DFA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DF-4EEA-9424-65B0238DFA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DF-4EEA-9424-65B0238DFA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F-4EEA-9424-65B0238DFA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F-4EEA-9424-65B0238DFA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DF-4EEA-9424-65B0238DFA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DF-4EEA-9424-65B0238DFA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DF-4EEA-9424-65B0238DFA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DF-4EEA-9424-65B0238DFA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DF-4EEA-9424-65B0238DFA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DF-4EEA-9424-65B0238DFA83}"/>
              </c:ext>
            </c:extLst>
          </c:dPt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GC'!$L$185:$L$197</c:f>
              <c:numCache>
                <c:formatCode>0.0%</c:formatCode>
                <c:ptCount val="13"/>
                <c:pt idx="0">
                  <c:v>-4.0477426050856247E-2</c:v>
                </c:pt>
                <c:pt idx="1">
                  <c:v>-4.9282700421940939E-2</c:v>
                </c:pt>
                <c:pt idx="2">
                  <c:v>4.3051861702127603E-2</c:v>
                </c:pt>
                <c:pt idx="3">
                  <c:v>-1.0251737099897795E-3</c:v>
                </c:pt>
                <c:pt idx="4">
                  <c:v>0.40518962075848308</c:v>
                </c:pt>
                <c:pt idx="5">
                  <c:v>4.7019622362088009E-2</c:v>
                </c:pt>
                <c:pt idx="6">
                  <c:v>1.1577289987959594E-2</c:v>
                </c:pt>
                <c:pt idx="7">
                  <c:v>2.8092186008454867E-2</c:v>
                </c:pt>
                <c:pt idx="12">
                  <c:v>4.5765519227999318E-2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DF-4EEA-9424-65B0238DFA83}"/>
            </c:ext>
          </c:extLst>
        </c:ser>
        <c:ser>
          <c:idx val="4"/>
          <c:order val="5"/>
          <c:tx>
            <c:strRef>
              <c:f>'Viajeros entr evol mensu GC'!$M$184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GC'!$M$185:$M$197</c:f>
              <c:numCache>
                <c:formatCode>0.0%</c:formatCode>
                <c:ptCount val="13"/>
                <c:pt idx="0">
                  <c:v>5.0369248248437692E-2</c:v>
                </c:pt>
                <c:pt idx="1">
                  <c:v>0.23774994506701819</c:v>
                </c:pt>
                <c:pt idx="2">
                  <c:v>-1.3984915147705834E-2</c:v>
                </c:pt>
                <c:pt idx="3">
                  <c:v>0.12826450533899392</c:v>
                </c:pt>
                <c:pt idx="4">
                  <c:v>0.20848938826466923</c:v>
                </c:pt>
                <c:pt idx="5">
                  <c:v>-0.27635619242579323</c:v>
                </c:pt>
                <c:pt idx="6">
                  <c:v>0.20565183795120867</c:v>
                </c:pt>
                <c:pt idx="7">
                  <c:v>1.0860820595333776E-2</c:v>
                </c:pt>
                <c:pt idx="12">
                  <c:v>6.1707183330286908E-2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DF-4EEA-9424-65B0238DF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F8-49D8-9D68-735326F4997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GC'!$C$207:$C$219</c:f>
              <c:numCache>
                <c:formatCode>#,##0</c:formatCode>
                <c:ptCount val="13"/>
                <c:pt idx="0">
                  <c:v>15002</c:v>
                </c:pt>
                <c:pt idx="1">
                  <c:v>13422</c:v>
                </c:pt>
                <c:pt idx="2">
                  <c:v>16460</c:v>
                </c:pt>
                <c:pt idx="3">
                  <c:v>18733</c:v>
                </c:pt>
                <c:pt idx="4">
                  <c:v>15483</c:v>
                </c:pt>
                <c:pt idx="5">
                  <c:v>14277</c:v>
                </c:pt>
                <c:pt idx="6">
                  <c:v>22375</c:v>
                </c:pt>
                <c:pt idx="7">
                  <c:v>21594</c:v>
                </c:pt>
                <c:pt idx="8">
                  <c:v>16369</c:v>
                </c:pt>
                <c:pt idx="9">
                  <c:v>19663</c:v>
                </c:pt>
                <c:pt idx="10">
                  <c:v>15150</c:v>
                </c:pt>
                <c:pt idx="11">
                  <c:v>16558</c:v>
                </c:pt>
                <c:pt idx="12">
                  <c:v>205086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8-49D8-9D68-735326F4997D}"/>
            </c:ext>
          </c:extLst>
        </c:ser>
        <c:ser>
          <c:idx val="5"/>
          <c:order val="1"/>
          <c:tx>
            <c:strRef>
              <c:f>'Viajeros entr evol mensu GC'!$G$205:$H$205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F8-49D8-9D68-735326F4997D}"/>
              </c:ext>
            </c:extLst>
          </c:dPt>
          <c:val>
            <c:numRef>
              <c:f>'Viajeros entr evol mensu GC'!$G$207:$G$219</c:f>
              <c:numCache>
                <c:formatCode>#,##0</c:formatCode>
                <c:ptCount val="13"/>
                <c:pt idx="0">
                  <c:v>509</c:v>
                </c:pt>
                <c:pt idx="1">
                  <c:v>339</c:v>
                </c:pt>
                <c:pt idx="2">
                  <c:v>508</c:v>
                </c:pt>
                <c:pt idx="3">
                  <c:v>903</c:v>
                </c:pt>
                <c:pt idx="4">
                  <c:v>2487</c:v>
                </c:pt>
                <c:pt idx="5">
                  <c:v>8608</c:v>
                </c:pt>
                <c:pt idx="6">
                  <c:v>9649</c:v>
                </c:pt>
                <c:pt idx="7">
                  <c:v>15835</c:v>
                </c:pt>
                <c:pt idx="8">
                  <c:v>17158</c:v>
                </c:pt>
                <c:pt idx="9">
                  <c:v>24946</c:v>
                </c:pt>
                <c:pt idx="10">
                  <c:v>15526</c:v>
                </c:pt>
                <c:pt idx="11">
                  <c:v>15745</c:v>
                </c:pt>
                <c:pt idx="12">
                  <c:v>112213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8-49D8-9D68-735326F4997D}"/>
            </c:ext>
          </c:extLst>
        </c:ser>
        <c:ser>
          <c:idx val="0"/>
          <c:order val="2"/>
          <c:tx>
            <c:strRef>
              <c:f>'Viajeros entr evol mensu GC'!$I$205:$J$205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F8-49D8-9D68-735326F4997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GC'!$I$207:$I$219</c:f>
              <c:numCache>
                <c:formatCode>#,##0</c:formatCode>
                <c:ptCount val="13"/>
                <c:pt idx="0">
                  <c:v>16833</c:v>
                </c:pt>
                <c:pt idx="1">
                  <c:v>17692</c:v>
                </c:pt>
                <c:pt idx="2">
                  <c:v>17450</c:v>
                </c:pt>
                <c:pt idx="3">
                  <c:v>21942</c:v>
                </c:pt>
                <c:pt idx="4">
                  <c:v>19285</c:v>
                </c:pt>
                <c:pt idx="5">
                  <c:v>15453</c:v>
                </c:pt>
                <c:pt idx="6">
                  <c:v>22147</c:v>
                </c:pt>
                <c:pt idx="7">
                  <c:v>24458</c:v>
                </c:pt>
                <c:pt idx="8">
                  <c:v>19164</c:v>
                </c:pt>
                <c:pt idx="9">
                  <c:v>22464</c:v>
                </c:pt>
                <c:pt idx="10">
                  <c:v>15137</c:v>
                </c:pt>
                <c:pt idx="11">
                  <c:v>17267</c:v>
                </c:pt>
                <c:pt idx="12">
                  <c:v>229292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F8-49D8-9D68-735326F4997D}"/>
            </c:ext>
          </c:extLst>
        </c:ser>
        <c:ser>
          <c:idx val="1"/>
          <c:order val="3"/>
          <c:tx>
            <c:strRef>
              <c:f>'Viajeros entr evol mensu GC'!$K$205:$L$205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F8-49D8-9D68-735326F499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F8-49D8-9D68-735326F4997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GC'!$K$207:$K$219</c:f>
              <c:numCache>
                <c:formatCode>#,##0</c:formatCode>
                <c:ptCount val="13"/>
                <c:pt idx="0">
                  <c:v>17690</c:v>
                </c:pt>
                <c:pt idx="1">
                  <c:v>16379</c:v>
                </c:pt>
                <c:pt idx="2">
                  <c:v>16203</c:v>
                </c:pt>
                <c:pt idx="3">
                  <c:v>20891</c:v>
                </c:pt>
                <c:pt idx="4">
                  <c:v>18073</c:v>
                </c:pt>
                <c:pt idx="5">
                  <c:v>15342</c:v>
                </c:pt>
                <c:pt idx="6">
                  <c:v>21658</c:v>
                </c:pt>
                <c:pt idx="7">
                  <c:v>23316</c:v>
                </c:pt>
                <c:pt idx="12">
                  <c:v>149552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F8-49D8-9D68-735326F49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8-49D8-9D68-735326F499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8-49D8-9D68-735326F499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8-49D8-9D68-735326F499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8-49D8-9D68-735326F499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8-49D8-9D68-735326F499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8-49D8-9D68-735326F499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8-49D8-9D68-735326F499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F8-49D8-9D68-735326F499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F8-49D8-9D68-735326F499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F8-49D8-9D68-735326F499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F8-49D8-9D68-735326F499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F8-49D8-9D68-735326F499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F8-49D8-9D68-735326F4997D}"/>
              </c:ext>
            </c:extLst>
          </c:dPt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GC'!$L$207:$L$219</c:f>
              <c:numCache>
                <c:formatCode>0.0%</c:formatCode>
                <c:ptCount val="13"/>
                <c:pt idx="0">
                  <c:v>5.0911899245529524E-2</c:v>
                </c:pt>
                <c:pt idx="1">
                  <c:v>-7.4214334162333251E-2</c:v>
                </c:pt>
                <c:pt idx="2">
                  <c:v>-7.1461318051575962E-2</c:v>
                </c:pt>
                <c:pt idx="3">
                  <c:v>-4.7899006471606942E-2</c:v>
                </c:pt>
                <c:pt idx="4">
                  <c:v>-6.2846772102670423E-2</c:v>
                </c:pt>
                <c:pt idx="5">
                  <c:v>-7.1830712483013093E-3</c:v>
                </c:pt>
                <c:pt idx="6">
                  <c:v>-2.2079739919627972E-2</c:v>
                </c:pt>
                <c:pt idx="7">
                  <c:v>-4.6692288821653438E-2</c:v>
                </c:pt>
                <c:pt idx="12">
                  <c:v>-3.6764137575679534E-2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F8-49D8-9D68-735326F4997D}"/>
            </c:ext>
          </c:extLst>
        </c:ser>
        <c:ser>
          <c:idx val="4"/>
          <c:order val="5"/>
          <c:tx>
            <c:strRef>
              <c:f>'Viajeros entr evol mensu GC'!$M$206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GC'!$M$207:$M$219</c:f>
              <c:numCache>
                <c:formatCode>0.0%</c:formatCode>
                <c:ptCount val="13"/>
                <c:pt idx="0">
                  <c:v>0.1791761098520197</c:v>
                </c:pt>
                <c:pt idx="1">
                  <c:v>0.22030993890627326</c:v>
                </c:pt>
                <c:pt idx="2">
                  <c:v>-1.5613608748481167E-2</c:v>
                </c:pt>
                <c:pt idx="3">
                  <c:v>0.11519777931991682</c:v>
                </c:pt>
                <c:pt idx="4">
                  <c:v>0.1672802428469935</c:v>
                </c:pt>
                <c:pt idx="5">
                  <c:v>7.4595503256986717E-2</c:v>
                </c:pt>
                <c:pt idx="6">
                  <c:v>-3.2044692737430158E-2</c:v>
                </c:pt>
                <c:pt idx="7">
                  <c:v>7.9744373437065752E-2</c:v>
                </c:pt>
                <c:pt idx="12">
                  <c:v>8.8870443988175785E-2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F8-49D8-9D68-735326F49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94-4FCF-8E8A-8376C2A31AC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GC'!$C$229:$C$241</c:f>
              <c:numCache>
                <c:formatCode>#,##0</c:formatCode>
                <c:ptCount val="13"/>
                <c:pt idx="0">
                  <c:v>6509</c:v>
                </c:pt>
                <c:pt idx="1">
                  <c:v>5910</c:v>
                </c:pt>
                <c:pt idx="2">
                  <c:v>6183</c:v>
                </c:pt>
                <c:pt idx="3">
                  <c:v>6261</c:v>
                </c:pt>
                <c:pt idx="4">
                  <c:v>5482</c:v>
                </c:pt>
                <c:pt idx="5">
                  <c:v>4839</c:v>
                </c:pt>
                <c:pt idx="6">
                  <c:v>5610</c:v>
                </c:pt>
                <c:pt idx="7">
                  <c:v>8166</c:v>
                </c:pt>
                <c:pt idx="8">
                  <c:v>5106</c:v>
                </c:pt>
                <c:pt idx="9">
                  <c:v>5698</c:v>
                </c:pt>
                <c:pt idx="10">
                  <c:v>5471</c:v>
                </c:pt>
                <c:pt idx="11">
                  <c:v>6702</c:v>
                </c:pt>
                <c:pt idx="12">
                  <c:v>71937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4-4FCF-8E8A-8376C2A31ACB}"/>
            </c:ext>
          </c:extLst>
        </c:ser>
        <c:ser>
          <c:idx val="5"/>
          <c:order val="1"/>
          <c:tx>
            <c:strRef>
              <c:f>'Viajeros entr evol mensu GC'!$G$227:$H$227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94-4FCF-8E8A-8376C2A31ACB}"/>
              </c:ext>
            </c:extLst>
          </c:dPt>
          <c:val>
            <c:numRef>
              <c:f>'Viajeros entr evol mensu GC'!$G$229:$G$241</c:f>
              <c:numCache>
                <c:formatCode>#,##0</c:formatCode>
                <c:ptCount val="13"/>
                <c:pt idx="0">
                  <c:v>865</c:v>
                </c:pt>
                <c:pt idx="1">
                  <c:v>802</c:v>
                </c:pt>
                <c:pt idx="2">
                  <c:v>1185</c:v>
                </c:pt>
                <c:pt idx="3">
                  <c:v>1377</c:v>
                </c:pt>
                <c:pt idx="4">
                  <c:v>1656</c:v>
                </c:pt>
                <c:pt idx="5">
                  <c:v>1813</c:v>
                </c:pt>
                <c:pt idx="6">
                  <c:v>2679</c:v>
                </c:pt>
                <c:pt idx="7">
                  <c:v>4490</c:v>
                </c:pt>
                <c:pt idx="8">
                  <c:v>2665</c:v>
                </c:pt>
                <c:pt idx="9">
                  <c:v>3851</c:v>
                </c:pt>
                <c:pt idx="10">
                  <c:v>4200</c:v>
                </c:pt>
                <c:pt idx="11">
                  <c:v>5277</c:v>
                </c:pt>
                <c:pt idx="12">
                  <c:v>30860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4-4FCF-8E8A-8376C2A31ACB}"/>
            </c:ext>
          </c:extLst>
        </c:ser>
        <c:ser>
          <c:idx val="0"/>
          <c:order val="2"/>
          <c:tx>
            <c:strRef>
              <c:f>'Viajeros entr evol mensu GC'!$I$227:$J$227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4-4FCF-8E8A-8376C2A31AC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GC'!$I$229:$I$241</c:f>
              <c:numCache>
                <c:formatCode>#,##0</c:formatCode>
                <c:ptCount val="13"/>
                <c:pt idx="0">
                  <c:v>4824</c:v>
                </c:pt>
                <c:pt idx="1">
                  <c:v>5262</c:v>
                </c:pt>
                <c:pt idx="2">
                  <c:v>5545</c:v>
                </c:pt>
                <c:pt idx="3">
                  <c:v>5475</c:v>
                </c:pt>
                <c:pt idx="4">
                  <c:v>5988</c:v>
                </c:pt>
                <c:pt idx="5">
                  <c:v>4474</c:v>
                </c:pt>
                <c:pt idx="6">
                  <c:v>4669</c:v>
                </c:pt>
                <c:pt idx="7">
                  <c:v>7253</c:v>
                </c:pt>
                <c:pt idx="8">
                  <c:v>4356</c:v>
                </c:pt>
                <c:pt idx="9">
                  <c:v>5375</c:v>
                </c:pt>
                <c:pt idx="10">
                  <c:v>5456</c:v>
                </c:pt>
                <c:pt idx="11">
                  <c:v>6769</c:v>
                </c:pt>
                <c:pt idx="12">
                  <c:v>65446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94-4FCF-8E8A-8376C2A31ACB}"/>
            </c:ext>
          </c:extLst>
        </c:ser>
        <c:ser>
          <c:idx val="1"/>
          <c:order val="3"/>
          <c:tx>
            <c:strRef>
              <c:f>'Viajeros entr evol mensu GC'!$K$227:$L$227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94-4FCF-8E8A-8376C2A31A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94-4FCF-8E8A-8376C2A31AC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GC'!$K$229:$K$241</c:f>
              <c:numCache>
                <c:formatCode>#,##0</c:formatCode>
                <c:ptCount val="13"/>
                <c:pt idx="0">
                  <c:v>7821</c:v>
                </c:pt>
                <c:pt idx="1">
                  <c:v>6474</c:v>
                </c:pt>
                <c:pt idx="2">
                  <c:v>5259</c:v>
                </c:pt>
                <c:pt idx="3">
                  <c:v>5813</c:v>
                </c:pt>
                <c:pt idx="4">
                  <c:v>5231</c:v>
                </c:pt>
                <c:pt idx="5">
                  <c:v>4690</c:v>
                </c:pt>
                <c:pt idx="6">
                  <c:v>5735</c:v>
                </c:pt>
                <c:pt idx="7">
                  <c:v>7189</c:v>
                </c:pt>
                <c:pt idx="12">
                  <c:v>48212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94-4FCF-8E8A-8376C2A31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94-4FCF-8E8A-8376C2A31A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94-4FCF-8E8A-8376C2A31A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94-4FCF-8E8A-8376C2A31A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94-4FCF-8E8A-8376C2A31A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94-4FCF-8E8A-8376C2A31A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94-4FCF-8E8A-8376C2A31A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94-4FCF-8E8A-8376C2A31A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94-4FCF-8E8A-8376C2A31A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94-4FCF-8E8A-8376C2A31A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94-4FCF-8E8A-8376C2A31A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94-4FCF-8E8A-8376C2A31A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94-4FCF-8E8A-8376C2A31A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94-4FCF-8E8A-8376C2A31ACB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GC'!$L$229:$L$241</c:f>
              <c:numCache>
                <c:formatCode>0.0%</c:formatCode>
                <c:ptCount val="13"/>
                <c:pt idx="0">
                  <c:v>0.62126865671641784</c:v>
                </c:pt>
                <c:pt idx="1">
                  <c:v>0.23033067274800456</c:v>
                </c:pt>
                <c:pt idx="2">
                  <c:v>-5.1577998196573493E-2</c:v>
                </c:pt>
                <c:pt idx="3">
                  <c:v>6.173515981735167E-2</c:v>
                </c:pt>
                <c:pt idx="4">
                  <c:v>-0.12641950567802274</c:v>
                </c:pt>
                <c:pt idx="5">
                  <c:v>4.8278945015646002E-2</c:v>
                </c:pt>
                <c:pt idx="6">
                  <c:v>0.22831441422146059</c:v>
                </c:pt>
                <c:pt idx="7">
                  <c:v>-8.8239349234799924E-3</c:v>
                </c:pt>
                <c:pt idx="12">
                  <c:v>0.10857668429524026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94-4FCF-8E8A-8376C2A31ACB}"/>
            </c:ext>
          </c:extLst>
        </c:ser>
        <c:ser>
          <c:idx val="4"/>
          <c:order val="5"/>
          <c:tx>
            <c:strRef>
              <c:f>'Viajeros entr evol mensu GC'!$M$228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GC'!$M$229:$M$241</c:f>
              <c:numCache>
                <c:formatCode>0.0%</c:formatCode>
                <c:ptCount val="13"/>
                <c:pt idx="0">
                  <c:v>0.20156706099247201</c:v>
                </c:pt>
                <c:pt idx="1">
                  <c:v>9.5431472081218383E-2</c:v>
                </c:pt>
                <c:pt idx="2">
                  <c:v>-0.14944201843765159</c:v>
                </c:pt>
                <c:pt idx="3">
                  <c:v>-7.1554064845871235E-2</c:v>
                </c:pt>
                <c:pt idx="4">
                  <c:v>-4.5786209412623124E-2</c:v>
                </c:pt>
                <c:pt idx="5">
                  <c:v>-3.0791485844182676E-2</c:v>
                </c:pt>
                <c:pt idx="6">
                  <c:v>2.2281639928698693E-2</c:v>
                </c:pt>
                <c:pt idx="7">
                  <c:v>-0.11964241978937051</c:v>
                </c:pt>
                <c:pt idx="12">
                  <c:v>-1.5277777777777724E-2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94-4FCF-8E8A-8376C2A31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3-4116-AF2A-C27D883C6A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TF'!$C$590:$C$602</c:f>
              <c:numCache>
                <c:formatCode>#,##0</c:formatCode>
                <c:ptCount val="13"/>
                <c:pt idx="0">
                  <c:v>5379</c:v>
                </c:pt>
                <c:pt idx="1">
                  <c:v>2650</c:v>
                </c:pt>
                <c:pt idx="2">
                  <c:v>4002</c:v>
                </c:pt>
                <c:pt idx="3">
                  <c:v>4605</c:v>
                </c:pt>
                <c:pt idx="4">
                  <c:v>5079</c:v>
                </c:pt>
                <c:pt idx="5">
                  <c:v>5524</c:v>
                </c:pt>
                <c:pt idx="6">
                  <c:v>5844</c:v>
                </c:pt>
                <c:pt idx="7">
                  <c:v>5525</c:v>
                </c:pt>
                <c:pt idx="8">
                  <c:v>5634</c:v>
                </c:pt>
                <c:pt idx="9">
                  <c:v>5843</c:v>
                </c:pt>
                <c:pt idx="10">
                  <c:v>4402</c:v>
                </c:pt>
                <c:pt idx="11">
                  <c:v>4286</c:v>
                </c:pt>
                <c:pt idx="12">
                  <c:v>58773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3-4116-AF2A-C27D883C6AC1}"/>
            </c:ext>
          </c:extLst>
        </c:ser>
        <c:ser>
          <c:idx val="5"/>
          <c:order val="1"/>
          <c:tx>
            <c:strRef>
              <c:f>'Viajeros entr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53-4116-AF2A-C27D883C6AC1}"/>
              </c:ext>
            </c:extLst>
          </c:dPt>
          <c:val>
            <c:numRef>
              <c:f>'Viajeros entr evol mensu TF'!$G$590:$G$602</c:f>
              <c:numCache>
                <c:formatCode>#,##0</c:formatCode>
                <c:ptCount val="13"/>
                <c:pt idx="0">
                  <c:v>403</c:v>
                </c:pt>
                <c:pt idx="1">
                  <c:v>311</c:v>
                </c:pt>
                <c:pt idx="2">
                  <c:v>420</c:v>
                </c:pt>
                <c:pt idx="3">
                  <c:v>362</c:v>
                </c:pt>
                <c:pt idx="4">
                  <c:v>279</c:v>
                </c:pt>
                <c:pt idx="5">
                  <c:v>674</c:v>
                </c:pt>
                <c:pt idx="6">
                  <c:v>409</c:v>
                </c:pt>
                <c:pt idx="7">
                  <c:v>375</c:v>
                </c:pt>
                <c:pt idx="8">
                  <c:v>381</c:v>
                </c:pt>
                <c:pt idx="9">
                  <c:v>633</c:v>
                </c:pt>
                <c:pt idx="10">
                  <c:v>790</c:v>
                </c:pt>
                <c:pt idx="11">
                  <c:v>961</c:v>
                </c:pt>
                <c:pt idx="12">
                  <c:v>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53-4116-AF2A-C27D883C6AC1}"/>
            </c:ext>
          </c:extLst>
        </c:ser>
        <c:ser>
          <c:idx val="0"/>
          <c:order val="2"/>
          <c:tx>
            <c:strRef>
              <c:f>'Viajeros entr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3-4116-AF2A-C27D883C6A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TF'!$I$590:$I$602</c:f>
              <c:numCache>
                <c:formatCode>#,##0</c:formatCode>
                <c:ptCount val="13"/>
                <c:pt idx="0">
                  <c:v>1253</c:v>
                </c:pt>
                <c:pt idx="1">
                  <c:v>750</c:v>
                </c:pt>
                <c:pt idx="2">
                  <c:v>492</c:v>
                </c:pt>
                <c:pt idx="3">
                  <c:v>589</c:v>
                </c:pt>
                <c:pt idx="4">
                  <c:v>423</c:v>
                </c:pt>
                <c:pt idx="5">
                  <c:v>402</c:v>
                </c:pt>
                <c:pt idx="6">
                  <c:v>589</c:v>
                </c:pt>
                <c:pt idx="7">
                  <c:v>428</c:v>
                </c:pt>
                <c:pt idx="8">
                  <c:v>537</c:v>
                </c:pt>
                <c:pt idx="9">
                  <c:v>668</c:v>
                </c:pt>
                <c:pt idx="10">
                  <c:v>739</c:v>
                </c:pt>
                <c:pt idx="11">
                  <c:v>985</c:v>
                </c:pt>
                <c:pt idx="12">
                  <c:v>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53-4116-AF2A-C27D883C6AC1}"/>
            </c:ext>
          </c:extLst>
        </c:ser>
        <c:ser>
          <c:idx val="1"/>
          <c:order val="3"/>
          <c:tx>
            <c:strRef>
              <c:f>'Viajeros entr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53-4116-AF2A-C27D883C6A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53-4116-AF2A-C27D883C6A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TF'!$K$590:$K$602</c:f>
              <c:numCache>
                <c:formatCode>#,##0</c:formatCode>
                <c:ptCount val="13"/>
                <c:pt idx="0">
                  <c:v>1154</c:v>
                </c:pt>
                <c:pt idx="1">
                  <c:v>787</c:v>
                </c:pt>
                <c:pt idx="2">
                  <c:v>756</c:v>
                </c:pt>
                <c:pt idx="3">
                  <c:v>834</c:v>
                </c:pt>
                <c:pt idx="4">
                  <c:v>592</c:v>
                </c:pt>
                <c:pt idx="5">
                  <c:v>650</c:v>
                </c:pt>
                <c:pt idx="6">
                  <c:v>609</c:v>
                </c:pt>
                <c:pt idx="7">
                  <c:v>615</c:v>
                </c:pt>
                <c:pt idx="12">
                  <c:v>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53-4116-AF2A-C27D883C6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53-4116-AF2A-C27D883C6A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53-4116-AF2A-C27D883C6A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53-4116-AF2A-C27D883C6A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53-4116-AF2A-C27D883C6A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53-4116-AF2A-C27D883C6A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53-4116-AF2A-C27D883C6A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53-4116-AF2A-C27D883C6A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53-4116-AF2A-C27D883C6A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53-4116-AF2A-C27D883C6A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53-4116-AF2A-C27D883C6A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53-4116-AF2A-C27D883C6A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53-4116-AF2A-C27D883C6A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53-4116-AF2A-C27D883C6AC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TF'!$L$590:$L$602</c:f>
              <c:numCache>
                <c:formatCode>0.0%</c:formatCode>
                <c:ptCount val="13"/>
                <c:pt idx="0">
                  <c:v>-7.901037509976061E-2</c:v>
                </c:pt>
                <c:pt idx="1">
                  <c:v>4.9333333333333229E-2</c:v>
                </c:pt>
                <c:pt idx="2">
                  <c:v>0.53658536585365857</c:v>
                </c:pt>
                <c:pt idx="3">
                  <c:v>0.41595925297113756</c:v>
                </c:pt>
                <c:pt idx="4">
                  <c:v>0.39952718676122934</c:v>
                </c:pt>
                <c:pt idx="5">
                  <c:v>0.61691542288557222</c:v>
                </c:pt>
                <c:pt idx="6">
                  <c:v>3.395585738539908E-2</c:v>
                </c:pt>
                <c:pt idx="7">
                  <c:v>0.43691588785046731</c:v>
                </c:pt>
                <c:pt idx="12">
                  <c:v>0.21741778319123028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53-4116-AF2A-C27D883C6AC1}"/>
            </c:ext>
          </c:extLst>
        </c:ser>
        <c:ser>
          <c:idx val="4"/>
          <c:order val="5"/>
          <c:tx>
            <c:strRef>
              <c:f>'Viajeros entr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TF'!$M$590:$M$602</c:f>
              <c:numCache>
                <c:formatCode>0.0%</c:formatCode>
                <c:ptCount val="13"/>
                <c:pt idx="0">
                  <c:v>-0.78546198178100024</c:v>
                </c:pt>
                <c:pt idx="1">
                  <c:v>-0.70301886792452828</c:v>
                </c:pt>
                <c:pt idx="2">
                  <c:v>-0.81109445277361325</c:v>
                </c:pt>
                <c:pt idx="3">
                  <c:v>-0.81889250814332248</c:v>
                </c:pt>
                <c:pt idx="4">
                  <c:v>-0.88344162236660762</c:v>
                </c:pt>
                <c:pt idx="5">
                  <c:v>-0.88233164373642292</c:v>
                </c:pt>
                <c:pt idx="6">
                  <c:v>-0.89579055441478439</c:v>
                </c:pt>
                <c:pt idx="7">
                  <c:v>-0.88868778280542982</c:v>
                </c:pt>
                <c:pt idx="12">
                  <c:v>-0.84466949854952345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53-4116-AF2A-C27D883C6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C-4F02-8EB2-E09EFDAA762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GC'!$C$251:$C$263</c:f>
              <c:numCache>
                <c:formatCode>#,##0</c:formatCode>
                <c:ptCount val="13"/>
                <c:pt idx="0">
                  <c:v>4322</c:v>
                </c:pt>
                <c:pt idx="1">
                  <c:v>3583</c:v>
                </c:pt>
                <c:pt idx="2">
                  <c:v>4596</c:v>
                </c:pt>
                <c:pt idx="3">
                  <c:v>5269</c:v>
                </c:pt>
                <c:pt idx="4">
                  <c:v>5145</c:v>
                </c:pt>
                <c:pt idx="5">
                  <c:v>5370</c:v>
                </c:pt>
                <c:pt idx="6">
                  <c:v>5737</c:v>
                </c:pt>
                <c:pt idx="7">
                  <c:v>6388</c:v>
                </c:pt>
                <c:pt idx="8">
                  <c:v>6410</c:v>
                </c:pt>
                <c:pt idx="9">
                  <c:v>5043</c:v>
                </c:pt>
                <c:pt idx="10">
                  <c:v>3644</c:v>
                </c:pt>
                <c:pt idx="11">
                  <c:v>4789</c:v>
                </c:pt>
                <c:pt idx="12">
                  <c:v>60296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C-4F02-8EB2-E09EFDAA7622}"/>
            </c:ext>
          </c:extLst>
        </c:ser>
        <c:ser>
          <c:idx val="5"/>
          <c:order val="1"/>
          <c:tx>
            <c:strRef>
              <c:f>'Viajeros entr evol mensu GC'!$G$249:$H$249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0C-4F02-8EB2-E09EFDAA7622}"/>
              </c:ext>
            </c:extLst>
          </c:dPt>
          <c:val>
            <c:numRef>
              <c:f>'Viajeros entr evol mensu GC'!$G$251:$G$263</c:f>
              <c:numCache>
                <c:formatCode>#,##0</c:formatCode>
                <c:ptCount val="13"/>
                <c:pt idx="0">
                  <c:v>446</c:v>
                </c:pt>
                <c:pt idx="1">
                  <c:v>186</c:v>
                </c:pt>
                <c:pt idx="2">
                  <c:v>210</c:v>
                </c:pt>
                <c:pt idx="3">
                  <c:v>145</c:v>
                </c:pt>
                <c:pt idx="4">
                  <c:v>110</c:v>
                </c:pt>
                <c:pt idx="5">
                  <c:v>128</c:v>
                </c:pt>
                <c:pt idx="6">
                  <c:v>1108</c:v>
                </c:pt>
                <c:pt idx="7">
                  <c:v>2431</c:v>
                </c:pt>
                <c:pt idx="8">
                  <c:v>3138</c:v>
                </c:pt>
                <c:pt idx="9">
                  <c:v>4142</c:v>
                </c:pt>
                <c:pt idx="10">
                  <c:v>3548</c:v>
                </c:pt>
                <c:pt idx="11">
                  <c:v>2991</c:v>
                </c:pt>
                <c:pt idx="12">
                  <c:v>18583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0C-4F02-8EB2-E09EFDAA7622}"/>
            </c:ext>
          </c:extLst>
        </c:ser>
        <c:ser>
          <c:idx val="0"/>
          <c:order val="2"/>
          <c:tx>
            <c:strRef>
              <c:f>'Viajeros entr evol mensu GC'!$I$249:$J$249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0C-4F02-8EB2-E09EFDAA762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GC'!$I$251:$I$263</c:f>
              <c:numCache>
                <c:formatCode>#,##0</c:formatCode>
                <c:ptCount val="13"/>
                <c:pt idx="0">
                  <c:v>3905</c:v>
                </c:pt>
                <c:pt idx="1">
                  <c:v>4690</c:v>
                </c:pt>
                <c:pt idx="2">
                  <c:v>5636</c:v>
                </c:pt>
                <c:pt idx="3">
                  <c:v>4609</c:v>
                </c:pt>
                <c:pt idx="4">
                  <c:v>4271</c:v>
                </c:pt>
                <c:pt idx="5">
                  <c:v>4845</c:v>
                </c:pt>
                <c:pt idx="6">
                  <c:v>4963</c:v>
                </c:pt>
                <c:pt idx="7">
                  <c:v>4674</c:v>
                </c:pt>
                <c:pt idx="8">
                  <c:v>4827</c:v>
                </c:pt>
                <c:pt idx="9">
                  <c:v>4702</c:v>
                </c:pt>
                <c:pt idx="10">
                  <c:v>5030</c:v>
                </c:pt>
                <c:pt idx="11">
                  <c:v>6166</c:v>
                </c:pt>
                <c:pt idx="12">
                  <c:v>58318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0C-4F02-8EB2-E09EFDAA7622}"/>
            </c:ext>
          </c:extLst>
        </c:ser>
        <c:ser>
          <c:idx val="1"/>
          <c:order val="3"/>
          <c:tx>
            <c:strRef>
              <c:f>'Viajeros entr evol mensu GC'!$K$249:$L$249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0C-4F02-8EB2-E09EFDAA76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0C-4F02-8EB2-E09EFDAA762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GC'!$K$251:$K$263</c:f>
              <c:numCache>
                <c:formatCode>#,##0</c:formatCode>
                <c:ptCount val="13"/>
                <c:pt idx="0">
                  <c:v>7480</c:v>
                </c:pt>
                <c:pt idx="1">
                  <c:v>6503</c:v>
                </c:pt>
                <c:pt idx="2">
                  <c:v>6151</c:v>
                </c:pt>
                <c:pt idx="3">
                  <c:v>5552</c:v>
                </c:pt>
                <c:pt idx="4">
                  <c:v>5568</c:v>
                </c:pt>
                <c:pt idx="5">
                  <c:v>6335</c:v>
                </c:pt>
                <c:pt idx="6">
                  <c:v>6855</c:v>
                </c:pt>
                <c:pt idx="7">
                  <c:v>6927</c:v>
                </c:pt>
                <c:pt idx="12">
                  <c:v>51371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0C-4F02-8EB2-E09EFDAA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0C-4F02-8EB2-E09EFDAA76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0C-4F02-8EB2-E09EFDAA76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0C-4F02-8EB2-E09EFDAA76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0C-4F02-8EB2-E09EFDAA76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0C-4F02-8EB2-E09EFDAA76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0C-4F02-8EB2-E09EFDAA76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0C-4F02-8EB2-E09EFDAA76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0C-4F02-8EB2-E09EFDAA76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0C-4F02-8EB2-E09EFDAA76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0C-4F02-8EB2-E09EFDAA76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0C-4F02-8EB2-E09EFDAA76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0C-4F02-8EB2-E09EFDAA76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0C-4F02-8EB2-E09EFDAA7622}"/>
              </c:ext>
            </c:extLst>
          </c:dPt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GC'!$L$251:$L$263</c:f>
              <c:numCache>
                <c:formatCode>0.0%</c:formatCode>
                <c:ptCount val="13"/>
                <c:pt idx="0">
                  <c:v>0.91549295774647876</c:v>
                </c:pt>
                <c:pt idx="1">
                  <c:v>0.38656716417910442</c:v>
                </c:pt>
                <c:pt idx="2">
                  <c:v>9.1376863023420851E-2</c:v>
                </c:pt>
                <c:pt idx="3">
                  <c:v>0.20459969624647423</c:v>
                </c:pt>
                <c:pt idx="4">
                  <c:v>0.30367595410910786</c:v>
                </c:pt>
                <c:pt idx="5">
                  <c:v>0.30753353973168207</c:v>
                </c:pt>
                <c:pt idx="6">
                  <c:v>0.38122103566391297</c:v>
                </c:pt>
                <c:pt idx="7">
                  <c:v>0.48202824133504496</c:v>
                </c:pt>
                <c:pt idx="12">
                  <c:v>0.36650440241534321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0C-4F02-8EB2-E09EFDAA7622}"/>
            </c:ext>
          </c:extLst>
        </c:ser>
        <c:ser>
          <c:idx val="4"/>
          <c:order val="5"/>
          <c:tx>
            <c:strRef>
              <c:f>'Viajeros entr evol mensu GC'!$M$250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GC'!$M$251:$M$263</c:f>
              <c:numCache>
                <c:formatCode>0.0%</c:formatCode>
                <c:ptCount val="13"/>
                <c:pt idx="0">
                  <c:v>0.73068024062933823</c:v>
                </c:pt>
                <c:pt idx="1">
                  <c:v>0.81495953111917396</c:v>
                </c:pt>
                <c:pt idx="2">
                  <c:v>0.33833768494342897</c:v>
                </c:pt>
                <c:pt idx="3">
                  <c:v>5.3710381476560931E-2</c:v>
                </c:pt>
                <c:pt idx="4">
                  <c:v>8.2215743440233302E-2</c:v>
                </c:pt>
                <c:pt idx="5">
                  <c:v>0.17970204841713211</c:v>
                </c:pt>
                <c:pt idx="6">
                  <c:v>0.19487537040264957</c:v>
                </c:pt>
                <c:pt idx="7">
                  <c:v>8.4376956793988711E-2</c:v>
                </c:pt>
                <c:pt idx="12">
                  <c:v>0.27124474140064336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0C-4F02-8EB2-E09EFDAA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18-482B-BD5A-1AC930D4DBC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GC'!$C$273:$C$285</c:f>
              <c:numCache>
                <c:formatCode>#,##0</c:formatCode>
                <c:ptCount val="13"/>
                <c:pt idx="0">
                  <c:v>4235</c:v>
                </c:pt>
                <c:pt idx="1">
                  <c:v>4152</c:v>
                </c:pt>
                <c:pt idx="2">
                  <c:v>4167</c:v>
                </c:pt>
                <c:pt idx="3">
                  <c:v>5023</c:v>
                </c:pt>
                <c:pt idx="4">
                  <c:v>4059</c:v>
                </c:pt>
                <c:pt idx="5">
                  <c:v>3141</c:v>
                </c:pt>
                <c:pt idx="6">
                  <c:v>4614</c:v>
                </c:pt>
                <c:pt idx="7">
                  <c:v>2902</c:v>
                </c:pt>
                <c:pt idx="8">
                  <c:v>4177</c:v>
                </c:pt>
                <c:pt idx="9">
                  <c:v>5903</c:v>
                </c:pt>
                <c:pt idx="10">
                  <c:v>4965</c:v>
                </c:pt>
                <c:pt idx="11">
                  <c:v>3797</c:v>
                </c:pt>
                <c:pt idx="12">
                  <c:v>51135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8-482B-BD5A-1AC930D4DBC2}"/>
            </c:ext>
          </c:extLst>
        </c:ser>
        <c:ser>
          <c:idx val="5"/>
          <c:order val="1"/>
          <c:tx>
            <c:strRef>
              <c:f>'Viajeros entr evol mensu GC'!$G$271:$H$271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18-482B-BD5A-1AC930D4DBC2}"/>
              </c:ext>
            </c:extLst>
          </c:dPt>
          <c:val>
            <c:numRef>
              <c:f>'Viajeros entr evol mensu GC'!$G$273:$G$285</c:f>
              <c:numCache>
                <c:formatCode>#,##0</c:formatCode>
                <c:ptCount val="13"/>
                <c:pt idx="0">
                  <c:v>836</c:v>
                </c:pt>
                <c:pt idx="1">
                  <c:v>276</c:v>
                </c:pt>
                <c:pt idx="2">
                  <c:v>407</c:v>
                </c:pt>
                <c:pt idx="3">
                  <c:v>1363</c:v>
                </c:pt>
                <c:pt idx="4">
                  <c:v>1663</c:v>
                </c:pt>
                <c:pt idx="5">
                  <c:v>1231</c:v>
                </c:pt>
                <c:pt idx="6">
                  <c:v>3258</c:v>
                </c:pt>
                <c:pt idx="7">
                  <c:v>2312</c:v>
                </c:pt>
                <c:pt idx="8">
                  <c:v>2297</c:v>
                </c:pt>
                <c:pt idx="9">
                  <c:v>5911</c:v>
                </c:pt>
                <c:pt idx="10">
                  <c:v>4053</c:v>
                </c:pt>
                <c:pt idx="11">
                  <c:v>2887</c:v>
                </c:pt>
                <c:pt idx="12">
                  <c:v>26494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8-482B-BD5A-1AC930D4DBC2}"/>
            </c:ext>
          </c:extLst>
        </c:ser>
        <c:ser>
          <c:idx val="0"/>
          <c:order val="2"/>
          <c:tx>
            <c:strRef>
              <c:f>'Viajeros entr evol mensu GC'!$I$271:$J$271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18-482B-BD5A-1AC930D4DBC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GC'!$I$273:$I$285</c:f>
              <c:numCache>
                <c:formatCode>#,##0</c:formatCode>
                <c:ptCount val="13"/>
                <c:pt idx="0">
                  <c:v>2220</c:v>
                </c:pt>
                <c:pt idx="1">
                  <c:v>2930</c:v>
                </c:pt>
                <c:pt idx="2">
                  <c:v>3085</c:v>
                </c:pt>
                <c:pt idx="3">
                  <c:v>4638</c:v>
                </c:pt>
                <c:pt idx="4">
                  <c:v>3140</c:v>
                </c:pt>
                <c:pt idx="5">
                  <c:v>2699</c:v>
                </c:pt>
                <c:pt idx="6">
                  <c:v>4079</c:v>
                </c:pt>
                <c:pt idx="7">
                  <c:v>2461</c:v>
                </c:pt>
                <c:pt idx="8">
                  <c:v>3377</c:v>
                </c:pt>
                <c:pt idx="9">
                  <c:v>5127</c:v>
                </c:pt>
                <c:pt idx="10">
                  <c:v>4325</c:v>
                </c:pt>
                <c:pt idx="11">
                  <c:v>3960</c:v>
                </c:pt>
                <c:pt idx="12">
                  <c:v>42041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18-482B-BD5A-1AC930D4DBC2}"/>
            </c:ext>
          </c:extLst>
        </c:ser>
        <c:ser>
          <c:idx val="1"/>
          <c:order val="3"/>
          <c:tx>
            <c:strRef>
              <c:f>'Viajeros entr evol mensu GC'!$K$271:$L$271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18-482B-BD5A-1AC930D4DB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18-482B-BD5A-1AC930D4DBC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GC'!$K$273:$K$285</c:f>
              <c:numCache>
                <c:formatCode>#,##0</c:formatCode>
                <c:ptCount val="13"/>
                <c:pt idx="0">
                  <c:v>3629</c:v>
                </c:pt>
                <c:pt idx="1">
                  <c:v>4173</c:v>
                </c:pt>
                <c:pt idx="2">
                  <c:v>3751</c:v>
                </c:pt>
                <c:pt idx="3">
                  <c:v>5192</c:v>
                </c:pt>
                <c:pt idx="4">
                  <c:v>3686</c:v>
                </c:pt>
                <c:pt idx="5">
                  <c:v>2855</c:v>
                </c:pt>
                <c:pt idx="6">
                  <c:v>5162</c:v>
                </c:pt>
                <c:pt idx="7">
                  <c:v>2690</c:v>
                </c:pt>
                <c:pt idx="12">
                  <c:v>31138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18-482B-BD5A-1AC930D4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18-482B-BD5A-1AC930D4DB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18-482B-BD5A-1AC930D4DB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18-482B-BD5A-1AC930D4DB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18-482B-BD5A-1AC930D4DB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18-482B-BD5A-1AC930D4DB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18-482B-BD5A-1AC930D4DB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18-482B-BD5A-1AC930D4DB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18-482B-BD5A-1AC930D4DB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18-482B-BD5A-1AC930D4DB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18-482B-BD5A-1AC930D4DB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18-482B-BD5A-1AC930D4DB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18-482B-BD5A-1AC930D4DB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18-482B-BD5A-1AC930D4DBC2}"/>
              </c:ext>
            </c:extLst>
          </c:dPt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GC'!$L$273:$L$285</c:f>
              <c:numCache>
                <c:formatCode>0.0%</c:formatCode>
                <c:ptCount val="13"/>
                <c:pt idx="0">
                  <c:v>0.63468468468468475</c:v>
                </c:pt>
                <c:pt idx="1">
                  <c:v>0.42423208191126283</c:v>
                </c:pt>
                <c:pt idx="2">
                  <c:v>0.21588330632090758</c:v>
                </c:pt>
                <c:pt idx="3">
                  <c:v>0.11944803794739123</c:v>
                </c:pt>
                <c:pt idx="4">
                  <c:v>0.17388535031847141</c:v>
                </c:pt>
                <c:pt idx="5">
                  <c:v>5.7799184883290167E-2</c:v>
                </c:pt>
                <c:pt idx="6">
                  <c:v>0.26550625153223839</c:v>
                </c:pt>
                <c:pt idx="7">
                  <c:v>9.3051605038602103E-2</c:v>
                </c:pt>
                <c:pt idx="12">
                  <c:v>0.2330904482813243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18-482B-BD5A-1AC930D4DBC2}"/>
            </c:ext>
          </c:extLst>
        </c:ser>
        <c:ser>
          <c:idx val="4"/>
          <c:order val="5"/>
          <c:tx>
            <c:strRef>
              <c:f>'Viajeros entr evol mensu GC'!$M$272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GC'!$M$273:$M$285</c:f>
              <c:numCache>
                <c:formatCode>0.0%</c:formatCode>
                <c:ptCount val="13"/>
                <c:pt idx="0">
                  <c:v>-0.14309327036599762</c:v>
                </c:pt>
                <c:pt idx="1">
                  <c:v>5.0578034682080553E-3</c:v>
                </c:pt>
                <c:pt idx="2">
                  <c:v>-9.9832013438924894E-2</c:v>
                </c:pt>
                <c:pt idx="3">
                  <c:v>3.3645231933107755E-2</c:v>
                </c:pt>
                <c:pt idx="4">
                  <c:v>-9.1894555309189441E-2</c:v>
                </c:pt>
                <c:pt idx="5">
                  <c:v>-9.105380452085321E-2</c:v>
                </c:pt>
                <c:pt idx="6">
                  <c:v>0.11876896402254</c:v>
                </c:pt>
                <c:pt idx="7">
                  <c:v>-7.305306685044799E-2</c:v>
                </c:pt>
                <c:pt idx="12">
                  <c:v>-3.5766265134858921E-2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18-482B-BD5A-1AC930D4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EF-4931-94B2-16D3031D791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GC'!$C$295:$C$307</c:f>
              <c:numCache>
                <c:formatCode>#,##0</c:formatCode>
                <c:ptCount val="13"/>
                <c:pt idx="0">
                  <c:v>2699</c:v>
                </c:pt>
                <c:pt idx="1">
                  <c:v>3148</c:v>
                </c:pt>
                <c:pt idx="2">
                  <c:v>2518</c:v>
                </c:pt>
                <c:pt idx="3">
                  <c:v>2099</c:v>
                </c:pt>
                <c:pt idx="4">
                  <c:v>1641</c:v>
                </c:pt>
                <c:pt idx="5">
                  <c:v>1559</c:v>
                </c:pt>
                <c:pt idx="6">
                  <c:v>2271</c:v>
                </c:pt>
                <c:pt idx="7">
                  <c:v>1811</c:v>
                </c:pt>
                <c:pt idx="8">
                  <c:v>1886</c:v>
                </c:pt>
                <c:pt idx="9">
                  <c:v>2395</c:v>
                </c:pt>
                <c:pt idx="10">
                  <c:v>2728</c:v>
                </c:pt>
                <c:pt idx="11">
                  <c:v>2116</c:v>
                </c:pt>
                <c:pt idx="12">
                  <c:v>26871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F-4931-94B2-16D3031D791A}"/>
            </c:ext>
          </c:extLst>
        </c:ser>
        <c:ser>
          <c:idx val="5"/>
          <c:order val="1"/>
          <c:tx>
            <c:strRef>
              <c:f>'Viajeros entr evol mensu GC'!$G$293:$H$293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EF-4931-94B2-16D3031D791A}"/>
              </c:ext>
            </c:extLst>
          </c:dPt>
          <c:val>
            <c:numRef>
              <c:f>'Viajeros entr evol mensu GC'!$G$295:$G$307</c:f>
              <c:numCache>
                <c:formatCode>#,##0</c:formatCode>
                <c:ptCount val="13"/>
                <c:pt idx="0">
                  <c:v>278</c:v>
                </c:pt>
                <c:pt idx="1">
                  <c:v>207</c:v>
                </c:pt>
                <c:pt idx="2">
                  <c:v>196</c:v>
                </c:pt>
                <c:pt idx="3">
                  <c:v>160</c:v>
                </c:pt>
                <c:pt idx="4">
                  <c:v>270</c:v>
                </c:pt>
                <c:pt idx="5">
                  <c:v>235</c:v>
                </c:pt>
                <c:pt idx="6">
                  <c:v>980</c:v>
                </c:pt>
                <c:pt idx="7">
                  <c:v>1056</c:v>
                </c:pt>
                <c:pt idx="8">
                  <c:v>898</c:v>
                </c:pt>
                <c:pt idx="9">
                  <c:v>1937</c:v>
                </c:pt>
                <c:pt idx="10">
                  <c:v>2508</c:v>
                </c:pt>
                <c:pt idx="11">
                  <c:v>2420</c:v>
                </c:pt>
                <c:pt idx="12">
                  <c:v>11145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EF-4931-94B2-16D3031D791A}"/>
            </c:ext>
          </c:extLst>
        </c:ser>
        <c:ser>
          <c:idx val="0"/>
          <c:order val="2"/>
          <c:tx>
            <c:strRef>
              <c:f>'Viajeros entr evol mensu GC'!$I$293:$J$293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EF-4931-94B2-16D3031D791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GC'!$I$295:$I$307</c:f>
              <c:numCache>
                <c:formatCode>#,##0</c:formatCode>
                <c:ptCount val="13"/>
                <c:pt idx="0">
                  <c:v>2168</c:v>
                </c:pt>
                <c:pt idx="1">
                  <c:v>2344</c:v>
                </c:pt>
                <c:pt idx="2">
                  <c:v>2351</c:v>
                </c:pt>
                <c:pt idx="3">
                  <c:v>2711</c:v>
                </c:pt>
                <c:pt idx="4">
                  <c:v>1561</c:v>
                </c:pt>
                <c:pt idx="5">
                  <c:v>1210</c:v>
                </c:pt>
                <c:pt idx="6">
                  <c:v>2080</c:v>
                </c:pt>
                <c:pt idx="7">
                  <c:v>1774</c:v>
                </c:pt>
                <c:pt idx="8">
                  <c:v>1457</c:v>
                </c:pt>
                <c:pt idx="9">
                  <c:v>2580</c:v>
                </c:pt>
                <c:pt idx="10">
                  <c:v>2565</c:v>
                </c:pt>
                <c:pt idx="11">
                  <c:v>2540</c:v>
                </c:pt>
                <c:pt idx="12">
                  <c:v>25341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EF-4931-94B2-16D3031D791A}"/>
            </c:ext>
          </c:extLst>
        </c:ser>
        <c:ser>
          <c:idx val="1"/>
          <c:order val="3"/>
          <c:tx>
            <c:strRef>
              <c:f>'Viajeros entr evol mensu GC'!$K$293:$L$293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EF-4931-94B2-16D3031D79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EF-4931-94B2-16D3031D791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GC'!$K$295:$K$307</c:f>
              <c:numCache>
                <c:formatCode>#,##0</c:formatCode>
                <c:ptCount val="13"/>
                <c:pt idx="0">
                  <c:v>3128</c:v>
                </c:pt>
                <c:pt idx="1">
                  <c:v>2703</c:v>
                </c:pt>
                <c:pt idx="2">
                  <c:v>2252</c:v>
                </c:pt>
                <c:pt idx="3">
                  <c:v>2438</c:v>
                </c:pt>
                <c:pt idx="4">
                  <c:v>1441</c:v>
                </c:pt>
                <c:pt idx="5">
                  <c:v>1319</c:v>
                </c:pt>
                <c:pt idx="6">
                  <c:v>1971</c:v>
                </c:pt>
                <c:pt idx="7">
                  <c:v>1785</c:v>
                </c:pt>
                <c:pt idx="12">
                  <c:v>17037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EF-4931-94B2-16D3031D7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EF-4931-94B2-16D3031D79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EF-4931-94B2-16D3031D79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EF-4931-94B2-16D3031D79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EF-4931-94B2-16D3031D79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EF-4931-94B2-16D3031D79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EF-4931-94B2-16D3031D79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EF-4931-94B2-16D3031D79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EF-4931-94B2-16D3031D79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EF-4931-94B2-16D3031D79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EF-4931-94B2-16D3031D79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EF-4931-94B2-16D3031D79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EF-4931-94B2-16D3031D79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EF-4931-94B2-16D3031D791A}"/>
              </c:ext>
            </c:extLst>
          </c:dPt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GC'!$L$295:$L$307</c:f>
              <c:numCache>
                <c:formatCode>0.0%</c:formatCode>
                <c:ptCount val="13"/>
                <c:pt idx="0">
                  <c:v>0.44280442804428044</c:v>
                </c:pt>
                <c:pt idx="1">
                  <c:v>0.15315699658703075</c:v>
                </c:pt>
                <c:pt idx="2">
                  <c:v>-4.2109740535942186E-2</c:v>
                </c:pt>
                <c:pt idx="3">
                  <c:v>-0.10070084839542603</c:v>
                </c:pt>
                <c:pt idx="4">
                  <c:v>-7.6873798846893049E-2</c:v>
                </c:pt>
                <c:pt idx="5">
                  <c:v>9.0082644628099118E-2</c:v>
                </c:pt>
                <c:pt idx="6">
                  <c:v>-5.240384615384619E-2</c:v>
                </c:pt>
                <c:pt idx="7">
                  <c:v>6.2006764374296086E-3</c:v>
                </c:pt>
                <c:pt idx="12">
                  <c:v>5.1731588369652526E-2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EF-4931-94B2-16D3031D791A}"/>
            </c:ext>
          </c:extLst>
        </c:ser>
        <c:ser>
          <c:idx val="4"/>
          <c:order val="5"/>
          <c:tx>
            <c:strRef>
              <c:f>'Viajeros entr evol mensu GC'!$M$294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GC'!$M$295:$M$307</c:f>
              <c:numCache>
                <c:formatCode>0.0%</c:formatCode>
                <c:ptCount val="13"/>
                <c:pt idx="0">
                  <c:v>0.15894775842904774</c:v>
                </c:pt>
                <c:pt idx="1">
                  <c:v>-0.14135959339263027</c:v>
                </c:pt>
                <c:pt idx="2">
                  <c:v>-0.10563939634630659</c:v>
                </c:pt>
                <c:pt idx="3">
                  <c:v>0.16150547879942834</c:v>
                </c:pt>
                <c:pt idx="4">
                  <c:v>-0.12187690432663012</c:v>
                </c:pt>
                <c:pt idx="5">
                  <c:v>-0.15394483643361134</c:v>
                </c:pt>
                <c:pt idx="6">
                  <c:v>-0.13210039630118886</c:v>
                </c:pt>
                <c:pt idx="7">
                  <c:v>-1.4356709000552192E-2</c:v>
                </c:pt>
                <c:pt idx="12">
                  <c:v>-3.9952665389383468E-2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EF-4931-94B2-16D3031D7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A-4060-B847-20AC7AF5FA5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GC'!$C$318:$C$330</c:f>
              <c:numCache>
                <c:formatCode>#,##0</c:formatCode>
                <c:ptCount val="13"/>
                <c:pt idx="0">
                  <c:v>263</c:v>
                </c:pt>
                <c:pt idx="1">
                  <c:v>249</c:v>
                </c:pt>
                <c:pt idx="2">
                  <c:v>316</c:v>
                </c:pt>
                <c:pt idx="3">
                  <c:v>194</c:v>
                </c:pt>
                <c:pt idx="4">
                  <c:v>188</c:v>
                </c:pt>
                <c:pt idx="5">
                  <c:v>139</c:v>
                </c:pt>
                <c:pt idx="6">
                  <c:v>198</c:v>
                </c:pt>
                <c:pt idx="7">
                  <c:v>151</c:v>
                </c:pt>
                <c:pt idx="8">
                  <c:v>135</c:v>
                </c:pt>
                <c:pt idx="9">
                  <c:v>254</c:v>
                </c:pt>
                <c:pt idx="10">
                  <c:v>222</c:v>
                </c:pt>
                <c:pt idx="11">
                  <c:v>199</c:v>
                </c:pt>
                <c:pt idx="12">
                  <c:v>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A-4060-B847-20AC7AF5FA51}"/>
            </c:ext>
          </c:extLst>
        </c:ser>
        <c:ser>
          <c:idx val="5"/>
          <c:order val="1"/>
          <c:tx>
            <c:strRef>
              <c:f>'Viajeros entr evol mensu GC'!$G$316:$H$316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A-4060-B847-20AC7AF5FA51}"/>
              </c:ext>
            </c:extLst>
          </c:dPt>
          <c:val>
            <c:numRef>
              <c:f>'Viajeros entr evol mensu GC'!$G$318:$G$330</c:f>
              <c:numCache>
                <c:formatCode>#,##0</c:formatCode>
                <c:ptCount val="13"/>
                <c:pt idx="0">
                  <c:v>57</c:v>
                </c:pt>
                <c:pt idx="1">
                  <c:v>24</c:v>
                </c:pt>
                <c:pt idx="2">
                  <c:v>40</c:v>
                </c:pt>
                <c:pt idx="3">
                  <c:v>21</c:v>
                </c:pt>
                <c:pt idx="4">
                  <c:v>30</c:v>
                </c:pt>
                <c:pt idx="5">
                  <c:v>22</c:v>
                </c:pt>
                <c:pt idx="6">
                  <c:v>55</c:v>
                </c:pt>
                <c:pt idx="7">
                  <c:v>75</c:v>
                </c:pt>
                <c:pt idx="8">
                  <c:v>68</c:v>
                </c:pt>
                <c:pt idx="9">
                  <c:v>109</c:v>
                </c:pt>
                <c:pt idx="10">
                  <c:v>116</c:v>
                </c:pt>
                <c:pt idx="11">
                  <c:v>263</c:v>
                </c:pt>
                <c:pt idx="12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4A-4060-B847-20AC7AF5FA51}"/>
            </c:ext>
          </c:extLst>
        </c:ser>
        <c:ser>
          <c:idx val="0"/>
          <c:order val="2"/>
          <c:tx>
            <c:strRef>
              <c:f>'Viajeros entr evol mensu GC'!$I$316:$J$316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4A-4060-B847-20AC7AF5FA5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GC'!$I$318:$I$330</c:f>
              <c:numCache>
                <c:formatCode>#,##0</c:formatCode>
                <c:ptCount val="13"/>
                <c:pt idx="0">
                  <c:v>127</c:v>
                </c:pt>
                <c:pt idx="1">
                  <c:v>167</c:v>
                </c:pt>
                <c:pt idx="2">
                  <c:v>212</c:v>
                </c:pt>
                <c:pt idx="3">
                  <c:v>146</c:v>
                </c:pt>
                <c:pt idx="4">
                  <c:v>221</c:v>
                </c:pt>
                <c:pt idx="5">
                  <c:v>194</c:v>
                </c:pt>
                <c:pt idx="6">
                  <c:v>210</c:v>
                </c:pt>
                <c:pt idx="7">
                  <c:v>204</c:v>
                </c:pt>
                <c:pt idx="8">
                  <c:v>245</c:v>
                </c:pt>
                <c:pt idx="9">
                  <c:v>219</c:v>
                </c:pt>
                <c:pt idx="10">
                  <c:v>306</c:v>
                </c:pt>
                <c:pt idx="11">
                  <c:v>265</c:v>
                </c:pt>
                <c:pt idx="12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4A-4060-B847-20AC7AF5FA51}"/>
            </c:ext>
          </c:extLst>
        </c:ser>
        <c:ser>
          <c:idx val="1"/>
          <c:order val="3"/>
          <c:tx>
            <c:strRef>
              <c:f>'Viajeros entr evol mensu GC'!$K$316:$L$316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4A-4060-B847-20AC7AF5FA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4A-4060-B847-20AC7AF5FA5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GC'!$K$318:$K$330</c:f>
              <c:numCache>
                <c:formatCode>#,##0</c:formatCode>
                <c:ptCount val="13"/>
                <c:pt idx="0">
                  <c:v>331</c:v>
                </c:pt>
                <c:pt idx="1">
                  <c:v>287</c:v>
                </c:pt>
                <c:pt idx="2">
                  <c:v>443</c:v>
                </c:pt>
                <c:pt idx="3">
                  <c:v>355</c:v>
                </c:pt>
                <c:pt idx="4">
                  <c:v>217</c:v>
                </c:pt>
                <c:pt idx="5">
                  <c:v>169</c:v>
                </c:pt>
                <c:pt idx="6">
                  <c:v>162</c:v>
                </c:pt>
                <c:pt idx="7">
                  <c:v>229</c:v>
                </c:pt>
                <c:pt idx="12">
                  <c:v>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4A-4060-B847-20AC7AF5F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4A-4060-B847-20AC7AF5FA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4A-4060-B847-20AC7AF5FA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4A-4060-B847-20AC7AF5FA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4A-4060-B847-20AC7AF5FA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4A-4060-B847-20AC7AF5FA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4A-4060-B847-20AC7AF5FA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4A-4060-B847-20AC7AF5FA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4A-4060-B847-20AC7AF5FA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4A-4060-B847-20AC7AF5FA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4A-4060-B847-20AC7AF5FA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4A-4060-B847-20AC7AF5FA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4A-4060-B847-20AC7AF5FA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4A-4060-B847-20AC7AF5FA51}"/>
              </c:ext>
            </c:extLst>
          </c:dPt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GC'!$L$318:$L$330</c:f>
              <c:numCache>
                <c:formatCode>0.0%</c:formatCode>
                <c:ptCount val="13"/>
                <c:pt idx="0">
                  <c:v>1.606299212598425</c:v>
                </c:pt>
                <c:pt idx="1">
                  <c:v>0.7185628742514969</c:v>
                </c:pt>
                <c:pt idx="2">
                  <c:v>1.0896226415094339</c:v>
                </c:pt>
                <c:pt idx="3">
                  <c:v>1.4315068493150687</c:v>
                </c:pt>
                <c:pt idx="4">
                  <c:v>-1.8099547511312264E-2</c:v>
                </c:pt>
                <c:pt idx="5">
                  <c:v>-0.12886597938144329</c:v>
                </c:pt>
                <c:pt idx="6">
                  <c:v>-0.22857142857142854</c:v>
                </c:pt>
                <c:pt idx="7">
                  <c:v>0.12254901960784315</c:v>
                </c:pt>
                <c:pt idx="12">
                  <c:v>0.48075624577987841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4A-4060-B847-20AC7AF5FA51}"/>
            </c:ext>
          </c:extLst>
        </c:ser>
        <c:ser>
          <c:idx val="4"/>
          <c:order val="5"/>
          <c:tx>
            <c:strRef>
              <c:f>'Viajeros entr evol mensu GC'!$M$317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GC'!$M$318:$M$330</c:f>
              <c:numCache>
                <c:formatCode>0.0%</c:formatCode>
                <c:ptCount val="13"/>
                <c:pt idx="0">
                  <c:v>0.2585551330798479</c:v>
                </c:pt>
                <c:pt idx="1">
                  <c:v>0.15261044176706817</c:v>
                </c:pt>
                <c:pt idx="2">
                  <c:v>0.40189873417721511</c:v>
                </c:pt>
                <c:pt idx="3">
                  <c:v>0.82989690721649478</c:v>
                </c:pt>
                <c:pt idx="4">
                  <c:v>0.1542553191489362</c:v>
                </c:pt>
                <c:pt idx="5">
                  <c:v>0.21582733812949639</c:v>
                </c:pt>
                <c:pt idx="6">
                  <c:v>-0.18181818181818177</c:v>
                </c:pt>
                <c:pt idx="7">
                  <c:v>0.51655629139072845</c:v>
                </c:pt>
                <c:pt idx="12">
                  <c:v>0.29151943462897534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4A-4060-B847-20AC7AF5F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7-4BC1-BFA1-26DFB7C32DD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GC'!$C$344:$C$356</c:f>
              <c:numCache>
                <c:formatCode>#,##0</c:formatCode>
                <c:ptCount val="13"/>
                <c:pt idx="0">
                  <c:v>19299</c:v>
                </c:pt>
                <c:pt idx="1">
                  <c:v>16567</c:v>
                </c:pt>
                <c:pt idx="2">
                  <c:v>18073</c:v>
                </c:pt>
                <c:pt idx="3">
                  <c:v>7783</c:v>
                </c:pt>
                <c:pt idx="4">
                  <c:v>3170</c:v>
                </c:pt>
                <c:pt idx="5">
                  <c:v>2803</c:v>
                </c:pt>
                <c:pt idx="6">
                  <c:v>6979</c:v>
                </c:pt>
                <c:pt idx="7">
                  <c:v>3858</c:v>
                </c:pt>
                <c:pt idx="8">
                  <c:v>4073</c:v>
                </c:pt>
                <c:pt idx="9">
                  <c:v>10437</c:v>
                </c:pt>
                <c:pt idx="10">
                  <c:v>17107</c:v>
                </c:pt>
                <c:pt idx="11">
                  <c:v>13796</c:v>
                </c:pt>
                <c:pt idx="12">
                  <c:v>123945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7-4BC1-BFA1-26DFB7C32DDE}"/>
            </c:ext>
          </c:extLst>
        </c:ser>
        <c:ser>
          <c:idx val="5"/>
          <c:order val="1"/>
          <c:tx>
            <c:strRef>
              <c:f>'Viajeros entr evol mensu GC'!$G$342:$H$342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A7-4BC1-BFA1-26DFB7C32DDE}"/>
              </c:ext>
            </c:extLst>
          </c:dPt>
          <c:val>
            <c:numRef>
              <c:f>'Viajeros entr evol mensu GC'!$G$344:$G$356</c:f>
              <c:numCache>
                <c:formatCode>#,##0</c:formatCode>
                <c:ptCount val="13"/>
                <c:pt idx="0">
                  <c:v>223</c:v>
                </c:pt>
                <c:pt idx="1">
                  <c:v>72</c:v>
                </c:pt>
                <c:pt idx="2">
                  <c:v>125</c:v>
                </c:pt>
                <c:pt idx="3">
                  <c:v>77</c:v>
                </c:pt>
                <c:pt idx="4">
                  <c:v>563</c:v>
                </c:pt>
                <c:pt idx="5">
                  <c:v>1874</c:v>
                </c:pt>
                <c:pt idx="6">
                  <c:v>4221</c:v>
                </c:pt>
                <c:pt idx="7">
                  <c:v>2168</c:v>
                </c:pt>
                <c:pt idx="8">
                  <c:v>2628</c:v>
                </c:pt>
                <c:pt idx="9">
                  <c:v>12489</c:v>
                </c:pt>
                <c:pt idx="10">
                  <c:v>14447</c:v>
                </c:pt>
                <c:pt idx="11">
                  <c:v>14342</c:v>
                </c:pt>
                <c:pt idx="12">
                  <c:v>53229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7-4BC1-BFA1-26DFB7C32DDE}"/>
            </c:ext>
          </c:extLst>
        </c:ser>
        <c:ser>
          <c:idx val="0"/>
          <c:order val="2"/>
          <c:tx>
            <c:strRef>
              <c:f>'Viajeros entr evol mensu GC'!$I$342:$J$342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7-4BC1-BFA1-26DFB7C32DD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GC'!$I$344:$I$356</c:f>
              <c:numCache>
                <c:formatCode>#,##0</c:formatCode>
                <c:ptCount val="13"/>
                <c:pt idx="0">
                  <c:v>14811</c:v>
                </c:pt>
                <c:pt idx="1">
                  <c:v>16178</c:v>
                </c:pt>
                <c:pt idx="2">
                  <c:v>15812</c:v>
                </c:pt>
                <c:pt idx="3">
                  <c:v>9862</c:v>
                </c:pt>
                <c:pt idx="4">
                  <c:v>3067</c:v>
                </c:pt>
                <c:pt idx="5">
                  <c:v>3457</c:v>
                </c:pt>
                <c:pt idx="6">
                  <c:v>6713</c:v>
                </c:pt>
                <c:pt idx="7">
                  <c:v>4602</c:v>
                </c:pt>
                <c:pt idx="8">
                  <c:v>3339</c:v>
                </c:pt>
                <c:pt idx="9">
                  <c:v>11826</c:v>
                </c:pt>
                <c:pt idx="10">
                  <c:v>13481</c:v>
                </c:pt>
                <c:pt idx="11">
                  <c:v>12815</c:v>
                </c:pt>
                <c:pt idx="12">
                  <c:v>115963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A7-4BC1-BFA1-26DFB7C32DDE}"/>
            </c:ext>
          </c:extLst>
        </c:ser>
        <c:ser>
          <c:idx val="1"/>
          <c:order val="3"/>
          <c:tx>
            <c:strRef>
              <c:f>'Viajeros entr evol mensu GC'!$K$342:$L$342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A7-4BC1-BFA1-26DFB7C32D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A7-4BC1-BFA1-26DFB7C32DD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GC'!$K$344:$K$356</c:f>
              <c:numCache>
                <c:formatCode>#,##0</c:formatCode>
                <c:ptCount val="13"/>
                <c:pt idx="0">
                  <c:v>14530</c:v>
                </c:pt>
                <c:pt idx="1">
                  <c:v>14800</c:v>
                </c:pt>
                <c:pt idx="2">
                  <c:v>13896</c:v>
                </c:pt>
                <c:pt idx="3">
                  <c:v>7989</c:v>
                </c:pt>
                <c:pt idx="4">
                  <c:v>3271</c:v>
                </c:pt>
                <c:pt idx="5">
                  <c:v>2766</c:v>
                </c:pt>
                <c:pt idx="6">
                  <c:v>6116</c:v>
                </c:pt>
                <c:pt idx="7">
                  <c:v>3733</c:v>
                </c:pt>
                <c:pt idx="12">
                  <c:v>67101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A7-4BC1-BFA1-26DFB7C3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A7-4BC1-BFA1-26DFB7C32D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A7-4BC1-BFA1-26DFB7C32D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A7-4BC1-BFA1-26DFB7C32D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A7-4BC1-BFA1-26DFB7C32D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A7-4BC1-BFA1-26DFB7C32D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A7-4BC1-BFA1-26DFB7C32D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A7-4BC1-BFA1-26DFB7C32D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A7-4BC1-BFA1-26DFB7C32D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A7-4BC1-BFA1-26DFB7C32D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A7-4BC1-BFA1-26DFB7C32D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A7-4BC1-BFA1-26DFB7C32D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A7-4BC1-BFA1-26DFB7C32D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A7-4BC1-BFA1-26DFB7C32DDE}"/>
              </c:ext>
            </c:extLst>
          </c:dPt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GC'!$L$344:$L$356</c:f>
              <c:numCache>
                <c:formatCode>0.0%</c:formatCode>
                <c:ptCount val="13"/>
                <c:pt idx="0">
                  <c:v>-1.8972385389237734E-2</c:v>
                </c:pt>
                <c:pt idx="1">
                  <c:v>-8.5177401409321285E-2</c:v>
                </c:pt>
                <c:pt idx="2">
                  <c:v>-0.12117379205666579</c:v>
                </c:pt>
                <c:pt idx="3">
                  <c:v>-0.18992090853782195</c:v>
                </c:pt>
                <c:pt idx="4">
                  <c:v>6.651450929246816E-2</c:v>
                </c:pt>
                <c:pt idx="5">
                  <c:v>-0.19988429273936936</c:v>
                </c:pt>
                <c:pt idx="6">
                  <c:v>-8.8931923134217161E-2</c:v>
                </c:pt>
                <c:pt idx="7">
                  <c:v>-0.18883094306823123</c:v>
                </c:pt>
                <c:pt idx="12">
                  <c:v>-9.9339615043891438E-2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A7-4BC1-BFA1-26DFB7C32DDE}"/>
            </c:ext>
          </c:extLst>
        </c:ser>
        <c:ser>
          <c:idx val="4"/>
          <c:order val="5"/>
          <c:tx>
            <c:strRef>
              <c:f>'Viajeros entr evol mensu GC'!$M$343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GC'!$M$344:$M$356</c:f>
              <c:numCache>
                <c:formatCode>0.0%</c:formatCode>
                <c:ptCount val="13"/>
                <c:pt idx="0">
                  <c:v>-0.24711124928752781</c:v>
                </c:pt>
                <c:pt idx="1">
                  <c:v>-0.10665781372608196</c:v>
                </c:pt>
                <c:pt idx="2">
                  <c:v>-0.23111824268245451</c:v>
                </c:pt>
                <c:pt idx="3">
                  <c:v>2.6467942952588919E-2</c:v>
                </c:pt>
                <c:pt idx="4">
                  <c:v>3.1861198738170282E-2</c:v>
                </c:pt>
                <c:pt idx="5">
                  <c:v>-1.320014270424541E-2</c:v>
                </c:pt>
                <c:pt idx="6">
                  <c:v>-0.12365668433873045</c:v>
                </c:pt>
                <c:pt idx="7">
                  <c:v>-3.2400207361327094E-2</c:v>
                </c:pt>
                <c:pt idx="12">
                  <c:v>-0.14555849844649316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A7-4BC1-BFA1-26DFB7C3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A8-47D1-BE09-0D0FE5EE4D4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GC'!$C$370:$C$382</c:f>
              <c:numCache>
                <c:formatCode>#,##0</c:formatCode>
                <c:ptCount val="13"/>
                <c:pt idx="0">
                  <c:v>19104</c:v>
                </c:pt>
                <c:pt idx="1">
                  <c:v>18447</c:v>
                </c:pt>
                <c:pt idx="2">
                  <c:v>17214</c:v>
                </c:pt>
                <c:pt idx="3">
                  <c:v>6583</c:v>
                </c:pt>
                <c:pt idx="4">
                  <c:v>383</c:v>
                </c:pt>
                <c:pt idx="5">
                  <c:v>419</c:v>
                </c:pt>
                <c:pt idx="6">
                  <c:v>361</c:v>
                </c:pt>
                <c:pt idx="7">
                  <c:v>280</c:v>
                </c:pt>
                <c:pt idx="8">
                  <c:v>692</c:v>
                </c:pt>
                <c:pt idx="9">
                  <c:v>9752</c:v>
                </c:pt>
                <c:pt idx="10">
                  <c:v>16835</c:v>
                </c:pt>
                <c:pt idx="11">
                  <c:v>18752</c:v>
                </c:pt>
                <c:pt idx="12">
                  <c:v>108822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8-47D1-BE09-0D0FE5EE4D49}"/>
            </c:ext>
          </c:extLst>
        </c:ser>
        <c:ser>
          <c:idx val="5"/>
          <c:order val="1"/>
          <c:tx>
            <c:strRef>
              <c:f>'Viajeros entr evol mensu GC'!$G$368:$H$368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A8-47D1-BE09-0D0FE5EE4D49}"/>
              </c:ext>
            </c:extLst>
          </c:dPt>
          <c:val>
            <c:numRef>
              <c:f>'Viajeros entr evol mensu GC'!$G$370:$G$382</c:f>
              <c:numCache>
                <c:formatCode>#,##0</c:formatCode>
                <c:ptCount val="13"/>
                <c:pt idx="0">
                  <c:v>147</c:v>
                </c:pt>
                <c:pt idx="1">
                  <c:v>67</c:v>
                </c:pt>
                <c:pt idx="2">
                  <c:v>261</c:v>
                </c:pt>
                <c:pt idx="3">
                  <c:v>77</c:v>
                </c:pt>
                <c:pt idx="4">
                  <c:v>51</c:v>
                </c:pt>
                <c:pt idx="5">
                  <c:v>32</c:v>
                </c:pt>
                <c:pt idx="6">
                  <c:v>172</c:v>
                </c:pt>
                <c:pt idx="7">
                  <c:v>58</c:v>
                </c:pt>
                <c:pt idx="8">
                  <c:v>519</c:v>
                </c:pt>
                <c:pt idx="9">
                  <c:v>3745</c:v>
                </c:pt>
                <c:pt idx="10">
                  <c:v>7835</c:v>
                </c:pt>
                <c:pt idx="11">
                  <c:v>11297</c:v>
                </c:pt>
                <c:pt idx="12">
                  <c:v>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A8-47D1-BE09-0D0FE5EE4D49}"/>
            </c:ext>
          </c:extLst>
        </c:ser>
        <c:ser>
          <c:idx val="0"/>
          <c:order val="2"/>
          <c:tx>
            <c:strRef>
              <c:f>'Viajeros entr evol mensu GC'!$I$368:$J$368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A8-47D1-BE09-0D0FE5EE4D4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GC'!$I$370:$I$382</c:f>
              <c:numCache>
                <c:formatCode>#,##0</c:formatCode>
                <c:ptCount val="13"/>
                <c:pt idx="0">
                  <c:v>9711</c:v>
                </c:pt>
                <c:pt idx="1">
                  <c:v>9671</c:v>
                </c:pt>
                <c:pt idx="2">
                  <c:v>8964</c:v>
                </c:pt>
                <c:pt idx="3">
                  <c:v>3296</c:v>
                </c:pt>
                <c:pt idx="4">
                  <c:v>172</c:v>
                </c:pt>
                <c:pt idx="5">
                  <c:v>170</c:v>
                </c:pt>
                <c:pt idx="6">
                  <c:v>177</c:v>
                </c:pt>
                <c:pt idx="7">
                  <c:v>131</c:v>
                </c:pt>
                <c:pt idx="8">
                  <c:v>185</c:v>
                </c:pt>
                <c:pt idx="9">
                  <c:v>8932</c:v>
                </c:pt>
                <c:pt idx="10">
                  <c:v>15096</c:v>
                </c:pt>
                <c:pt idx="11">
                  <c:v>15934</c:v>
                </c:pt>
                <c:pt idx="12">
                  <c:v>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A8-47D1-BE09-0D0FE5EE4D49}"/>
            </c:ext>
          </c:extLst>
        </c:ser>
        <c:ser>
          <c:idx val="1"/>
          <c:order val="3"/>
          <c:tx>
            <c:strRef>
              <c:f>'Viajeros entr evol mensu GC'!$K$368:$L$368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A8-47D1-BE09-0D0FE5EE4D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A8-47D1-BE09-0D0FE5EE4D4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GC'!$K$370:$K$382</c:f>
              <c:numCache>
                <c:formatCode>#,##0</c:formatCode>
                <c:ptCount val="13"/>
                <c:pt idx="0">
                  <c:v>14564</c:v>
                </c:pt>
                <c:pt idx="1">
                  <c:v>12850</c:v>
                </c:pt>
                <c:pt idx="2">
                  <c:v>12168</c:v>
                </c:pt>
                <c:pt idx="3">
                  <c:v>3530</c:v>
                </c:pt>
                <c:pt idx="4">
                  <c:v>397</c:v>
                </c:pt>
                <c:pt idx="5">
                  <c:v>163</c:v>
                </c:pt>
                <c:pt idx="6">
                  <c:v>198</c:v>
                </c:pt>
                <c:pt idx="7">
                  <c:v>124</c:v>
                </c:pt>
                <c:pt idx="12">
                  <c:v>43994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A8-47D1-BE09-0D0FE5EE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A8-47D1-BE09-0D0FE5EE4D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A8-47D1-BE09-0D0FE5EE4D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A8-47D1-BE09-0D0FE5EE4D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A8-47D1-BE09-0D0FE5EE4D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A8-47D1-BE09-0D0FE5EE4D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A8-47D1-BE09-0D0FE5EE4D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A8-47D1-BE09-0D0FE5EE4D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A8-47D1-BE09-0D0FE5EE4D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A8-47D1-BE09-0D0FE5EE4D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A8-47D1-BE09-0D0FE5EE4D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A8-47D1-BE09-0D0FE5EE4D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A8-47D1-BE09-0D0FE5EE4D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A8-47D1-BE09-0D0FE5EE4D49}"/>
              </c:ext>
            </c:extLst>
          </c:dPt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GC'!$L$370:$L$382</c:f>
              <c:numCache>
                <c:formatCode>0.0%</c:formatCode>
                <c:ptCount val="13"/>
                <c:pt idx="0">
                  <c:v>0.4997425599835239</c:v>
                </c:pt>
                <c:pt idx="1">
                  <c:v>0.32871471409368214</c:v>
                </c:pt>
                <c:pt idx="2">
                  <c:v>0.35742971887550201</c:v>
                </c:pt>
                <c:pt idx="3">
                  <c:v>7.0995145631068013E-2</c:v>
                </c:pt>
                <c:pt idx="4">
                  <c:v>1.308139534883721</c:v>
                </c:pt>
                <c:pt idx="5">
                  <c:v>-4.1176470588235259E-2</c:v>
                </c:pt>
                <c:pt idx="6">
                  <c:v>0.11864406779661008</c:v>
                </c:pt>
                <c:pt idx="7">
                  <c:v>-5.3435114503816772E-2</c:v>
                </c:pt>
                <c:pt idx="12">
                  <c:v>0.36238077542425362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A8-47D1-BE09-0D0FE5EE4D49}"/>
            </c:ext>
          </c:extLst>
        </c:ser>
        <c:ser>
          <c:idx val="4"/>
          <c:order val="5"/>
          <c:tx>
            <c:strRef>
              <c:f>'Viajeros entr evol mensu GC'!$M$369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GC'!$M$370:$M$382</c:f>
              <c:numCache>
                <c:formatCode>0.0%</c:formatCode>
                <c:ptCount val="13"/>
                <c:pt idx="0">
                  <c:v>-0.23764656616415414</c:v>
                </c:pt>
                <c:pt idx="1">
                  <c:v>-0.30340976852604762</c:v>
                </c:pt>
                <c:pt idx="2">
                  <c:v>-0.29313349599163474</c:v>
                </c:pt>
                <c:pt idx="3">
                  <c:v>-0.46377031748442954</c:v>
                </c:pt>
                <c:pt idx="4">
                  <c:v>3.6553524804177506E-2</c:v>
                </c:pt>
                <c:pt idx="5">
                  <c:v>-0.61097852028639621</c:v>
                </c:pt>
                <c:pt idx="6">
                  <c:v>-0.45152354570637121</c:v>
                </c:pt>
                <c:pt idx="7">
                  <c:v>-0.55714285714285716</c:v>
                </c:pt>
                <c:pt idx="12">
                  <c:v>-0.29935818827538974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A8-47D1-BE09-0D0FE5EE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5C-48C3-916F-95801E1593C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GC'!$C$396:$C$408</c:f>
              <c:numCache>
                <c:formatCode>#,##0</c:formatCode>
                <c:ptCount val="13"/>
                <c:pt idx="0">
                  <c:v>31825</c:v>
                </c:pt>
                <c:pt idx="1">
                  <c:v>35327</c:v>
                </c:pt>
                <c:pt idx="2">
                  <c:v>37831</c:v>
                </c:pt>
                <c:pt idx="3">
                  <c:v>13700</c:v>
                </c:pt>
                <c:pt idx="4">
                  <c:v>5082</c:v>
                </c:pt>
                <c:pt idx="5">
                  <c:v>6115</c:v>
                </c:pt>
                <c:pt idx="6">
                  <c:v>10418</c:v>
                </c:pt>
                <c:pt idx="7">
                  <c:v>5480</c:v>
                </c:pt>
                <c:pt idx="8">
                  <c:v>8056</c:v>
                </c:pt>
                <c:pt idx="9">
                  <c:v>24960</c:v>
                </c:pt>
                <c:pt idx="10">
                  <c:v>36593</c:v>
                </c:pt>
                <c:pt idx="11">
                  <c:v>26672</c:v>
                </c:pt>
                <c:pt idx="12">
                  <c:v>242059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C-48C3-916F-95801E1593CF}"/>
            </c:ext>
          </c:extLst>
        </c:ser>
        <c:ser>
          <c:idx val="5"/>
          <c:order val="1"/>
          <c:tx>
            <c:strRef>
              <c:f>'Viajeros entr evol mensu GC'!$G$394:$H$394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5C-48C3-916F-95801E1593CF}"/>
              </c:ext>
            </c:extLst>
          </c:dPt>
          <c:val>
            <c:numRef>
              <c:f>'Viajeros entr evol mensu GC'!$G$396:$G$408</c:f>
              <c:numCache>
                <c:formatCode>#,##0</c:formatCode>
                <c:ptCount val="13"/>
                <c:pt idx="0">
                  <c:v>312</c:v>
                </c:pt>
                <c:pt idx="1">
                  <c:v>171</c:v>
                </c:pt>
                <c:pt idx="2">
                  <c:v>204</c:v>
                </c:pt>
                <c:pt idx="3">
                  <c:v>102</c:v>
                </c:pt>
                <c:pt idx="4">
                  <c:v>101</c:v>
                </c:pt>
                <c:pt idx="5">
                  <c:v>183</c:v>
                </c:pt>
                <c:pt idx="6">
                  <c:v>987</c:v>
                </c:pt>
                <c:pt idx="7">
                  <c:v>931</c:v>
                </c:pt>
                <c:pt idx="8">
                  <c:v>1778</c:v>
                </c:pt>
                <c:pt idx="9">
                  <c:v>9731</c:v>
                </c:pt>
                <c:pt idx="10">
                  <c:v>16628</c:v>
                </c:pt>
                <c:pt idx="11">
                  <c:v>14669</c:v>
                </c:pt>
                <c:pt idx="12">
                  <c:v>45797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C-48C3-916F-95801E1593CF}"/>
            </c:ext>
          </c:extLst>
        </c:ser>
        <c:ser>
          <c:idx val="0"/>
          <c:order val="2"/>
          <c:tx>
            <c:strRef>
              <c:f>'Viajeros entr evol mensu GC'!$I$394:$J$394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5C-48C3-916F-95801E1593C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GC'!$I$396:$I$408</c:f>
              <c:numCache>
                <c:formatCode>#,##0</c:formatCode>
                <c:ptCount val="13"/>
                <c:pt idx="0">
                  <c:v>15652</c:v>
                </c:pt>
                <c:pt idx="1">
                  <c:v>18080</c:v>
                </c:pt>
                <c:pt idx="2">
                  <c:v>18147</c:v>
                </c:pt>
                <c:pt idx="3">
                  <c:v>9416</c:v>
                </c:pt>
                <c:pt idx="4">
                  <c:v>3409</c:v>
                </c:pt>
                <c:pt idx="5">
                  <c:v>4710</c:v>
                </c:pt>
                <c:pt idx="6">
                  <c:v>6743</c:v>
                </c:pt>
                <c:pt idx="7">
                  <c:v>3676</c:v>
                </c:pt>
                <c:pt idx="8">
                  <c:v>3787</c:v>
                </c:pt>
                <c:pt idx="9">
                  <c:v>18632</c:v>
                </c:pt>
                <c:pt idx="10">
                  <c:v>26347</c:v>
                </c:pt>
                <c:pt idx="11">
                  <c:v>25501</c:v>
                </c:pt>
                <c:pt idx="12">
                  <c:v>154100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5C-48C3-916F-95801E1593CF}"/>
            </c:ext>
          </c:extLst>
        </c:ser>
        <c:ser>
          <c:idx val="1"/>
          <c:order val="3"/>
          <c:tx>
            <c:strRef>
              <c:f>'Viajeros entr evol mensu GC'!$K$394:$L$394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5C-48C3-916F-95801E1593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5C-48C3-916F-95801E1593C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GC'!$K$396:$K$408</c:f>
              <c:numCache>
                <c:formatCode>#,##0</c:formatCode>
                <c:ptCount val="13"/>
                <c:pt idx="0">
                  <c:v>24873</c:v>
                </c:pt>
                <c:pt idx="1">
                  <c:v>25871</c:v>
                </c:pt>
                <c:pt idx="2">
                  <c:v>24239</c:v>
                </c:pt>
                <c:pt idx="3">
                  <c:v>10639</c:v>
                </c:pt>
                <c:pt idx="4">
                  <c:v>4044</c:v>
                </c:pt>
                <c:pt idx="5">
                  <c:v>5532</c:v>
                </c:pt>
                <c:pt idx="6">
                  <c:v>11356</c:v>
                </c:pt>
                <c:pt idx="7">
                  <c:v>5129</c:v>
                </c:pt>
                <c:pt idx="12">
                  <c:v>111683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5C-48C3-916F-95801E15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5C-48C3-916F-95801E1593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5C-48C3-916F-95801E1593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5C-48C3-916F-95801E1593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5C-48C3-916F-95801E1593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5C-48C3-916F-95801E1593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5C-48C3-916F-95801E1593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5C-48C3-916F-95801E1593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5C-48C3-916F-95801E1593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5C-48C3-916F-95801E1593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5C-48C3-916F-95801E1593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5C-48C3-916F-95801E1593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5C-48C3-916F-95801E1593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5C-48C3-916F-95801E1593CF}"/>
              </c:ext>
            </c:extLst>
          </c:dPt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GC'!$L$396:$L$408</c:f>
              <c:numCache>
                <c:formatCode>0.0%</c:formatCode>
                <c:ptCount val="13"/>
                <c:pt idx="0">
                  <c:v>0.58912599028878088</c:v>
                </c:pt>
                <c:pt idx="1">
                  <c:v>0.43091814159292041</c:v>
                </c:pt>
                <c:pt idx="2">
                  <c:v>0.33570287099796103</c:v>
                </c:pt>
                <c:pt idx="3">
                  <c:v>0.12988530161427359</c:v>
                </c:pt>
                <c:pt idx="4">
                  <c:v>0.18627163391023771</c:v>
                </c:pt>
                <c:pt idx="5">
                  <c:v>0.17452229299363053</c:v>
                </c:pt>
                <c:pt idx="6">
                  <c:v>0.68411686193089127</c:v>
                </c:pt>
                <c:pt idx="7">
                  <c:v>0.39526659412404785</c:v>
                </c:pt>
                <c:pt idx="12">
                  <c:v>0.39895782445855721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5C-48C3-916F-95801E1593CF}"/>
            </c:ext>
          </c:extLst>
        </c:ser>
        <c:ser>
          <c:idx val="4"/>
          <c:order val="5"/>
          <c:tx>
            <c:strRef>
              <c:f>'Viajeros entr evol mensu GC'!$M$395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GC'!$M$396:$M$408</c:f>
              <c:numCache>
                <c:formatCode>0.0%</c:formatCode>
                <c:ptCount val="13"/>
                <c:pt idx="0">
                  <c:v>-0.21844461901021206</c:v>
                </c:pt>
                <c:pt idx="1">
                  <c:v>-0.26767062020550858</c:v>
                </c:pt>
                <c:pt idx="2">
                  <c:v>-0.35928207025983983</c:v>
                </c:pt>
                <c:pt idx="3">
                  <c:v>-0.22343065693430653</c:v>
                </c:pt>
                <c:pt idx="4">
                  <c:v>-0.20425029515938609</c:v>
                </c:pt>
                <c:pt idx="5">
                  <c:v>-9.533932951757973E-2</c:v>
                </c:pt>
                <c:pt idx="6">
                  <c:v>9.0036475331157551E-2</c:v>
                </c:pt>
                <c:pt idx="7">
                  <c:v>-6.4051094890510973E-2</c:v>
                </c:pt>
                <c:pt idx="12">
                  <c:v>-0.23388302761733593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5C-48C3-916F-95801E15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DD-4C11-ADD2-2960AB469C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GC'!$C$422:$C$434</c:f>
              <c:numCache>
                <c:formatCode>#,##0</c:formatCode>
                <c:ptCount val="13"/>
                <c:pt idx="0">
                  <c:v>47535</c:v>
                </c:pt>
                <c:pt idx="1">
                  <c:v>44192</c:v>
                </c:pt>
                <c:pt idx="2">
                  <c:v>46142</c:v>
                </c:pt>
                <c:pt idx="3">
                  <c:v>21331</c:v>
                </c:pt>
                <c:pt idx="4">
                  <c:v>7627</c:v>
                </c:pt>
                <c:pt idx="5">
                  <c:v>7171</c:v>
                </c:pt>
                <c:pt idx="6">
                  <c:v>8994</c:v>
                </c:pt>
                <c:pt idx="7">
                  <c:v>7933</c:v>
                </c:pt>
                <c:pt idx="8">
                  <c:v>7887</c:v>
                </c:pt>
                <c:pt idx="9">
                  <c:v>30243</c:v>
                </c:pt>
                <c:pt idx="10">
                  <c:v>45744</c:v>
                </c:pt>
                <c:pt idx="11">
                  <c:v>46662</c:v>
                </c:pt>
                <c:pt idx="12">
                  <c:v>321461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DD-4C11-ADD2-2960AB469CA7}"/>
            </c:ext>
          </c:extLst>
        </c:ser>
        <c:ser>
          <c:idx val="5"/>
          <c:order val="1"/>
          <c:tx>
            <c:strRef>
              <c:f>'Viajeros entr evol mensu GC'!$G$420:$H$420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DD-4C11-ADD2-2960AB469CA7}"/>
              </c:ext>
            </c:extLst>
          </c:dPt>
          <c:val>
            <c:numRef>
              <c:f>'Viajeros entr evol mensu GC'!$G$422:$G$434</c:f>
              <c:numCache>
                <c:formatCode>#,##0</c:formatCode>
                <c:ptCount val="13"/>
                <c:pt idx="0">
                  <c:v>2738</c:v>
                </c:pt>
                <c:pt idx="1">
                  <c:v>1976</c:v>
                </c:pt>
                <c:pt idx="2">
                  <c:v>2173</c:v>
                </c:pt>
                <c:pt idx="3">
                  <c:v>815</c:v>
                </c:pt>
                <c:pt idx="4">
                  <c:v>915</c:v>
                </c:pt>
                <c:pt idx="5">
                  <c:v>1294</c:v>
                </c:pt>
                <c:pt idx="6">
                  <c:v>1828</c:v>
                </c:pt>
                <c:pt idx="7">
                  <c:v>1702</c:v>
                </c:pt>
                <c:pt idx="8">
                  <c:v>2048</c:v>
                </c:pt>
                <c:pt idx="9">
                  <c:v>12399</c:v>
                </c:pt>
                <c:pt idx="10">
                  <c:v>23156</c:v>
                </c:pt>
                <c:pt idx="11">
                  <c:v>27304</c:v>
                </c:pt>
                <c:pt idx="12">
                  <c:v>78348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DD-4C11-ADD2-2960AB469CA7}"/>
            </c:ext>
          </c:extLst>
        </c:ser>
        <c:ser>
          <c:idx val="0"/>
          <c:order val="2"/>
          <c:tx>
            <c:strRef>
              <c:f>'Viajeros entr evol mensu GC'!$I$420:$J$420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DD-4C11-ADD2-2960AB469C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GC'!$I$422:$I$434</c:f>
              <c:numCache>
                <c:formatCode>#,##0</c:formatCode>
                <c:ptCount val="13"/>
                <c:pt idx="0">
                  <c:v>23286</c:v>
                </c:pt>
                <c:pt idx="1">
                  <c:v>19422</c:v>
                </c:pt>
                <c:pt idx="2">
                  <c:v>19524</c:v>
                </c:pt>
                <c:pt idx="3">
                  <c:v>10441</c:v>
                </c:pt>
                <c:pt idx="4">
                  <c:v>2970</c:v>
                </c:pt>
                <c:pt idx="5">
                  <c:v>3952</c:v>
                </c:pt>
                <c:pt idx="6">
                  <c:v>3377</c:v>
                </c:pt>
                <c:pt idx="7">
                  <c:v>3091</c:v>
                </c:pt>
                <c:pt idx="8">
                  <c:v>2726</c:v>
                </c:pt>
                <c:pt idx="9">
                  <c:v>16744</c:v>
                </c:pt>
                <c:pt idx="10">
                  <c:v>31481</c:v>
                </c:pt>
                <c:pt idx="11">
                  <c:v>35997</c:v>
                </c:pt>
                <c:pt idx="12">
                  <c:v>173011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DD-4C11-ADD2-2960AB469CA7}"/>
            </c:ext>
          </c:extLst>
        </c:ser>
        <c:ser>
          <c:idx val="1"/>
          <c:order val="3"/>
          <c:tx>
            <c:strRef>
              <c:f>'Viajeros entr evol mensu GC'!$K$420:$L$420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DD-4C11-ADD2-2960AB469C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DD-4C11-ADD2-2960AB469C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GC'!$K$422:$K$434</c:f>
              <c:numCache>
                <c:formatCode>#,##0</c:formatCode>
                <c:ptCount val="13"/>
                <c:pt idx="0">
                  <c:v>32516</c:v>
                </c:pt>
                <c:pt idx="1">
                  <c:v>25816</c:v>
                </c:pt>
                <c:pt idx="2">
                  <c:v>28714</c:v>
                </c:pt>
                <c:pt idx="3">
                  <c:v>14276</c:v>
                </c:pt>
                <c:pt idx="4">
                  <c:v>4381</c:v>
                </c:pt>
                <c:pt idx="5">
                  <c:v>3920</c:v>
                </c:pt>
                <c:pt idx="6">
                  <c:v>5310</c:v>
                </c:pt>
                <c:pt idx="7">
                  <c:v>3887</c:v>
                </c:pt>
                <c:pt idx="12">
                  <c:v>118820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DD-4C11-ADD2-2960AB469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DD-4C11-ADD2-2960AB469C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DD-4C11-ADD2-2960AB469C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DD-4C11-ADD2-2960AB469C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DD-4C11-ADD2-2960AB469C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DD-4C11-ADD2-2960AB469C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DD-4C11-ADD2-2960AB469C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DD-4C11-ADD2-2960AB469C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DD-4C11-ADD2-2960AB469C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DD-4C11-ADD2-2960AB469C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DD-4C11-ADD2-2960AB469C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DD-4C11-ADD2-2960AB469C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DD-4C11-ADD2-2960AB469C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DD-4C11-ADD2-2960AB469CA7}"/>
              </c:ext>
            </c:extLst>
          </c:dPt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GC'!$L$422:$L$434</c:f>
              <c:numCache>
                <c:formatCode>0.0%</c:formatCode>
                <c:ptCount val="13"/>
                <c:pt idx="0">
                  <c:v>0.39637550459503568</c:v>
                </c:pt>
                <c:pt idx="1">
                  <c:v>0.32921429306971484</c:v>
                </c:pt>
                <c:pt idx="2">
                  <c:v>0.4707027248514648</c:v>
                </c:pt>
                <c:pt idx="3">
                  <c:v>0.36730198256871938</c:v>
                </c:pt>
                <c:pt idx="4">
                  <c:v>0.475084175084175</c:v>
                </c:pt>
                <c:pt idx="5">
                  <c:v>-8.0971659919027994E-3</c:v>
                </c:pt>
                <c:pt idx="6">
                  <c:v>0.57240153982824982</c:v>
                </c:pt>
                <c:pt idx="7">
                  <c:v>0.25752183759301195</c:v>
                </c:pt>
                <c:pt idx="12">
                  <c:v>0.38061652510370303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DD-4C11-ADD2-2960AB469CA7}"/>
            </c:ext>
          </c:extLst>
        </c:ser>
        <c:ser>
          <c:idx val="4"/>
          <c:order val="5"/>
          <c:tx>
            <c:strRef>
              <c:f>'Viajeros entr evol mensu GC'!$M$421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GC'!$M$422:$M$434</c:f>
              <c:numCache>
                <c:formatCode>0.0%</c:formatCode>
                <c:ptCount val="13"/>
                <c:pt idx="0">
                  <c:v>-0.31595666351109708</c:v>
                </c:pt>
                <c:pt idx="1">
                  <c:v>-0.41582186821144096</c:v>
                </c:pt>
                <c:pt idx="2">
                  <c:v>-0.37770361059338564</c:v>
                </c:pt>
                <c:pt idx="3">
                  <c:v>-0.33073929961089499</c:v>
                </c:pt>
                <c:pt idx="4">
                  <c:v>-0.42559328700668675</c:v>
                </c:pt>
                <c:pt idx="5">
                  <c:v>-0.45335378608283361</c:v>
                </c:pt>
                <c:pt idx="6">
                  <c:v>-0.409606404269513</c:v>
                </c:pt>
                <c:pt idx="7">
                  <c:v>-0.5100214294718266</c:v>
                </c:pt>
                <c:pt idx="12">
                  <c:v>-0.37766138536074378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DD-4C11-ADD2-2960AB469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DD-4E80-AC33-AD14BAAD9C8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GC'!$C$448:$C$460</c:f>
              <c:numCache>
                <c:formatCode>#,##0</c:formatCode>
                <c:ptCount val="13"/>
                <c:pt idx="0">
                  <c:v>383</c:v>
                </c:pt>
                <c:pt idx="1">
                  <c:v>343</c:v>
                </c:pt>
                <c:pt idx="2">
                  <c:v>538</c:v>
                </c:pt>
                <c:pt idx="3">
                  <c:v>1365</c:v>
                </c:pt>
                <c:pt idx="4">
                  <c:v>1302</c:v>
                </c:pt>
                <c:pt idx="5">
                  <c:v>2159</c:v>
                </c:pt>
                <c:pt idx="6">
                  <c:v>2607</c:v>
                </c:pt>
                <c:pt idx="7">
                  <c:v>4298</c:v>
                </c:pt>
                <c:pt idx="8">
                  <c:v>2088</c:v>
                </c:pt>
                <c:pt idx="9">
                  <c:v>1253</c:v>
                </c:pt>
                <c:pt idx="10">
                  <c:v>577</c:v>
                </c:pt>
                <c:pt idx="11">
                  <c:v>485</c:v>
                </c:pt>
                <c:pt idx="12">
                  <c:v>17398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D-4E80-AC33-AD14BAAD9C83}"/>
            </c:ext>
          </c:extLst>
        </c:ser>
        <c:ser>
          <c:idx val="5"/>
          <c:order val="1"/>
          <c:tx>
            <c:strRef>
              <c:f>'Viajeros entr evol mensu GC'!$G$446:$H$446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DD-4E80-AC33-AD14BAAD9C83}"/>
              </c:ext>
            </c:extLst>
          </c:dPt>
          <c:val>
            <c:numRef>
              <c:f>'Viajeros entr evol mensu GC'!$G$448:$G$460</c:f>
              <c:numCache>
                <c:formatCode>#,##0</c:formatCode>
                <c:ptCount val="13"/>
                <c:pt idx="0">
                  <c:v>122</c:v>
                </c:pt>
                <c:pt idx="1">
                  <c:v>117</c:v>
                </c:pt>
                <c:pt idx="2">
                  <c:v>147</c:v>
                </c:pt>
                <c:pt idx="3">
                  <c:v>212</c:v>
                </c:pt>
                <c:pt idx="4">
                  <c:v>365</c:v>
                </c:pt>
                <c:pt idx="5">
                  <c:v>466</c:v>
                </c:pt>
                <c:pt idx="6">
                  <c:v>747</c:v>
                </c:pt>
                <c:pt idx="7">
                  <c:v>1270</c:v>
                </c:pt>
                <c:pt idx="8">
                  <c:v>1119</c:v>
                </c:pt>
                <c:pt idx="9">
                  <c:v>618</c:v>
                </c:pt>
                <c:pt idx="10">
                  <c:v>551</c:v>
                </c:pt>
                <c:pt idx="11">
                  <c:v>356</c:v>
                </c:pt>
                <c:pt idx="12">
                  <c:v>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DD-4E80-AC33-AD14BAAD9C83}"/>
            </c:ext>
          </c:extLst>
        </c:ser>
        <c:ser>
          <c:idx val="0"/>
          <c:order val="2"/>
          <c:tx>
            <c:strRef>
              <c:f>'Viajeros entr evol mensu GC'!$I$446:$J$446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DD-4E80-AC33-AD14BAAD9C8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GC'!$I$448:$I$460</c:f>
              <c:numCache>
                <c:formatCode>#,##0</c:formatCode>
                <c:ptCount val="13"/>
                <c:pt idx="0">
                  <c:v>295</c:v>
                </c:pt>
                <c:pt idx="1">
                  <c:v>409</c:v>
                </c:pt>
                <c:pt idx="2">
                  <c:v>461</c:v>
                </c:pt>
                <c:pt idx="3">
                  <c:v>1189</c:v>
                </c:pt>
                <c:pt idx="4">
                  <c:v>1385</c:v>
                </c:pt>
                <c:pt idx="5">
                  <c:v>2072</c:v>
                </c:pt>
                <c:pt idx="6">
                  <c:v>3158</c:v>
                </c:pt>
                <c:pt idx="7">
                  <c:v>4233</c:v>
                </c:pt>
                <c:pt idx="8">
                  <c:v>2601</c:v>
                </c:pt>
                <c:pt idx="9">
                  <c:v>1343</c:v>
                </c:pt>
                <c:pt idx="10">
                  <c:v>885</c:v>
                </c:pt>
                <c:pt idx="11">
                  <c:v>756</c:v>
                </c:pt>
                <c:pt idx="12">
                  <c:v>18787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DD-4E80-AC33-AD14BAAD9C83}"/>
            </c:ext>
          </c:extLst>
        </c:ser>
        <c:ser>
          <c:idx val="1"/>
          <c:order val="3"/>
          <c:tx>
            <c:strRef>
              <c:f>'Viajeros entr evol mensu GC'!$K$446:$L$446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DD-4E80-AC33-AD14BAAD9C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DD-4E80-AC33-AD14BAAD9C8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GC'!$K$448:$K$460</c:f>
              <c:numCache>
                <c:formatCode>#,##0</c:formatCode>
                <c:ptCount val="13"/>
                <c:pt idx="0">
                  <c:v>584</c:v>
                </c:pt>
                <c:pt idx="1">
                  <c:v>736</c:v>
                </c:pt>
                <c:pt idx="2">
                  <c:v>773</c:v>
                </c:pt>
                <c:pt idx="3">
                  <c:v>2169</c:v>
                </c:pt>
                <c:pt idx="4">
                  <c:v>2210</c:v>
                </c:pt>
                <c:pt idx="5">
                  <c:v>2973</c:v>
                </c:pt>
                <c:pt idx="6">
                  <c:v>4457</c:v>
                </c:pt>
                <c:pt idx="7">
                  <c:v>5907</c:v>
                </c:pt>
                <c:pt idx="12">
                  <c:v>19809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DD-4E80-AC33-AD14BAAD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DD-4E80-AC33-AD14BAAD9C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DD-4E80-AC33-AD14BAAD9C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DD-4E80-AC33-AD14BAAD9C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DD-4E80-AC33-AD14BAAD9C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DD-4E80-AC33-AD14BAAD9C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DD-4E80-AC33-AD14BAAD9C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DD-4E80-AC33-AD14BAAD9C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DD-4E80-AC33-AD14BAAD9C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DD-4E80-AC33-AD14BAAD9C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DD-4E80-AC33-AD14BAAD9C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DD-4E80-AC33-AD14BAAD9C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DD-4E80-AC33-AD14BAAD9C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DD-4E80-AC33-AD14BAAD9C83}"/>
              </c:ext>
            </c:extLst>
          </c:dPt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GC'!$L$448:$L$460</c:f>
              <c:numCache>
                <c:formatCode>0.0%</c:formatCode>
                <c:ptCount val="13"/>
                <c:pt idx="0">
                  <c:v>0.97966101694915264</c:v>
                </c:pt>
                <c:pt idx="1">
                  <c:v>0.79951100244498785</c:v>
                </c:pt>
                <c:pt idx="2">
                  <c:v>0.67678958785249455</c:v>
                </c:pt>
                <c:pt idx="3">
                  <c:v>0.82422203532380145</c:v>
                </c:pt>
                <c:pt idx="4">
                  <c:v>0.59566787003610111</c:v>
                </c:pt>
                <c:pt idx="5">
                  <c:v>0.43484555984555984</c:v>
                </c:pt>
                <c:pt idx="6">
                  <c:v>0.41133628879037376</c:v>
                </c:pt>
                <c:pt idx="7">
                  <c:v>0.39546420978029762</c:v>
                </c:pt>
                <c:pt idx="12">
                  <c:v>0.50045447659445541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DD-4E80-AC33-AD14BAAD9C83}"/>
            </c:ext>
          </c:extLst>
        </c:ser>
        <c:ser>
          <c:idx val="4"/>
          <c:order val="5"/>
          <c:tx>
            <c:strRef>
              <c:f>'Viajeros entr evol mensu GC'!$M$447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GC'!$M$448:$M$460</c:f>
              <c:numCache>
                <c:formatCode>0.0%</c:formatCode>
                <c:ptCount val="13"/>
                <c:pt idx="0">
                  <c:v>0.52480417754569197</c:v>
                </c:pt>
                <c:pt idx="1">
                  <c:v>1.1457725947521866</c:v>
                </c:pt>
                <c:pt idx="2">
                  <c:v>0.43680297397769507</c:v>
                </c:pt>
                <c:pt idx="3">
                  <c:v>0.58901098901098892</c:v>
                </c:pt>
                <c:pt idx="4">
                  <c:v>0.69738863287250386</c:v>
                </c:pt>
                <c:pt idx="5">
                  <c:v>0.37702640111162578</c:v>
                </c:pt>
                <c:pt idx="6">
                  <c:v>0.70962792481779813</c:v>
                </c:pt>
                <c:pt idx="7">
                  <c:v>0.37436016751977674</c:v>
                </c:pt>
                <c:pt idx="12">
                  <c:v>0.52435552135436714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DD-4E80-AC33-AD14BAAD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BF-424F-8E73-0DC32AB9A0E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FV'!$C$9:$C$21</c:f>
              <c:numCache>
                <c:formatCode>#,##0</c:formatCode>
                <c:ptCount val="13"/>
                <c:pt idx="0">
                  <c:v>130096</c:v>
                </c:pt>
                <c:pt idx="1">
                  <c:v>125770</c:v>
                </c:pt>
                <c:pt idx="2">
                  <c:v>153248</c:v>
                </c:pt>
                <c:pt idx="3">
                  <c:v>156559</c:v>
                </c:pt>
                <c:pt idx="4">
                  <c:v>129696</c:v>
                </c:pt>
                <c:pt idx="5">
                  <c:v>147393</c:v>
                </c:pt>
                <c:pt idx="6">
                  <c:v>160379</c:v>
                </c:pt>
                <c:pt idx="7">
                  <c:v>177390</c:v>
                </c:pt>
                <c:pt idx="8">
                  <c:v>147691</c:v>
                </c:pt>
                <c:pt idx="9">
                  <c:v>157843</c:v>
                </c:pt>
                <c:pt idx="10">
                  <c:v>135506</c:v>
                </c:pt>
                <c:pt idx="11">
                  <c:v>133370</c:v>
                </c:pt>
                <c:pt idx="12">
                  <c:v>1754941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F-424F-8E73-0DC32AB9A0E9}"/>
            </c:ext>
          </c:extLst>
        </c:ser>
        <c:ser>
          <c:idx val="5"/>
          <c:order val="1"/>
          <c:tx>
            <c:strRef>
              <c:f>'Viajeros entr evol mensu FV'!$G$7:$H$7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BF-424F-8E73-0DC32AB9A0E9}"/>
              </c:ext>
            </c:extLst>
          </c:dPt>
          <c:val>
            <c:numRef>
              <c:f>'Viajeros entr evol mensu FV'!$G$9:$G$21</c:f>
              <c:numCache>
                <c:formatCode>#,##0</c:formatCode>
                <c:ptCount val="13"/>
                <c:pt idx="0">
                  <c:v>17253</c:v>
                </c:pt>
                <c:pt idx="1">
                  <c:v>12595</c:v>
                </c:pt>
                <c:pt idx="2">
                  <c:v>20630</c:v>
                </c:pt>
                <c:pt idx="3">
                  <c:v>23757</c:v>
                </c:pt>
                <c:pt idx="4">
                  <c:v>43176</c:v>
                </c:pt>
                <c:pt idx="5">
                  <c:v>55361</c:v>
                </c:pt>
                <c:pt idx="6">
                  <c:v>109853</c:v>
                </c:pt>
                <c:pt idx="7">
                  <c:v>145205</c:v>
                </c:pt>
                <c:pt idx="8">
                  <c:v>121533</c:v>
                </c:pt>
                <c:pt idx="9">
                  <c:v>159028</c:v>
                </c:pt>
                <c:pt idx="10">
                  <c:v>136038</c:v>
                </c:pt>
                <c:pt idx="11">
                  <c:v>119951</c:v>
                </c:pt>
                <c:pt idx="12">
                  <c:v>964380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BF-424F-8E73-0DC32AB9A0E9}"/>
            </c:ext>
          </c:extLst>
        </c:ser>
        <c:ser>
          <c:idx val="0"/>
          <c:order val="2"/>
          <c:tx>
            <c:strRef>
              <c:f>'Viajeros entr evol mensu FV'!$I$7:$J$7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BF-424F-8E73-0DC32AB9A0E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FV'!$I$9:$I$21</c:f>
              <c:numCache>
                <c:formatCode>#,##0</c:formatCode>
                <c:ptCount val="13"/>
                <c:pt idx="0">
                  <c:v>89946</c:v>
                </c:pt>
                <c:pt idx="1">
                  <c:v>130563</c:v>
                </c:pt>
                <c:pt idx="2">
                  <c:v>146499</c:v>
                </c:pt>
                <c:pt idx="3">
                  <c:v>161071</c:v>
                </c:pt>
                <c:pt idx="4">
                  <c:v>136416</c:v>
                </c:pt>
                <c:pt idx="5">
                  <c:v>146973</c:v>
                </c:pt>
                <c:pt idx="6">
                  <c:v>176209</c:v>
                </c:pt>
                <c:pt idx="7">
                  <c:v>199508</c:v>
                </c:pt>
                <c:pt idx="8">
                  <c:v>163358</c:v>
                </c:pt>
                <c:pt idx="9">
                  <c:v>175268</c:v>
                </c:pt>
                <c:pt idx="10">
                  <c:v>147441</c:v>
                </c:pt>
                <c:pt idx="11">
                  <c:v>150958</c:v>
                </c:pt>
                <c:pt idx="12">
                  <c:v>1824210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BF-424F-8E73-0DC32AB9A0E9}"/>
            </c:ext>
          </c:extLst>
        </c:ser>
        <c:ser>
          <c:idx val="1"/>
          <c:order val="3"/>
          <c:tx>
            <c:strRef>
              <c:f>'Viajeros entr evol mensu FV'!$K$7:$L$7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BF-424F-8E73-0DC32AB9A0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BF-424F-8E73-0DC32AB9A0E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FV'!$K$9:$K$21</c:f>
              <c:numCache>
                <c:formatCode>#,##0</c:formatCode>
                <c:ptCount val="13"/>
                <c:pt idx="0">
                  <c:v>139270</c:v>
                </c:pt>
                <c:pt idx="1">
                  <c:v>148053</c:v>
                </c:pt>
                <c:pt idx="2">
                  <c:v>163833</c:v>
                </c:pt>
                <c:pt idx="3">
                  <c:v>168611</c:v>
                </c:pt>
                <c:pt idx="4">
                  <c:v>141752</c:v>
                </c:pt>
                <c:pt idx="5">
                  <c:v>156915</c:v>
                </c:pt>
                <c:pt idx="6">
                  <c:v>174442</c:v>
                </c:pt>
                <c:pt idx="7">
                  <c:v>187036</c:v>
                </c:pt>
                <c:pt idx="12">
                  <c:v>1279912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BF-424F-8E73-0DC32AB9A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BF-424F-8E73-0DC32AB9A0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BF-424F-8E73-0DC32AB9A0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BF-424F-8E73-0DC32AB9A0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BF-424F-8E73-0DC32AB9A0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BF-424F-8E73-0DC32AB9A0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BF-424F-8E73-0DC32AB9A0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BF-424F-8E73-0DC32AB9A0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BF-424F-8E73-0DC32AB9A0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BF-424F-8E73-0DC32AB9A0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BF-424F-8E73-0DC32AB9A0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BF-424F-8E73-0DC32AB9A0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BF-424F-8E73-0DC32AB9A0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BF-424F-8E73-0DC32AB9A0E9}"/>
              </c:ext>
            </c:extLst>
          </c:dPt>
          <c:cat>
            <c:strRef>
              <c:f>'Viajeros entr evol mensu FV'!$B$9:$B$20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FV'!$L$9:$L$21</c:f>
              <c:numCache>
                <c:formatCode>0.0%</c:formatCode>
                <c:ptCount val="13"/>
                <c:pt idx="0">
                  <c:v>0.54837346852555968</c:v>
                </c:pt>
                <c:pt idx="1">
                  <c:v>0.13395831897245003</c:v>
                </c:pt>
                <c:pt idx="2">
                  <c:v>0.11832162676878344</c:v>
                </c:pt>
                <c:pt idx="3">
                  <c:v>4.681165448777258E-2</c:v>
                </c:pt>
                <c:pt idx="4">
                  <c:v>3.9115646258503389E-2</c:v>
                </c:pt>
                <c:pt idx="5">
                  <c:v>6.7645077667326747E-2</c:v>
                </c:pt>
                <c:pt idx="6">
                  <c:v>-1.0027864638015083E-2</c:v>
                </c:pt>
                <c:pt idx="7">
                  <c:v>-6.2513783908414666E-2</c:v>
                </c:pt>
                <c:pt idx="12">
                  <c:v>7.8106613543803105E-2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BF-424F-8E73-0DC32AB9A0E9}"/>
            </c:ext>
          </c:extLst>
        </c:ser>
        <c:ser>
          <c:idx val="4"/>
          <c:order val="5"/>
          <c:tx>
            <c:strRef>
              <c:f>'Viajeros entr evol mensu FV'!$M$8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FV'!$M$9:$M$21</c:f>
              <c:numCache>
                <c:formatCode>0.0%</c:formatCode>
                <c:ptCount val="13"/>
                <c:pt idx="0">
                  <c:v>7.0517156561308525E-2</c:v>
                </c:pt>
                <c:pt idx="1">
                  <c:v>0.17717261668124351</c:v>
                </c:pt>
                <c:pt idx="2">
                  <c:v>6.9071048235539889E-2</c:v>
                </c:pt>
                <c:pt idx="3">
                  <c:v>7.6980563238140176E-2</c:v>
                </c:pt>
                <c:pt idx="4">
                  <c:v>9.295583518381445E-2</c:v>
                </c:pt>
                <c:pt idx="5">
                  <c:v>6.4602796604994905E-2</c:v>
                </c:pt>
                <c:pt idx="6">
                  <c:v>8.768604368402344E-2</c:v>
                </c:pt>
                <c:pt idx="7">
                  <c:v>5.4377360617847703E-2</c:v>
                </c:pt>
                <c:pt idx="12">
                  <c:v>8.4183303953898614E-2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BF-424F-8E73-0DC32AB9A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3B-4D60-BF89-F2C342E55A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TF'!$C$613:$C$625</c:f>
              <c:numCache>
                <c:formatCode>#,##0</c:formatCode>
                <c:ptCount val="13"/>
                <c:pt idx="0">
                  <c:v>576</c:v>
                </c:pt>
                <c:pt idx="1">
                  <c:v>685</c:v>
                </c:pt>
                <c:pt idx="2">
                  <c:v>764</c:v>
                </c:pt>
                <c:pt idx="3">
                  <c:v>753</c:v>
                </c:pt>
                <c:pt idx="4">
                  <c:v>578</c:v>
                </c:pt>
                <c:pt idx="5">
                  <c:v>840</c:v>
                </c:pt>
                <c:pt idx="6">
                  <c:v>1043</c:v>
                </c:pt>
                <c:pt idx="7">
                  <c:v>1049</c:v>
                </c:pt>
                <c:pt idx="8">
                  <c:v>1042</c:v>
                </c:pt>
                <c:pt idx="9">
                  <c:v>1351</c:v>
                </c:pt>
                <c:pt idx="10">
                  <c:v>988</c:v>
                </c:pt>
                <c:pt idx="11">
                  <c:v>1005</c:v>
                </c:pt>
                <c:pt idx="12">
                  <c:v>10674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B-4D60-BF89-F2C342E55A42}"/>
            </c:ext>
          </c:extLst>
        </c:ser>
        <c:ser>
          <c:idx val="5"/>
          <c:order val="1"/>
          <c:tx>
            <c:strRef>
              <c:f>'Viajeros entr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3B-4D60-BF89-F2C342E55A42}"/>
              </c:ext>
            </c:extLst>
          </c:dPt>
          <c:val>
            <c:numRef>
              <c:f>'Viajeros entr evol mensu TF'!$G$613:$G$625</c:f>
              <c:numCache>
                <c:formatCode>#,##0</c:formatCode>
                <c:ptCount val="13"/>
                <c:pt idx="0">
                  <c:v>701</c:v>
                </c:pt>
                <c:pt idx="1">
                  <c:v>1186</c:v>
                </c:pt>
                <c:pt idx="2">
                  <c:v>1704</c:v>
                </c:pt>
                <c:pt idx="3">
                  <c:v>1802</c:v>
                </c:pt>
                <c:pt idx="4">
                  <c:v>1952</c:v>
                </c:pt>
                <c:pt idx="5">
                  <c:v>1470</c:v>
                </c:pt>
                <c:pt idx="6">
                  <c:v>1990</c:v>
                </c:pt>
                <c:pt idx="7">
                  <c:v>1447</c:v>
                </c:pt>
                <c:pt idx="8">
                  <c:v>1580</c:v>
                </c:pt>
                <c:pt idx="9">
                  <c:v>2191</c:v>
                </c:pt>
                <c:pt idx="10">
                  <c:v>2133</c:v>
                </c:pt>
                <c:pt idx="11">
                  <c:v>2333</c:v>
                </c:pt>
                <c:pt idx="12">
                  <c:v>20489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B-4D60-BF89-F2C342E55A42}"/>
            </c:ext>
          </c:extLst>
        </c:ser>
        <c:ser>
          <c:idx val="0"/>
          <c:order val="2"/>
          <c:tx>
            <c:strRef>
              <c:f>'Viajeros entr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3B-4D60-BF89-F2C342E55A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TF'!$I$613:$I$625</c:f>
              <c:numCache>
                <c:formatCode>#,##0</c:formatCode>
                <c:ptCount val="13"/>
                <c:pt idx="0">
                  <c:v>2132</c:v>
                </c:pt>
                <c:pt idx="1">
                  <c:v>2172</c:v>
                </c:pt>
                <c:pt idx="2">
                  <c:v>2523</c:v>
                </c:pt>
                <c:pt idx="3">
                  <c:v>2211</c:v>
                </c:pt>
                <c:pt idx="4">
                  <c:v>2184</c:v>
                </c:pt>
                <c:pt idx="5">
                  <c:v>2029</c:v>
                </c:pt>
                <c:pt idx="6">
                  <c:v>2567</c:v>
                </c:pt>
                <c:pt idx="7">
                  <c:v>2451</c:v>
                </c:pt>
                <c:pt idx="8">
                  <c:v>2391</c:v>
                </c:pt>
                <c:pt idx="9">
                  <c:v>2778</c:v>
                </c:pt>
                <c:pt idx="10">
                  <c:v>2189</c:v>
                </c:pt>
                <c:pt idx="11">
                  <c:v>1993</c:v>
                </c:pt>
                <c:pt idx="12">
                  <c:v>27620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3B-4D60-BF89-F2C342E55A42}"/>
            </c:ext>
          </c:extLst>
        </c:ser>
        <c:ser>
          <c:idx val="1"/>
          <c:order val="3"/>
          <c:tx>
            <c:strRef>
              <c:f>'Viajeros entr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3B-4D60-BF89-F2C342E55A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3B-4D60-BF89-F2C342E55A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TF'!$K$613:$K$625</c:f>
              <c:numCache>
                <c:formatCode>#,##0</c:formatCode>
                <c:ptCount val="13"/>
                <c:pt idx="0">
                  <c:v>1912</c:v>
                </c:pt>
                <c:pt idx="1">
                  <c:v>2361</c:v>
                </c:pt>
                <c:pt idx="2">
                  <c:v>3026</c:v>
                </c:pt>
                <c:pt idx="3">
                  <c:v>2013</c:v>
                </c:pt>
                <c:pt idx="4">
                  <c:v>2083</c:v>
                </c:pt>
                <c:pt idx="5">
                  <c:v>2705</c:v>
                </c:pt>
                <c:pt idx="6">
                  <c:v>3396</c:v>
                </c:pt>
                <c:pt idx="7">
                  <c:v>2369</c:v>
                </c:pt>
                <c:pt idx="12">
                  <c:v>19865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3B-4D60-BF89-F2C342E55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3B-4D60-BF89-F2C342E55A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3B-4D60-BF89-F2C342E55A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3B-4D60-BF89-F2C342E55A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3B-4D60-BF89-F2C342E55A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3B-4D60-BF89-F2C342E55A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3B-4D60-BF89-F2C342E55A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3B-4D60-BF89-F2C342E55A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3B-4D60-BF89-F2C342E55A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3B-4D60-BF89-F2C342E55A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3B-4D60-BF89-F2C342E55A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3B-4D60-BF89-F2C342E55A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3B-4D60-BF89-F2C342E55A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3B-4D60-BF89-F2C342E55A4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TF'!$L$613:$L$625</c:f>
              <c:numCache>
                <c:formatCode>0.0%</c:formatCode>
                <c:ptCount val="13"/>
                <c:pt idx="0">
                  <c:v>-0.1031894934333959</c:v>
                </c:pt>
                <c:pt idx="1">
                  <c:v>8.7016574585635276E-2</c:v>
                </c:pt>
                <c:pt idx="2">
                  <c:v>0.19936583432421728</c:v>
                </c:pt>
                <c:pt idx="3">
                  <c:v>-8.9552238805970186E-2</c:v>
                </c:pt>
                <c:pt idx="4">
                  <c:v>-4.6245421245421192E-2</c:v>
                </c:pt>
                <c:pt idx="5">
                  <c:v>0.33316904879250853</c:v>
                </c:pt>
                <c:pt idx="6">
                  <c:v>0.32294507206856249</c:v>
                </c:pt>
                <c:pt idx="7">
                  <c:v>-3.3455732354141121E-2</c:v>
                </c:pt>
                <c:pt idx="12">
                  <c:v>8.7361103508675875E-2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3B-4D60-BF89-F2C342E55A42}"/>
            </c:ext>
          </c:extLst>
        </c:ser>
        <c:ser>
          <c:idx val="4"/>
          <c:order val="5"/>
          <c:tx>
            <c:strRef>
              <c:f>'Viajeros entr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TF'!$M$613:$M$625</c:f>
              <c:numCache>
                <c:formatCode>0.0%</c:formatCode>
                <c:ptCount val="13"/>
                <c:pt idx="0">
                  <c:v>2.3194444444444446</c:v>
                </c:pt>
                <c:pt idx="1">
                  <c:v>2.4467153284671532</c:v>
                </c:pt>
                <c:pt idx="2">
                  <c:v>2.9607329842931938</c:v>
                </c:pt>
                <c:pt idx="3">
                  <c:v>1.6733067729083664</c:v>
                </c:pt>
                <c:pt idx="4">
                  <c:v>2.6038062283737022</c:v>
                </c:pt>
                <c:pt idx="5">
                  <c:v>2.2202380952380953</c:v>
                </c:pt>
                <c:pt idx="6">
                  <c:v>2.255992329817833</c:v>
                </c:pt>
                <c:pt idx="7">
                  <c:v>1.2583412774070544</c:v>
                </c:pt>
                <c:pt idx="12">
                  <c:v>2.1591921119592876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3B-4D60-BF89-F2C342E55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C1-41D1-AF51-C431AD918B8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FV'!$C$471:$C$483</c:f>
              <c:numCache>
                <c:formatCode>#,##0</c:formatCode>
                <c:ptCount val="13"/>
                <c:pt idx="0">
                  <c:v>3233</c:v>
                </c:pt>
                <c:pt idx="1">
                  <c:v>2874</c:v>
                </c:pt>
                <c:pt idx="2">
                  <c:v>2564</c:v>
                </c:pt>
                <c:pt idx="3">
                  <c:v>3220</c:v>
                </c:pt>
                <c:pt idx="4">
                  <c:v>3054</c:v>
                </c:pt>
                <c:pt idx="5">
                  <c:v>3780</c:v>
                </c:pt>
                <c:pt idx="6">
                  <c:v>5100</c:v>
                </c:pt>
                <c:pt idx="7">
                  <c:v>4351</c:v>
                </c:pt>
                <c:pt idx="8">
                  <c:v>4326</c:v>
                </c:pt>
                <c:pt idx="9">
                  <c:v>3438</c:v>
                </c:pt>
                <c:pt idx="10">
                  <c:v>2951</c:v>
                </c:pt>
                <c:pt idx="11">
                  <c:v>3419</c:v>
                </c:pt>
                <c:pt idx="12">
                  <c:v>42310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1-41D1-AF51-C431AD918B88}"/>
            </c:ext>
          </c:extLst>
        </c:ser>
        <c:ser>
          <c:idx val="5"/>
          <c:order val="1"/>
          <c:tx>
            <c:strRef>
              <c:f>'Viajeros entr evol mensu FV'!$G$469:$H$469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C1-41D1-AF51-C431AD918B88}"/>
              </c:ext>
            </c:extLst>
          </c:dPt>
          <c:val>
            <c:numRef>
              <c:f>'Viajeros entr evol mensu FV'!$G$471:$G$483</c:f>
              <c:numCache>
                <c:formatCode>#,##0</c:formatCode>
                <c:ptCount val="13"/>
                <c:pt idx="0">
                  <c:v>1791</c:v>
                </c:pt>
                <c:pt idx="1">
                  <c:v>1161</c:v>
                </c:pt>
                <c:pt idx="2">
                  <c:v>1241</c:v>
                </c:pt>
                <c:pt idx="3">
                  <c:v>2198</c:v>
                </c:pt>
                <c:pt idx="4">
                  <c:v>3379</c:v>
                </c:pt>
                <c:pt idx="5">
                  <c:v>3623</c:v>
                </c:pt>
                <c:pt idx="6">
                  <c:v>6308</c:v>
                </c:pt>
                <c:pt idx="7">
                  <c:v>7136</c:v>
                </c:pt>
                <c:pt idx="8">
                  <c:v>6001</c:v>
                </c:pt>
                <c:pt idx="9">
                  <c:v>4672</c:v>
                </c:pt>
                <c:pt idx="10">
                  <c:v>4910</c:v>
                </c:pt>
                <c:pt idx="11">
                  <c:v>4708</c:v>
                </c:pt>
                <c:pt idx="12">
                  <c:v>47128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1-41D1-AF51-C431AD918B88}"/>
            </c:ext>
          </c:extLst>
        </c:ser>
        <c:ser>
          <c:idx val="0"/>
          <c:order val="2"/>
          <c:tx>
            <c:strRef>
              <c:f>'Viajeros entr evol mensu FV'!$I$469:$J$469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C1-41D1-AF51-C431AD918B8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FV'!$I$471:$I$483</c:f>
              <c:numCache>
                <c:formatCode>#,##0</c:formatCode>
                <c:ptCount val="13"/>
                <c:pt idx="0">
                  <c:v>6514</c:v>
                </c:pt>
                <c:pt idx="1">
                  <c:v>6285</c:v>
                </c:pt>
                <c:pt idx="2">
                  <c:v>5022</c:v>
                </c:pt>
                <c:pt idx="3">
                  <c:v>3691</c:v>
                </c:pt>
                <c:pt idx="4">
                  <c:v>4106</c:v>
                </c:pt>
                <c:pt idx="5">
                  <c:v>5031</c:v>
                </c:pt>
                <c:pt idx="6">
                  <c:v>7506</c:v>
                </c:pt>
                <c:pt idx="7">
                  <c:v>7555</c:v>
                </c:pt>
                <c:pt idx="8">
                  <c:v>6224</c:v>
                </c:pt>
                <c:pt idx="9">
                  <c:v>4053</c:v>
                </c:pt>
                <c:pt idx="10">
                  <c:v>4383</c:v>
                </c:pt>
                <c:pt idx="11">
                  <c:v>5390</c:v>
                </c:pt>
                <c:pt idx="12">
                  <c:v>65760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C1-41D1-AF51-C431AD918B88}"/>
            </c:ext>
          </c:extLst>
        </c:ser>
        <c:ser>
          <c:idx val="1"/>
          <c:order val="3"/>
          <c:tx>
            <c:strRef>
              <c:f>'Viajeros entr evol mensu FV'!$K$469:$L$469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C1-41D1-AF51-C431AD918B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C1-41D1-AF51-C431AD918B8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FV'!$K$471:$K$483</c:f>
              <c:numCache>
                <c:formatCode>#,##0</c:formatCode>
                <c:ptCount val="13"/>
                <c:pt idx="0">
                  <c:v>7927</c:v>
                </c:pt>
                <c:pt idx="1">
                  <c:v>7335</c:v>
                </c:pt>
                <c:pt idx="2">
                  <c:v>6066</c:v>
                </c:pt>
                <c:pt idx="3">
                  <c:v>6448</c:v>
                </c:pt>
                <c:pt idx="4">
                  <c:v>4776</c:v>
                </c:pt>
                <c:pt idx="5">
                  <c:v>6015</c:v>
                </c:pt>
                <c:pt idx="6">
                  <c:v>8834</c:v>
                </c:pt>
                <c:pt idx="7">
                  <c:v>8656</c:v>
                </c:pt>
                <c:pt idx="12">
                  <c:v>56057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C1-41D1-AF51-C431AD918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C1-41D1-AF51-C431AD918B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C1-41D1-AF51-C431AD918B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C1-41D1-AF51-C431AD918B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C1-41D1-AF51-C431AD918B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C1-41D1-AF51-C431AD918B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C1-41D1-AF51-C431AD918B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C1-41D1-AF51-C431AD918B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C1-41D1-AF51-C431AD918B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C1-41D1-AF51-C431AD918B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C1-41D1-AF51-C431AD918B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C1-41D1-AF51-C431AD918B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C1-41D1-AF51-C431AD918B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C1-41D1-AF51-C431AD918B88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FV'!$L$471:$L$483</c:f>
              <c:numCache>
                <c:formatCode>0.0%</c:formatCode>
                <c:ptCount val="13"/>
                <c:pt idx="0">
                  <c:v>0.21691740865827458</c:v>
                </c:pt>
                <c:pt idx="1">
                  <c:v>0.16706443914081137</c:v>
                </c:pt>
                <c:pt idx="2">
                  <c:v>0.20788530465949817</c:v>
                </c:pt>
                <c:pt idx="3">
                  <c:v>0.74695204551612027</c:v>
                </c:pt>
                <c:pt idx="4">
                  <c:v>0.16317584023380416</c:v>
                </c:pt>
                <c:pt idx="5">
                  <c:v>0.19558735837805608</c:v>
                </c:pt>
                <c:pt idx="6">
                  <c:v>0.17692512656541437</c:v>
                </c:pt>
                <c:pt idx="7">
                  <c:v>0.14573130377233623</c:v>
                </c:pt>
                <c:pt idx="12">
                  <c:v>0.22636184642310209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C1-41D1-AF51-C431AD918B88}"/>
            </c:ext>
          </c:extLst>
        </c:ser>
        <c:ser>
          <c:idx val="4"/>
          <c:order val="5"/>
          <c:tx>
            <c:strRef>
              <c:f>'Viajeros entr evol mensu FV'!$M$470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FV'!$M$471:$M$483</c:f>
              <c:numCache>
                <c:formatCode>0.0%</c:formatCode>
                <c:ptCount val="13"/>
                <c:pt idx="0">
                  <c:v>1.4519022579647385</c:v>
                </c:pt>
                <c:pt idx="1">
                  <c:v>1.5521920668058455</c:v>
                </c:pt>
                <c:pt idx="2">
                  <c:v>1.3658346333853353</c:v>
                </c:pt>
                <c:pt idx="3">
                  <c:v>1.0024844720496895</c:v>
                </c:pt>
                <c:pt idx="4">
                  <c:v>0.56385068762278978</c:v>
                </c:pt>
                <c:pt idx="5">
                  <c:v>0.59126984126984117</c:v>
                </c:pt>
                <c:pt idx="6">
                  <c:v>0.73215686274509806</c:v>
                </c:pt>
                <c:pt idx="7">
                  <c:v>0.98942771776603089</c:v>
                </c:pt>
                <c:pt idx="12">
                  <c:v>0.98953009653605917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C1-41D1-AF51-C431AD918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75-4DAB-843E-8ADFCE0AF7B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FV'!$C$498:$C$510</c:f>
              <c:numCache>
                <c:formatCode>#,##0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9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5-4DAB-843E-8ADFCE0AF7B1}"/>
            </c:ext>
          </c:extLst>
        </c:ser>
        <c:ser>
          <c:idx val="5"/>
          <c:order val="1"/>
          <c:tx>
            <c:strRef>
              <c:f>'Viajeros entr evol mensu FV'!$G$496:$H$496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75-4DAB-843E-8ADFCE0AF7B1}"/>
              </c:ext>
            </c:extLst>
          </c:dPt>
          <c:val>
            <c:numRef>
              <c:f>'Viajeros entr evol mensu FV'!$G$498:$G$510</c:f>
              <c:numCache>
                <c:formatCode>#,##0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4</c:v>
                </c:pt>
                <c:pt idx="11">
                  <c:v>12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75-4DAB-843E-8ADFCE0AF7B1}"/>
            </c:ext>
          </c:extLst>
        </c:ser>
        <c:ser>
          <c:idx val="0"/>
          <c:order val="2"/>
          <c:tx>
            <c:strRef>
              <c:f>'Viajeros entr evol mensu FV'!$I$496:$J$496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75-4DAB-843E-8ADFCE0AF7B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FV'!$I$498:$I$510</c:f>
              <c:numCache>
                <c:formatCode>#,##0</c:formatCode>
                <c:ptCount val="13"/>
                <c:pt idx="0">
                  <c:v>28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14</c:v>
                </c:pt>
                <c:pt idx="10">
                  <c:v>15</c:v>
                </c:pt>
                <c:pt idx="11">
                  <c:v>10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75-4DAB-843E-8ADFCE0AF7B1}"/>
            </c:ext>
          </c:extLst>
        </c:ser>
        <c:ser>
          <c:idx val="1"/>
          <c:order val="3"/>
          <c:tx>
            <c:strRef>
              <c:f>'Viajeros entr evol mensu FV'!$K$496:$L$496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75-4DAB-843E-8ADFCE0AF7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75-4DAB-843E-8ADFCE0AF7B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FV'!$K$498:$K$510</c:f>
              <c:numCache>
                <c:formatCode>#,##0</c:formatCode>
                <c:ptCount val="13"/>
                <c:pt idx="0">
                  <c:v>10</c:v>
                </c:pt>
                <c:pt idx="1">
                  <c:v>55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1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75-4DAB-843E-8ADFCE0A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75-4DAB-843E-8ADFCE0AF7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75-4DAB-843E-8ADFCE0AF7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75-4DAB-843E-8ADFCE0AF7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75-4DAB-843E-8ADFCE0AF7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75-4DAB-843E-8ADFCE0AF7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75-4DAB-843E-8ADFCE0AF7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75-4DAB-843E-8ADFCE0AF7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75-4DAB-843E-8ADFCE0AF7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75-4DAB-843E-8ADFCE0AF7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75-4DAB-843E-8ADFCE0AF7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75-4DAB-843E-8ADFCE0AF7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75-4DAB-843E-8ADFCE0AF7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75-4DAB-843E-8ADFCE0AF7B1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FV'!$L$498:$L$510</c:f>
              <c:numCache>
                <c:formatCode>0.0%</c:formatCode>
                <c:ptCount val="13"/>
                <c:pt idx="0">
                  <c:v>-0.64285714285714279</c:v>
                </c:pt>
                <c:pt idx="1">
                  <c:v>2.0555555555555554</c:v>
                </c:pt>
                <c:pt idx="2">
                  <c:v>0.75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12">
                  <c:v>0.10144927536231885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75-4DAB-843E-8ADFCE0AF7B1}"/>
            </c:ext>
          </c:extLst>
        </c:ser>
        <c:ser>
          <c:idx val="4"/>
          <c:order val="5"/>
          <c:tx>
            <c:strRef>
              <c:f>'Viajeros entr evol mensu FV'!$M$497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FV'!$M$498:$M$510</c:f>
              <c:numCache>
                <c:formatCode>0.0%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0.75</c:v>
                </c:pt>
                <c:pt idx="3">
                  <c:v>0</c:v>
                </c:pt>
                <c:pt idx="4">
                  <c:v>-1</c:v>
                </c:pt>
                <c:pt idx="5">
                  <c:v>-0.5</c:v>
                </c:pt>
                <c:pt idx="6">
                  <c:v>0</c:v>
                </c:pt>
                <c:pt idx="7">
                  <c:v>0</c:v>
                </c:pt>
                <c:pt idx="12">
                  <c:v>1.375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75-4DAB-843E-8ADFCE0A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A-452F-9A3D-A2A7348BBAB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FV'!$C$521:$C$533</c:f>
              <c:numCache>
                <c:formatCode>#,##0</c:formatCode>
                <c:ptCount val="13"/>
                <c:pt idx="0">
                  <c:v>95</c:v>
                </c:pt>
                <c:pt idx="1">
                  <c:v>161</c:v>
                </c:pt>
                <c:pt idx="2">
                  <c:v>107</c:v>
                </c:pt>
                <c:pt idx="3">
                  <c:v>239</c:v>
                </c:pt>
                <c:pt idx="4">
                  <c:v>128</c:v>
                </c:pt>
                <c:pt idx="5">
                  <c:v>155</c:v>
                </c:pt>
                <c:pt idx="6">
                  <c:v>99</c:v>
                </c:pt>
                <c:pt idx="7">
                  <c:v>267</c:v>
                </c:pt>
                <c:pt idx="8">
                  <c:v>99</c:v>
                </c:pt>
                <c:pt idx="9">
                  <c:v>112</c:v>
                </c:pt>
                <c:pt idx="10">
                  <c:v>91</c:v>
                </c:pt>
                <c:pt idx="11">
                  <c:v>178</c:v>
                </c:pt>
                <c:pt idx="12">
                  <c:v>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6A-452F-9A3D-A2A7348BBABE}"/>
            </c:ext>
          </c:extLst>
        </c:ser>
        <c:ser>
          <c:idx val="5"/>
          <c:order val="1"/>
          <c:tx>
            <c:strRef>
              <c:f>'Viajeros entr evol mensu FV'!$G$519:$H$519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6A-452F-9A3D-A2A7348BBABE}"/>
              </c:ext>
            </c:extLst>
          </c:dPt>
          <c:val>
            <c:numRef>
              <c:f>'Viajeros entr evol mensu FV'!$G$521:$G$533</c:f>
              <c:numCache>
                <c:formatCode>#,##0</c:formatCode>
                <c:ptCount val="13"/>
                <c:pt idx="0">
                  <c:v>119</c:v>
                </c:pt>
                <c:pt idx="1">
                  <c:v>149</c:v>
                </c:pt>
                <c:pt idx="2">
                  <c:v>166</c:v>
                </c:pt>
                <c:pt idx="3">
                  <c:v>588</c:v>
                </c:pt>
                <c:pt idx="4">
                  <c:v>660</c:v>
                </c:pt>
                <c:pt idx="5">
                  <c:v>258</c:v>
                </c:pt>
                <c:pt idx="6">
                  <c:v>269</c:v>
                </c:pt>
                <c:pt idx="7">
                  <c:v>478</c:v>
                </c:pt>
                <c:pt idx="8">
                  <c:v>181</c:v>
                </c:pt>
                <c:pt idx="9">
                  <c:v>226</c:v>
                </c:pt>
                <c:pt idx="10">
                  <c:v>235</c:v>
                </c:pt>
                <c:pt idx="11">
                  <c:v>208</c:v>
                </c:pt>
                <c:pt idx="12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6A-452F-9A3D-A2A7348BBABE}"/>
            </c:ext>
          </c:extLst>
        </c:ser>
        <c:ser>
          <c:idx val="0"/>
          <c:order val="2"/>
          <c:tx>
            <c:strRef>
              <c:f>'Viajeros entr evol mensu FV'!$I$519:$J$519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6A-452F-9A3D-A2A7348BBAB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FV'!$I$521:$I$533</c:f>
              <c:numCache>
                <c:formatCode>#,##0</c:formatCode>
                <c:ptCount val="13"/>
                <c:pt idx="0">
                  <c:v>107</c:v>
                </c:pt>
                <c:pt idx="1">
                  <c:v>243</c:v>
                </c:pt>
                <c:pt idx="2">
                  <c:v>150</c:v>
                </c:pt>
                <c:pt idx="3">
                  <c:v>265</c:v>
                </c:pt>
                <c:pt idx="4">
                  <c:v>285</c:v>
                </c:pt>
                <c:pt idx="5">
                  <c:v>154</c:v>
                </c:pt>
                <c:pt idx="6">
                  <c:v>319</c:v>
                </c:pt>
                <c:pt idx="7">
                  <c:v>301</c:v>
                </c:pt>
                <c:pt idx="8">
                  <c:v>189</c:v>
                </c:pt>
                <c:pt idx="9">
                  <c:v>189</c:v>
                </c:pt>
                <c:pt idx="10">
                  <c:v>148</c:v>
                </c:pt>
                <c:pt idx="11">
                  <c:v>172</c:v>
                </c:pt>
                <c:pt idx="12">
                  <c:v>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6A-452F-9A3D-A2A7348BBABE}"/>
            </c:ext>
          </c:extLst>
        </c:ser>
        <c:ser>
          <c:idx val="1"/>
          <c:order val="3"/>
          <c:tx>
            <c:strRef>
              <c:f>'Viajeros entr evol mensu FV'!$K$519:$L$519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6A-452F-9A3D-A2A7348BBA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6A-452F-9A3D-A2A7348BBAB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FV'!$K$521:$K$533</c:f>
              <c:numCache>
                <c:formatCode>#,##0</c:formatCode>
                <c:ptCount val="13"/>
                <c:pt idx="0">
                  <c:v>149</c:v>
                </c:pt>
                <c:pt idx="1">
                  <c:v>262</c:v>
                </c:pt>
                <c:pt idx="2">
                  <c:v>169</c:v>
                </c:pt>
                <c:pt idx="3">
                  <c:v>267</c:v>
                </c:pt>
                <c:pt idx="4">
                  <c:v>247</c:v>
                </c:pt>
                <c:pt idx="5">
                  <c:v>125</c:v>
                </c:pt>
                <c:pt idx="6">
                  <c:v>164</c:v>
                </c:pt>
                <c:pt idx="7">
                  <c:v>309</c:v>
                </c:pt>
                <c:pt idx="12">
                  <c:v>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6A-452F-9A3D-A2A7348BB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6A-452F-9A3D-A2A7348BBA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6A-452F-9A3D-A2A7348BBA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6A-452F-9A3D-A2A7348BBA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6A-452F-9A3D-A2A7348BBA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6A-452F-9A3D-A2A7348BBA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6A-452F-9A3D-A2A7348BBA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6A-452F-9A3D-A2A7348BBA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6A-452F-9A3D-A2A7348BBA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6A-452F-9A3D-A2A7348BBA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6A-452F-9A3D-A2A7348BBA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6A-452F-9A3D-A2A7348BBA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6A-452F-9A3D-A2A7348BBA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6A-452F-9A3D-A2A7348BBABE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FV'!$L$521:$L$533</c:f>
              <c:numCache>
                <c:formatCode>0.0%</c:formatCode>
                <c:ptCount val="13"/>
                <c:pt idx="0">
                  <c:v>0.39252336448598135</c:v>
                </c:pt>
                <c:pt idx="1">
                  <c:v>7.8189300411522611E-2</c:v>
                </c:pt>
                <c:pt idx="2">
                  <c:v>0.12666666666666671</c:v>
                </c:pt>
                <c:pt idx="3">
                  <c:v>7.547169811320753E-3</c:v>
                </c:pt>
                <c:pt idx="4">
                  <c:v>-0.1333333333333333</c:v>
                </c:pt>
                <c:pt idx="5">
                  <c:v>-0.18831168831168832</c:v>
                </c:pt>
                <c:pt idx="6">
                  <c:v>-0.48589341692789967</c:v>
                </c:pt>
                <c:pt idx="7">
                  <c:v>2.6578073089700949E-2</c:v>
                </c:pt>
                <c:pt idx="12">
                  <c:v>-7.2368421052631526E-2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6A-452F-9A3D-A2A7348BBABE}"/>
            </c:ext>
          </c:extLst>
        </c:ser>
        <c:ser>
          <c:idx val="4"/>
          <c:order val="5"/>
          <c:tx>
            <c:strRef>
              <c:f>'Viajeros entr evol mensu FV'!$M$520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FV'!$M$521:$M$533</c:f>
              <c:numCache>
                <c:formatCode>0.0%</c:formatCode>
                <c:ptCount val="13"/>
                <c:pt idx="0">
                  <c:v>0.56842105263157894</c:v>
                </c:pt>
                <c:pt idx="1">
                  <c:v>0.62732919254658381</c:v>
                </c:pt>
                <c:pt idx="2">
                  <c:v>0.57943925233644866</c:v>
                </c:pt>
                <c:pt idx="3">
                  <c:v>0.11715481171548126</c:v>
                </c:pt>
                <c:pt idx="4">
                  <c:v>0.9296875</c:v>
                </c:pt>
                <c:pt idx="5">
                  <c:v>-0.19354838709677424</c:v>
                </c:pt>
                <c:pt idx="6">
                  <c:v>0.65656565656565657</c:v>
                </c:pt>
                <c:pt idx="7">
                  <c:v>0.15730337078651679</c:v>
                </c:pt>
                <c:pt idx="12">
                  <c:v>0.35251798561151082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6A-452F-9A3D-A2A7348BB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DB-47D6-89CE-51FA8959F39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FV'!$C$544:$C$556</c:f>
              <c:numCache>
                <c:formatCode>#,##0</c:formatCode>
                <c:ptCount val="13"/>
                <c:pt idx="0">
                  <c:v>372</c:v>
                </c:pt>
                <c:pt idx="1">
                  <c:v>405</c:v>
                </c:pt>
                <c:pt idx="2">
                  <c:v>295</c:v>
                </c:pt>
                <c:pt idx="3">
                  <c:v>515</c:v>
                </c:pt>
                <c:pt idx="4">
                  <c:v>106</c:v>
                </c:pt>
                <c:pt idx="5">
                  <c:v>43</c:v>
                </c:pt>
                <c:pt idx="6">
                  <c:v>34</c:v>
                </c:pt>
                <c:pt idx="7">
                  <c:v>51</c:v>
                </c:pt>
                <c:pt idx="8">
                  <c:v>64</c:v>
                </c:pt>
                <c:pt idx="9">
                  <c:v>92</c:v>
                </c:pt>
                <c:pt idx="10">
                  <c:v>79</c:v>
                </c:pt>
                <c:pt idx="11">
                  <c:v>94</c:v>
                </c:pt>
                <c:pt idx="12">
                  <c:v>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B-47D6-89CE-51FA8959F393}"/>
            </c:ext>
          </c:extLst>
        </c:ser>
        <c:ser>
          <c:idx val="5"/>
          <c:order val="1"/>
          <c:tx>
            <c:strRef>
              <c:f>'Viajeros entr evol mensu FV'!$G$542:$H$542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DB-47D6-89CE-51FA8959F393}"/>
              </c:ext>
            </c:extLst>
          </c:dPt>
          <c:val>
            <c:numRef>
              <c:f>'Viajeros entr evol mensu FV'!$G$544:$G$556</c:f>
              <c:numCache>
                <c:formatCode>#,##0</c:formatCode>
                <c:ptCount val="13"/>
                <c:pt idx="0">
                  <c:v>95</c:v>
                </c:pt>
                <c:pt idx="1">
                  <c:v>39</c:v>
                </c:pt>
                <c:pt idx="2">
                  <c:v>29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73</c:v>
                </c:pt>
                <c:pt idx="7">
                  <c:v>56</c:v>
                </c:pt>
                <c:pt idx="8">
                  <c:v>58</c:v>
                </c:pt>
                <c:pt idx="9">
                  <c:v>143</c:v>
                </c:pt>
                <c:pt idx="10">
                  <c:v>149</c:v>
                </c:pt>
                <c:pt idx="11">
                  <c:v>256</c:v>
                </c:pt>
                <c:pt idx="12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B-47D6-89CE-51FA8959F393}"/>
            </c:ext>
          </c:extLst>
        </c:ser>
        <c:ser>
          <c:idx val="0"/>
          <c:order val="2"/>
          <c:tx>
            <c:strRef>
              <c:f>'Viajeros entr evol mensu FV'!$I$542:$J$542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DB-47D6-89CE-51FA8959F39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FV'!$I$544:$I$556</c:f>
              <c:numCache>
                <c:formatCode>#,##0</c:formatCode>
                <c:ptCount val="13"/>
                <c:pt idx="0">
                  <c:v>323</c:v>
                </c:pt>
                <c:pt idx="1">
                  <c:v>216</c:v>
                </c:pt>
                <c:pt idx="2">
                  <c:v>267</c:v>
                </c:pt>
                <c:pt idx="3">
                  <c:v>202</c:v>
                </c:pt>
                <c:pt idx="4">
                  <c:v>285</c:v>
                </c:pt>
                <c:pt idx="5">
                  <c:v>162</c:v>
                </c:pt>
                <c:pt idx="6">
                  <c:v>143</c:v>
                </c:pt>
                <c:pt idx="7">
                  <c:v>150</c:v>
                </c:pt>
                <c:pt idx="8">
                  <c:v>158</c:v>
                </c:pt>
                <c:pt idx="9">
                  <c:v>235</c:v>
                </c:pt>
                <c:pt idx="10">
                  <c:v>238</c:v>
                </c:pt>
                <c:pt idx="11">
                  <c:v>290</c:v>
                </c:pt>
                <c:pt idx="12">
                  <c:v>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DB-47D6-89CE-51FA8959F393}"/>
            </c:ext>
          </c:extLst>
        </c:ser>
        <c:ser>
          <c:idx val="1"/>
          <c:order val="3"/>
          <c:tx>
            <c:strRef>
              <c:f>'Viajeros entr evol mensu FV'!$K$542:$L$542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DB-47D6-89CE-51FA8959F3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DB-47D6-89CE-51FA8959F39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FV'!$K$544:$K$556</c:f>
              <c:numCache>
                <c:formatCode>#,##0</c:formatCode>
                <c:ptCount val="13"/>
                <c:pt idx="0">
                  <c:v>222</c:v>
                </c:pt>
                <c:pt idx="1">
                  <c:v>306</c:v>
                </c:pt>
                <c:pt idx="2">
                  <c:v>352</c:v>
                </c:pt>
                <c:pt idx="3">
                  <c:v>314</c:v>
                </c:pt>
                <c:pt idx="4">
                  <c:v>231</c:v>
                </c:pt>
                <c:pt idx="5">
                  <c:v>164</c:v>
                </c:pt>
                <c:pt idx="6">
                  <c:v>136</c:v>
                </c:pt>
                <c:pt idx="7">
                  <c:v>134</c:v>
                </c:pt>
                <c:pt idx="12">
                  <c:v>1859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DB-47D6-89CE-51FA8959F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DB-47D6-89CE-51FA8959F3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DB-47D6-89CE-51FA8959F3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DB-47D6-89CE-51FA8959F3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DB-47D6-89CE-51FA8959F3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DB-47D6-89CE-51FA8959F3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DB-47D6-89CE-51FA8959F3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DB-47D6-89CE-51FA8959F3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DB-47D6-89CE-51FA8959F3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DB-47D6-89CE-51FA8959F3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DB-47D6-89CE-51FA8959F3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DB-47D6-89CE-51FA8959F3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DB-47D6-89CE-51FA8959F3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DB-47D6-89CE-51FA8959F393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FV'!$L$544:$L$556</c:f>
              <c:numCache>
                <c:formatCode>0.0%</c:formatCode>
                <c:ptCount val="13"/>
                <c:pt idx="0">
                  <c:v>-0.31269349845201233</c:v>
                </c:pt>
                <c:pt idx="1">
                  <c:v>0.41666666666666674</c:v>
                </c:pt>
                <c:pt idx="2">
                  <c:v>0.31835205992509352</c:v>
                </c:pt>
                <c:pt idx="3">
                  <c:v>0.5544554455445545</c:v>
                </c:pt>
                <c:pt idx="4">
                  <c:v>-0.18947368421052635</c:v>
                </c:pt>
                <c:pt idx="5">
                  <c:v>1.2345679012345734E-2</c:v>
                </c:pt>
                <c:pt idx="6">
                  <c:v>-4.8951048951048959E-2</c:v>
                </c:pt>
                <c:pt idx="7">
                  <c:v>-0.10666666666666669</c:v>
                </c:pt>
                <c:pt idx="12">
                  <c:v>6.3501144164759715E-2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DB-47D6-89CE-51FA8959F393}"/>
            </c:ext>
          </c:extLst>
        </c:ser>
        <c:ser>
          <c:idx val="4"/>
          <c:order val="5"/>
          <c:tx>
            <c:strRef>
              <c:f>'Viajeros entr evol mensu FV'!$M$543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FV'!$M$544:$M$556</c:f>
              <c:numCache>
                <c:formatCode>0.0%</c:formatCode>
                <c:ptCount val="13"/>
                <c:pt idx="0">
                  <c:v>-0.40322580645161288</c:v>
                </c:pt>
                <c:pt idx="1">
                  <c:v>-0.24444444444444446</c:v>
                </c:pt>
                <c:pt idx="2">
                  <c:v>0.19322033898305091</c:v>
                </c:pt>
                <c:pt idx="3">
                  <c:v>-0.39029126213592236</c:v>
                </c:pt>
                <c:pt idx="4">
                  <c:v>1.1792452830188678</c:v>
                </c:pt>
                <c:pt idx="5">
                  <c:v>2.8139534883720931</c:v>
                </c:pt>
                <c:pt idx="6">
                  <c:v>3</c:v>
                </c:pt>
                <c:pt idx="7">
                  <c:v>1.6274509803921569</c:v>
                </c:pt>
                <c:pt idx="12">
                  <c:v>2.0867655134541474E-2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DB-47D6-89CE-51FA8959F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B8-47E9-B4F5-97064BDA8C2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FV'!$C$567:$C$579</c:f>
              <c:numCache>
                <c:formatCode>#,##0</c:formatCode>
                <c:ptCount val="13"/>
                <c:pt idx="0">
                  <c:v>122</c:v>
                </c:pt>
                <c:pt idx="1">
                  <c:v>268</c:v>
                </c:pt>
                <c:pt idx="2">
                  <c:v>302</c:v>
                </c:pt>
                <c:pt idx="3">
                  <c:v>83</c:v>
                </c:pt>
                <c:pt idx="4">
                  <c:v>69</c:v>
                </c:pt>
                <c:pt idx="5">
                  <c:v>142</c:v>
                </c:pt>
                <c:pt idx="6">
                  <c:v>88</c:v>
                </c:pt>
                <c:pt idx="7">
                  <c:v>71</c:v>
                </c:pt>
                <c:pt idx="8">
                  <c:v>68</c:v>
                </c:pt>
                <c:pt idx="9">
                  <c:v>84</c:v>
                </c:pt>
                <c:pt idx="10">
                  <c:v>95</c:v>
                </c:pt>
                <c:pt idx="11">
                  <c:v>122</c:v>
                </c:pt>
                <c:pt idx="12">
                  <c:v>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8-47E9-B4F5-97064BDA8C29}"/>
            </c:ext>
          </c:extLst>
        </c:ser>
        <c:ser>
          <c:idx val="5"/>
          <c:order val="1"/>
          <c:tx>
            <c:strRef>
              <c:f>'Viajeros entr evol mensu FV'!$G$565:$H$565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B8-47E9-B4F5-97064BDA8C29}"/>
              </c:ext>
            </c:extLst>
          </c:dPt>
          <c:val>
            <c:numRef>
              <c:f>'Viajeros entr evol mensu FV'!$G$567:$G$579</c:f>
              <c:numCache>
                <c:formatCode>#,##0</c:formatCode>
                <c:ptCount val="13"/>
                <c:pt idx="0">
                  <c:v>26</c:v>
                </c:pt>
                <c:pt idx="1">
                  <c:v>22</c:v>
                </c:pt>
                <c:pt idx="2">
                  <c:v>27</c:v>
                </c:pt>
                <c:pt idx="3">
                  <c:v>12</c:v>
                </c:pt>
                <c:pt idx="4">
                  <c:v>31</c:v>
                </c:pt>
                <c:pt idx="5">
                  <c:v>28</c:v>
                </c:pt>
                <c:pt idx="6">
                  <c:v>57</c:v>
                </c:pt>
                <c:pt idx="7">
                  <c:v>68</c:v>
                </c:pt>
                <c:pt idx="8">
                  <c:v>154</c:v>
                </c:pt>
                <c:pt idx="9">
                  <c:v>83</c:v>
                </c:pt>
                <c:pt idx="10">
                  <c:v>177</c:v>
                </c:pt>
                <c:pt idx="11">
                  <c:v>329</c:v>
                </c:pt>
                <c:pt idx="12">
                  <c:v>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8-47E9-B4F5-97064BDA8C29}"/>
            </c:ext>
          </c:extLst>
        </c:ser>
        <c:ser>
          <c:idx val="0"/>
          <c:order val="2"/>
          <c:tx>
            <c:strRef>
              <c:f>'Viajeros entr evol mensu FV'!$I$565:$J$565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B8-47E9-B4F5-97064BDA8C2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FV'!$I$567:$I$579</c:f>
              <c:numCache>
                <c:formatCode>#,##0</c:formatCode>
                <c:ptCount val="13"/>
                <c:pt idx="0">
                  <c:v>368</c:v>
                </c:pt>
                <c:pt idx="1">
                  <c:v>330</c:v>
                </c:pt>
                <c:pt idx="2">
                  <c:v>405</c:v>
                </c:pt>
                <c:pt idx="3">
                  <c:v>304</c:v>
                </c:pt>
                <c:pt idx="4">
                  <c:v>396</c:v>
                </c:pt>
                <c:pt idx="5">
                  <c:v>608</c:v>
                </c:pt>
                <c:pt idx="6">
                  <c:v>499</c:v>
                </c:pt>
                <c:pt idx="7">
                  <c:v>429</c:v>
                </c:pt>
                <c:pt idx="8">
                  <c:v>410</c:v>
                </c:pt>
                <c:pt idx="9">
                  <c:v>509</c:v>
                </c:pt>
                <c:pt idx="10">
                  <c:v>431</c:v>
                </c:pt>
                <c:pt idx="11">
                  <c:v>790</c:v>
                </c:pt>
                <c:pt idx="12">
                  <c:v>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B8-47E9-B4F5-97064BDA8C29}"/>
            </c:ext>
          </c:extLst>
        </c:ser>
        <c:ser>
          <c:idx val="1"/>
          <c:order val="3"/>
          <c:tx>
            <c:strRef>
              <c:f>'Viajeros entr evol mensu FV'!$K$565:$L$565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B8-47E9-B4F5-97064BDA8C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B8-47E9-B4F5-97064BDA8C2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FV'!$K$567:$K$579</c:f>
              <c:numCache>
                <c:formatCode>#,##0</c:formatCode>
                <c:ptCount val="13"/>
                <c:pt idx="0">
                  <c:v>1086</c:v>
                </c:pt>
                <c:pt idx="1">
                  <c:v>881</c:v>
                </c:pt>
                <c:pt idx="2">
                  <c:v>839</c:v>
                </c:pt>
                <c:pt idx="3">
                  <c:v>318</c:v>
                </c:pt>
                <c:pt idx="4">
                  <c:v>624</c:v>
                </c:pt>
                <c:pt idx="5">
                  <c:v>848</c:v>
                </c:pt>
                <c:pt idx="6">
                  <c:v>949</c:v>
                </c:pt>
                <c:pt idx="7">
                  <c:v>938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B8-47E9-B4F5-97064BDA8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B8-47E9-B4F5-97064BDA8C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B8-47E9-B4F5-97064BDA8C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B8-47E9-B4F5-97064BDA8C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B8-47E9-B4F5-97064BDA8C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B8-47E9-B4F5-97064BDA8C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B8-47E9-B4F5-97064BDA8C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B8-47E9-B4F5-97064BDA8C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B8-47E9-B4F5-97064BDA8C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B8-47E9-B4F5-97064BDA8C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B8-47E9-B4F5-97064BDA8C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B8-47E9-B4F5-97064BDA8C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B8-47E9-B4F5-97064BDA8C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B8-47E9-B4F5-97064BDA8C29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FV'!$L$567:$L$579</c:f>
              <c:numCache>
                <c:formatCode>0.0%</c:formatCode>
                <c:ptCount val="13"/>
                <c:pt idx="0">
                  <c:v>1.9510869565217392</c:v>
                </c:pt>
                <c:pt idx="1">
                  <c:v>1.6696969696969699</c:v>
                </c:pt>
                <c:pt idx="2">
                  <c:v>1.0716049382716051</c:v>
                </c:pt>
                <c:pt idx="3">
                  <c:v>4.6052631578947345E-2</c:v>
                </c:pt>
                <c:pt idx="4">
                  <c:v>0.57575757575757569</c:v>
                </c:pt>
                <c:pt idx="5">
                  <c:v>0.39473684210526305</c:v>
                </c:pt>
                <c:pt idx="6">
                  <c:v>0.90180360721442887</c:v>
                </c:pt>
                <c:pt idx="7">
                  <c:v>1.1864801864801864</c:v>
                </c:pt>
                <c:pt idx="12">
                  <c:v>0.94159928122192271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B8-47E9-B4F5-97064BDA8C29}"/>
            </c:ext>
          </c:extLst>
        </c:ser>
        <c:ser>
          <c:idx val="4"/>
          <c:order val="5"/>
          <c:tx>
            <c:strRef>
              <c:f>'Viajeros entr evol mensu FV'!$M$566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FV'!$M$567:$M$579</c:f>
              <c:numCache>
                <c:formatCode>0.0%</c:formatCode>
                <c:ptCount val="13"/>
                <c:pt idx="0">
                  <c:v>7.9016393442622945</c:v>
                </c:pt>
                <c:pt idx="1">
                  <c:v>2.2873134328358211</c:v>
                </c:pt>
                <c:pt idx="2">
                  <c:v>1.7781456953642385</c:v>
                </c:pt>
                <c:pt idx="3">
                  <c:v>2.8313253012048194</c:v>
                </c:pt>
                <c:pt idx="4">
                  <c:v>8.0434782608695645</c:v>
                </c:pt>
                <c:pt idx="5">
                  <c:v>4.971830985915493</c:v>
                </c:pt>
                <c:pt idx="6">
                  <c:v>9.7840909090909083</c:v>
                </c:pt>
                <c:pt idx="7">
                  <c:v>12.211267605633802</c:v>
                </c:pt>
                <c:pt idx="12">
                  <c:v>4.6620087336244538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B8-47E9-B4F5-97064BDA8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24-49C2-AE7A-B63A22D4CF5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FV'!$C$590:$C$602</c:f>
              <c:numCache>
                <c:formatCode>#,##0</c:formatCode>
                <c:ptCount val="13"/>
                <c:pt idx="0">
                  <c:v>170</c:v>
                </c:pt>
                <c:pt idx="1">
                  <c:v>98</c:v>
                </c:pt>
                <c:pt idx="2">
                  <c:v>86</c:v>
                </c:pt>
                <c:pt idx="3">
                  <c:v>87</c:v>
                </c:pt>
                <c:pt idx="4">
                  <c:v>75</c:v>
                </c:pt>
                <c:pt idx="5">
                  <c:v>94</c:v>
                </c:pt>
                <c:pt idx="6">
                  <c:v>136</c:v>
                </c:pt>
                <c:pt idx="7">
                  <c:v>72</c:v>
                </c:pt>
                <c:pt idx="8">
                  <c:v>73</c:v>
                </c:pt>
                <c:pt idx="9">
                  <c:v>212</c:v>
                </c:pt>
                <c:pt idx="10">
                  <c:v>97</c:v>
                </c:pt>
                <c:pt idx="11">
                  <c:v>116</c:v>
                </c:pt>
                <c:pt idx="12">
                  <c:v>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24-49C2-AE7A-B63A22D4CF55}"/>
            </c:ext>
          </c:extLst>
        </c:ser>
        <c:ser>
          <c:idx val="5"/>
          <c:order val="1"/>
          <c:tx>
            <c:strRef>
              <c:f>'Viajeros entr evol mensu FV'!$G$588:$H$588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24-49C2-AE7A-B63A22D4CF55}"/>
              </c:ext>
            </c:extLst>
          </c:dPt>
          <c:val>
            <c:numRef>
              <c:f>'Viajeros entr evol mensu FV'!$G$590:$G$602</c:f>
              <c:numCache>
                <c:formatCode>#,##0</c:formatCode>
                <c:ptCount val="13"/>
                <c:pt idx="0">
                  <c:v>35</c:v>
                </c:pt>
                <c:pt idx="1">
                  <c:v>14</c:v>
                </c:pt>
                <c:pt idx="2">
                  <c:v>33</c:v>
                </c:pt>
                <c:pt idx="3">
                  <c:v>41</c:v>
                </c:pt>
                <c:pt idx="4">
                  <c:v>38</c:v>
                </c:pt>
                <c:pt idx="5">
                  <c:v>30</c:v>
                </c:pt>
                <c:pt idx="6">
                  <c:v>78</c:v>
                </c:pt>
                <c:pt idx="7">
                  <c:v>68</c:v>
                </c:pt>
                <c:pt idx="8">
                  <c:v>72</c:v>
                </c:pt>
                <c:pt idx="9">
                  <c:v>69</c:v>
                </c:pt>
                <c:pt idx="10">
                  <c:v>68</c:v>
                </c:pt>
                <c:pt idx="11">
                  <c:v>102</c:v>
                </c:pt>
                <c:pt idx="12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24-49C2-AE7A-B63A22D4CF55}"/>
            </c:ext>
          </c:extLst>
        </c:ser>
        <c:ser>
          <c:idx val="0"/>
          <c:order val="2"/>
          <c:tx>
            <c:strRef>
              <c:f>'Viajeros entr evol mensu FV'!$I$588:$J$588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24-49C2-AE7A-B63A22D4CF5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FV'!$I$590:$I$602</c:f>
              <c:numCache>
                <c:formatCode>#,##0</c:formatCode>
                <c:ptCount val="13"/>
                <c:pt idx="0">
                  <c:v>67</c:v>
                </c:pt>
                <c:pt idx="1">
                  <c:v>55</c:v>
                </c:pt>
                <c:pt idx="2">
                  <c:v>52</c:v>
                </c:pt>
                <c:pt idx="3">
                  <c:v>78</c:v>
                </c:pt>
                <c:pt idx="4">
                  <c:v>60</c:v>
                </c:pt>
                <c:pt idx="5">
                  <c:v>58</c:v>
                </c:pt>
                <c:pt idx="6">
                  <c:v>89</c:v>
                </c:pt>
                <c:pt idx="7">
                  <c:v>90</c:v>
                </c:pt>
                <c:pt idx="8">
                  <c:v>67</c:v>
                </c:pt>
                <c:pt idx="9">
                  <c:v>101</c:v>
                </c:pt>
                <c:pt idx="10">
                  <c:v>65</c:v>
                </c:pt>
                <c:pt idx="11">
                  <c:v>128</c:v>
                </c:pt>
                <c:pt idx="12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24-49C2-AE7A-B63A22D4CF55}"/>
            </c:ext>
          </c:extLst>
        </c:ser>
        <c:ser>
          <c:idx val="1"/>
          <c:order val="3"/>
          <c:tx>
            <c:strRef>
              <c:f>'Viajeros entr evol mensu FV'!$K$588:$L$588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24-49C2-AE7A-B63A22D4CF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24-49C2-AE7A-B63A22D4CF5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FV'!$K$590:$K$602</c:f>
              <c:numCache>
                <c:formatCode>#,##0</c:formatCode>
                <c:ptCount val="13"/>
                <c:pt idx="0">
                  <c:v>124</c:v>
                </c:pt>
                <c:pt idx="1">
                  <c:v>74</c:v>
                </c:pt>
                <c:pt idx="2">
                  <c:v>72</c:v>
                </c:pt>
                <c:pt idx="3">
                  <c:v>97</c:v>
                </c:pt>
                <c:pt idx="4">
                  <c:v>61</c:v>
                </c:pt>
                <c:pt idx="5">
                  <c:v>74</c:v>
                </c:pt>
                <c:pt idx="6">
                  <c:v>86</c:v>
                </c:pt>
                <c:pt idx="7">
                  <c:v>100</c:v>
                </c:pt>
                <c:pt idx="12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24-49C2-AE7A-B63A22D4C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24-49C2-AE7A-B63A22D4CF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24-49C2-AE7A-B63A22D4CF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24-49C2-AE7A-B63A22D4CF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24-49C2-AE7A-B63A22D4CF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24-49C2-AE7A-B63A22D4CF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24-49C2-AE7A-B63A22D4CF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24-49C2-AE7A-B63A22D4CF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24-49C2-AE7A-B63A22D4CF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24-49C2-AE7A-B63A22D4CF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24-49C2-AE7A-B63A22D4CF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24-49C2-AE7A-B63A22D4CF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24-49C2-AE7A-B63A22D4CF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24-49C2-AE7A-B63A22D4CF55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FV'!$L$590:$L$602</c:f>
              <c:numCache>
                <c:formatCode>0.0%</c:formatCode>
                <c:ptCount val="13"/>
                <c:pt idx="0">
                  <c:v>0.85074626865671643</c:v>
                </c:pt>
                <c:pt idx="1">
                  <c:v>0.34545454545454546</c:v>
                </c:pt>
                <c:pt idx="2">
                  <c:v>0.38461538461538458</c:v>
                </c:pt>
                <c:pt idx="3">
                  <c:v>0.24358974358974361</c:v>
                </c:pt>
                <c:pt idx="4">
                  <c:v>1.6666666666666607E-2</c:v>
                </c:pt>
                <c:pt idx="5">
                  <c:v>0.27586206896551735</c:v>
                </c:pt>
                <c:pt idx="6">
                  <c:v>-3.3707865168539297E-2</c:v>
                </c:pt>
                <c:pt idx="7">
                  <c:v>0.11111111111111116</c:v>
                </c:pt>
                <c:pt idx="12">
                  <c:v>0.25318761384335153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24-49C2-AE7A-B63A22D4CF55}"/>
            </c:ext>
          </c:extLst>
        </c:ser>
        <c:ser>
          <c:idx val="4"/>
          <c:order val="5"/>
          <c:tx>
            <c:strRef>
              <c:f>'Viajeros entr evol mensu FV'!$M$589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FV'!$M$590:$M$602</c:f>
              <c:numCache>
                <c:formatCode>0.0%</c:formatCode>
                <c:ptCount val="13"/>
                <c:pt idx="0">
                  <c:v>-0.27058823529411768</c:v>
                </c:pt>
                <c:pt idx="1">
                  <c:v>-0.24489795918367352</c:v>
                </c:pt>
                <c:pt idx="2">
                  <c:v>-0.16279069767441856</c:v>
                </c:pt>
                <c:pt idx="3">
                  <c:v>0.11494252873563227</c:v>
                </c:pt>
                <c:pt idx="4">
                  <c:v>-0.18666666666666665</c:v>
                </c:pt>
                <c:pt idx="5">
                  <c:v>-0.21276595744680848</c:v>
                </c:pt>
                <c:pt idx="6">
                  <c:v>-0.36764705882352944</c:v>
                </c:pt>
                <c:pt idx="7">
                  <c:v>0.38888888888888884</c:v>
                </c:pt>
                <c:pt idx="12">
                  <c:v>-0.15892420537897312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24-49C2-AE7A-B63A22D4C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B6-4433-9248-43F0F241183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FV'!$C$613:$C$625</c:f>
              <c:numCache>
                <c:formatCode>#,##0</c:formatCode>
                <c:ptCount val="13"/>
                <c:pt idx="0">
                  <c:v>623</c:v>
                </c:pt>
                <c:pt idx="1">
                  <c:v>502</c:v>
                </c:pt>
                <c:pt idx="2">
                  <c:v>512</c:v>
                </c:pt>
                <c:pt idx="3">
                  <c:v>638</c:v>
                </c:pt>
                <c:pt idx="4">
                  <c:v>452</c:v>
                </c:pt>
                <c:pt idx="5">
                  <c:v>474</c:v>
                </c:pt>
                <c:pt idx="6">
                  <c:v>577</c:v>
                </c:pt>
                <c:pt idx="7">
                  <c:v>531</c:v>
                </c:pt>
                <c:pt idx="8">
                  <c:v>649</c:v>
                </c:pt>
                <c:pt idx="9">
                  <c:v>888</c:v>
                </c:pt>
                <c:pt idx="10">
                  <c:v>460</c:v>
                </c:pt>
                <c:pt idx="11">
                  <c:v>464</c:v>
                </c:pt>
                <c:pt idx="12">
                  <c:v>6770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B6-4433-9248-43F0F241183A}"/>
            </c:ext>
          </c:extLst>
        </c:ser>
        <c:ser>
          <c:idx val="5"/>
          <c:order val="1"/>
          <c:tx>
            <c:strRef>
              <c:f>'Viajeros entr evol mensu FV'!$G$611:$H$611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B6-4433-9248-43F0F241183A}"/>
              </c:ext>
            </c:extLst>
          </c:dPt>
          <c:val>
            <c:numRef>
              <c:f>'Viajeros entr evol mensu FV'!$G$613:$G$625</c:f>
              <c:numCache>
                <c:formatCode>#,##0</c:formatCode>
                <c:ptCount val="13"/>
                <c:pt idx="0">
                  <c:v>187</c:v>
                </c:pt>
                <c:pt idx="1">
                  <c:v>259</c:v>
                </c:pt>
                <c:pt idx="2">
                  <c:v>514</c:v>
                </c:pt>
                <c:pt idx="3">
                  <c:v>615</c:v>
                </c:pt>
                <c:pt idx="4">
                  <c:v>841</c:v>
                </c:pt>
                <c:pt idx="5">
                  <c:v>818</c:v>
                </c:pt>
                <c:pt idx="6">
                  <c:v>1100</c:v>
                </c:pt>
                <c:pt idx="7">
                  <c:v>852</c:v>
                </c:pt>
                <c:pt idx="8">
                  <c:v>884</c:v>
                </c:pt>
                <c:pt idx="9">
                  <c:v>957</c:v>
                </c:pt>
                <c:pt idx="10">
                  <c:v>751</c:v>
                </c:pt>
                <c:pt idx="11">
                  <c:v>1034</c:v>
                </c:pt>
                <c:pt idx="12">
                  <c:v>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B6-4433-9248-43F0F241183A}"/>
            </c:ext>
          </c:extLst>
        </c:ser>
        <c:ser>
          <c:idx val="0"/>
          <c:order val="2"/>
          <c:tx>
            <c:strRef>
              <c:f>'Viajeros entr evol mensu FV'!$I$611:$J$611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B6-4433-9248-43F0F241183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FV'!$I$613:$I$625</c:f>
              <c:numCache>
                <c:formatCode>#,##0</c:formatCode>
                <c:ptCount val="13"/>
                <c:pt idx="0">
                  <c:v>748</c:v>
                </c:pt>
                <c:pt idx="1">
                  <c:v>1175</c:v>
                </c:pt>
                <c:pt idx="2">
                  <c:v>1275</c:v>
                </c:pt>
                <c:pt idx="3">
                  <c:v>793</c:v>
                </c:pt>
                <c:pt idx="4">
                  <c:v>1260</c:v>
                </c:pt>
                <c:pt idx="5">
                  <c:v>1044</c:v>
                </c:pt>
                <c:pt idx="6">
                  <c:v>1898</c:v>
                </c:pt>
                <c:pt idx="7">
                  <c:v>1314</c:v>
                </c:pt>
                <c:pt idx="8">
                  <c:v>1434</c:v>
                </c:pt>
                <c:pt idx="9">
                  <c:v>1499</c:v>
                </c:pt>
                <c:pt idx="10">
                  <c:v>774</c:v>
                </c:pt>
                <c:pt idx="11">
                  <c:v>909</c:v>
                </c:pt>
                <c:pt idx="12">
                  <c:v>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B6-4433-9248-43F0F241183A}"/>
            </c:ext>
          </c:extLst>
        </c:ser>
        <c:ser>
          <c:idx val="1"/>
          <c:order val="3"/>
          <c:tx>
            <c:strRef>
              <c:f>'Viajeros entr evol mensu FV'!$K$611:$L$611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B6-4433-9248-43F0F24118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B6-4433-9248-43F0F241183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FV'!$K$613:$K$625</c:f>
              <c:numCache>
                <c:formatCode>#,##0</c:formatCode>
                <c:ptCount val="13"/>
                <c:pt idx="0">
                  <c:v>794</c:v>
                </c:pt>
                <c:pt idx="1">
                  <c:v>829</c:v>
                </c:pt>
                <c:pt idx="2">
                  <c:v>991</c:v>
                </c:pt>
                <c:pt idx="3">
                  <c:v>1556</c:v>
                </c:pt>
                <c:pt idx="4">
                  <c:v>1568</c:v>
                </c:pt>
                <c:pt idx="5">
                  <c:v>1738</c:v>
                </c:pt>
                <c:pt idx="6">
                  <c:v>2279</c:v>
                </c:pt>
                <c:pt idx="7">
                  <c:v>1708</c:v>
                </c:pt>
                <c:pt idx="12">
                  <c:v>11463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B6-4433-9248-43F0F2411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B6-4433-9248-43F0F24118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B6-4433-9248-43F0F24118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B6-4433-9248-43F0F24118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B6-4433-9248-43F0F24118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B6-4433-9248-43F0F24118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B6-4433-9248-43F0F24118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B6-4433-9248-43F0F24118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B6-4433-9248-43F0F24118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B6-4433-9248-43F0F24118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B6-4433-9248-43F0F24118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B6-4433-9248-43F0F24118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B6-4433-9248-43F0F24118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B6-4433-9248-43F0F241183A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FV'!$L$613:$L$625</c:f>
              <c:numCache>
                <c:formatCode>0.0%</c:formatCode>
                <c:ptCount val="13"/>
                <c:pt idx="0">
                  <c:v>6.149732620320858E-2</c:v>
                </c:pt>
                <c:pt idx="1">
                  <c:v>-0.294468085106383</c:v>
                </c:pt>
                <c:pt idx="2">
                  <c:v>-0.22274509803921572</c:v>
                </c:pt>
                <c:pt idx="3">
                  <c:v>0.96216897856242123</c:v>
                </c:pt>
                <c:pt idx="4">
                  <c:v>0.24444444444444446</c:v>
                </c:pt>
                <c:pt idx="5">
                  <c:v>0.66475095785440619</c:v>
                </c:pt>
                <c:pt idx="6">
                  <c:v>0.20073761854583783</c:v>
                </c:pt>
                <c:pt idx="7">
                  <c:v>0.29984779299847797</c:v>
                </c:pt>
                <c:pt idx="12">
                  <c:v>0.20574313663616284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B6-4433-9248-43F0F241183A}"/>
            </c:ext>
          </c:extLst>
        </c:ser>
        <c:ser>
          <c:idx val="4"/>
          <c:order val="5"/>
          <c:tx>
            <c:strRef>
              <c:f>'Viajeros entr evol mensu FV'!$M$612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FV'!$M$613:$M$625</c:f>
              <c:numCache>
                <c:formatCode>0.0%</c:formatCode>
                <c:ptCount val="13"/>
                <c:pt idx="0">
                  <c:v>0.27447833065810601</c:v>
                </c:pt>
                <c:pt idx="1">
                  <c:v>0.65139442231075706</c:v>
                </c:pt>
                <c:pt idx="2">
                  <c:v>0.935546875</c:v>
                </c:pt>
                <c:pt idx="3">
                  <c:v>1.438871473354232</c:v>
                </c:pt>
                <c:pt idx="4">
                  <c:v>2.4690265486725664</c:v>
                </c:pt>
                <c:pt idx="5">
                  <c:v>2.6666666666666665</c:v>
                </c:pt>
                <c:pt idx="6">
                  <c:v>2.949740034662045</c:v>
                </c:pt>
                <c:pt idx="7">
                  <c:v>2.2165725047080977</c:v>
                </c:pt>
                <c:pt idx="12">
                  <c:v>1.6602459967509864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B6-4433-9248-43F0F2411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89-4242-95CE-E3841AC9A6E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FV'!$C$635:$C$647</c:f>
              <c:numCache>
                <c:formatCode>#,##0</c:formatCode>
                <c:ptCount val="13"/>
                <c:pt idx="0">
                  <c:v>72</c:v>
                </c:pt>
                <c:pt idx="1">
                  <c:v>81</c:v>
                </c:pt>
                <c:pt idx="2">
                  <c:v>120</c:v>
                </c:pt>
                <c:pt idx="3">
                  <c:v>118</c:v>
                </c:pt>
                <c:pt idx="4">
                  <c:v>90</c:v>
                </c:pt>
                <c:pt idx="5">
                  <c:v>183</c:v>
                </c:pt>
                <c:pt idx="6">
                  <c:v>113</c:v>
                </c:pt>
                <c:pt idx="7">
                  <c:v>135</c:v>
                </c:pt>
                <c:pt idx="8">
                  <c:v>146</c:v>
                </c:pt>
                <c:pt idx="9">
                  <c:v>123</c:v>
                </c:pt>
                <c:pt idx="10">
                  <c:v>72</c:v>
                </c:pt>
                <c:pt idx="11">
                  <c:v>106</c:v>
                </c:pt>
                <c:pt idx="12">
                  <c:v>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9-4242-95CE-E3841AC9A6EE}"/>
            </c:ext>
          </c:extLst>
        </c:ser>
        <c:ser>
          <c:idx val="5"/>
          <c:order val="1"/>
          <c:tx>
            <c:strRef>
              <c:f>'Viajeros entr evol mensu FV'!$G$633:$H$633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89-4242-95CE-E3841AC9A6EE}"/>
              </c:ext>
            </c:extLst>
          </c:dPt>
          <c:val>
            <c:numRef>
              <c:f>'Viajeros entr evol mensu FV'!$G$635:$G$647</c:f>
              <c:numCache>
                <c:formatCode>#,##0</c:formatCode>
                <c:ptCount val="13"/>
                <c:pt idx="0">
                  <c:v>26</c:v>
                </c:pt>
                <c:pt idx="1">
                  <c:v>10</c:v>
                </c:pt>
                <c:pt idx="2">
                  <c:v>47</c:v>
                </c:pt>
                <c:pt idx="3">
                  <c:v>50</c:v>
                </c:pt>
                <c:pt idx="4">
                  <c:v>83</c:v>
                </c:pt>
                <c:pt idx="5">
                  <c:v>137</c:v>
                </c:pt>
                <c:pt idx="6">
                  <c:v>182</c:v>
                </c:pt>
                <c:pt idx="7">
                  <c:v>186</c:v>
                </c:pt>
                <c:pt idx="8">
                  <c:v>184</c:v>
                </c:pt>
                <c:pt idx="9">
                  <c:v>163</c:v>
                </c:pt>
                <c:pt idx="10">
                  <c:v>168</c:v>
                </c:pt>
                <c:pt idx="11">
                  <c:v>237</c:v>
                </c:pt>
                <c:pt idx="12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89-4242-95CE-E3841AC9A6EE}"/>
            </c:ext>
          </c:extLst>
        </c:ser>
        <c:ser>
          <c:idx val="0"/>
          <c:order val="2"/>
          <c:tx>
            <c:strRef>
              <c:f>'Viajeros entr evol mensu FV'!$I$633:$J$633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89-4242-95CE-E3841AC9A6E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FV'!$I$635:$I$647</c:f>
              <c:numCache>
                <c:formatCode>#,##0</c:formatCode>
                <c:ptCount val="13"/>
                <c:pt idx="0">
                  <c:v>218</c:v>
                </c:pt>
                <c:pt idx="1">
                  <c:v>313</c:v>
                </c:pt>
                <c:pt idx="2">
                  <c:v>284</c:v>
                </c:pt>
                <c:pt idx="3">
                  <c:v>374</c:v>
                </c:pt>
                <c:pt idx="4">
                  <c:v>376</c:v>
                </c:pt>
                <c:pt idx="5">
                  <c:v>447</c:v>
                </c:pt>
                <c:pt idx="6">
                  <c:v>459</c:v>
                </c:pt>
                <c:pt idx="7">
                  <c:v>534</c:v>
                </c:pt>
                <c:pt idx="8">
                  <c:v>410</c:v>
                </c:pt>
                <c:pt idx="9">
                  <c:v>378</c:v>
                </c:pt>
                <c:pt idx="10">
                  <c:v>344</c:v>
                </c:pt>
                <c:pt idx="11">
                  <c:v>428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89-4242-95CE-E3841AC9A6EE}"/>
            </c:ext>
          </c:extLst>
        </c:ser>
        <c:ser>
          <c:idx val="1"/>
          <c:order val="3"/>
          <c:tx>
            <c:strRef>
              <c:f>'Viajeros entr evol mensu FV'!$K$633:$L$633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89-4242-95CE-E3841AC9A6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89-4242-95CE-E3841AC9A6E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FV'!$K$635:$K$647</c:f>
              <c:numCache>
                <c:formatCode>#,##0</c:formatCode>
                <c:ptCount val="13"/>
                <c:pt idx="0">
                  <c:v>299</c:v>
                </c:pt>
                <c:pt idx="1">
                  <c:v>334</c:v>
                </c:pt>
                <c:pt idx="2">
                  <c:v>335</c:v>
                </c:pt>
                <c:pt idx="3">
                  <c:v>419</c:v>
                </c:pt>
                <c:pt idx="4">
                  <c:v>520</c:v>
                </c:pt>
                <c:pt idx="5">
                  <c:v>565</c:v>
                </c:pt>
                <c:pt idx="6">
                  <c:v>488</c:v>
                </c:pt>
                <c:pt idx="7">
                  <c:v>455</c:v>
                </c:pt>
                <c:pt idx="12">
                  <c:v>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89-4242-95CE-E3841AC9A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89-4242-95CE-E3841AC9A6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89-4242-95CE-E3841AC9A6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89-4242-95CE-E3841AC9A6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89-4242-95CE-E3841AC9A6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89-4242-95CE-E3841AC9A6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89-4242-95CE-E3841AC9A6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89-4242-95CE-E3841AC9A6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89-4242-95CE-E3841AC9A6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89-4242-95CE-E3841AC9A6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89-4242-95CE-E3841AC9A6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89-4242-95CE-E3841AC9A6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89-4242-95CE-E3841AC9A6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89-4242-95CE-E3841AC9A6EE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FV'!$L$635:$L$647</c:f>
              <c:numCache>
                <c:formatCode>0.0%</c:formatCode>
                <c:ptCount val="13"/>
                <c:pt idx="0">
                  <c:v>0.37155963302752304</c:v>
                </c:pt>
                <c:pt idx="1">
                  <c:v>6.7092651757188593E-2</c:v>
                </c:pt>
                <c:pt idx="2">
                  <c:v>0.17957746478873249</c:v>
                </c:pt>
                <c:pt idx="3">
                  <c:v>0.1203208556149733</c:v>
                </c:pt>
                <c:pt idx="4">
                  <c:v>0.38297872340425543</c:v>
                </c:pt>
                <c:pt idx="5">
                  <c:v>0.26398210290827739</c:v>
                </c:pt>
                <c:pt idx="6">
                  <c:v>6.3180827886710311E-2</c:v>
                </c:pt>
                <c:pt idx="7">
                  <c:v>-0.14794007490636707</c:v>
                </c:pt>
                <c:pt idx="12">
                  <c:v>0.13643926788685534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89-4242-95CE-E3841AC9A6EE}"/>
            </c:ext>
          </c:extLst>
        </c:ser>
        <c:ser>
          <c:idx val="4"/>
          <c:order val="5"/>
          <c:tx>
            <c:strRef>
              <c:f>'Viajeros entr evol mensu FV'!$M$634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FV'!$M$635:$M$647</c:f>
              <c:numCache>
                <c:formatCode>0.0%</c:formatCode>
                <c:ptCount val="13"/>
                <c:pt idx="0">
                  <c:v>3.1527777777777777</c:v>
                </c:pt>
                <c:pt idx="1">
                  <c:v>3.1234567901234565</c:v>
                </c:pt>
                <c:pt idx="2">
                  <c:v>1.7916666666666665</c:v>
                </c:pt>
                <c:pt idx="3">
                  <c:v>2.5508474576271185</c:v>
                </c:pt>
                <c:pt idx="4">
                  <c:v>4.7777777777777777</c:v>
                </c:pt>
                <c:pt idx="5">
                  <c:v>2.0874316939890711</c:v>
                </c:pt>
                <c:pt idx="6">
                  <c:v>3.3185840707964598</c:v>
                </c:pt>
                <c:pt idx="7">
                  <c:v>2.3703703703703702</c:v>
                </c:pt>
                <c:pt idx="12">
                  <c:v>2.744517543859649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89-4242-95CE-E3841AC9A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C-416F-83D2-A07BE282E20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FV'!$C$660:$C$672</c:f>
              <c:numCache>
                <c:formatCode>#,##0</c:formatCode>
                <c:ptCount val="13"/>
                <c:pt idx="0">
                  <c:v>240</c:v>
                </c:pt>
                <c:pt idx="1">
                  <c:v>212</c:v>
                </c:pt>
                <c:pt idx="2">
                  <c:v>223</c:v>
                </c:pt>
                <c:pt idx="3">
                  <c:v>186</c:v>
                </c:pt>
                <c:pt idx="4">
                  <c:v>170</c:v>
                </c:pt>
                <c:pt idx="5">
                  <c:v>164</c:v>
                </c:pt>
                <c:pt idx="6">
                  <c:v>159</c:v>
                </c:pt>
                <c:pt idx="7">
                  <c:v>175</c:v>
                </c:pt>
                <c:pt idx="8">
                  <c:v>164</c:v>
                </c:pt>
                <c:pt idx="9">
                  <c:v>194</c:v>
                </c:pt>
                <c:pt idx="10">
                  <c:v>205</c:v>
                </c:pt>
                <c:pt idx="11">
                  <c:v>230</c:v>
                </c:pt>
                <c:pt idx="12">
                  <c:v>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C-416F-83D2-A07BE282E209}"/>
            </c:ext>
          </c:extLst>
        </c:ser>
        <c:ser>
          <c:idx val="5"/>
          <c:order val="1"/>
          <c:tx>
            <c:strRef>
              <c:f>'Viajeros entr evol mensu FV'!$G$658:$H$658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C-416F-83D2-A07BE282E209}"/>
              </c:ext>
            </c:extLst>
          </c:dPt>
          <c:val>
            <c:numRef>
              <c:f>'Viajeros entr evol mensu FV'!$G$660:$G$672</c:f>
              <c:numCache>
                <c:formatCode>#,##0</c:formatCode>
                <c:ptCount val="13"/>
                <c:pt idx="0">
                  <c:v>16</c:v>
                </c:pt>
                <c:pt idx="1">
                  <c:v>46</c:v>
                </c:pt>
                <c:pt idx="2">
                  <c:v>40</c:v>
                </c:pt>
                <c:pt idx="3">
                  <c:v>35</c:v>
                </c:pt>
                <c:pt idx="4">
                  <c:v>70</c:v>
                </c:pt>
                <c:pt idx="5">
                  <c:v>59</c:v>
                </c:pt>
                <c:pt idx="6">
                  <c:v>113</c:v>
                </c:pt>
                <c:pt idx="7">
                  <c:v>139</c:v>
                </c:pt>
                <c:pt idx="8">
                  <c:v>103</c:v>
                </c:pt>
                <c:pt idx="9">
                  <c:v>171</c:v>
                </c:pt>
                <c:pt idx="10">
                  <c:v>279</c:v>
                </c:pt>
                <c:pt idx="11">
                  <c:v>264</c:v>
                </c:pt>
                <c:pt idx="12">
                  <c:v>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C-416F-83D2-A07BE282E209}"/>
            </c:ext>
          </c:extLst>
        </c:ser>
        <c:ser>
          <c:idx val="0"/>
          <c:order val="2"/>
          <c:tx>
            <c:strRef>
              <c:f>'Viajeros entr evol mensu FV'!$I$658:$J$658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C-416F-83D2-A07BE282E20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FV'!$I$660:$I$672</c:f>
              <c:numCache>
                <c:formatCode>#,##0</c:formatCode>
                <c:ptCount val="13"/>
                <c:pt idx="0">
                  <c:v>112</c:v>
                </c:pt>
                <c:pt idx="1">
                  <c:v>206</c:v>
                </c:pt>
                <c:pt idx="2">
                  <c:v>249</c:v>
                </c:pt>
                <c:pt idx="3">
                  <c:v>151</c:v>
                </c:pt>
                <c:pt idx="4">
                  <c:v>175</c:v>
                </c:pt>
                <c:pt idx="5">
                  <c:v>189</c:v>
                </c:pt>
                <c:pt idx="6">
                  <c:v>211</c:v>
                </c:pt>
                <c:pt idx="7">
                  <c:v>190</c:v>
                </c:pt>
                <c:pt idx="8">
                  <c:v>135</c:v>
                </c:pt>
                <c:pt idx="9">
                  <c:v>172</c:v>
                </c:pt>
                <c:pt idx="10">
                  <c:v>171</c:v>
                </c:pt>
                <c:pt idx="11">
                  <c:v>242</c:v>
                </c:pt>
                <c:pt idx="12">
                  <c:v>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0C-416F-83D2-A07BE282E209}"/>
            </c:ext>
          </c:extLst>
        </c:ser>
        <c:ser>
          <c:idx val="1"/>
          <c:order val="3"/>
          <c:tx>
            <c:strRef>
              <c:f>'Viajeros entr evol mensu FV'!$K$658:$L$658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0C-416F-83D2-A07BE282E2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0C-416F-83D2-A07BE282E20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FV'!$K$660:$K$672</c:f>
              <c:numCache>
                <c:formatCode>#,##0</c:formatCode>
                <c:ptCount val="13"/>
                <c:pt idx="0">
                  <c:v>178</c:v>
                </c:pt>
                <c:pt idx="1">
                  <c:v>189</c:v>
                </c:pt>
                <c:pt idx="2">
                  <c:v>256</c:v>
                </c:pt>
                <c:pt idx="3">
                  <c:v>227</c:v>
                </c:pt>
                <c:pt idx="4">
                  <c:v>185</c:v>
                </c:pt>
                <c:pt idx="5">
                  <c:v>147</c:v>
                </c:pt>
                <c:pt idx="6">
                  <c:v>233</c:v>
                </c:pt>
                <c:pt idx="7">
                  <c:v>139</c:v>
                </c:pt>
                <c:pt idx="12">
                  <c:v>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0C-416F-83D2-A07BE282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0C-416F-83D2-A07BE282E2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0C-416F-83D2-A07BE282E2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0C-416F-83D2-A07BE282E2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0C-416F-83D2-A07BE282E2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0C-416F-83D2-A07BE282E2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0C-416F-83D2-A07BE282E2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0C-416F-83D2-A07BE282E2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0C-416F-83D2-A07BE282E2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0C-416F-83D2-A07BE282E2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0C-416F-83D2-A07BE282E2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0C-416F-83D2-A07BE282E2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0C-416F-83D2-A07BE282E2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0C-416F-83D2-A07BE282E209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FV'!$L$660:$L$672</c:f>
              <c:numCache>
                <c:formatCode>0.0%</c:formatCode>
                <c:ptCount val="13"/>
                <c:pt idx="0">
                  <c:v>0.58928571428571419</c:v>
                </c:pt>
                <c:pt idx="1">
                  <c:v>-8.2524271844660158E-2</c:v>
                </c:pt>
                <c:pt idx="2">
                  <c:v>2.8112449799196693E-2</c:v>
                </c:pt>
                <c:pt idx="3">
                  <c:v>0.5033112582781456</c:v>
                </c:pt>
                <c:pt idx="4">
                  <c:v>5.7142857142857162E-2</c:v>
                </c:pt>
                <c:pt idx="5">
                  <c:v>-0.22222222222222221</c:v>
                </c:pt>
                <c:pt idx="6">
                  <c:v>0.10426540284360186</c:v>
                </c:pt>
                <c:pt idx="7">
                  <c:v>-0.26842105263157889</c:v>
                </c:pt>
                <c:pt idx="12">
                  <c:v>4.787592717464606E-2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0C-416F-83D2-A07BE282E209}"/>
            </c:ext>
          </c:extLst>
        </c:ser>
        <c:ser>
          <c:idx val="4"/>
          <c:order val="5"/>
          <c:tx>
            <c:strRef>
              <c:f>'Viajeros entr evol mensu FV'!$M$659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FV'!$M$660:$M$672</c:f>
              <c:numCache>
                <c:formatCode>0.0%</c:formatCode>
                <c:ptCount val="13"/>
                <c:pt idx="0">
                  <c:v>-0.2583333333333333</c:v>
                </c:pt>
                <c:pt idx="1">
                  <c:v>-0.10849056603773588</c:v>
                </c:pt>
                <c:pt idx="2">
                  <c:v>0.14798206278026904</c:v>
                </c:pt>
                <c:pt idx="3">
                  <c:v>0.22043010752688175</c:v>
                </c:pt>
                <c:pt idx="4">
                  <c:v>8.8235294117646967E-2</c:v>
                </c:pt>
                <c:pt idx="5">
                  <c:v>-0.10365853658536583</c:v>
                </c:pt>
                <c:pt idx="6">
                  <c:v>0.46540880503144644</c:v>
                </c:pt>
                <c:pt idx="7">
                  <c:v>-0.20571428571428574</c:v>
                </c:pt>
                <c:pt idx="12">
                  <c:v>1.6350555918901222E-2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0C-416F-83D2-A07BE282E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66-40F6-94F9-B018D32EF11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FV'!$C$684:$C$696</c:f>
              <c:numCache>
                <c:formatCode>#,##0</c:formatCode>
                <c:ptCount val="13"/>
                <c:pt idx="0">
                  <c:v>28481</c:v>
                </c:pt>
                <c:pt idx="1">
                  <c:v>26312</c:v>
                </c:pt>
                <c:pt idx="2">
                  <c:v>29481</c:v>
                </c:pt>
                <c:pt idx="3">
                  <c:v>32259</c:v>
                </c:pt>
                <c:pt idx="4">
                  <c:v>28706</c:v>
                </c:pt>
                <c:pt idx="5">
                  <c:v>29899</c:v>
                </c:pt>
                <c:pt idx="6">
                  <c:v>40326</c:v>
                </c:pt>
                <c:pt idx="7">
                  <c:v>37232</c:v>
                </c:pt>
                <c:pt idx="8">
                  <c:v>31946</c:v>
                </c:pt>
                <c:pt idx="9">
                  <c:v>30628</c:v>
                </c:pt>
                <c:pt idx="10">
                  <c:v>26330</c:v>
                </c:pt>
                <c:pt idx="11">
                  <c:v>31406</c:v>
                </c:pt>
                <c:pt idx="12">
                  <c:v>373006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66-40F6-94F9-B018D32EF11E}"/>
            </c:ext>
          </c:extLst>
        </c:ser>
        <c:ser>
          <c:idx val="5"/>
          <c:order val="1"/>
          <c:tx>
            <c:strRef>
              <c:f>'Viajeros entr evol mensu FV'!$G$682:$H$682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66-40F6-94F9-B018D32EF11E}"/>
              </c:ext>
            </c:extLst>
          </c:dPt>
          <c:val>
            <c:numRef>
              <c:f>'Viajeros entr evol mensu FV'!$G$684:$G$696</c:f>
              <c:numCache>
                <c:formatCode>#,##0</c:formatCode>
                <c:ptCount val="13"/>
                <c:pt idx="0">
                  <c:v>4641</c:v>
                </c:pt>
                <c:pt idx="1">
                  <c:v>3515</c:v>
                </c:pt>
                <c:pt idx="2">
                  <c:v>4631</c:v>
                </c:pt>
                <c:pt idx="3">
                  <c:v>8413</c:v>
                </c:pt>
                <c:pt idx="4">
                  <c:v>12193</c:v>
                </c:pt>
                <c:pt idx="5">
                  <c:v>12707</c:v>
                </c:pt>
                <c:pt idx="6">
                  <c:v>24587</c:v>
                </c:pt>
                <c:pt idx="7">
                  <c:v>31473</c:v>
                </c:pt>
                <c:pt idx="8">
                  <c:v>26548</c:v>
                </c:pt>
                <c:pt idx="9">
                  <c:v>29531</c:v>
                </c:pt>
                <c:pt idx="10">
                  <c:v>25978</c:v>
                </c:pt>
                <c:pt idx="11">
                  <c:v>26699</c:v>
                </c:pt>
                <c:pt idx="12">
                  <c:v>210916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66-40F6-94F9-B018D32EF11E}"/>
            </c:ext>
          </c:extLst>
        </c:ser>
        <c:ser>
          <c:idx val="0"/>
          <c:order val="2"/>
          <c:tx>
            <c:strRef>
              <c:f>'Viajeros entr evol mensu FV'!$I$682:$J$682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66-40F6-94F9-B018D32EF11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FV'!$I$684:$I$696</c:f>
              <c:numCache>
                <c:formatCode>#,##0</c:formatCode>
                <c:ptCount val="13"/>
                <c:pt idx="0">
                  <c:v>24070</c:v>
                </c:pt>
                <c:pt idx="1">
                  <c:v>29388</c:v>
                </c:pt>
                <c:pt idx="2">
                  <c:v>26514</c:v>
                </c:pt>
                <c:pt idx="3">
                  <c:v>28379</c:v>
                </c:pt>
                <c:pt idx="4">
                  <c:v>27533</c:v>
                </c:pt>
                <c:pt idx="5">
                  <c:v>27956</c:v>
                </c:pt>
                <c:pt idx="6">
                  <c:v>38379</c:v>
                </c:pt>
                <c:pt idx="7">
                  <c:v>41571</c:v>
                </c:pt>
                <c:pt idx="8">
                  <c:v>33718</c:v>
                </c:pt>
                <c:pt idx="9">
                  <c:v>32041</c:v>
                </c:pt>
                <c:pt idx="10">
                  <c:v>26301</c:v>
                </c:pt>
                <c:pt idx="11">
                  <c:v>31946</c:v>
                </c:pt>
                <c:pt idx="12">
                  <c:v>367796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66-40F6-94F9-B018D32EF11E}"/>
            </c:ext>
          </c:extLst>
        </c:ser>
        <c:ser>
          <c:idx val="1"/>
          <c:order val="3"/>
          <c:tx>
            <c:strRef>
              <c:f>'Viajeros entr evol mensu FV'!$K$682:$L$682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66-40F6-94F9-B018D32EF1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66-40F6-94F9-B018D32EF11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FV'!$K$684:$K$696</c:f>
              <c:numCache>
                <c:formatCode>#,##0</c:formatCode>
                <c:ptCount val="13"/>
                <c:pt idx="0">
                  <c:v>32894</c:v>
                </c:pt>
                <c:pt idx="1">
                  <c:v>31466</c:v>
                </c:pt>
                <c:pt idx="2">
                  <c:v>29877</c:v>
                </c:pt>
                <c:pt idx="3">
                  <c:v>31620</c:v>
                </c:pt>
                <c:pt idx="4">
                  <c:v>27922</c:v>
                </c:pt>
                <c:pt idx="5">
                  <c:v>51798</c:v>
                </c:pt>
                <c:pt idx="6">
                  <c:v>39399</c:v>
                </c:pt>
                <c:pt idx="7">
                  <c:v>38307</c:v>
                </c:pt>
                <c:pt idx="12">
                  <c:v>283283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66-40F6-94F9-B018D32EF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66-40F6-94F9-B018D32EF1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66-40F6-94F9-B018D32EF1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66-40F6-94F9-B018D32EF1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66-40F6-94F9-B018D32EF1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66-40F6-94F9-B018D32EF1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66-40F6-94F9-B018D32EF1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66-40F6-94F9-B018D32EF1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66-40F6-94F9-B018D32EF1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66-40F6-94F9-B018D32EF1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66-40F6-94F9-B018D32EF1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66-40F6-94F9-B018D32EF1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66-40F6-94F9-B018D32EF1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66-40F6-94F9-B018D32EF11E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FV'!$L$684:$L$696</c:f>
              <c:numCache>
                <c:formatCode>0.0%</c:formatCode>
                <c:ptCount val="13"/>
                <c:pt idx="0">
                  <c:v>0.36659742417947649</c:v>
                </c:pt>
                <c:pt idx="1">
                  <c:v>7.0709132979447364E-2</c:v>
                </c:pt>
                <c:pt idx="2">
                  <c:v>0.12683865127856975</c:v>
                </c:pt>
                <c:pt idx="3">
                  <c:v>0.11420416505162279</c:v>
                </c:pt>
                <c:pt idx="4">
                  <c:v>1.4128500345040429E-2</c:v>
                </c:pt>
                <c:pt idx="5">
                  <c:v>0.85284017742166252</c:v>
                </c:pt>
                <c:pt idx="6">
                  <c:v>2.657703431564129E-2</c:v>
                </c:pt>
                <c:pt idx="7">
                  <c:v>-7.8516273363642974E-2</c:v>
                </c:pt>
                <c:pt idx="12">
                  <c:v>0.1619959801468478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66-40F6-94F9-B018D32EF11E}"/>
            </c:ext>
          </c:extLst>
        </c:ser>
        <c:ser>
          <c:idx val="4"/>
          <c:order val="5"/>
          <c:tx>
            <c:strRef>
              <c:f>'Viajeros entr evol mensu FV'!$M$683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FV'!$M$684:$M$696</c:f>
              <c:numCache>
                <c:formatCode>0.0%</c:formatCode>
                <c:ptCount val="13"/>
                <c:pt idx="0">
                  <c:v>0.15494540219795661</c:v>
                </c:pt>
                <c:pt idx="1">
                  <c:v>0.19588020674977202</c:v>
                </c:pt>
                <c:pt idx="2">
                  <c:v>1.3432380177063274E-2</c:v>
                </c:pt>
                <c:pt idx="3">
                  <c:v>-1.9808425555658871E-2</c:v>
                </c:pt>
                <c:pt idx="4">
                  <c:v>-2.7311363478018547E-2</c:v>
                </c:pt>
                <c:pt idx="5">
                  <c:v>0.73243252282685045</c:v>
                </c:pt>
                <c:pt idx="6">
                  <c:v>-2.2987650647225077E-2</c:v>
                </c:pt>
                <c:pt idx="7">
                  <c:v>2.8873012462397929E-2</c:v>
                </c:pt>
                <c:pt idx="12">
                  <c:v>0.12104267578434169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66-40F6-94F9-B018D32EF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4D-4176-92A2-415D1269E6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TF'!$C$635:$C$647</c:f>
              <c:numCache>
                <c:formatCode>#,##0</c:formatCode>
                <c:ptCount val="13"/>
                <c:pt idx="0">
                  <c:v>674</c:v>
                </c:pt>
                <c:pt idx="1">
                  <c:v>730</c:v>
                </c:pt>
                <c:pt idx="2">
                  <c:v>821</c:v>
                </c:pt>
                <c:pt idx="3">
                  <c:v>1282</c:v>
                </c:pt>
                <c:pt idx="4">
                  <c:v>1368</c:v>
                </c:pt>
                <c:pt idx="5">
                  <c:v>2020</c:v>
                </c:pt>
                <c:pt idx="6">
                  <c:v>2495</c:v>
                </c:pt>
                <c:pt idx="7">
                  <c:v>2263</c:v>
                </c:pt>
                <c:pt idx="8">
                  <c:v>2136</c:v>
                </c:pt>
                <c:pt idx="9">
                  <c:v>1369</c:v>
                </c:pt>
                <c:pt idx="10">
                  <c:v>804</c:v>
                </c:pt>
                <c:pt idx="11">
                  <c:v>1197</c:v>
                </c:pt>
                <c:pt idx="12">
                  <c:v>17159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D-4176-92A2-415D1269E659}"/>
            </c:ext>
          </c:extLst>
        </c:ser>
        <c:ser>
          <c:idx val="5"/>
          <c:order val="1"/>
          <c:tx>
            <c:strRef>
              <c:f>'Viajeros entr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4D-4176-92A2-415D1269E659}"/>
              </c:ext>
            </c:extLst>
          </c:dPt>
          <c:val>
            <c:numRef>
              <c:f>'Viajeros entr evol mensu TF'!$G$635:$G$647</c:f>
              <c:numCache>
                <c:formatCode>#,##0</c:formatCode>
                <c:ptCount val="13"/>
                <c:pt idx="0">
                  <c:v>292</c:v>
                </c:pt>
                <c:pt idx="1">
                  <c:v>202</c:v>
                </c:pt>
                <c:pt idx="2">
                  <c:v>207</c:v>
                </c:pt>
                <c:pt idx="3">
                  <c:v>518</c:v>
                </c:pt>
                <c:pt idx="4">
                  <c:v>592</c:v>
                </c:pt>
                <c:pt idx="5">
                  <c:v>1158</c:v>
                </c:pt>
                <c:pt idx="6">
                  <c:v>2192</c:v>
                </c:pt>
                <c:pt idx="7">
                  <c:v>2134</c:v>
                </c:pt>
                <c:pt idx="8">
                  <c:v>1768</c:v>
                </c:pt>
                <c:pt idx="9">
                  <c:v>1594</c:v>
                </c:pt>
                <c:pt idx="10">
                  <c:v>1245</c:v>
                </c:pt>
                <c:pt idx="11">
                  <c:v>1394</c:v>
                </c:pt>
                <c:pt idx="12">
                  <c:v>13296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4D-4176-92A2-415D1269E659}"/>
            </c:ext>
          </c:extLst>
        </c:ser>
        <c:ser>
          <c:idx val="0"/>
          <c:order val="2"/>
          <c:tx>
            <c:strRef>
              <c:f>'Viajeros entr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4D-4176-92A2-415D1269E6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TF'!$I$635:$I$647</c:f>
              <c:numCache>
                <c:formatCode>#,##0</c:formatCode>
                <c:ptCount val="13"/>
                <c:pt idx="0">
                  <c:v>1451</c:v>
                </c:pt>
                <c:pt idx="1">
                  <c:v>1625</c:v>
                </c:pt>
                <c:pt idx="2">
                  <c:v>1662</c:v>
                </c:pt>
                <c:pt idx="3">
                  <c:v>2647</c:v>
                </c:pt>
                <c:pt idx="4">
                  <c:v>2712</c:v>
                </c:pt>
                <c:pt idx="5">
                  <c:v>3163</c:v>
                </c:pt>
                <c:pt idx="6">
                  <c:v>3094</c:v>
                </c:pt>
                <c:pt idx="7">
                  <c:v>3343</c:v>
                </c:pt>
                <c:pt idx="8">
                  <c:v>2472</c:v>
                </c:pt>
                <c:pt idx="9">
                  <c:v>2285</c:v>
                </c:pt>
                <c:pt idx="10">
                  <c:v>1790</c:v>
                </c:pt>
                <c:pt idx="11">
                  <c:v>2020</c:v>
                </c:pt>
                <c:pt idx="12">
                  <c:v>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4D-4176-92A2-415D1269E659}"/>
            </c:ext>
          </c:extLst>
        </c:ser>
        <c:ser>
          <c:idx val="1"/>
          <c:order val="3"/>
          <c:tx>
            <c:strRef>
              <c:f>'Viajeros entr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4D-4176-92A2-415D1269E6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4D-4176-92A2-415D1269E6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TF'!$K$635:$K$647</c:f>
              <c:numCache>
                <c:formatCode>#,##0</c:formatCode>
                <c:ptCount val="13"/>
                <c:pt idx="0">
                  <c:v>2082</c:v>
                </c:pt>
                <c:pt idx="1">
                  <c:v>2256</c:v>
                </c:pt>
                <c:pt idx="2">
                  <c:v>1904</c:v>
                </c:pt>
                <c:pt idx="3">
                  <c:v>3282</c:v>
                </c:pt>
                <c:pt idx="4">
                  <c:v>3136</c:v>
                </c:pt>
                <c:pt idx="5">
                  <c:v>3708</c:v>
                </c:pt>
                <c:pt idx="6">
                  <c:v>4315</c:v>
                </c:pt>
                <c:pt idx="7">
                  <c:v>4010</c:v>
                </c:pt>
                <c:pt idx="12">
                  <c:v>24693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4D-4176-92A2-415D1269E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4D-4176-92A2-415D1269E6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4D-4176-92A2-415D1269E6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4D-4176-92A2-415D1269E6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4D-4176-92A2-415D1269E6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4D-4176-92A2-415D1269E6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4D-4176-92A2-415D1269E6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4D-4176-92A2-415D1269E6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4D-4176-92A2-415D1269E6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4D-4176-92A2-415D1269E6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4D-4176-92A2-415D1269E6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4D-4176-92A2-415D1269E6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4D-4176-92A2-415D1269E6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4D-4176-92A2-415D1269E65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TF'!$L$635:$L$647</c:f>
              <c:numCache>
                <c:formatCode>0.0%</c:formatCode>
                <c:ptCount val="13"/>
                <c:pt idx="0">
                  <c:v>0.43487250172294978</c:v>
                </c:pt>
                <c:pt idx="1">
                  <c:v>0.38830769230769224</c:v>
                </c:pt>
                <c:pt idx="2">
                  <c:v>0.14560770156438019</c:v>
                </c:pt>
                <c:pt idx="3">
                  <c:v>0.23989421987155279</c:v>
                </c:pt>
                <c:pt idx="4">
                  <c:v>0.15634218289085555</c:v>
                </c:pt>
                <c:pt idx="5">
                  <c:v>0.17230477394878285</c:v>
                </c:pt>
                <c:pt idx="6">
                  <c:v>0.39463477698771809</c:v>
                </c:pt>
                <c:pt idx="7">
                  <c:v>0.19952138797487295</c:v>
                </c:pt>
                <c:pt idx="12">
                  <c:v>0.25364268670355883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4D-4176-92A2-415D1269E659}"/>
            </c:ext>
          </c:extLst>
        </c:ser>
        <c:ser>
          <c:idx val="4"/>
          <c:order val="5"/>
          <c:tx>
            <c:strRef>
              <c:f>'Viajeros entr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TF'!$M$635:$M$647</c:f>
              <c:numCache>
                <c:formatCode>0.0%</c:formatCode>
                <c:ptCount val="13"/>
                <c:pt idx="0">
                  <c:v>2.0890207715133533</c:v>
                </c:pt>
                <c:pt idx="1">
                  <c:v>2.0904109589041098</c:v>
                </c:pt>
                <c:pt idx="2">
                  <c:v>1.3191230207064555</c:v>
                </c:pt>
                <c:pt idx="3">
                  <c:v>1.5600624024960998</c:v>
                </c:pt>
                <c:pt idx="4">
                  <c:v>1.2923976608187133</c:v>
                </c:pt>
                <c:pt idx="5">
                  <c:v>0.83564356435643572</c:v>
                </c:pt>
                <c:pt idx="6">
                  <c:v>0.72945891783567141</c:v>
                </c:pt>
                <c:pt idx="7">
                  <c:v>0.77198409191338935</c:v>
                </c:pt>
                <c:pt idx="12">
                  <c:v>1.1190251437398095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4D-4176-92A2-415D1269E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3D-493D-BDF6-64DFF6AC055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FV'!$C$31:$C$43</c:f>
              <c:numCache>
                <c:formatCode>#,##0</c:formatCode>
                <c:ptCount val="13"/>
                <c:pt idx="0">
                  <c:v>7762</c:v>
                </c:pt>
                <c:pt idx="1">
                  <c:v>7784</c:v>
                </c:pt>
                <c:pt idx="2">
                  <c:v>11196</c:v>
                </c:pt>
                <c:pt idx="3">
                  <c:v>20585</c:v>
                </c:pt>
                <c:pt idx="4">
                  <c:v>18041</c:v>
                </c:pt>
                <c:pt idx="5">
                  <c:v>24783</c:v>
                </c:pt>
                <c:pt idx="6">
                  <c:v>28801</c:v>
                </c:pt>
                <c:pt idx="7">
                  <c:v>45598</c:v>
                </c:pt>
                <c:pt idx="8">
                  <c:v>24552</c:v>
                </c:pt>
                <c:pt idx="9">
                  <c:v>15463</c:v>
                </c:pt>
                <c:pt idx="10">
                  <c:v>12983</c:v>
                </c:pt>
                <c:pt idx="11">
                  <c:v>11807</c:v>
                </c:pt>
                <c:pt idx="12">
                  <c:v>229355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93D-BDF6-64DFF6AC0551}"/>
            </c:ext>
          </c:extLst>
        </c:ser>
        <c:ser>
          <c:idx val="5"/>
          <c:order val="1"/>
          <c:tx>
            <c:strRef>
              <c:f>'Viajeros entr evol mensu FV'!$G$29:$H$29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3D-493D-BDF6-64DFF6AC0551}"/>
              </c:ext>
            </c:extLst>
          </c:dPt>
          <c:val>
            <c:numRef>
              <c:f>'Viajeros entr evol mensu FV'!$G$31:$G$43</c:f>
              <c:numCache>
                <c:formatCode>#,##0</c:formatCode>
                <c:ptCount val="13"/>
                <c:pt idx="0">
                  <c:v>3177</c:v>
                </c:pt>
                <c:pt idx="1">
                  <c:v>2838</c:v>
                </c:pt>
                <c:pt idx="2">
                  <c:v>5084</c:v>
                </c:pt>
                <c:pt idx="3">
                  <c:v>5629</c:v>
                </c:pt>
                <c:pt idx="4">
                  <c:v>11560</c:v>
                </c:pt>
                <c:pt idx="5">
                  <c:v>15305</c:v>
                </c:pt>
                <c:pt idx="6">
                  <c:v>33610</c:v>
                </c:pt>
                <c:pt idx="7">
                  <c:v>46687</c:v>
                </c:pt>
                <c:pt idx="8">
                  <c:v>29903</c:v>
                </c:pt>
                <c:pt idx="9">
                  <c:v>22261</c:v>
                </c:pt>
                <c:pt idx="10">
                  <c:v>10295</c:v>
                </c:pt>
                <c:pt idx="11">
                  <c:v>15562</c:v>
                </c:pt>
                <c:pt idx="12">
                  <c:v>201911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93D-BDF6-64DFF6AC0551}"/>
            </c:ext>
          </c:extLst>
        </c:ser>
        <c:ser>
          <c:idx val="0"/>
          <c:order val="2"/>
          <c:tx>
            <c:strRef>
              <c:f>'Viajeros entr evol mensu FV'!$I$29:$J$29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3D-493D-BDF6-64DFF6AC055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FV'!$I$31:$I$43</c:f>
              <c:numCache>
                <c:formatCode>#,##0</c:formatCode>
                <c:ptCount val="13"/>
                <c:pt idx="0">
                  <c:v>8951</c:v>
                </c:pt>
                <c:pt idx="1">
                  <c:v>10940</c:v>
                </c:pt>
                <c:pt idx="2">
                  <c:v>11642</c:v>
                </c:pt>
                <c:pt idx="3">
                  <c:v>21447</c:v>
                </c:pt>
                <c:pt idx="4">
                  <c:v>22812</c:v>
                </c:pt>
                <c:pt idx="5">
                  <c:v>26560</c:v>
                </c:pt>
                <c:pt idx="6">
                  <c:v>31526</c:v>
                </c:pt>
                <c:pt idx="7">
                  <c:v>46928</c:v>
                </c:pt>
                <c:pt idx="8">
                  <c:v>30070</c:v>
                </c:pt>
                <c:pt idx="9">
                  <c:v>21658</c:v>
                </c:pt>
                <c:pt idx="10">
                  <c:v>14662</c:v>
                </c:pt>
                <c:pt idx="11">
                  <c:v>15237</c:v>
                </c:pt>
                <c:pt idx="12">
                  <c:v>262433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3D-493D-BDF6-64DFF6AC0551}"/>
            </c:ext>
          </c:extLst>
        </c:ser>
        <c:ser>
          <c:idx val="1"/>
          <c:order val="3"/>
          <c:tx>
            <c:strRef>
              <c:f>'Viajeros entr evol mensu FV'!$K$29:$L$29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3D-493D-BDF6-64DFF6AC05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3D-493D-BDF6-64DFF6AC055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FV'!$K$31:$K$43</c:f>
              <c:numCache>
                <c:formatCode>#,##0</c:formatCode>
                <c:ptCount val="13"/>
                <c:pt idx="0">
                  <c:v>13152</c:v>
                </c:pt>
                <c:pt idx="1">
                  <c:v>11394</c:v>
                </c:pt>
                <c:pt idx="2">
                  <c:v>14576</c:v>
                </c:pt>
                <c:pt idx="3">
                  <c:v>25873</c:v>
                </c:pt>
                <c:pt idx="4">
                  <c:v>19065</c:v>
                </c:pt>
                <c:pt idx="5">
                  <c:v>23753</c:v>
                </c:pt>
                <c:pt idx="6">
                  <c:v>31406</c:v>
                </c:pt>
                <c:pt idx="7">
                  <c:v>40853</c:v>
                </c:pt>
                <c:pt idx="12">
                  <c:v>180072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3D-493D-BDF6-64DFF6AC0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3D-493D-BDF6-64DFF6AC05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3D-493D-BDF6-64DFF6AC05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3D-493D-BDF6-64DFF6AC05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3D-493D-BDF6-64DFF6AC05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3D-493D-BDF6-64DFF6AC05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3D-493D-BDF6-64DFF6AC05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3D-493D-BDF6-64DFF6AC05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3D-493D-BDF6-64DFF6AC05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3D-493D-BDF6-64DFF6AC05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3D-493D-BDF6-64DFF6AC05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3D-493D-BDF6-64DFF6AC05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3D-493D-BDF6-64DFF6AC05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3D-493D-BDF6-64DFF6AC0551}"/>
              </c:ext>
            </c:extLst>
          </c:dPt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FV'!$L$31:$L$43</c:f>
              <c:numCache>
                <c:formatCode>0.0%</c:formatCode>
                <c:ptCount val="13"/>
                <c:pt idx="0">
                  <c:v>0.46933303541503735</c:v>
                </c:pt>
                <c:pt idx="1">
                  <c:v>4.1499085923217605E-2</c:v>
                </c:pt>
                <c:pt idx="2">
                  <c:v>0.25201855351314206</c:v>
                </c:pt>
                <c:pt idx="3">
                  <c:v>0.20636918916398561</c:v>
                </c:pt>
                <c:pt idx="4">
                  <c:v>-0.16425565491846394</c:v>
                </c:pt>
                <c:pt idx="5">
                  <c:v>-0.10568524096385545</c:v>
                </c:pt>
                <c:pt idx="6">
                  <c:v>-3.8063820338768428E-3</c:v>
                </c:pt>
                <c:pt idx="7">
                  <c:v>-0.12945363109444252</c:v>
                </c:pt>
                <c:pt idx="12">
                  <c:v>-4.0595997920422899E-3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3D-493D-BDF6-64DFF6AC0551}"/>
            </c:ext>
          </c:extLst>
        </c:ser>
        <c:ser>
          <c:idx val="4"/>
          <c:order val="5"/>
          <c:tx>
            <c:strRef>
              <c:f>'Viajeros entr evol mensu FV'!$M$30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FV'!$M$31:$M$43</c:f>
              <c:numCache>
                <c:formatCode>0.0%</c:formatCode>
                <c:ptCount val="13"/>
                <c:pt idx="0">
                  <c:v>0.69440865756248393</c:v>
                </c:pt>
                <c:pt idx="1">
                  <c:v>0.46377183967112035</c:v>
                </c:pt>
                <c:pt idx="2">
                  <c:v>0.30189353340478742</c:v>
                </c:pt>
                <c:pt idx="3">
                  <c:v>0.25688608209861541</c:v>
                </c:pt>
                <c:pt idx="4">
                  <c:v>5.6759603126212532E-2</c:v>
                </c:pt>
                <c:pt idx="5">
                  <c:v>-4.156074728644632E-2</c:v>
                </c:pt>
                <c:pt idx="6">
                  <c:v>9.0448248324710878E-2</c:v>
                </c:pt>
                <c:pt idx="7">
                  <c:v>-0.10406158164831791</c:v>
                </c:pt>
                <c:pt idx="12">
                  <c:v>9.4329990884229664E-2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3D-493D-BDF6-64DFF6AC0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0-480A-B66C-EE75153861E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FV'!$C$53:$C$65</c:f>
              <c:numCache>
                <c:formatCode>#,##0</c:formatCode>
                <c:ptCount val="13"/>
                <c:pt idx="0">
                  <c:v>4523</c:v>
                </c:pt>
                <c:pt idx="1">
                  <c:v>4196</c:v>
                </c:pt>
                <c:pt idx="2">
                  <c:v>5816</c:v>
                </c:pt>
                <c:pt idx="3">
                  <c:v>8672</c:v>
                </c:pt>
                <c:pt idx="4">
                  <c:v>8430</c:v>
                </c:pt>
                <c:pt idx="5">
                  <c:v>12448</c:v>
                </c:pt>
                <c:pt idx="6">
                  <c:v>14932</c:v>
                </c:pt>
                <c:pt idx="7">
                  <c:v>19975</c:v>
                </c:pt>
                <c:pt idx="8">
                  <c:v>11830</c:v>
                </c:pt>
                <c:pt idx="9">
                  <c:v>7179</c:v>
                </c:pt>
                <c:pt idx="10">
                  <c:v>6079</c:v>
                </c:pt>
                <c:pt idx="11">
                  <c:v>6453</c:v>
                </c:pt>
                <c:pt idx="12">
                  <c:v>110533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0-480A-B66C-EE75153861EC}"/>
            </c:ext>
          </c:extLst>
        </c:ser>
        <c:ser>
          <c:idx val="5"/>
          <c:order val="1"/>
          <c:tx>
            <c:strRef>
              <c:f>'Viajeros entr evol mensu FV'!$G$51:$H$51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90-480A-B66C-EE75153861EC}"/>
              </c:ext>
            </c:extLst>
          </c:dPt>
          <c:val>
            <c:numRef>
              <c:f>'Viajeros entr evol mensu FV'!$G$53:$G$65</c:f>
              <c:numCache>
                <c:formatCode>#,##0</c:formatCode>
                <c:ptCount val="13"/>
                <c:pt idx="0">
                  <c:v>1633</c:v>
                </c:pt>
                <c:pt idx="1">
                  <c:v>1403</c:v>
                </c:pt>
                <c:pt idx="2">
                  <c:v>2290</c:v>
                </c:pt>
                <c:pt idx="3">
                  <c:v>2559</c:v>
                </c:pt>
                <c:pt idx="4">
                  <c:v>5768</c:v>
                </c:pt>
                <c:pt idx="5">
                  <c:v>7777</c:v>
                </c:pt>
                <c:pt idx="6">
                  <c:v>16512</c:v>
                </c:pt>
                <c:pt idx="7">
                  <c:v>21618</c:v>
                </c:pt>
                <c:pt idx="8">
                  <c:v>13843</c:v>
                </c:pt>
                <c:pt idx="9">
                  <c:v>10518</c:v>
                </c:pt>
                <c:pt idx="10">
                  <c:v>6452</c:v>
                </c:pt>
                <c:pt idx="11">
                  <c:v>8754</c:v>
                </c:pt>
                <c:pt idx="12">
                  <c:v>99127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0-480A-B66C-EE75153861EC}"/>
            </c:ext>
          </c:extLst>
        </c:ser>
        <c:ser>
          <c:idx val="0"/>
          <c:order val="2"/>
          <c:tx>
            <c:strRef>
              <c:f>'Viajeros entr evol mensu FV'!$I$51:$J$51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90-480A-B66C-EE75153861E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FV'!$I$53:$I$65</c:f>
              <c:numCache>
                <c:formatCode>#,##0</c:formatCode>
                <c:ptCount val="13"/>
                <c:pt idx="0">
                  <c:v>5380</c:v>
                </c:pt>
                <c:pt idx="1">
                  <c:v>5523</c:v>
                </c:pt>
                <c:pt idx="2">
                  <c:v>6055</c:v>
                </c:pt>
                <c:pt idx="3">
                  <c:v>9234</c:v>
                </c:pt>
                <c:pt idx="4">
                  <c:v>10586</c:v>
                </c:pt>
                <c:pt idx="5">
                  <c:v>13339</c:v>
                </c:pt>
                <c:pt idx="6">
                  <c:v>16400</c:v>
                </c:pt>
                <c:pt idx="7">
                  <c:v>19255</c:v>
                </c:pt>
                <c:pt idx="8">
                  <c:v>12857</c:v>
                </c:pt>
                <c:pt idx="9">
                  <c:v>11119</c:v>
                </c:pt>
                <c:pt idx="10">
                  <c:v>7576</c:v>
                </c:pt>
                <c:pt idx="11">
                  <c:v>9074</c:v>
                </c:pt>
                <c:pt idx="12">
                  <c:v>126398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90-480A-B66C-EE75153861EC}"/>
            </c:ext>
          </c:extLst>
        </c:ser>
        <c:ser>
          <c:idx val="1"/>
          <c:order val="3"/>
          <c:tx>
            <c:strRef>
              <c:f>'Viajeros entr evol mensu FV'!$K$51:$L$51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90-480A-B66C-EE75153861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90-480A-B66C-EE75153861E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FV'!$K$53:$K$65</c:f>
              <c:numCache>
                <c:formatCode>#,##0</c:formatCode>
                <c:ptCount val="13"/>
                <c:pt idx="0">
                  <c:v>7613</c:v>
                </c:pt>
                <c:pt idx="1">
                  <c:v>7142</c:v>
                </c:pt>
                <c:pt idx="2">
                  <c:v>8396</c:v>
                </c:pt>
                <c:pt idx="3">
                  <c:v>11032</c:v>
                </c:pt>
                <c:pt idx="4">
                  <c:v>10154</c:v>
                </c:pt>
                <c:pt idx="5">
                  <c:v>12022</c:v>
                </c:pt>
                <c:pt idx="6">
                  <c:v>15211</c:v>
                </c:pt>
                <c:pt idx="7">
                  <c:v>17698</c:v>
                </c:pt>
                <c:pt idx="12">
                  <c:v>89268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90-480A-B66C-EE751538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0-480A-B66C-EE75153861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0-480A-B66C-EE75153861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0-480A-B66C-EE75153861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0-480A-B66C-EE75153861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0-480A-B66C-EE75153861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0-480A-B66C-EE75153861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0-480A-B66C-EE75153861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0-480A-B66C-EE75153861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0-480A-B66C-EE75153861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0-480A-B66C-EE75153861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90-480A-B66C-EE75153861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90-480A-B66C-EE75153861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90-480A-B66C-EE75153861EC}"/>
              </c:ext>
            </c:extLst>
          </c:dPt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FV'!$L$53:$L$65</c:f>
              <c:numCache>
                <c:formatCode>0.0%</c:formatCode>
                <c:ptCount val="13"/>
                <c:pt idx="0">
                  <c:v>0.4150557620817843</c:v>
                </c:pt>
                <c:pt idx="1">
                  <c:v>0.29313778743436547</c:v>
                </c:pt>
                <c:pt idx="2">
                  <c:v>0.38662262592898422</c:v>
                </c:pt>
                <c:pt idx="3">
                  <c:v>0.19471518301927659</c:v>
                </c:pt>
                <c:pt idx="4">
                  <c:v>-4.0808615152087668E-2</c:v>
                </c:pt>
                <c:pt idx="5">
                  <c:v>-9.8733038458655109E-2</c:v>
                </c:pt>
                <c:pt idx="6">
                  <c:v>-7.2500000000000009E-2</c:v>
                </c:pt>
                <c:pt idx="7">
                  <c:v>-8.0862113736691721E-2</c:v>
                </c:pt>
                <c:pt idx="12">
                  <c:v>4.0759222123770034E-2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90-480A-B66C-EE75153861EC}"/>
            </c:ext>
          </c:extLst>
        </c:ser>
        <c:ser>
          <c:idx val="4"/>
          <c:order val="5"/>
          <c:tx>
            <c:strRef>
              <c:f>'Viajeros entr evol mensu FV'!$M$52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FV'!$M$53:$M$65</c:f>
              <c:numCache>
                <c:formatCode>0.0%</c:formatCode>
                <c:ptCount val="13"/>
                <c:pt idx="0">
                  <c:v>0.68317488392659742</c:v>
                </c:pt>
                <c:pt idx="1">
                  <c:v>0.70209723546234515</c:v>
                </c:pt>
                <c:pt idx="2">
                  <c:v>0.44360385144429171</c:v>
                </c:pt>
                <c:pt idx="3">
                  <c:v>0.27214022140221394</c:v>
                </c:pt>
                <c:pt idx="4">
                  <c:v>0.20450771055753258</c:v>
                </c:pt>
                <c:pt idx="5">
                  <c:v>-3.4222365038560465E-2</c:v>
                </c:pt>
                <c:pt idx="6">
                  <c:v>1.8684703991427742E-2</c:v>
                </c:pt>
                <c:pt idx="7">
                  <c:v>-0.11399249061326655</c:v>
                </c:pt>
                <c:pt idx="12">
                  <c:v>0.13008912294915942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90-480A-B66C-EE751538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A7-4E93-9E17-4BEC4CE4581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FV'!$C$75:$C$87</c:f>
              <c:numCache>
                <c:formatCode>#,##0</c:formatCode>
                <c:ptCount val="13"/>
                <c:pt idx="0">
                  <c:v>3239</c:v>
                </c:pt>
                <c:pt idx="1">
                  <c:v>3588</c:v>
                </c:pt>
                <c:pt idx="2">
                  <c:v>5380</c:v>
                </c:pt>
                <c:pt idx="3">
                  <c:v>11913</c:v>
                </c:pt>
                <c:pt idx="4">
                  <c:v>9611</c:v>
                </c:pt>
                <c:pt idx="5">
                  <c:v>12335</c:v>
                </c:pt>
                <c:pt idx="6">
                  <c:v>13869</c:v>
                </c:pt>
                <c:pt idx="7">
                  <c:v>25623</c:v>
                </c:pt>
                <c:pt idx="8">
                  <c:v>12722</c:v>
                </c:pt>
                <c:pt idx="9">
                  <c:v>8284</c:v>
                </c:pt>
                <c:pt idx="10">
                  <c:v>6904</c:v>
                </c:pt>
                <c:pt idx="11">
                  <c:v>5354</c:v>
                </c:pt>
                <c:pt idx="12">
                  <c:v>118822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7-4E93-9E17-4BEC4CE45812}"/>
            </c:ext>
          </c:extLst>
        </c:ser>
        <c:ser>
          <c:idx val="5"/>
          <c:order val="1"/>
          <c:tx>
            <c:strRef>
              <c:f>'Viajeros entr evol mensu FV'!$G$73:$H$73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A7-4E93-9E17-4BEC4CE45812}"/>
              </c:ext>
            </c:extLst>
          </c:dPt>
          <c:val>
            <c:numRef>
              <c:f>'Viajeros entr evol mensu FV'!$G$75:$G$87</c:f>
              <c:numCache>
                <c:formatCode>#,##0</c:formatCode>
                <c:ptCount val="13"/>
                <c:pt idx="0">
                  <c:v>1544</c:v>
                </c:pt>
                <c:pt idx="1">
                  <c:v>1435</c:v>
                </c:pt>
                <c:pt idx="2">
                  <c:v>2794</c:v>
                </c:pt>
                <c:pt idx="3">
                  <c:v>3070</c:v>
                </c:pt>
                <c:pt idx="4">
                  <c:v>5792</c:v>
                </c:pt>
                <c:pt idx="5">
                  <c:v>7528</c:v>
                </c:pt>
                <c:pt idx="6">
                  <c:v>17098</c:v>
                </c:pt>
                <c:pt idx="7">
                  <c:v>25069</c:v>
                </c:pt>
                <c:pt idx="8">
                  <c:v>16060</c:v>
                </c:pt>
                <c:pt idx="9">
                  <c:v>11743</c:v>
                </c:pt>
                <c:pt idx="10">
                  <c:v>3843</c:v>
                </c:pt>
                <c:pt idx="11">
                  <c:v>6808</c:v>
                </c:pt>
                <c:pt idx="12">
                  <c:v>102784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A7-4E93-9E17-4BEC4CE45812}"/>
            </c:ext>
          </c:extLst>
        </c:ser>
        <c:ser>
          <c:idx val="0"/>
          <c:order val="2"/>
          <c:tx>
            <c:strRef>
              <c:f>'Viajeros entr evol mensu FV'!$I$73:$J$73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A7-4E93-9E17-4BEC4CE4581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FV'!$I$75:$I$87</c:f>
              <c:numCache>
                <c:formatCode>#,##0</c:formatCode>
                <c:ptCount val="13"/>
                <c:pt idx="0">
                  <c:v>3571</c:v>
                </c:pt>
                <c:pt idx="1">
                  <c:v>5417</c:v>
                </c:pt>
                <c:pt idx="2">
                  <c:v>5587</c:v>
                </c:pt>
                <c:pt idx="3">
                  <c:v>12213</c:v>
                </c:pt>
                <c:pt idx="4">
                  <c:v>12226</c:v>
                </c:pt>
                <c:pt idx="5">
                  <c:v>13221</c:v>
                </c:pt>
                <c:pt idx="6">
                  <c:v>15126</c:v>
                </c:pt>
                <c:pt idx="7">
                  <c:v>27673</c:v>
                </c:pt>
                <c:pt idx="8">
                  <c:v>17213</c:v>
                </c:pt>
                <c:pt idx="9">
                  <c:v>10539</c:v>
                </c:pt>
                <c:pt idx="10">
                  <c:v>7086</c:v>
                </c:pt>
                <c:pt idx="11">
                  <c:v>6163</c:v>
                </c:pt>
                <c:pt idx="12">
                  <c:v>136035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A7-4E93-9E17-4BEC4CE45812}"/>
            </c:ext>
          </c:extLst>
        </c:ser>
        <c:ser>
          <c:idx val="1"/>
          <c:order val="3"/>
          <c:tx>
            <c:strRef>
              <c:f>'Viajeros entr evol mensu FV'!$K$73:$L$73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A7-4E93-9E17-4BEC4CE458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A7-4E93-9E17-4BEC4CE4581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FV'!$K$75:$K$87</c:f>
              <c:numCache>
                <c:formatCode>#,##0</c:formatCode>
                <c:ptCount val="13"/>
                <c:pt idx="0">
                  <c:v>5539</c:v>
                </c:pt>
                <c:pt idx="1">
                  <c:v>4252</c:v>
                </c:pt>
                <c:pt idx="2">
                  <c:v>6180</c:v>
                </c:pt>
                <c:pt idx="3">
                  <c:v>14841</c:v>
                </c:pt>
                <c:pt idx="4">
                  <c:v>8911</c:v>
                </c:pt>
                <c:pt idx="5">
                  <c:v>11731</c:v>
                </c:pt>
                <c:pt idx="6">
                  <c:v>16195</c:v>
                </c:pt>
                <c:pt idx="7">
                  <c:v>23155</c:v>
                </c:pt>
                <c:pt idx="12">
                  <c:v>90804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A7-4E93-9E17-4BEC4CE4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A7-4E93-9E17-4BEC4CE458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A7-4E93-9E17-4BEC4CE458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A7-4E93-9E17-4BEC4CE458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A7-4E93-9E17-4BEC4CE458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A7-4E93-9E17-4BEC4CE458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A7-4E93-9E17-4BEC4CE458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A7-4E93-9E17-4BEC4CE458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A7-4E93-9E17-4BEC4CE458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A7-4E93-9E17-4BEC4CE458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A7-4E93-9E17-4BEC4CE458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A7-4E93-9E17-4BEC4CE458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A7-4E93-9E17-4BEC4CE458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A7-4E93-9E17-4BEC4CE45812}"/>
              </c:ext>
            </c:extLst>
          </c:dPt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FV'!$L$75:$L$87</c:f>
              <c:numCache>
                <c:formatCode>0.0%</c:formatCode>
                <c:ptCount val="13"/>
                <c:pt idx="0">
                  <c:v>0.55110613273592834</c:v>
                </c:pt>
                <c:pt idx="1">
                  <c:v>-0.21506368838840684</c:v>
                </c:pt>
                <c:pt idx="2">
                  <c:v>0.10613925183461603</c:v>
                </c:pt>
                <c:pt idx="3">
                  <c:v>0.21518054532055997</c:v>
                </c:pt>
                <c:pt idx="4">
                  <c:v>-0.27114346474725992</c:v>
                </c:pt>
                <c:pt idx="5">
                  <c:v>-0.11269949323046669</c:v>
                </c:pt>
                <c:pt idx="6">
                  <c:v>7.0673013354489056E-2</c:v>
                </c:pt>
                <c:pt idx="7">
                  <c:v>-0.16326383117117771</c:v>
                </c:pt>
                <c:pt idx="12">
                  <c:v>-4.451038575667654E-2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A7-4E93-9E17-4BEC4CE45812}"/>
            </c:ext>
          </c:extLst>
        </c:ser>
        <c:ser>
          <c:idx val="4"/>
          <c:order val="5"/>
          <c:tx>
            <c:strRef>
              <c:f>'Viajeros entr evol mensu FV'!$M$74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FV'!$M$75:$M$87</c:f>
              <c:numCache>
                <c:formatCode>0.0%</c:formatCode>
                <c:ptCount val="13"/>
                <c:pt idx="0">
                  <c:v>0.71009570855202231</c:v>
                </c:pt>
                <c:pt idx="1">
                  <c:v>0.18506131549609806</c:v>
                </c:pt>
                <c:pt idx="2">
                  <c:v>0.14869888475836435</c:v>
                </c:pt>
                <c:pt idx="3">
                  <c:v>0.24578191891211287</c:v>
                </c:pt>
                <c:pt idx="4">
                  <c:v>-7.2833211944646759E-2</c:v>
                </c:pt>
                <c:pt idx="5">
                  <c:v>-4.8966355897851588E-2</c:v>
                </c:pt>
                <c:pt idx="6">
                  <c:v>0.16771216381858811</c:v>
                </c:pt>
                <c:pt idx="7">
                  <c:v>-9.6319712758068943E-2</c:v>
                </c:pt>
                <c:pt idx="12">
                  <c:v>6.1315131255990085E-2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A7-4E93-9E17-4BEC4CE4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97-4B76-8294-8E1EAF85E54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FV'!$C$97:$C$109</c:f>
              <c:numCache>
                <c:formatCode>#,##0</c:formatCode>
                <c:ptCount val="13"/>
                <c:pt idx="0">
                  <c:v>122334</c:v>
                </c:pt>
                <c:pt idx="1">
                  <c:v>117986</c:v>
                </c:pt>
                <c:pt idx="2">
                  <c:v>142052</c:v>
                </c:pt>
                <c:pt idx="3">
                  <c:v>135974</c:v>
                </c:pt>
                <c:pt idx="4">
                  <c:v>111655</c:v>
                </c:pt>
                <c:pt idx="5">
                  <c:v>122610</c:v>
                </c:pt>
                <c:pt idx="6">
                  <c:v>131578</c:v>
                </c:pt>
                <c:pt idx="7">
                  <c:v>131792</c:v>
                </c:pt>
                <c:pt idx="8">
                  <c:v>123139</c:v>
                </c:pt>
                <c:pt idx="9">
                  <c:v>142380</c:v>
                </c:pt>
                <c:pt idx="10">
                  <c:v>122523</c:v>
                </c:pt>
                <c:pt idx="11">
                  <c:v>121563</c:v>
                </c:pt>
                <c:pt idx="12">
                  <c:v>1525586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7-4B76-8294-8E1EAF85E54E}"/>
            </c:ext>
          </c:extLst>
        </c:ser>
        <c:ser>
          <c:idx val="5"/>
          <c:order val="1"/>
          <c:tx>
            <c:strRef>
              <c:f>'Viajeros entr evol mensu FV'!$G$95:$H$95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97-4B76-8294-8E1EAF85E54E}"/>
              </c:ext>
            </c:extLst>
          </c:dPt>
          <c:val>
            <c:numRef>
              <c:f>'Viajeros entr evol mensu FV'!$G$97:$G$109</c:f>
              <c:numCache>
                <c:formatCode>#,##0</c:formatCode>
                <c:ptCount val="13"/>
                <c:pt idx="0">
                  <c:v>14076</c:v>
                </c:pt>
                <c:pt idx="1">
                  <c:v>9757</c:v>
                </c:pt>
                <c:pt idx="2">
                  <c:v>15546</c:v>
                </c:pt>
                <c:pt idx="3">
                  <c:v>18128</c:v>
                </c:pt>
                <c:pt idx="4">
                  <c:v>31616</c:v>
                </c:pt>
                <c:pt idx="5">
                  <c:v>40056</c:v>
                </c:pt>
                <c:pt idx="6">
                  <c:v>76243</c:v>
                </c:pt>
                <c:pt idx="7">
                  <c:v>98518</c:v>
                </c:pt>
                <c:pt idx="8">
                  <c:v>91630</c:v>
                </c:pt>
                <c:pt idx="9">
                  <c:v>136767</c:v>
                </c:pt>
                <c:pt idx="10">
                  <c:v>125743</c:v>
                </c:pt>
                <c:pt idx="11">
                  <c:v>104389</c:v>
                </c:pt>
                <c:pt idx="12">
                  <c:v>762469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7-4B76-8294-8E1EAF85E54E}"/>
            </c:ext>
          </c:extLst>
        </c:ser>
        <c:ser>
          <c:idx val="0"/>
          <c:order val="2"/>
          <c:tx>
            <c:strRef>
              <c:f>'Viajeros entr evol mensu FV'!$I$95:$J$95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97-4B76-8294-8E1EAF85E54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FV'!$I$97:$I$109</c:f>
              <c:numCache>
                <c:formatCode>#,##0</c:formatCode>
                <c:ptCount val="13"/>
                <c:pt idx="0">
                  <c:v>80995</c:v>
                </c:pt>
                <c:pt idx="1">
                  <c:v>119623</c:v>
                </c:pt>
                <c:pt idx="2">
                  <c:v>134857</c:v>
                </c:pt>
                <c:pt idx="3">
                  <c:v>139624</c:v>
                </c:pt>
                <c:pt idx="4">
                  <c:v>113604</c:v>
                </c:pt>
                <c:pt idx="5">
                  <c:v>120413</c:v>
                </c:pt>
                <c:pt idx="6">
                  <c:v>144683</c:v>
                </c:pt>
                <c:pt idx="7">
                  <c:v>152580</c:v>
                </c:pt>
                <c:pt idx="8">
                  <c:v>133288</c:v>
                </c:pt>
                <c:pt idx="9">
                  <c:v>153610</c:v>
                </c:pt>
                <c:pt idx="10">
                  <c:v>132779</c:v>
                </c:pt>
                <c:pt idx="11">
                  <c:v>135721</c:v>
                </c:pt>
                <c:pt idx="12">
                  <c:v>1561777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97-4B76-8294-8E1EAF85E54E}"/>
            </c:ext>
          </c:extLst>
        </c:ser>
        <c:ser>
          <c:idx val="1"/>
          <c:order val="3"/>
          <c:tx>
            <c:strRef>
              <c:f>'Viajeros entr evol mensu FV'!$K$95:$L$95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97-4B76-8294-8E1EAF85E5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97-4B76-8294-8E1EAF85E54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FV'!$K$97:$K$109</c:f>
              <c:numCache>
                <c:formatCode>#,##0</c:formatCode>
                <c:ptCount val="13"/>
                <c:pt idx="0">
                  <c:v>126118</c:v>
                </c:pt>
                <c:pt idx="1">
                  <c:v>136659</c:v>
                </c:pt>
                <c:pt idx="2">
                  <c:v>149257</c:v>
                </c:pt>
                <c:pt idx="3">
                  <c:v>142738</c:v>
                </c:pt>
                <c:pt idx="4">
                  <c:v>122687</c:v>
                </c:pt>
                <c:pt idx="5">
                  <c:v>133162</c:v>
                </c:pt>
                <c:pt idx="6">
                  <c:v>143036</c:v>
                </c:pt>
                <c:pt idx="7">
                  <c:v>146183</c:v>
                </c:pt>
                <c:pt idx="12">
                  <c:v>1099840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97-4B76-8294-8E1EAF85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97-4B76-8294-8E1EAF85E5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97-4B76-8294-8E1EAF85E5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97-4B76-8294-8E1EAF85E5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97-4B76-8294-8E1EAF85E5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97-4B76-8294-8E1EAF85E5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97-4B76-8294-8E1EAF85E5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97-4B76-8294-8E1EAF85E5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97-4B76-8294-8E1EAF85E5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97-4B76-8294-8E1EAF85E5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97-4B76-8294-8E1EAF85E5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97-4B76-8294-8E1EAF85E5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97-4B76-8294-8E1EAF85E5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97-4B76-8294-8E1EAF85E54E}"/>
              </c:ext>
            </c:extLst>
          </c:dPt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FV'!$L$97:$L$109</c:f>
              <c:numCache>
                <c:formatCode>0.0%</c:formatCode>
                <c:ptCount val="13"/>
                <c:pt idx="0">
                  <c:v>0.55710846348540044</c:v>
                </c:pt>
                <c:pt idx="1">
                  <c:v>0.14241408424801261</c:v>
                </c:pt>
                <c:pt idx="2">
                  <c:v>0.10677977413111672</c:v>
                </c:pt>
                <c:pt idx="3">
                  <c:v>2.2302755973185207E-2</c:v>
                </c:pt>
                <c:pt idx="4">
                  <c:v>7.995317066300478E-2</c:v>
                </c:pt>
                <c:pt idx="5">
                  <c:v>0.10587727238753297</c:v>
                </c:pt>
                <c:pt idx="6">
                  <c:v>-1.138350739202254E-2</c:v>
                </c:pt>
                <c:pt idx="7">
                  <c:v>-4.1925547253899631E-2</c:v>
                </c:pt>
                <c:pt idx="12">
                  <c:v>9.2868591256375588E-2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97-4B76-8294-8E1EAF85E54E}"/>
            </c:ext>
          </c:extLst>
        </c:ser>
        <c:ser>
          <c:idx val="4"/>
          <c:order val="5"/>
          <c:tx>
            <c:strRef>
              <c:f>'Viajeros entr evol mensu FV'!$M$96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FV'!$M$97:$M$109</c:f>
              <c:numCache>
                <c:formatCode>0.0%</c:formatCode>
                <c:ptCount val="13"/>
                <c:pt idx="0">
                  <c:v>3.0931711543806362E-2</c:v>
                </c:pt>
                <c:pt idx="1">
                  <c:v>0.15826453986066147</c:v>
                </c:pt>
                <c:pt idx="2">
                  <c:v>5.0720862782642984E-2</c:v>
                </c:pt>
                <c:pt idx="3">
                  <c:v>4.9744804153735167E-2</c:v>
                </c:pt>
                <c:pt idx="4">
                  <c:v>9.8804352693564912E-2</c:v>
                </c:pt>
                <c:pt idx="5">
                  <c:v>8.6061495799690135E-2</c:v>
                </c:pt>
                <c:pt idx="6">
                  <c:v>8.7081426986274302E-2</c:v>
                </c:pt>
                <c:pt idx="7">
                  <c:v>0.10919479179312863</c:v>
                </c:pt>
                <c:pt idx="12">
                  <c:v>8.2539929388443234E-2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97-4B76-8294-8E1EAF85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7-4E24-93DD-1C275B556EB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FV'!$C$119:$C$131</c:f>
              <c:numCache>
                <c:formatCode>#,##0</c:formatCode>
                <c:ptCount val="13"/>
                <c:pt idx="0">
                  <c:v>32588</c:v>
                </c:pt>
                <c:pt idx="1">
                  <c:v>33454</c:v>
                </c:pt>
                <c:pt idx="2">
                  <c:v>41058</c:v>
                </c:pt>
                <c:pt idx="3">
                  <c:v>35198</c:v>
                </c:pt>
                <c:pt idx="4">
                  <c:v>32539</c:v>
                </c:pt>
                <c:pt idx="5">
                  <c:v>36721</c:v>
                </c:pt>
                <c:pt idx="6">
                  <c:v>34482</c:v>
                </c:pt>
                <c:pt idx="7">
                  <c:v>35645</c:v>
                </c:pt>
                <c:pt idx="8">
                  <c:v>31187</c:v>
                </c:pt>
                <c:pt idx="9">
                  <c:v>33100</c:v>
                </c:pt>
                <c:pt idx="10">
                  <c:v>26397</c:v>
                </c:pt>
                <c:pt idx="11">
                  <c:v>27329</c:v>
                </c:pt>
                <c:pt idx="12">
                  <c:v>399698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7-4E24-93DD-1C275B556EBA}"/>
            </c:ext>
          </c:extLst>
        </c:ser>
        <c:ser>
          <c:idx val="5"/>
          <c:order val="1"/>
          <c:tx>
            <c:strRef>
              <c:f>'Viajeros entr evol mensu FV'!$G$117:$H$117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7-4E24-93DD-1C275B556EBA}"/>
              </c:ext>
            </c:extLst>
          </c:dPt>
          <c:val>
            <c:numRef>
              <c:f>'Viajeros entr evol mensu FV'!$G$119:$G$131</c:f>
              <c:numCache>
                <c:formatCode>#,##0</c:formatCode>
                <c:ptCount val="13"/>
                <c:pt idx="0">
                  <c:v>446</c:v>
                </c:pt>
                <c:pt idx="1">
                  <c:v>189</c:v>
                </c:pt>
                <c:pt idx="2">
                  <c:v>158</c:v>
                </c:pt>
                <c:pt idx="3">
                  <c:v>137</c:v>
                </c:pt>
                <c:pt idx="4">
                  <c:v>215</c:v>
                </c:pt>
                <c:pt idx="5">
                  <c:v>635</c:v>
                </c:pt>
                <c:pt idx="6">
                  <c:v>3824</c:v>
                </c:pt>
                <c:pt idx="7">
                  <c:v>12968</c:v>
                </c:pt>
                <c:pt idx="8">
                  <c:v>14428</c:v>
                </c:pt>
                <c:pt idx="9">
                  <c:v>26985</c:v>
                </c:pt>
                <c:pt idx="10">
                  <c:v>24304</c:v>
                </c:pt>
                <c:pt idx="11">
                  <c:v>16399</c:v>
                </c:pt>
                <c:pt idx="12">
                  <c:v>100688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7-4E24-93DD-1C275B556EBA}"/>
            </c:ext>
          </c:extLst>
        </c:ser>
        <c:ser>
          <c:idx val="0"/>
          <c:order val="2"/>
          <c:tx>
            <c:strRef>
              <c:f>'Viajeros entr evol mensu FV'!$I$117:$J$117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7-4E24-93DD-1C275B556EB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FV'!$I$119:$I$131</c:f>
              <c:numCache>
                <c:formatCode>#,##0</c:formatCode>
                <c:ptCount val="13"/>
                <c:pt idx="0">
                  <c:v>15320</c:v>
                </c:pt>
                <c:pt idx="1">
                  <c:v>30602</c:v>
                </c:pt>
                <c:pt idx="2">
                  <c:v>36585</c:v>
                </c:pt>
                <c:pt idx="3">
                  <c:v>38484</c:v>
                </c:pt>
                <c:pt idx="4">
                  <c:v>34727</c:v>
                </c:pt>
                <c:pt idx="5">
                  <c:v>36332</c:v>
                </c:pt>
                <c:pt idx="6">
                  <c:v>40114</c:v>
                </c:pt>
                <c:pt idx="7">
                  <c:v>43512</c:v>
                </c:pt>
                <c:pt idx="8">
                  <c:v>38475</c:v>
                </c:pt>
                <c:pt idx="9">
                  <c:v>44073</c:v>
                </c:pt>
                <c:pt idx="10">
                  <c:v>38457</c:v>
                </c:pt>
                <c:pt idx="11">
                  <c:v>39681</c:v>
                </c:pt>
                <c:pt idx="12">
                  <c:v>436362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7-4E24-93DD-1C275B556EBA}"/>
            </c:ext>
          </c:extLst>
        </c:ser>
        <c:ser>
          <c:idx val="1"/>
          <c:order val="3"/>
          <c:tx>
            <c:strRef>
              <c:f>'Viajeros entr evol mensu FV'!$K$117:$L$117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A7-4E24-93DD-1C275B556E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A7-4E24-93DD-1C275B556EB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FV'!$K$119:$K$131</c:f>
              <c:numCache>
                <c:formatCode>#,##0</c:formatCode>
                <c:ptCount val="13"/>
                <c:pt idx="0">
                  <c:v>33069</c:v>
                </c:pt>
                <c:pt idx="1">
                  <c:v>41832</c:v>
                </c:pt>
                <c:pt idx="2">
                  <c:v>46321</c:v>
                </c:pt>
                <c:pt idx="3">
                  <c:v>41116</c:v>
                </c:pt>
                <c:pt idx="4">
                  <c:v>40980</c:v>
                </c:pt>
                <c:pt idx="5">
                  <c:v>41061</c:v>
                </c:pt>
                <c:pt idx="6">
                  <c:v>43533</c:v>
                </c:pt>
                <c:pt idx="7">
                  <c:v>46704</c:v>
                </c:pt>
                <c:pt idx="12">
                  <c:v>334616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A7-4E24-93DD-1C275B556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7-4E24-93DD-1C275B556E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7-4E24-93DD-1C275B556E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7-4E24-93DD-1C275B556E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7-4E24-93DD-1C275B556E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7-4E24-93DD-1C275B556E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7-4E24-93DD-1C275B556E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7-4E24-93DD-1C275B556E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7-4E24-93DD-1C275B556E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7-4E24-93DD-1C275B556E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7-4E24-93DD-1C275B556E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A7-4E24-93DD-1C275B556E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A7-4E24-93DD-1C275B556E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A7-4E24-93DD-1C275B556EBA}"/>
              </c:ext>
            </c:extLst>
          </c:dPt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FV'!$L$119:$L$131</c:f>
              <c:numCache>
                <c:formatCode>0.0%</c:formatCode>
                <c:ptCount val="13"/>
                <c:pt idx="0">
                  <c:v>1.1585509138381203</c:v>
                </c:pt>
                <c:pt idx="1">
                  <c:v>0.3669694791190119</c:v>
                </c:pt>
                <c:pt idx="2">
                  <c:v>0.26611999453327861</c:v>
                </c:pt>
                <c:pt idx="3">
                  <c:v>6.8392059037521991E-2</c:v>
                </c:pt>
                <c:pt idx="4">
                  <c:v>0.18006162352060362</c:v>
                </c:pt>
                <c:pt idx="5">
                  <c:v>0.13016073984366394</c:v>
                </c:pt>
                <c:pt idx="6">
                  <c:v>8.5232088547639195E-2</c:v>
                </c:pt>
                <c:pt idx="7">
                  <c:v>7.3359073359073435E-2</c:v>
                </c:pt>
                <c:pt idx="12">
                  <c:v>0.21380170925289099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A7-4E24-93DD-1C275B556EBA}"/>
            </c:ext>
          </c:extLst>
        </c:ser>
        <c:ser>
          <c:idx val="4"/>
          <c:order val="5"/>
          <c:tx>
            <c:strRef>
              <c:f>'Viajeros entr evol mensu FV'!$M$118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FV'!$M$119:$M$131</c:f>
              <c:numCache>
                <c:formatCode>0.0%</c:formatCode>
                <c:ptCount val="13"/>
                <c:pt idx="0">
                  <c:v>1.476003436847928E-2</c:v>
                </c:pt>
                <c:pt idx="1">
                  <c:v>0.25043343097985282</c:v>
                </c:pt>
                <c:pt idx="2">
                  <c:v>0.12818451946027576</c:v>
                </c:pt>
                <c:pt idx="3">
                  <c:v>0.1681345530996079</c:v>
                </c:pt>
                <c:pt idx="4">
                  <c:v>0.25941178278373633</c:v>
                </c:pt>
                <c:pt idx="5">
                  <c:v>0.11818850249176216</c:v>
                </c:pt>
                <c:pt idx="6">
                  <c:v>0.26248477466504272</c:v>
                </c:pt>
                <c:pt idx="7">
                  <c:v>0.31025389255155011</c:v>
                </c:pt>
                <c:pt idx="12">
                  <c:v>0.18790847932974786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A7-4E24-93DD-1C275B556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1-4FD8-A5C7-3EC32E3F865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FV'!$C$141:$C$153</c:f>
              <c:numCache>
                <c:formatCode>#,##0</c:formatCode>
                <c:ptCount val="13"/>
                <c:pt idx="0">
                  <c:v>48059</c:v>
                </c:pt>
                <c:pt idx="1">
                  <c:v>42622</c:v>
                </c:pt>
                <c:pt idx="2">
                  <c:v>55901</c:v>
                </c:pt>
                <c:pt idx="3">
                  <c:v>54174</c:v>
                </c:pt>
                <c:pt idx="4">
                  <c:v>45043</c:v>
                </c:pt>
                <c:pt idx="5">
                  <c:v>49695</c:v>
                </c:pt>
                <c:pt idx="6">
                  <c:v>48691</c:v>
                </c:pt>
                <c:pt idx="7">
                  <c:v>50976</c:v>
                </c:pt>
                <c:pt idx="8">
                  <c:v>52921</c:v>
                </c:pt>
                <c:pt idx="9">
                  <c:v>63945</c:v>
                </c:pt>
                <c:pt idx="10">
                  <c:v>59208</c:v>
                </c:pt>
                <c:pt idx="11">
                  <c:v>49840</c:v>
                </c:pt>
                <c:pt idx="12">
                  <c:v>621075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1-4FD8-A5C7-3EC32E3F865A}"/>
            </c:ext>
          </c:extLst>
        </c:ser>
        <c:ser>
          <c:idx val="5"/>
          <c:order val="1"/>
          <c:tx>
            <c:strRef>
              <c:f>'Viajeros entr evol mensu FV'!$G$139:$H$139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61-4FD8-A5C7-3EC32E3F865A}"/>
              </c:ext>
            </c:extLst>
          </c:dPt>
          <c:val>
            <c:numRef>
              <c:f>'Viajeros entr evol mensu FV'!$G$141:$G$153</c:f>
              <c:numCache>
                <c:formatCode>#,##0</c:formatCode>
                <c:ptCount val="13"/>
                <c:pt idx="0">
                  <c:v>7174</c:v>
                </c:pt>
                <c:pt idx="1">
                  <c:v>4085</c:v>
                </c:pt>
                <c:pt idx="2">
                  <c:v>9063</c:v>
                </c:pt>
                <c:pt idx="3">
                  <c:v>7894</c:v>
                </c:pt>
                <c:pt idx="4">
                  <c:v>14706</c:v>
                </c:pt>
                <c:pt idx="5">
                  <c:v>20643</c:v>
                </c:pt>
                <c:pt idx="6">
                  <c:v>36629</c:v>
                </c:pt>
                <c:pt idx="7">
                  <c:v>39343</c:v>
                </c:pt>
                <c:pt idx="8">
                  <c:v>44810</c:v>
                </c:pt>
                <c:pt idx="9">
                  <c:v>61687</c:v>
                </c:pt>
                <c:pt idx="10">
                  <c:v>60009</c:v>
                </c:pt>
                <c:pt idx="11">
                  <c:v>46207</c:v>
                </c:pt>
                <c:pt idx="12">
                  <c:v>352250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61-4FD8-A5C7-3EC32E3F865A}"/>
            </c:ext>
          </c:extLst>
        </c:ser>
        <c:ser>
          <c:idx val="0"/>
          <c:order val="2"/>
          <c:tx>
            <c:strRef>
              <c:f>'Viajeros entr evol mensu FV'!$I$139:$J$139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61-4FD8-A5C7-3EC32E3F865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FV'!$I$141:$I$153</c:f>
              <c:numCache>
                <c:formatCode>#,##0</c:formatCode>
                <c:ptCount val="13"/>
                <c:pt idx="0">
                  <c:v>29454</c:v>
                </c:pt>
                <c:pt idx="1">
                  <c:v>39275</c:v>
                </c:pt>
                <c:pt idx="2">
                  <c:v>54487</c:v>
                </c:pt>
                <c:pt idx="3">
                  <c:v>54459</c:v>
                </c:pt>
                <c:pt idx="4">
                  <c:v>42470</c:v>
                </c:pt>
                <c:pt idx="5">
                  <c:v>49639</c:v>
                </c:pt>
                <c:pt idx="6">
                  <c:v>53215</c:v>
                </c:pt>
                <c:pt idx="7">
                  <c:v>54884</c:v>
                </c:pt>
                <c:pt idx="8">
                  <c:v>52046</c:v>
                </c:pt>
                <c:pt idx="9">
                  <c:v>62224</c:v>
                </c:pt>
                <c:pt idx="10">
                  <c:v>54890</c:v>
                </c:pt>
                <c:pt idx="11">
                  <c:v>50650</c:v>
                </c:pt>
                <c:pt idx="12">
                  <c:v>597693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61-4FD8-A5C7-3EC32E3F865A}"/>
            </c:ext>
          </c:extLst>
        </c:ser>
        <c:ser>
          <c:idx val="1"/>
          <c:order val="3"/>
          <c:tx>
            <c:strRef>
              <c:f>'Viajeros entr evol mensu FV'!$K$139:$L$139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61-4FD8-A5C7-3EC32E3F86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61-4FD8-A5C7-3EC32E3F865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FV'!$K$141:$K$153</c:f>
              <c:numCache>
                <c:formatCode>#,##0</c:formatCode>
                <c:ptCount val="13"/>
                <c:pt idx="0">
                  <c:v>45079</c:v>
                </c:pt>
                <c:pt idx="1">
                  <c:v>45537</c:v>
                </c:pt>
                <c:pt idx="2">
                  <c:v>56949</c:v>
                </c:pt>
                <c:pt idx="3">
                  <c:v>55031</c:v>
                </c:pt>
                <c:pt idx="4">
                  <c:v>45357</c:v>
                </c:pt>
                <c:pt idx="5">
                  <c:v>45194</c:v>
                </c:pt>
                <c:pt idx="6">
                  <c:v>47509</c:v>
                </c:pt>
                <c:pt idx="7">
                  <c:v>49573</c:v>
                </c:pt>
                <c:pt idx="12">
                  <c:v>390229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61-4FD8-A5C7-3EC32E3F8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1-4FD8-A5C7-3EC32E3F86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61-4FD8-A5C7-3EC32E3F86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1-4FD8-A5C7-3EC32E3F86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1-4FD8-A5C7-3EC32E3F86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1-4FD8-A5C7-3EC32E3F86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1-4FD8-A5C7-3EC32E3F86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1-4FD8-A5C7-3EC32E3F86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1-4FD8-A5C7-3EC32E3F86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1-4FD8-A5C7-3EC32E3F86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1-4FD8-A5C7-3EC32E3F86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61-4FD8-A5C7-3EC32E3F86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61-4FD8-A5C7-3EC32E3F86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61-4FD8-A5C7-3EC32E3F865A}"/>
              </c:ext>
            </c:extLst>
          </c:dPt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FV'!$L$141:$L$153</c:f>
              <c:numCache>
                <c:formatCode>0.0%</c:formatCode>
                <c:ptCount val="13"/>
                <c:pt idx="0">
                  <c:v>0.53048821891763431</c:v>
                </c:pt>
                <c:pt idx="1">
                  <c:v>0.15943984723106297</c:v>
                </c:pt>
                <c:pt idx="2">
                  <c:v>4.5185090021472973E-2</c:v>
                </c:pt>
                <c:pt idx="3">
                  <c:v>1.0503314420022392E-2</c:v>
                </c:pt>
                <c:pt idx="4">
                  <c:v>6.7977395808806129E-2</c:v>
                </c:pt>
                <c:pt idx="5">
                  <c:v>-8.9546525917121644E-2</c:v>
                </c:pt>
                <c:pt idx="6">
                  <c:v>-0.10722540637038425</c:v>
                </c:pt>
                <c:pt idx="7">
                  <c:v>-9.6767728299686606E-2</c:v>
                </c:pt>
                <c:pt idx="12">
                  <c:v>3.2671488264886195E-2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61-4FD8-A5C7-3EC32E3F865A}"/>
            </c:ext>
          </c:extLst>
        </c:ser>
        <c:ser>
          <c:idx val="4"/>
          <c:order val="5"/>
          <c:tx>
            <c:strRef>
              <c:f>'Viajeros entr evol mensu FV'!$M$140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FV'!$M$141:$M$153</c:f>
              <c:numCache>
                <c:formatCode>0.0%</c:formatCode>
                <c:ptCount val="13"/>
                <c:pt idx="0">
                  <c:v>-6.2007116252939087E-2</c:v>
                </c:pt>
                <c:pt idx="1">
                  <c:v>6.8391910281075496E-2</c:v>
                </c:pt>
                <c:pt idx="2">
                  <c:v>1.8747428489651385E-2</c:v>
                </c:pt>
                <c:pt idx="3">
                  <c:v>1.5819396758592674E-2</c:v>
                </c:pt>
                <c:pt idx="4">
                  <c:v>6.9711164886885335E-3</c:v>
                </c:pt>
                <c:pt idx="5">
                  <c:v>-9.0572492202434907E-2</c:v>
                </c:pt>
                <c:pt idx="6">
                  <c:v>-2.4275533466143639E-2</c:v>
                </c:pt>
                <c:pt idx="7">
                  <c:v>-2.7522755806654087E-2</c:v>
                </c:pt>
                <c:pt idx="12">
                  <c:v>-1.2480988761542799E-2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61-4FD8-A5C7-3EC32E3F8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88-4169-87CF-688093302D4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FV'!$C$163:$C$175</c:f>
              <c:numCache>
                <c:formatCode>#,##0</c:formatCode>
                <c:ptCount val="13"/>
                <c:pt idx="0">
                  <c:v>6932</c:v>
                </c:pt>
                <c:pt idx="1">
                  <c:v>7831</c:v>
                </c:pt>
                <c:pt idx="2">
                  <c:v>8831</c:v>
                </c:pt>
                <c:pt idx="3">
                  <c:v>11745</c:v>
                </c:pt>
                <c:pt idx="4">
                  <c:v>7370</c:v>
                </c:pt>
                <c:pt idx="5">
                  <c:v>7265</c:v>
                </c:pt>
                <c:pt idx="6">
                  <c:v>9923</c:v>
                </c:pt>
                <c:pt idx="7">
                  <c:v>10195</c:v>
                </c:pt>
                <c:pt idx="8">
                  <c:v>8711</c:v>
                </c:pt>
                <c:pt idx="9">
                  <c:v>8904</c:v>
                </c:pt>
                <c:pt idx="10">
                  <c:v>5698</c:v>
                </c:pt>
                <c:pt idx="11">
                  <c:v>7500</c:v>
                </c:pt>
                <c:pt idx="12">
                  <c:v>100905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8-4169-87CF-688093302D49}"/>
            </c:ext>
          </c:extLst>
        </c:ser>
        <c:ser>
          <c:idx val="5"/>
          <c:order val="1"/>
          <c:tx>
            <c:strRef>
              <c:f>'Viajeros entr evol mensu FV'!$G$161:$H$161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88-4169-87CF-688093302D49}"/>
              </c:ext>
            </c:extLst>
          </c:dPt>
          <c:val>
            <c:numRef>
              <c:f>'Viajeros entr evol mensu FV'!$G$163:$G$175</c:f>
              <c:numCache>
                <c:formatCode>#,##0</c:formatCode>
                <c:ptCount val="13"/>
                <c:pt idx="0">
                  <c:v>1123</c:v>
                </c:pt>
                <c:pt idx="1">
                  <c:v>1748</c:v>
                </c:pt>
                <c:pt idx="2">
                  <c:v>1270</c:v>
                </c:pt>
                <c:pt idx="3">
                  <c:v>1805</c:v>
                </c:pt>
                <c:pt idx="4">
                  <c:v>3987</c:v>
                </c:pt>
                <c:pt idx="5">
                  <c:v>3759</c:v>
                </c:pt>
                <c:pt idx="6">
                  <c:v>7007</c:v>
                </c:pt>
                <c:pt idx="7">
                  <c:v>12614</c:v>
                </c:pt>
                <c:pt idx="8">
                  <c:v>5481</c:v>
                </c:pt>
                <c:pt idx="9">
                  <c:v>10727</c:v>
                </c:pt>
                <c:pt idx="10">
                  <c:v>8276</c:v>
                </c:pt>
                <c:pt idx="11">
                  <c:v>9616</c:v>
                </c:pt>
                <c:pt idx="12">
                  <c:v>67413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88-4169-87CF-688093302D49}"/>
            </c:ext>
          </c:extLst>
        </c:ser>
        <c:ser>
          <c:idx val="0"/>
          <c:order val="2"/>
          <c:tx>
            <c:strRef>
              <c:f>'Viajeros entr evol mensu FV'!$I$161:$J$161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88-4169-87CF-688093302D4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FV'!$I$163:$I$175</c:f>
              <c:numCache>
                <c:formatCode>#,##0</c:formatCode>
                <c:ptCount val="13"/>
                <c:pt idx="0">
                  <c:v>5816</c:v>
                </c:pt>
                <c:pt idx="1">
                  <c:v>11956</c:v>
                </c:pt>
                <c:pt idx="2">
                  <c:v>10730</c:v>
                </c:pt>
                <c:pt idx="3">
                  <c:v>11823</c:v>
                </c:pt>
                <c:pt idx="4">
                  <c:v>7603</c:v>
                </c:pt>
                <c:pt idx="5">
                  <c:v>5793</c:v>
                </c:pt>
                <c:pt idx="6">
                  <c:v>11863</c:v>
                </c:pt>
                <c:pt idx="7">
                  <c:v>12058</c:v>
                </c:pt>
                <c:pt idx="8">
                  <c:v>7989</c:v>
                </c:pt>
                <c:pt idx="9">
                  <c:v>11379</c:v>
                </c:pt>
                <c:pt idx="10">
                  <c:v>6638</c:v>
                </c:pt>
                <c:pt idx="11">
                  <c:v>8953</c:v>
                </c:pt>
                <c:pt idx="12">
                  <c:v>112601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88-4169-87CF-688093302D49}"/>
            </c:ext>
          </c:extLst>
        </c:ser>
        <c:ser>
          <c:idx val="1"/>
          <c:order val="3"/>
          <c:tx>
            <c:strRef>
              <c:f>'Viajeros entr evol mensu FV'!$K$161:$L$161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88-4169-87CF-688093302D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88-4169-87CF-688093302D4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FV'!$K$163:$K$175</c:f>
              <c:numCache>
                <c:formatCode>#,##0</c:formatCode>
                <c:ptCount val="13"/>
                <c:pt idx="0">
                  <c:v>8331</c:v>
                </c:pt>
                <c:pt idx="1">
                  <c:v>11089</c:v>
                </c:pt>
                <c:pt idx="2">
                  <c:v>9439</c:v>
                </c:pt>
                <c:pt idx="3">
                  <c:v>9862</c:v>
                </c:pt>
                <c:pt idx="4">
                  <c:v>6255</c:v>
                </c:pt>
                <c:pt idx="5">
                  <c:v>5595</c:v>
                </c:pt>
                <c:pt idx="6">
                  <c:v>10852</c:v>
                </c:pt>
                <c:pt idx="7">
                  <c:v>9728</c:v>
                </c:pt>
                <c:pt idx="12">
                  <c:v>71151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88-4169-87CF-68809330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88-4169-87CF-688093302D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88-4169-87CF-688093302D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88-4169-87CF-688093302D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88-4169-87CF-688093302D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88-4169-87CF-688093302D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88-4169-87CF-688093302D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88-4169-87CF-688093302D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88-4169-87CF-688093302D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88-4169-87CF-688093302D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88-4169-87CF-688093302D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88-4169-87CF-688093302D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88-4169-87CF-688093302D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88-4169-87CF-688093302D49}"/>
              </c:ext>
            </c:extLst>
          </c:dPt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FV'!$L$163:$L$175</c:f>
              <c:numCache>
                <c:formatCode>0.0%</c:formatCode>
                <c:ptCount val="13"/>
                <c:pt idx="0">
                  <c:v>0.43242778541953242</c:v>
                </c:pt>
                <c:pt idx="1">
                  <c:v>-7.2515891602542681E-2</c:v>
                </c:pt>
                <c:pt idx="2">
                  <c:v>-0.12031686859273061</c:v>
                </c:pt>
                <c:pt idx="3">
                  <c:v>-0.16586314810115876</c:v>
                </c:pt>
                <c:pt idx="4">
                  <c:v>-0.17729843482835728</c:v>
                </c:pt>
                <c:pt idx="5">
                  <c:v>-3.4179181771103018E-2</c:v>
                </c:pt>
                <c:pt idx="6">
                  <c:v>-8.5222962151226489E-2</c:v>
                </c:pt>
                <c:pt idx="7">
                  <c:v>-0.19323270857521979</c:v>
                </c:pt>
                <c:pt idx="12">
                  <c:v>-8.3601658895958386E-2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88-4169-87CF-688093302D49}"/>
            </c:ext>
          </c:extLst>
        </c:ser>
        <c:ser>
          <c:idx val="4"/>
          <c:order val="5"/>
          <c:tx>
            <c:strRef>
              <c:f>'Viajeros entr evol mensu FV'!$M$162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FV'!$M$163:$M$175</c:f>
              <c:numCache>
                <c:formatCode>0.0%</c:formatCode>
                <c:ptCount val="13"/>
                <c:pt idx="0">
                  <c:v>0.20181765724177736</c:v>
                </c:pt>
                <c:pt idx="1">
                  <c:v>0.41603882007406456</c:v>
                </c:pt>
                <c:pt idx="2">
                  <c:v>6.8848375042463994E-2</c:v>
                </c:pt>
                <c:pt idx="3">
                  <c:v>-0.16032354193273735</c:v>
                </c:pt>
                <c:pt idx="4">
                  <c:v>-0.15128900949796475</c:v>
                </c:pt>
                <c:pt idx="5">
                  <c:v>-0.22986923606331733</c:v>
                </c:pt>
                <c:pt idx="6">
                  <c:v>9.3620880782021576E-2</c:v>
                </c:pt>
                <c:pt idx="7">
                  <c:v>-4.5806768023541E-2</c:v>
                </c:pt>
                <c:pt idx="12">
                  <c:v>1.5108714261256706E-2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88-4169-87CF-68809330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28-4129-98DF-29DBD4544AC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FV'!$C$185:$C$197</c:f>
              <c:numCache>
                <c:formatCode>#,##0</c:formatCode>
                <c:ptCount val="13"/>
                <c:pt idx="0">
                  <c:v>864</c:v>
                </c:pt>
                <c:pt idx="1">
                  <c:v>650</c:v>
                </c:pt>
                <c:pt idx="2">
                  <c:v>998</c:v>
                </c:pt>
                <c:pt idx="3">
                  <c:v>1116</c:v>
                </c:pt>
                <c:pt idx="4">
                  <c:v>503</c:v>
                </c:pt>
                <c:pt idx="5">
                  <c:v>716</c:v>
                </c:pt>
                <c:pt idx="6">
                  <c:v>1129</c:v>
                </c:pt>
                <c:pt idx="7">
                  <c:v>898</c:v>
                </c:pt>
                <c:pt idx="8">
                  <c:v>598</c:v>
                </c:pt>
                <c:pt idx="9">
                  <c:v>771</c:v>
                </c:pt>
                <c:pt idx="10">
                  <c:v>734</c:v>
                </c:pt>
                <c:pt idx="11">
                  <c:v>793</c:v>
                </c:pt>
                <c:pt idx="12">
                  <c:v>9770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28-4129-98DF-29DBD4544AC7}"/>
            </c:ext>
          </c:extLst>
        </c:ser>
        <c:ser>
          <c:idx val="5"/>
          <c:order val="1"/>
          <c:tx>
            <c:strRef>
              <c:f>'Viajeros entr evol mensu FV'!$G$183:$H$183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28-4129-98DF-29DBD4544AC7}"/>
              </c:ext>
            </c:extLst>
          </c:dPt>
          <c:val>
            <c:numRef>
              <c:f>'Viajeros entr evol mensu FV'!$G$185:$G$197</c:f>
              <c:numCache>
                <c:formatCode>#,##0</c:formatCode>
                <c:ptCount val="13"/>
                <c:pt idx="0">
                  <c:v>331</c:v>
                </c:pt>
                <c:pt idx="1">
                  <c:v>40</c:v>
                </c:pt>
                <c:pt idx="2">
                  <c:v>55</c:v>
                </c:pt>
                <c:pt idx="3">
                  <c:v>101</c:v>
                </c:pt>
                <c:pt idx="4">
                  <c:v>471</c:v>
                </c:pt>
                <c:pt idx="5">
                  <c:v>737</c:v>
                </c:pt>
                <c:pt idx="6">
                  <c:v>1152</c:v>
                </c:pt>
                <c:pt idx="7">
                  <c:v>846</c:v>
                </c:pt>
                <c:pt idx="8">
                  <c:v>876</c:v>
                </c:pt>
                <c:pt idx="9">
                  <c:v>1578</c:v>
                </c:pt>
                <c:pt idx="10">
                  <c:v>1119</c:v>
                </c:pt>
                <c:pt idx="11">
                  <c:v>1112</c:v>
                </c:pt>
                <c:pt idx="12">
                  <c:v>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28-4129-98DF-29DBD4544AC7}"/>
            </c:ext>
          </c:extLst>
        </c:ser>
        <c:ser>
          <c:idx val="0"/>
          <c:order val="2"/>
          <c:tx>
            <c:strRef>
              <c:f>'Viajeros entr evol mensu FV'!$I$183:$J$183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28-4129-98DF-29DBD4544AC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FV'!$I$185:$I$197</c:f>
              <c:numCache>
                <c:formatCode>#,##0</c:formatCode>
                <c:ptCount val="13"/>
                <c:pt idx="0">
                  <c:v>1120</c:v>
                </c:pt>
                <c:pt idx="1">
                  <c:v>1507</c:v>
                </c:pt>
                <c:pt idx="2">
                  <c:v>1011</c:v>
                </c:pt>
                <c:pt idx="3">
                  <c:v>1247</c:v>
                </c:pt>
                <c:pt idx="4">
                  <c:v>559</c:v>
                </c:pt>
                <c:pt idx="5">
                  <c:v>528</c:v>
                </c:pt>
                <c:pt idx="6">
                  <c:v>1239</c:v>
                </c:pt>
                <c:pt idx="7">
                  <c:v>694</c:v>
                </c:pt>
                <c:pt idx="8">
                  <c:v>678</c:v>
                </c:pt>
                <c:pt idx="9">
                  <c:v>978</c:v>
                </c:pt>
                <c:pt idx="10">
                  <c:v>1141</c:v>
                </c:pt>
                <c:pt idx="11">
                  <c:v>1138</c:v>
                </c:pt>
                <c:pt idx="12">
                  <c:v>11840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28-4129-98DF-29DBD4544AC7}"/>
            </c:ext>
          </c:extLst>
        </c:ser>
        <c:ser>
          <c:idx val="1"/>
          <c:order val="3"/>
          <c:tx>
            <c:strRef>
              <c:f>'Viajeros entr evol mensu FV'!$K$183:$L$183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28-4129-98DF-29DBD4544A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28-4129-98DF-29DBD4544AC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FV'!$K$185:$K$197</c:f>
              <c:numCache>
                <c:formatCode>#,##0</c:formatCode>
                <c:ptCount val="13"/>
                <c:pt idx="0">
                  <c:v>1124</c:v>
                </c:pt>
                <c:pt idx="1">
                  <c:v>1407</c:v>
                </c:pt>
                <c:pt idx="2">
                  <c:v>951</c:v>
                </c:pt>
                <c:pt idx="3">
                  <c:v>1068</c:v>
                </c:pt>
                <c:pt idx="4">
                  <c:v>812</c:v>
                </c:pt>
                <c:pt idx="5">
                  <c:v>517</c:v>
                </c:pt>
                <c:pt idx="12">
                  <c:v>7593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28-4129-98DF-29DBD4544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28-4129-98DF-29DBD4544A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28-4129-98DF-29DBD4544A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28-4129-98DF-29DBD4544A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28-4129-98DF-29DBD4544A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28-4129-98DF-29DBD4544A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28-4129-98DF-29DBD4544A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28-4129-98DF-29DBD4544A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28-4129-98DF-29DBD4544A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28-4129-98DF-29DBD4544A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28-4129-98DF-29DBD4544A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28-4129-98DF-29DBD4544A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28-4129-98DF-29DBD4544A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28-4129-98DF-29DBD4544AC7}"/>
              </c:ext>
            </c:extLst>
          </c:dPt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FV'!$L$185:$L$197</c:f>
              <c:numCache>
                <c:formatCode>0.0%</c:formatCode>
                <c:ptCount val="13"/>
                <c:pt idx="0">
                  <c:v>3.5714285714285587E-3</c:v>
                </c:pt>
                <c:pt idx="1">
                  <c:v>-6.6357000663569976E-2</c:v>
                </c:pt>
                <c:pt idx="2">
                  <c:v>-5.9347181008902128E-2</c:v>
                </c:pt>
                <c:pt idx="3">
                  <c:v>-0.14354450681635922</c:v>
                </c:pt>
                <c:pt idx="4">
                  <c:v>0.45259391771019675</c:v>
                </c:pt>
                <c:pt idx="5">
                  <c:v>-2.083333333333337E-2</c:v>
                </c:pt>
                <c:pt idx="12">
                  <c:v>-3.946869070208725E-2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28-4129-98DF-29DBD4544AC7}"/>
            </c:ext>
          </c:extLst>
        </c:ser>
        <c:ser>
          <c:idx val="4"/>
          <c:order val="5"/>
          <c:tx>
            <c:strRef>
              <c:f>'Viajeros entr evol mensu FV'!$M$184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FV'!$M$185:$M$197</c:f>
              <c:numCache>
                <c:formatCode>0.0%</c:formatCode>
                <c:ptCount val="13"/>
                <c:pt idx="0">
                  <c:v>0.30092592592592582</c:v>
                </c:pt>
                <c:pt idx="1">
                  <c:v>1.1646153846153848</c:v>
                </c:pt>
                <c:pt idx="2">
                  <c:v>-4.7094188376753499E-2</c:v>
                </c:pt>
                <c:pt idx="3">
                  <c:v>-4.3010752688172005E-2</c:v>
                </c:pt>
                <c:pt idx="4">
                  <c:v>0.61431411530815105</c:v>
                </c:pt>
                <c:pt idx="5">
                  <c:v>-0.27793296089385477</c:v>
                </c:pt>
                <c:pt idx="12">
                  <c:v>0.10459703229560668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28-4129-98DF-29DBD4544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E-48B9-B788-D599C2CB5A9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FV'!$C$207:$C$219</c:f>
              <c:numCache>
                <c:formatCode>#,##0</c:formatCode>
                <c:ptCount val="13"/>
                <c:pt idx="0">
                  <c:v>3257</c:v>
                </c:pt>
                <c:pt idx="1">
                  <c:v>3485</c:v>
                </c:pt>
                <c:pt idx="2">
                  <c:v>3767</c:v>
                </c:pt>
                <c:pt idx="3">
                  <c:v>4112</c:v>
                </c:pt>
                <c:pt idx="4">
                  <c:v>3638</c:v>
                </c:pt>
                <c:pt idx="5">
                  <c:v>2845</c:v>
                </c:pt>
                <c:pt idx="6">
                  <c:v>2861</c:v>
                </c:pt>
                <c:pt idx="7">
                  <c:v>3066</c:v>
                </c:pt>
                <c:pt idx="8">
                  <c:v>3028</c:v>
                </c:pt>
                <c:pt idx="9">
                  <c:v>3742</c:v>
                </c:pt>
                <c:pt idx="10">
                  <c:v>2739</c:v>
                </c:pt>
                <c:pt idx="11">
                  <c:v>3166</c:v>
                </c:pt>
                <c:pt idx="12">
                  <c:v>39706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E-48B9-B788-D599C2CB5A94}"/>
            </c:ext>
          </c:extLst>
        </c:ser>
        <c:ser>
          <c:idx val="5"/>
          <c:order val="1"/>
          <c:tx>
            <c:strRef>
              <c:f>'Viajeros entr evol mensu FV'!$G$205:$H$205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DE-48B9-B788-D599C2CB5A94}"/>
              </c:ext>
            </c:extLst>
          </c:dPt>
          <c:val>
            <c:numRef>
              <c:f>'Viajeros entr evol mensu FV'!$G$207:$G$219</c:f>
              <c:numCache>
                <c:formatCode>#,##0</c:formatCode>
                <c:ptCount val="13"/>
                <c:pt idx="0">
                  <c:v>116</c:v>
                </c:pt>
                <c:pt idx="1">
                  <c:v>77</c:v>
                </c:pt>
                <c:pt idx="2">
                  <c:v>127</c:v>
                </c:pt>
                <c:pt idx="3">
                  <c:v>176</c:v>
                </c:pt>
                <c:pt idx="4">
                  <c:v>353</c:v>
                </c:pt>
                <c:pt idx="5">
                  <c:v>2004</c:v>
                </c:pt>
                <c:pt idx="6">
                  <c:v>2223</c:v>
                </c:pt>
                <c:pt idx="7">
                  <c:v>3696</c:v>
                </c:pt>
                <c:pt idx="8">
                  <c:v>3285</c:v>
                </c:pt>
                <c:pt idx="9">
                  <c:v>5347</c:v>
                </c:pt>
                <c:pt idx="10">
                  <c:v>4056</c:v>
                </c:pt>
                <c:pt idx="11">
                  <c:v>4041</c:v>
                </c:pt>
                <c:pt idx="12">
                  <c:v>25501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E-48B9-B788-D599C2CB5A94}"/>
            </c:ext>
          </c:extLst>
        </c:ser>
        <c:ser>
          <c:idx val="0"/>
          <c:order val="2"/>
          <c:tx>
            <c:strRef>
              <c:f>'Viajeros entr evol mensu FV'!$I$205:$J$205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DE-48B9-B788-D599C2CB5A9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FV'!$I$207:$I$219</c:f>
              <c:numCache>
                <c:formatCode>#,##0</c:formatCode>
                <c:ptCount val="13"/>
                <c:pt idx="0">
                  <c:v>4354</c:v>
                </c:pt>
                <c:pt idx="1">
                  <c:v>5944</c:v>
                </c:pt>
                <c:pt idx="2">
                  <c:v>5276</c:v>
                </c:pt>
                <c:pt idx="3">
                  <c:v>5546</c:v>
                </c:pt>
                <c:pt idx="4">
                  <c:v>3817</c:v>
                </c:pt>
                <c:pt idx="5">
                  <c:v>3027</c:v>
                </c:pt>
                <c:pt idx="6">
                  <c:v>4667</c:v>
                </c:pt>
                <c:pt idx="7">
                  <c:v>5637</c:v>
                </c:pt>
                <c:pt idx="8">
                  <c:v>3822</c:v>
                </c:pt>
                <c:pt idx="9">
                  <c:v>3815</c:v>
                </c:pt>
                <c:pt idx="10">
                  <c:v>4000</c:v>
                </c:pt>
                <c:pt idx="11">
                  <c:v>3764</c:v>
                </c:pt>
                <c:pt idx="12">
                  <c:v>53669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DE-48B9-B788-D599C2CB5A94}"/>
            </c:ext>
          </c:extLst>
        </c:ser>
        <c:ser>
          <c:idx val="1"/>
          <c:order val="3"/>
          <c:tx>
            <c:strRef>
              <c:f>'Viajeros entr evol mensu FV'!$K$205:$L$205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DE-48B9-B788-D599C2CB5A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DE-48B9-B788-D599C2CB5A94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FV'!$K$207:$K$219</c:f>
              <c:numCache>
                <c:formatCode>#,##0</c:formatCode>
                <c:ptCount val="13"/>
                <c:pt idx="0">
                  <c:v>4243</c:v>
                </c:pt>
                <c:pt idx="1">
                  <c:v>4689</c:v>
                </c:pt>
                <c:pt idx="2">
                  <c:v>4381</c:v>
                </c:pt>
                <c:pt idx="3">
                  <c:v>5777</c:v>
                </c:pt>
                <c:pt idx="4">
                  <c:v>3413</c:v>
                </c:pt>
                <c:pt idx="5">
                  <c:v>3202</c:v>
                </c:pt>
                <c:pt idx="6">
                  <c:v>3911</c:v>
                </c:pt>
                <c:pt idx="7">
                  <c:v>4721</c:v>
                </c:pt>
                <c:pt idx="12">
                  <c:v>34337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DE-48B9-B788-D599C2CB5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DE-48B9-B788-D599C2CB5A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DE-48B9-B788-D599C2CB5A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DE-48B9-B788-D599C2CB5A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E-48B9-B788-D599C2CB5A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E-48B9-B788-D599C2CB5A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E-48B9-B788-D599C2CB5A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E-48B9-B788-D599C2CB5A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E-48B9-B788-D599C2CB5A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E-48B9-B788-D599C2CB5A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E-48B9-B788-D599C2CB5A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E-48B9-B788-D599C2CB5A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E-48B9-B788-D599C2CB5A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E-48B9-B788-D599C2CB5A94}"/>
              </c:ext>
            </c:extLst>
          </c:dPt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FV'!$L$207:$L$219</c:f>
              <c:numCache>
                <c:formatCode>0.0%</c:formatCode>
                <c:ptCount val="13"/>
                <c:pt idx="0">
                  <c:v>-2.5493798805695911E-2</c:v>
                </c:pt>
                <c:pt idx="1">
                  <c:v>-0.21113728129205922</c:v>
                </c:pt>
                <c:pt idx="2">
                  <c:v>-0.16963608794541318</c:v>
                </c:pt>
                <c:pt idx="3">
                  <c:v>4.1651640822214286E-2</c:v>
                </c:pt>
                <c:pt idx="4">
                  <c:v>-0.10584228451663613</c:v>
                </c:pt>
                <c:pt idx="5">
                  <c:v>5.781301618764445E-2</c:v>
                </c:pt>
                <c:pt idx="6">
                  <c:v>-0.16198842939790015</c:v>
                </c:pt>
                <c:pt idx="7">
                  <c:v>-0.1624977825084265</c:v>
                </c:pt>
                <c:pt idx="12">
                  <c:v>-0.1027229016410578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DE-48B9-B788-D599C2CB5A94}"/>
            </c:ext>
          </c:extLst>
        </c:ser>
        <c:ser>
          <c:idx val="4"/>
          <c:order val="5"/>
          <c:tx>
            <c:strRef>
              <c:f>'Viajeros entr evol mensu FV'!$M$206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FV'!$M$207:$M$219</c:f>
              <c:numCache>
                <c:formatCode>0.0%</c:formatCode>
                <c:ptCount val="13"/>
                <c:pt idx="0">
                  <c:v>0.30273257599017511</c:v>
                </c:pt>
                <c:pt idx="1">
                  <c:v>0.34548063127690098</c:v>
                </c:pt>
                <c:pt idx="2">
                  <c:v>0.16299442527209984</c:v>
                </c:pt>
                <c:pt idx="3">
                  <c:v>0.4049124513618676</c:v>
                </c:pt>
                <c:pt idx="4">
                  <c:v>-6.184716877405172E-2</c:v>
                </c:pt>
                <c:pt idx="5">
                  <c:v>0.12548330404217922</c:v>
                </c:pt>
                <c:pt idx="6">
                  <c:v>0.36700454386578119</c:v>
                </c:pt>
                <c:pt idx="7">
                  <c:v>0.53979125896934121</c:v>
                </c:pt>
                <c:pt idx="12">
                  <c:v>0.27028226850652959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DE-48B9-B788-D599C2CB5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90-41D7-8852-6F1B280C9EE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FV'!$C$229:$C$241</c:f>
              <c:numCache>
                <c:formatCode>#,##0</c:formatCode>
                <c:ptCount val="13"/>
                <c:pt idx="0">
                  <c:v>3982</c:v>
                </c:pt>
                <c:pt idx="1">
                  <c:v>3248</c:v>
                </c:pt>
                <c:pt idx="2">
                  <c:v>4662</c:v>
                </c:pt>
                <c:pt idx="3">
                  <c:v>5710</c:v>
                </c:pt>
                <c:pt idx="4">
                  <c:v>4713</c:v>
                </c:pt>
                <c:pt idx="5">
                  <c:v>5611</c:v>
                </c:pt>
                <c:pt idx="6">
                  <c:v>7328</c:v>
                </c:pt>
                <c:pt idx="7">
                  <c:v>9665</c:v>
                </c:pt>
                <c:pt idx="8">
                  <c:v>6645</c:v>
                </c:pt>
                <c:pt idx="9">
                  <c:v>5872</c:v>
                </c:pt>
                <c:pt idx="10">
                  <c:v>3988</c:v>
                </c:pt>
                <c:pt idx="11">
                  <c:v>5059</c:v>
                </c:pt>
                <c:pt idx="12">
                  <c:v>66483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0-41D7-8852-6F1B280C9EE2}"/>
            </c:ext>
          </c:extLst>
        </c:ser>
        <c:ser>
          <c:idx val="5"/>
          <c:order val="1"/>
          <c:tx>
            <c:strRef>
              <c:f>'Viajeros entr evol mensu FV'!$G$227:$H$227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90-41D7-8852-6F1B280C9EE2}"/>
              </c:ext>
            </c:extLst>
          </c:dPt>
          <c:val>
            <c:numRef>
              <c:f>'Viajeros entr evol mensu FV'!$G$229:$G$241</c:f>
              <c:numCache>
                <c:formatCode>#,##0</c:formatCode>
                <c:ptCount val="13"/>
                <c:pt idx="0">
                  <c:v>382</c:v>
                </c:pt>
                <c:pt idx="1">
                  <c:v>347</c:v>
                </c:pt>
                <c:pt idx="2">
                  <c:v>851</c:v>
                </c:pt>
                <c:pt idx="3">
                  <c:v>1881</c:v>
                </c:pt>
                <c:pt idx="4">
                  <c:v>3092</c:v>
                </c:pt>
                <c:pt idx="5">
                  <c:v>2736</c:v>
                </c:pt>
                <c:pt idx="6">
                  <c:v>4235</c:v>
                </c:pt>
                <c:pt idx="7">
                  <c:v>8199</c:v>
                </c:pt>
                <c:pt idx="8">
                  <c:v>5573</c:v>
                </c:pt>
                <c:pt idx="9">
                  <c:v>6950</c:v>
                </c:pt>
                <c:pt idx="10">
                  <c:v>6114</c:v>
                </c:pt>
                <c:pt idx="11">
                  <c:v>6036</c:v>
                </c:pt>
                <c:pt idx="12">
                  <c:v>46396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90-41D7-8852-6F1B280C9EE2}"/>
            </c:ext>
          </c:extLst>
        </c:ser>
        <c:ser>
          <c:idx val="0"/>
          <c:order val="2"/>
          <c:tx>
            <c:strRef>
              <c:f>'Viajeros entr evol mensu FV'!$I$227:$J$227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90-41D7-8852-6F1B280C9EE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FV'!$I$229:$I$241</c:f>
              <c:numCache>
                <c:formatCode>#,##0</c:formatCode>
                <c:ptCount val="13"/>
                <c:pt idx="0">
                  <c:v>4013</c:v>
                </c:pt>
                <c:pt idx="1">
                  <c:v>4404</c:v>
                </c:pt>
                <c:pt idx="2">
                  <c:v>5242</c:v>
                </c:pt>
                <c:pt idx="3">
                  <c:v>6534</c:v>
                </c:pt>
                <c:pt idx="4">
                  <c:v>6686</c:v>
                </c:pt>
                <c:pt idx="5">
                  <c:v>5097</c:v>
                </c:pt>
                <c:pt idx="6">
                  <c:v>6503</c:v>
                </c:pt>
                <c:pt idx="7">
                  <c:v>9192</c:v>
                </c:pt>
                <c:pt idx="8">
                  <c:v>6385</c:v>
                </c:pt>
                <c:pt idx="9">
                  <c:v>6000</c:v>
                </c:pt>
                <c:pt idx="10">
                  <c:v>4786</c:v>
                </c:pt>
                <c:pt idx="11">
                  <c:v>4734</c:v>
                </c:pt>
                <c:pt idx="12">
                  <c:v>69576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90-41D7-8852-6F1B280C9EE2}"/>
            </c:ext>
          </c:extLst>
        </c:ser>
        <c:ser>
          <c:idx val="1"/>
          <c:order val="3"/>
          <c:tx>
            <c:strRef>
              <c:f>'Viajeros entr evol mensu FV'!$K$227:$L$227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90-41D7-8852-6F1B280C9E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90-41D7-8852-6F1B280C9EE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FV'!$K$229:$K$241</c:f>
              <c:numCache>
                <c:formatCode>#,##0</c:formatCode>
                <c:ptCount val="13"/>
                <c:pt idx="0">
                  <c:v>4840</c:v>
                </c:pt>
                <c:pt idx="1">
                  <c:v>3399</c:v>
                </c:pt>
                <c:pt idx="2">
                  <c:v>3967</c:v>
                </c:pt>
                <c:pt idx="3">
                  <c:v>5166</c:v>
                </c:pt>
                <c:pt idx="4">
                  <c:v>5342</c:v>
                </c:pt>
                <c:pt idx="5">
                  <c:v>4112</c:v>
                </c:pt>
                <c:pt idx="6">
                  <c:v>5325</c:v>
                </c:pt>
                <c:pt idx="7">
                  <c:v>6819</c:v>
                </c:pt>
                <c:pt idx="12">
                  <c:v>38970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90-41D7-8852-6F1B280C9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90-41D7-8852-6F1B280C9E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90-41D7-8852-6F1B280C9E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90-41D7-8852-6F1B280C9E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90-41D7-8852-6F1B280C9E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90-41D7-8852-6F1B280C9E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90-41D7-8852-6F1B280C9E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90-41D7-8852-6F1B280C9E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90-41D7-8852-6F1B280C9E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90-41D7-8852-6F1B280C9E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90-41D7-8852-6F1B280C9E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90-41D7-8852-6F1B280C9E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90-41D7-8852-6F1B280C9E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90-41D7-8852-6F1B280C9EE2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FV'!$L$229:$L$241</c:f>
              <c:numCache>
                <c:formatCode>0.0%</c:formatCode>
                <c:ptCount val="13"/>
                <c:pt idx="0">
                  <c:v>0.20608023922252672</c:v>
                </c:pt>
                <c:pt idx="1">
                  <c:v>-0.22820163487738421</c:v>
                </c:pt>
                <c:pt idx="2">
                  <c:v>-0.2432277756581458</c:v>
                </c:pt>
                <c:pt idx="3">
                  <c:v>-0.20936639118457301</c:v>
                </c:pt>
                <c:pt idx="4">
                  <c:v>-0.20101705055339514</c:v>
                </c:pt>
                <c:pt idx="5">
                  <c:v>-0.19325093192073772</c:v>
                </c:pt>
                <c:pt idx="6">
                  <c:v>-0.18114716284791632</c:v>
                </c:pt>
                <c:pt idx="7">
                  <c:v>-0.25815926892950392</c:v>
                </c:pt>
                <c:pt idx="12">
                  <c:v>-0.18252186864131237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90-41D7-8852-6F1B280C9EE2}"/>
            </c:ext>
          </c:extLst>
        </c:ser>
        <c:ser>
          <c:idx val="4"/>
          <c:order val="5"/>
          <c:tx>
            <c:strRef>
              <c:f>'Viajeros entr evol mensu FV'!$M$228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FV'!$M$229:$M$241</c:f>
              <c:numCache>
                <c:formatCode>0.0%</c:formatCode>
                <c:ptCount val="13"/>
                <c:pt idx="0">
                  <c:v>0.21546961325966851</c:v>
                </c:pt>
                <c:pt idx="1">
                  <c:v>4.6490147783251334E-2</c:v>
                </c:pt>
                <c:pt idx="2">
                  <c:v>-0.14907764907764909</c:v>
                </c:pt>
                <c:pt idx="3">
                  <c:v>-9.5271453590192623E-2</c:v>
                </c:pt>
                <c:pt idx="4">
                  <c:v>0.13346064078081898</c:v>
                </c:pt>
                <c:pt idx="5">
                  <c:v>-0.26715380502584207</c:v>
                </c:pt>
                <c:pt idx="6">
                  <c:v>-0.27333515283842791</c:v>
                </c:pt>
                <c:pt idx="7">
                  <c:v>-0.2944645628556648</c:v>
                </c:pt>
                <c:pt idx="12">
                  <c:v>-0.13243838910038064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90-41D7-8852-6F1B280C9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8.xml"/><Relationship Id="rId18" Type="http://schemas.openxmlformats.org/officeDocument/2006/relationships/chart" Target="../charts/chart123.xml"/><Relationship Id="rId26" Type="http://schemas.openxmlformats.org/officeDocument/2006/relationships/chart" Target="../charts/chart131.xml"/><Relationship Id="rId3" Type="http://schemas.openxmlformats.org/officeDocument/2006/relationships/image" Target="../media/image2.png"/><Relationship Id="rId21" Type="http://schemas.openxmlformats.org/officeDocument/2006/relationships/chart" Target="../charts/chart126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17" Type="http://schemas.openxmlformats.org/officeDocument/2006/relationships/chart" Target="../charts/chart122.xml"/><Relationship Id="rId25" Type="http://schemas.openxmlformats.org/officeDocument/2006/relationships/chart" Target="../charts/chart130.xml"/><Relationship Id="rId33" Type="http://schemas.openxmlformats.org/officeDocument/2006/relationships/chart" Target="../charts/chart13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21.xml"/><Relationship Id="rId20" Type="http://schemas.openxmlformats.org/officeDocument/2006/relationships/chart" Target="../charts/chart125.xml"/><Relationship Id="rId29" Type="http://schemas.openxmlformats.org/officeDocument/2006/relationships/chart" Target="../charts/chart134.xml"/><Relationship Id="rId1" Type="http://schemas.openxmlformats.org/officeDocument/2006/relationships/chart" Target="../charts/chart109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24" Type="http://schemas.openxmlformats.org/officeDocument/2006/relationships/chart" Target="../charts/chart129.xml"/><Relationship Id="rId32" Type="http://schemas.openxmlformats.org/officeDocument/2006/relationships/chart" Target="../charts/chart137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23" Type="http://schemas.openxmlformats.org/officeDocument/2006/relationships/chart" Target="../charts/chart128.xml"/><Relationship Id="rId28" Type="http://schemas.openxmlformats.org/officeDocument/2006/relationships/chart" Target="../charts/chart133.xml"/><Relationship Id="rId10" Type="http://schemas.openxmlformats.org/officeDocument/2006/relationships/chart" Target="../charts/chart115.xml"/><Relationship Id="rId19" Type="http://schemas.openxmlformats.org/officeDocument/2006/relationships/chart" Target="../charts/chart124.xml"/><Relationship Id="rId31" Type="http://schemas.openxmlformats.org/officeDocument/2006/relationships/chart" Target="../charts/chart136.xml"/><Relationship Id="rId4" Type="http://schemas.openxmlformats.org/officeDocument/2006/relationships/image" Target="../media/image3.png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Relationship Id="rId22" Type="http://schemas.openxmlformats.org/officeDocument/2006/relationships/chart" Target="../charts/chart127.xml"/><Relationship Id="rId27" Type="http://schemas.openxmlformats.org/officeDocument/2006/relationships/chart" Target="../charts/chart132.xml"/><Relationship Id="rId30" Type="http://schemas.openxmlformats.org/officeDocument/2006/relationships/chart" Target="../charts/chart135.xml"/><Relationship Id="rId8" Type="http://schemas.openxmlformats.org/officeDocument/2006/relationships/chart" Target="../charts/chart113.xml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6" Type="http://schemas.openxmlformats.org/officeDocument/2006/relationships/image" Target="../media/image4.png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144.xml"/><Relationship Id="rId4" Type="http://schemas.openxmlformats.org/officeDocument/2006/relationships/chart" Target="../charts/chart143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5.xml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6.xml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8.xml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49.xml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0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1.xml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2.xml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image" Target="../media/image6.png"/><Relationship Id="rId5" Type="http://schemas.openxmlformats.org/officeDocument/2006/relationships/chart" Target="../charts/chart155.xml"/><Relationship Id="rId4" Type="http://schemas.openxmlformats.org/officeDocument/2006/relationships/image" Target="../media/image5.jpeg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6.xml"/><Relationship Id="rId6" Type="http://schemas.openxmlformats.org/officeDocument/2006/relationships/chart" Target="../charts/chart158.xml"/><Relationship Id="rId5" Type="http://schemas.openxmlformats.org/officeDocument/2006/relationships/image" Target="../media/image6.png"/><Relationship Id="rId4" Type="http://schemas.openxmlformats.org/officeDocument/2006/relationships/chart" Target="../charts/chart157.xml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9.xml"/><Relationship Id="rId6" Type="http://schemas.openxmlformats.org/officeDocument/2006/relationships/chart" Target="../charts/chart161.xml"/><Relationship Id="rId5" Type="http://schemas.openxmlformats.org/officeDocument/2006/relationships/image" Target="../media/image6.png"/><Relationship Id="rId4" Type="http://schemas.openxmlformats.org/officeDocument/2006/relationships/chart" Target="../charts/chart160.xml"/></Relationships>
</file>

<file path=xl/drawings/_rels/drawing19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1.xml"/><Relationship Id="rId18" Type="http://schemas.openxmlformats.org/officeDocument/2006/relationships/chart" Target="../charts/chart176.xml"/><Relationship Id="rId26" Type="http://schemas.openxmlformats.org/officeDocument/2006/relationships/chart" Target="../charts/chart184.xml"/><Relationship Id="rId3" Type="http://schemas.openxmlformats.org/officeDocument/2006/relationships/image" Target="../media/image2.png"/><Relationship Id="rId21" Type="http://schemas.openxmlformats.org/officeDocument/2006/relationships/chart" Target="../charts/chart179.xml"/><Relationship Id="rId7" Type="http://schemas.openxmlformats.org/officeDocument/2006/relationships/chart" Target="../charts/chart165.xml"/><Relationship Id="rId12" Type="http://schemas.openxmlformats.org/officeDocument/2006/relationships/chart" Target="../charts/chart170.xml"/><Relationship Id="rId17" Type="http://schemas.openxmlformats.org/officeDocument/2006/relationships/chart" Target="../charts/chart175.xml"/><Relationship Id="rId25" Type="http://schemas.openxmlformats.org/officeDocument/2006/relationships/chart" Target="../charts/chart183.xml"/><Relationship Id="rId33" Type="http://schemas.openxmlformats.org/officeDocument/2006/relationships/chart" Target="../charts/chart19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74.xml"/><Relationship Id="rId20" Type="http://schemas.openxmlformats.org/officeDocument/2006/relationships/chart" Target="../charts/chart178.xml"/><Relationship Id="rId29" Type="http://schemas.openxmlformats.org/officeDocument/2006/relationships/chart" Target="../charts/chart187.xml"/><Relationship Id="rId1" Type="http://schemas.openxmlformats.org/officeDocument/2006/relationships/chart" Target="../charts/chart162.xml"/><Relationship Id="rId6" Type="http://schemas.openxmlformats.org/officeDocument/2006/relationships/chart" Target="../charts/chart164.xml"/><Relationship Id="rId11" Type="http://schemas.openxmlformats.org/officeDocument/2006/relationships/chart" Target="../charts/chart169.xml"/><Relationship Id="rId24" Type="http://schemas.openxmlformats.org/officeDocument/2006/relationships/chart" Target="../charts/chart182.xml"/><Relationship Id="rId32" Type="http://schemas.openxmlformats.org/officeDocument/2006/relationships/chart" Target="../charts/chart190.xml"/><Relationship Id="rId5" Type="http://schemas.openxmlformats.org/officeDocument/2006/relationships/chart" Target="../charts/chart163.xml"/><Relationship Id="rId15" Type="http://schemas.openxmlformats.org/officeDocument/2006/relationships/chart" Target="../charts/chart173.xml"/><Relationship Id="rId23" Type="http://schemas.openxmlformats.org/officeDocument/2006/relationships/chart" Target="../charts/chart181.xml"/><Relationship Id="rId28" Type="http://schemas.openxmlformats.org/officeDocument/2006/relationships/chart" Target="../charts/chart186.xml"/><Relationship Id="rId10" Type="http://schemas.openxmlformats.org/officeDocument/2006/relationships/chart" Target="../charts/chart168.xml"/><Relationship Id="rId19" Type="http://schemas.openxmlformats.org/officeDocument/2006/relationships/chart" Target="../charts/chart177.xml"/><Relationship Id="rId31" Type="http://schemas.openxmlformats.org/officeDocument/2006/relationships/chart" Target="../charts/chart189.xml"/><Relationship Id="rId4" Type="http://schemas.openxmlformats.org/officeDocument/2006/relationships/image" Target="../media/image3.png"/><Relationship Id="rId9" Type="http://schemas.openxmlformats.org/officeDocument/2006/relationships/chart" Target="../charts/chart167.xml"/><Relationship Id="rId14" Type="http://schemas.openxmlformats.org/officeDocument/2006/relationships/chart" Target="../charts/chart172.xml"/><Relationship Id="rId22" Type="http://schemas.openxmlformats.org/officeDocument/2006/relationships/chart" Target="../charts/chart180.xml"/><Relationship Id="rId27" Type="http://schemas.openxmlformats.org/officeDocument/2006/relationships/chart" Target="../charts/chart185.xml"/><Relationship Id="rId30" Type="http://schemas.openxmlformats.org/officeDocument/2006/relationships/chart" Target="../charts/chart188.xml"/><Relationship Id="rId8" Type="http://schemas.openxmlformats.org/officeDocument/2006/relationships/chart" Target="../charts/chart16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6.xml"/><Relationship Id="rId13" Type="http://schemas.openxmlformats.org/officeDocument/2006/relationships/chart" Target="../charts/chart201.xml"/><Relationship Id="rId3" Type="http://schemas.openxmlformats.org/officeDocument/2006/relationships/image" Target="../media/image2.png"/><Relationship Id="rId7" Type="http://schemas.openxmlformats.org/officeDocument/2006/relationships/chart" Target="../charts/chart195.xml"/><Relationship Id="rId12" Type="http://schemas.openxmlformats.org/officeDocument/2006/relationships/chart" Target="../charts/chart20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92.xml"/><Relationship Id="rId6" Type="http://schemas.openxmlformats.org/officeDocument/2006/relationships/chart" Target="../charts/chart194.xml"/><Relationship Id="rId11" Type="http://schemas.openxmlformats.org/officeDocument/2006/relationships/chart" Target="../charts/chart199.xml"/><Relationship Id="rId5" Type="http://schemas.openxmlformats.org/officeDocument/2006/relationships/chart" Target="../charts/chart193.xml"/><Relationship Id="rId15" Type="http://schemas.openxmlformats.org/officeDocument/2006/relationships/chart" Target="../charts/chart203.xml"/><Relationship Id="rId10" Type="http://schemas.openxmlformats.org/officeDocument/2006/relationships/chart" Target="../charts/chart198.xml"/><Relationship Id="rId4" Type="http://schemas.openxmlformats.org/officeDocument/2006/relationships/image" Target="../media/image3.png"/><Relationship Id="rId9" Type="http://schemas.openxmlformats.org/officeDocument/2006/relationships/chart" Target="../charts/chart197.xml"/><Relationship Id="rId14" Type="http://schemas.openxmlformats.org/officeDocument/2006/relationships/chart" Target="../charts/chart202.xml"/></Relationships>
</file>

<file path=xl/drawings/_rels/drawing2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4.xml"/></Relationships>
</file>

<file path=xl/drawings/_rels/drawing2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5.xml"/></Relationships>
</file>

<file path=xl/drawings/_rels/drawing2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0.xml"/><Relationship Id="rId13" Type="http://schemas.openxmlformats.org/officeDocument/2006/relationships/chart" Target="../charts/chart215.xml"/><Relationship Id="rId3" Type="http://schemas.openxmlformats.org/officeDocument/2006/relationships/image" Target="../media/image2.png"/><Relationship Id="rId7" Type="http://schemas.openxmlformats.org/officeDocument/2006/relationships/chart" Target="../charts/chart209.xml"/><Relationship Id="rId12" Type="http://schemas.openxmlformats.org/officeDocument/2006/relationships/chart" Target="../charts/chart2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06.xml"/><Relationship Id="rId6" Type="http://schemas.openxmlformats.org/officeDocument/2006/relationships/chart" Target="../charts/chart208.xml"/><Relationship Id="rId11" Type="http://schemas.openxmlformats.org/officeDocument/2006/relationships/chart" Target="../charts/chart213.xml"/><Relationship Id="rId5" Type="http://schemas.openxmlformats.org/officeDocument/2006/relationships/chart" Target="../charts/chart207.xml"/><Relationship Id="rId15" Type="http://schemas.openxmlformats.org/officeDocument/2006/relationships/chart" Target="../charts/chart217.xml"/><Relationship Id="rId10" Type="http://schemas.openxmlformats.org/officeDocument/2006/relationships/chart" Target="../charts/chart212.xml"/><Relationship Id="rId4" Type="http://schemas.openxmlformats.org/officeDocument/2006/relationships/image" Target="../media/image3.png"/><Relationship Id="rId9" Type="http://schemas.openxmlformats.org/officeDocument/2006/relationships/chart" Target="../charts/chart211.xml"/><Relationship Id="rId14" Type="http://schemas.openxmlformats.org/officeDocument/2006/relationships/chart" Target="../charts/chart216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5.xml"/><Relationship Id="rId13" Type="http://schemas.openxmlformats.org/officeDocument/2006/relationships/image" Target="../media/image3.png"/><Relationship Id="rId3" Type="http://schemas.openxmlformats.org/officeDocument/2006/relationships/chart" Target="../charts/chart220.xml"/><Relationship Id="rId7" Type="http://schemas.openxmlformats.org/officeDocument/2006/relationships/chart" Target="../charts/chart224.xml"/><Relationship Id="rId12" Type="http://schemas.openxmlformats.org/officeDocument/2006/relationships/image" Target="../media/image2.png"/><Relationship Id="rId2" Type="http://schemas.openxmlformats.org/officeDocument/2006/relationships/chart" Target="../charts/chart219.xml"/><Relationship Id="rId1" Type="http://schemas.openxmlformats.org/officeDocument/2006/relationships/chart" Target="../charts/chart218.xml"/><Relationship Id="rId6" Type="http://schemas.openxmlformats.org/officeDocument/2006/relationships/chart" Target="../charts/chart223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222.xml"/><Relationship Id="rId15" Type="http://schemas.openxmlformats.org/officeDocument/2006/relationships/chart" Target="../charts/chart229.xml"/><Relationship Id="rId10" Type="http://schemas.openxmlformats.org/officeDocument/2006/relationships/chart" Target="../charts/chart227.xml"/><Relationship Id="rId4" Type="http://schemas.openxmlformats.org/officeDocument/2006/relationships/chart" Target="../charts/chart221.xml"/><Relationship Id="rId9" Type="http://schemas.openxmlformats.org/officeDocument/2006/relationships/chart" Target="../charts/chart226.xml"/><Relationship Id="rId14" Type="http://schemas.openxmlformats.org/officeDocument/2006/relationships/chart" Target="../charts/chart228.xml"/></Relationships>
</file>

<file path=xl/drawings/_rels/drawing2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30.xml"/><Relationship Id="rId4" Type="http://schemas.openxmlformats.org/officeDocument/2006/relationships/image" Target="../media/image3.png"/></Relationships>
</file>

<file path=xl/drawings/_rels/drawing2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31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image" Target="../media/image2.pn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4" Type="http://schemas.openxmlformats.org/officeDocument/2006/relationships/image" Target="../media/image3.png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2.pn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8.xml"/><Relationship Id="rId18" Type="http://schemas.openxmlformats.org/officeDocument/2006/relationships/chart" Target="../charts/chart63.xml"/><Relationship Id="rId26" Type="http://schemas.openxmlformats.org/officeDocument/2006/relationships/chart" Target="../charts/chart71.xml"/><Relationship Id="rId3" Type="http://schemas.openxmlformats.org/officeDocument/2006/relationships/image" Target="../media/image2.png"/><Relationship Id="rId21" Type="http://schemas.openxmlformats.org/officeDocument/2006/relationships/chart" Target="../charts/chart66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17" Type="http://schemas.openxmlformats.org/officeDocument/2006/relationships/chart" Target="../charts/chart62.xml"/><Relationship Id="rId25" Type="http://schemas.openxmlformats.org/officeDocument/2006/relationships/chart" Target="../charts/chart70.xml"/><Relationship Id="rId33" Type="http://schemas.openxmlformats.org/officeDocument/2006/relationships/chart" Target="../charts/chart7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1.xml"/><Relationship Id="rId20" Type="http://schemas.openxmlformats.org/officeDocument/2006/relationships/chart" Target="../charts/chart65.xml"/><Relationship Id="rId29" Type="http://schemas.openxmlformats.org/officeDocument/2006/relationships/chart" Target="../charts/chart74.xml"/><Relationship Id="rId1" Type="http://schemas.openxmlformats.org/officeDocument/2006/relationships/chart" Target="../charts/chart49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24" Type="http://schemas.openxmlformats.org/officeDocument/2006/relationships/chart" Target="../charts/chart69.xml"/><Relationship Id="rId32" Type="http://schemas.openxmlformats.org/officeDocument/2006/relationships/chart" Target="../charts/chart77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23" Type="http://schemas.openxmlformats.org/officeDocument/2006/relationships/chart" Target="../charts/chart68.xml"/><Relationship Id="rId28" Type="http://schemas.openxmlformats.org/officeDocument/2006/relationships/chart" Target="../charts/chart73.xml"/><Relationship Id="rId10" Type="http://schemas.openxmlformats.org/officeDocument/2006/relationships/chart" Target="../charts/chart55.xml"/><Relationship Id="rId19" Type="http://schemas.openxmlformats.org/officeDocument/2006/relationships/chart" Target="../charts/chart64.xml"/><Relationship Id="rId31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54.xml"/><Relationship Id="rId14" Type="http://schemas.openxmlformats.org/officeDocument/2006/relationships/chart" Target="../charts/chart59.xml"/><Relationship Id="rId22" Type="http://schemas.openxmlformats.org/officeDocument/2006/relationships/chart" Target="../charts/chart67.xml"/><Relationship Id="rId27" Type="http://schemas.openxmlformats.org/officeDocument/2006/relationships/chart" Target="../charts/chart72.xml"/><Relationship Id="rId30" Type="http://schemas.openxmlformats.org/officeDocument/2006/relationships/chart" Target="../charts/chart75.xml"/><Relationship Id="rId8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" Type="http://schemas.openxmlformats.org/officeDocument/2006/relationships/image" Target="../media/image2.png"/><Relationship Id="rId21" Type="http://schemas.openxmlformats.org/officeDocument/2006/relationships/chart" Target="../charts/chart18.xml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20" Type="http://schemas.openxmlformats.org/officeDocument/2006/relationships/chart" Target="../charts/chart17.xml"/><Relationship Id="rId29" Type="http://schemas.openxmlformats.org/officeDocument/2006/relationships/chart" Target="../charts/chart26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10" Type="http://schemas.openxmlformats.org/officeDocument/2006/relationships/chart" Target="../charts/chart7.xml"/><Relationship Id="rId19" Type="http://schemas.openxmlformats.org/officeDocument/2006/relationships/chart" Target="../charts/chart16.xml"/><Relationship Id="rId31" Type="http://schemas.openxmlformats.org/officeDocument/2006/relationships/chart" Target="../charts/chart28.xml"/><Relationship Id="rId4" Type="http://schemas.openxmlformats.org/officeDocument/2006/relationships/image" Target="../media/image3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/Relationships>
</file>

<file path=xl/drawings/_rels/drawing9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101.xml"/><Relationship Id="rId3" Type="http://schemas.openxmlformats.org/officeDocument/2006/relationships/image" Target="../media/image2.png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100.xml"/><Relationship Id="rId33" Type="http://schemas.openxmlformats.org/officeDocument/2006/relationships/chart" Target="../charts/chart10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4.xml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9.xml"/><Relationship Id="rId32" Type="http://schemas.openxmlformats.org/officeDocument/2006/relationships/chart" Target="../charts/chart10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chart" Target="../charts/chart98.xml"/><Relationship Id="rId28" Type="http://schemas.openxmlformats.org/officeDocument/2006/relationships/chart" Target="../charts/chart103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31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chart" Target="../charts/chart97.xml"/><Relationship Id="rId27" Type="http://schemas.openxmlformats.org/officeDocument/2006/relationships/chart" Target="../charts/chart102.xml"/><Relationship Id="rId30" Type="http://schemas.openxmlformats.org/officeDocument/2006/relationships/chart" Target="../charts/chart105.xml"/><Relationship Id="rId8" Type="http://schemas.openxmlformats.org/officeDocument/2006/relationships/chart" Target="../charts/chart8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9152016</xdr:colOff>
      <xdr:row>3</xdr:row>
      <xdr:rowOff>135150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446124-A9E1-427A-BC39-84D224B8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17941" cy="87810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5A07B1-79F4-497C-B22C-C2368C641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CABCCA-9249-45F1-8034-D4BA9B01D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B57C47-DCDA-4576-8FFC-53CECABF9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31670" cy="49177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0375D7-FB3F-4F9E-8203-7D76F636A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1062072-DEF3-4C9B-A829-581302CD5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D4CDFA1-6B77-47CF-A911-E645A2F04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2DF4ADD-1B2F-4086-B6DB-7E5F5DEE1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A1DA2F5-8298-451A-AAC7-77BB58CA9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E5E4B3C-66E5-425B-B7F0-37239B0A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10BC40E-7B82-4505-B9DA-4CB0FAB59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F4FD0C2-C495-4939-B641-6D2F863D1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98F3A14-4217-4AB0-B35D-B462AB851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EE86E1D-2089-4B15-B585-0644B6FC7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AA784A9-B8F5-4E70-8F5A-14075206A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39D30A2-795C-4667-9013-C6937D6D8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1487506-3687-4D24-80B8-6164266B4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DA9D018B-EE60-44F5-9AC4-32DD5AD06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DC32832-40BE-44FE-A5F4-251587E9C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67EC690E-3E11-4384-8C65-BEE5426C5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B011AF57-384F-41CE-9086-099D41DAE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4A6C18F-46B9-4087-946E-2C975C165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18FD056-4B3F-4BC5-959A-483780E9E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601D366-C7FD-42F6-BE3D-683CC910A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773E416E-CDC9-4791-A50A-E878570AD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5A525EAB-1B13-4472-B87D-A4B808B1A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664FEAC-CA7B-4802-A7CA-A08F6F5E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A78B8BC5-C67A-423B-8D7F-CB048A1EB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35BBF982-4B18-479E-BDF6-38C803E64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41F407D-F92B-46DC-9E08-C63A9D9E2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FB6F691-FCF2-41AF-9A3D-519936979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16FC5AC8-9A09-4C90-9449-ECA1A13B9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26936900-9217-4486-A29D-BF3B0F50F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266700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348B1B-74A6-498C-A04E-A7914FF29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180975</xdr:rowOff>
    </xdr:from>
    <xdr:to>
      <xdr:col>12</xdr:col>
      <xdr:colOff>133350</xdr:colOff>
      <xdr:row>103</xdr:row>
      <xdr:rowOff>167640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6149BFA-32D3-474B-8B14-2D5BD0DD6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4BE8824-0165-483E-992E-75620A91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266700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FF6E9E-3D99-46C2-AD3E-05E97DCCC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180975</xdr:rowOff>
    </xdr:from>
    <xdr:to>
      <xdr:col>12</xdr:col>
      <xdr:colOff>133350</xdr:colOff>
      <xdr:row>103</xdr:row>
      <xdr:rowOff>167640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1C9D8BC-300B-4D31-B97A-2180FDAE2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3DCB61A-3EE4-4C9B-A878-1A3AB8FAA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29D081-8492-4ACC-A63F-62BA3B513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10D385-1ABC-4F1B-8386-A95CE252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238125</xdr:colOff>
      <xdr:row>104</xdr:row>
      <xdr:rowOff>135255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60B869-E79A-4419-AAD7-AD7E15DB9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39</xdr:col>
      <xdr:colOff>714373</xdr:colOff>
      <xdr:row>8</xdr:row>
      <xdr:rowOff>114300</xdr:rowOff>
    </xdr:from>
    <xdr:to>
      <xdr:col>56</xdr:col>
      <xdr:colOff>209550</xdr:colOff>
      <xdr:row>38</xdr:row>
      <xdr:rowOff>76200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C885A66-9C67-4FF0-8CB8-BFB1C7372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60</xdr:col>
      <xdr:colOff>190500</xdr:colOff>
      <xdr:row>7</xdr:row>
      <xdr:rowOff>66675</xdr:rowOff>
    </xdr:from>
    <xdr:to>
      <xdr:col>76</xdr:col>
      <xdr:colOff>436751</xdr:colOff>
      <xdr:row>37</xdr:row>
      <xdr:rowOff>38202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3D48026-3959-4742-8BE9-7815BC429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299650" y="3055620"/>
          <a:ext cx="12903071" cy="5297907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9949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1A91DD-DC85-4A7A-A411-753D9D484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858944</xdr:colOff>
      <xdr:row>0</xdr:row>
      <xdr:rowOff>515055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96DCD8-E315-4BCF-8481-A647C021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227485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912311-1FB0-4445-B41D-2932976CE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40</xdr:col>
      <xdr:colOff>619125</xdr:colOff>
      <xdr:row>7</xdr:row>
      <xdr:rowOff>180975</xdr:rowOff>
    </xdr:from>
    <xdr:to>
      <xdr:col>57</xdr:col>
      <xdr:colOff>97157</xdr:colOff>
      <xdr:row>37</xdr:row>
      <xdr:rowOff>152400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175A499-7B46-4C13-847D-54AFBD0A9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325BAF-5379-4F49-9C0B-5E57CB5F3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923168-43BE-4DDB-B3EC-DDC42424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F0D863-4AA4-4623-A7E2-DD62B7581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48FB4E-DFF6-4D44-ABC7-7DAC7C584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4FD69A-2E6A-4E2F-B37D-AC3D8805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4E06CB-2D7E-4F22-A6C7-6381B0B7B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224DFF-DB57-42E2-926A-57F90C5CA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D15E0E-0C15-4606-87A7-E5C002F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CDFC09-9D52-484D-9740-792268A1B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C64AD-FE5F-4518-AB6B-9CD4A782C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50E7C6-71CA-4937-9DE2-4C71F0CA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BA333C-31DF-4A58-BFE2-0D095BB8B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3981F8-0DCA-4CBA-A4B7-4AF3BFBCE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359246-5814-4BBC-89D8-314AA3929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E79612-8CEC-4BF6-B967-012B822A0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6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E3BF1C-9C95-4D31-9B9C-90B823077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ED5DEC-EC83-46FA-9723-6CA630F5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43</xdr:row>
      <xdr:rowOff>28575</xdr:rowOff>
    </xdr:from>
    <xdr:to>
      <xdr:col>13</xdr:col>
      <xdr:colOff>53340</xdr:colOff>
      <xdr:row>72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951E09-839C-4B1E-9A76-C9484A4DF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CD2B96-1864-498A-87C1-C2DD9AAFD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C24335-ABD4-46B0-9B67-77E1281AB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9042E7-A661-47FF-B395-9D9A51217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67D52E-105D-43C9-84AA-F7D07E5C8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A9D6E5-4B30-44C8-B5B5-51BD461EF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439400-45D2-4B85-87B4-E25ED61FB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0.97734</cdr:x>
      <cdr:y>0.0919</cdr:y>
    </cdr:to>
    <cdr:sp macro="" textlink="'viaj entr lugar res año 5 estre'!$B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54" y="53158"/>
          <a:ext cx="9810696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AECC426C-4CFE-4FEA-A75B-9EA32CE296DE}" type="TxLink">
            <a:rPr lang="en-US" sz="20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pPr marL="0" indent="0"/>
            <a:t>Viajeros entrados en los hoteles de 5 estrellas de Canarias según lugar de residencia e isla</a:t>
          </a:fld>
          <a:endParaRPr lang="es-ES" sz="2000">
            <a:solidFill>
              <a:schemeClr val="tx1">
                <a:lumMod val="65000"/>
                <a:lumOff val="35000"/>
              </a:schemeClr>
            </a:solidFill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703098-1E4B-498F-969F-1FA537A15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CD849D-CDBE-495D-94A2-CF3E08DC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701993</xdr:colOff>
      <xdr:row>35</xdr:row>
      <xdr:rowOff>134302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573941-CB3B-4AAD-B3AB-B8D65D422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437514</xdr:colOff>
      <xdr:row>13</xdr:row>
      <xdr:rowOff>73025</xdr:rowOff>
    </xdr:from>
    <xdr:to>
      <xdr:col>14</xdr:col>
      <xdr:colOff>363855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8F6CF3-4559-48FF-8C4A-D6D4B9596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662940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EC42FD-ABFC-482E-86AF-DA9BE9DE5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698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120F577-235F-44B3-B0EE-BA869E097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593385</xdr:colOff>
      <xdr:row>1</xdr:row>
      <xdr:rowOff>93345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05C48FB-4AB1-44AA-B6ED-6410302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6870" cy="483870"/>
        </a:xfrm>
        <a:prstGeom prst="rect">
          <a:avLst/>
        </a:prstGeom>
      </xdr:spPr>
    </xdr:pic>
    <xdr:clientData/>
  </xdr:twoCellAnchor>
</xdr:wsDr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0,5%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305.961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41,8%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Tenerife por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6676" y="840395"/>
          <a:ext cx="1588469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23.102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9925" y="1877420"/>
          <a:ext cx="1421799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4,9%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AF86C73-3AAB-4996-A704-E3E9C6B1E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662940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03B5EC-DC64-4F6F-9F68-A57526E6C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943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55F30DE-08F4-4C86-AC4C-4849249D4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593385</xdr:colOff>
      <xdr:row>1</xdr:row>
      <xdr:rowOff>93345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BE320A2-8459-4344-B8E6-4ED34137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6870" cy="483870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5971E7-B335-4F11-AA5E-BB655D132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742314</xdr:colOff>
      <xdr:row>21</xdr:row>
      <xdr:rowOff>95885</xdr:rowOff>
    </xdr:from>
    <xdr:to>
      <xdr:col>23</xdr:col>
      <xdr:colOff>99059</xdr:colOff>
      <xdr:row>129</xdr:row>
      <xdr:rowOff>91440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B14CDE4-0DF5-4B2B-A5F6-68747AA85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662940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74981E-40ED-419F-AE49-750D0D994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943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20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6AD34A9-930F-4563-8E0D-101FBA32B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593385</xdr:colOff>
      <xdr:row>1</xdr:row>
      <xdr:rowOff>93345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C3131D8-DC6C-4D3C-89A0-3441590E1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06870" cy="483870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21</xdr:row>
      <xdr:rowOff>142873</xdr:rowOff>
    </xdr:from>
    <xdr:to>
      <xdr:col>12</xdr:col>
      <xdr:colOff>238125</xdr:colOff>
      <xdr:row>128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EDC2E7-1F1E-4416-8454-9EC7E50DB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0.05674</cdr:x>
      <cdr:y>0.3486</cdr:y>
    </cdr:from>
    <cdr:to>
      <cdr:x>0.26428</cdr:x>
      <cdr:y>0.5003</cdr:y>
    </cdr:to>
    <cdr:sp macro="" textlink="'distribución españoles x catego'!$AA$2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463552" y="1860549"/>
          <a:ext cx="1695450" cy="809626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376,402 viajeros 
cuota: 88.3%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0.77264</cdr:x>
      <cdr:y>0.20405</cdr:y>
    </cdr:from>
    <cdr:to>
      <cdr:x>0.98601</cdr:x>
      <cdr:y>0.3486</cdr:y>
    </cdr:to>
    <cdr:sp macro="" textlink="'distribución españoles x catego'!$AA$2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311901" y="1089024"/>
          <a:ext cx="1743074" cy="77152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50,123 viajeros
cuota: 11.8%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6756CD-88A4-4853-9CDA-9A36538F5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A5DC6E-CBE4-435A-86F7-4781B0D70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CAE893-B224-455E-9BF4-A6760F30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31670" cy="49177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51C407-C919-4E6A-890A-295E9CC66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34A170-7AB2-490E-82F0-04450B302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D7AAE79-FB2D-4688-9721-7BB059E7F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FD5672F-7151-4627-B542-2458CDD6D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7D3C3D5-4DA8-45AB-8B3A-9021E806A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2B8E4C-DE86-487C-9E36-ACEF11210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0F57036-7FFB-4CB7-85EA-8CF7DF155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880A456-F0CC-4BC6-A363-1EBB04032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3C5109E-9CFD-438B-96BB-84ADD93A9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B20AF8A-F258-4C52-8B4F-F4CF86BA4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C217D70-5C42-41BF-846D-4614DA9F8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215FFC7-4B2E-41B0-8903-E5FDD12F1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EEB1306E-4C0A-4A96-8235-F5DC0EB2D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46058D9-44E1-48CC-B9DD-B1C5350B0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9388848F-33F6-4901-BE6B-081231A74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6D7CB00C-715B-410B-B45D-452C8EF4C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28B55AD-7CBB-45EF-8870-609940520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52C02A44-B4E4-4806-B59E-4B8605196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47C59F6C-4B81-4B9B-8844-F831AF78D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EEFEBEFA-1E42-4852-89FF-98C1B33A5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69E4C1A-F776-4895-B9C5-8CD1F3E9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869521BD-3C69-494F-841B-678FF96FF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A7209251-9C91-46BB-B4E0-67EF10D1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E640ABF6-5DFD-4075-BEFC-B5F93FF2B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F2AC1ECB-1B87-44CF-9B04-E6D4994F5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C6E0C68-E387-4275-B7D7-E4859DF6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18406EE-D0F9-4456-814F-8C7E193CF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212E6AD-D22C-4552-B83F-34536DA47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179833A5-9055-4389-979A-0E684A3D9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Tenerife (hotel + apartamento)</a:t>
          </a:fld>
          <a:endParaRPr lang="es-ES" sz="1100"/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Polonia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Islandia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Luxemburgo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Lituania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Hungría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Rusia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304800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6274CC-EB75-4687-A4F2-15541095B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"/>
          <a:ext cx="762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89DA47-A3B9-43F4-8F3E-C63C43C50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República Checa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Rumanía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Estados Unidos de América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Otros países o territorios del mundo (excluida España)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Tenerife (hotel + apartamento)</a:t>
          </a:fld>
          <a:endParaRPr lang="es-ES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Tenerife (hotel + apartamento)</a:t>
          </a:fld>
          <a:endParaRPr lang="es-ES" sz="1100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Tenerife (hotel + apartamento)</a:t>
          </a:fld>
          <a:endParaRPr lang="es-ES" sz="1100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Tenerife (hotel + apartamento)</a:t>
          </a:fld>
          <a:endParaRPr lang="es-ES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Tenerife (hotel + apartamento)</a:t>
          </a:fld>
          <a:endParaRPr lang="es-ES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Tenerife 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Tenerife (hotel + apartamento)</a:t>
          </a:fld>
          <a:endParaRPr lang="es-ES" sz="1100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Tenerife (hotel + apartamento)</a:t>
          </a:fld>
          <a:endParaRPr lang="es-ES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Tenerife (hotel + apartamento)</a:t>
          </a:fld>
          <a:endParaRPr lang="es-ES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Italia en los establecimientos alojativos de Tenerife (hotel + apartamento)</a:t>
          </a:fld>
          <a:endParaRPr lang="es-ES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Irlanda en los establecimientos alojativos de Tenerife (hotel + apartamento)</a:t>
          </a:fld>
          <a:endParaRPr lang="es-ES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Suiza en los establecimientos alojativos de Tenerife (hotel + apartamento)</a:t>
          </a:fld>
          <a:endParaRPr lang="es-ES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Austria en los establecimientos alojativos de Tenerife (hotel + apartamento)</a:t>
          </a:fld>
          <a:endParaRPr lang="es-ES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Canadá en los establecimientos alojativos de Tenerife (hotel + apartamento)</a:t>
          </a:fld>
          <a:endParaRPr lang="es-ES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Tenerife (hotel + apartamento)</a:t>
          </a:fld>
          <a:endParaRPr lang="es-ES" sz="1100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Finlandia en los establecimientos alojativos de Tenerife 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Noruega en los establecimientos alojativos de Tenerife (hotel + apartamento)</a:t>
          </a:fld>
          <a:endParaRPr lang="es-ES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Tenerife (hotel + apartamento)</a:t>
          </a:fld>
          <a:endParaRPr lang="es-ES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Portugal en los establecimientos alojativos de Tenerife (hotel + apartamento)</a:t>
          </a:fld>
          <a:endParaRPr lang="es-ES" sz="1100"/>
        </a:p>
      </cdr:txBody>
    </cdr: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FF4598-E3E2-4795-9942-24AEE0509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93BC54-9439-4306-8BF8-6D48D7967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DC003F-3BEA-4932-8E8B-C8CEF6AE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31670" cy="49177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2B52A7-62CC-48A0-B057-6E16E16E8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25F9612-8178-4932-AD68-2B411F1B4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99247CD-DA91-46BE-ACFE-723340E94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AF43A16-784A-40BD-8377-1EAAB67BD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AA187CF-14E1-49B2-90FB-E947FB331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09283C1-FEB6-485D-BCA2-E0DD20C3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F750D3D-40F1-4FA3-9885-10EA084D1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047EF4-7698-42F6-9509-34FCC7A7E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6439D18-C093-45EE-B40F-42988100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F53BF29-EB86-47A9-B192-93BC4F3C9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03D0ED8-AEAB-4F98-AFE6-1E53BEFD7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3 estrellas de Tenerife</a:t>
          </a:fld>
          <a:endParaRPr lang="es-ES" sz="1100"/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2 estrellas de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1 estrella de Tenerife</a:t>
          </a:fld>
          <a:endParaRPr lang="es-ES" sz="1100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4, 5 Estrellas de Tenerife</a:t>
          </a:fld>
          <a:endParaRPr lang="es-ES" sz="1100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3 Estrellas de Tenerife</a:t>
          </a:fld>
          <a:endParaRPr lang="es-ES" sz="1100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2 Estrellas de Tenerife</a:t>
          </a:fld>
          <a:endParaRPr lang="es-ES" sz="1100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1 Estrella de Tenerife</a:t>
          </a:fld>
          <a:endParaRPr lang="es-ES" sz="1100"/>
        </a:p>
      </cdr:txBody>
    </cdr: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8B97EE-8573-4801-B651-9197D01DE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96B1F2-8FEE-4E02-94A7-95A1FDFF0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9D3694-40BB-490B-92B1-8FD0B49D3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54B98D-F9E2-4F5C-BF9E-A0EEE46A4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762000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A55FA2-2CBC-45FC-9E83-F9DD8318E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1510" cy="51082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23BF62-9D2A-47BC-A67B-E4DCEB390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43DC51-F8E1-46F3-ACC3-6AEF32F05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895058-D579-451D-BCD7-6FFC40BAB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30A12D-AA8E-4903-BAC5-016DAFE16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31670" cy="49177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14BC9C-3A22-427B-B2CE-FC01B72F6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5435086-B898-4338-8230-6744DB57D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5F29D4-5130-4DB5-AA1F-6FCAC1E49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C13C06-D2BB-4839-B12D-904F3975F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AF067BD-0A34-4114-8C42-6B8EEAB00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1939DB8-9BB3-493C-A414-8ADC38C86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C352ED6-64D4-422C-A24E-9E61211B5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5AA0DD8-93AD-4296-93AA-BC0CDFC7A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D8747ED-21BE-4486-93A1-7461CCA4B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AB0EFDD-35F8-46D5-84A8-C39EFC162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0A99E2A-207D-4427-88F2-095788BB7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Tenerife
(hotel + apartamento)</a:t>
          </a:fld>
          <a:endParaRPr lang="es-ES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Tenerife</a:t>
          </a:fld>
          <a:endParaRPr lang="es-ES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 estrellas de Tenerife</a:t>
          </a:fld>
          <a:endParaRPr lang="es-ES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3 estrellas de Tenerife</a:t>
          </a:fld>
          <a:endParaRPr lang="es-ES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2 estrellas de Tenerife</a:t>
          </a:fld>
          <a:endParaRPr lang="es-ES" sz="1100"/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 estrella de Tenerife</a:t>
          </a:fld>
          <a:endParaRPr lang="es-ES" sz="1100"/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Tenerife</a:t>
          </a:fld>
          <a:endParaRPr lang="es-ES" sz="1100"/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4, 5 Estrellas de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3 Estrellas de Tenerife</a:t>
          </a:fld>
          <a:endParaRPr lang="es-ES" sz="1100"/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2 Estrellas de Tenerife</a:t>
          </a:fld>
          <a:endParaRPr lang="es-ES" sz="1100"/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1 Estrella de Tenerife</a:t>
          </a:fld>
          <a:endParaRPr lang="es-ES" sz="1100"/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B6817A-108D-442B-A130-BBB649456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123824</xdr:colOff>
      <xdr:row>91</xdr:row>
      <xdr:rowOff>314324</xdr:rowOff>
    </xdr:from>
    <xdr:to>
      <xdr:col>25</xdr:col>
      <xdr:colOff>21824</xdr:colOff>
      <xdr:row>111</xdr:row>
      <xdr:rowOff>186149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F7B0BCE-21B1-4CC2-96C1-D63AEABAD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113</xdr:row>
      <xdr:rowOff>419099</xdr:rowOff>
    </xdr:from>
    <xdr:to>
      <xdr:col>25</xdr:col>
      <xdr:colOff>126599</xdr:colOff>
      <xdr:row>134</xdr:row>
      <xdr:rowOff>100424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198C6B6-9955-4746-B3C9-9F3698DF9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228599</xdr:colOff>
      <xdr:row>135</xdr:row>
      <xdr:rowOff>419099</xdr:rowOff>
    </xdr:from>
    <xdr:to>
      <xdr:col>25</xdr:col>
      <xdr:colOff>126599</xdr:colOff>
      <xdr:row>156</xdr:row>
      <xdr:rowOff>100424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59186EB-5829-4F7F-834D-F0B13A195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228599</xdr:colOff>
      <xdr:row>157</xdr:row>
      <xdr:rowOff>419099</xdr:rowOff>
    </xdr:from>
    <xdr:to>
      <xdr:col>25</xdr:col>
      <xdr:colOff>126599</xdr:colOff>
      <xdr:row>178</xdr:row>
      <xdr:rowOff>100424</xdr:rowOff>
    </xdr:to>
    <xdr:graphicFrame macro="">
      <xdr:nvGraphicFramePr>
        <xdr:cNvPr id="6" name="Gráfico 8">
          <a:extLst>
            <a:ext uri="{FF2B5EF4-FFF2-40B4-BE49-F238E27FC236}">
              <a16:creationId xmlns:a16="http://schemas.microsoft.com/office/drawing/2014/main" id="{770EFEB4-651C-412E-A2AE-C0ECF3A92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7" name="Gráfico 11">
          <a:extLst>
            <a:ext uri="{FF2B5EF4-FFF2-40B4-BE49-F238E27FC236}">
              <a16:creationId xmlns:a16="http://schemas.microsoft.com/office/drawing/2014/main" id="{02D4CE92-3F41-4BAC-8F39-4EB9904EA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228599</xdr:colOff>
      <xdr:row>179</xdr:row>
      <xdr:rowOff>419099</xdr:rowOff>
    </xdr:from>
    <xdr:to>
      <xdr:col>25</xdr:col>
      <xdr:colOff>126599</xdr:colOff>
      <xdr:row>200</xdr:row>
      <xdr:rowOff>100424</xdr:rowOff>
    </xdr:to>
    <xdr:graphicFrame macro="">
      <xdr:nvGraphicFramePr>
        <xdr:cNvPr id="8" name="Gráfico 12">
          <a:extLst>
            <a:ext uri="{FF2B5EF4-FFF2-40B4-BE49-F238E27FC236}">
              <a16:creationId xmlns:a16="http://schemas.microsoft.com/office/drawing/2014/main" id="{A5658F87-2A06-4BF8-9AE1-994881C51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228599</xdr:colOff>
      <xdr:row>201</xdr:row>
      <xdr:rowOff>419099</xdr:rowOff>
    </xdr:from>
    <xdr:to>
      <xdr:col>25</xdr:col>
      <xdr:colOff>126599</xdr:colOff>
      <xdr:row>222</xdr:row>
      <xdr:rowOff>100424</xdr:rowOff>
    </xdr:to>
    <xdr:graphicFrame macro="">
      <xdr:nvGraphicFramePr>
        <xdr:cNvPr id="9" name="Gráfico 13">
          <a:extLst>
            <a:ext uri="{FF2B5EF4-FFF2-40B4-BE49-F238E27FC236}">
              <a16:creationId xmlns:a16="http://schemas.microsoft.com/office/drawing/2014/main" id="{48C81B76-840C-4DF2-9BA5-DB056636E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228599</xdr:colOff>
      <xdr:row>223</xdr:row>
      <xdr:rowOff>419099</xdr:rowOff>
    </xdr:from>
    <xdr:to>
      <xdr:col>25</xdr:col>
      <xdr:colOff>126599</xdr:colOff>
      <xdr:row>244</xdr:row>
      <xdr:rowOff>100424</xdr:rowOff>
    </xdr:to>
    <xdr:graphicFrame macro="">
      <xdr:nvGraphicFramePr>
        <xdr:cNvPr id="10" name="Gráfico 14">
          <a:extLst>
            <a:ext uri="{FF2B5EF4-FFF2-40B4-BE49-F238E27FC236}">
              <a16:creationId xmlns:a16="http://schemas.microsoft.com/office/drawing/2014/main" id="{A24218C1-7AFB-4370-AAB9-2E341F7D8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228599</xdr:colOff>
      <xdr:row>245</xdr:row>
      <xdr:rowOff>419099</xdr:rowOff>
    </xdr:from>
    <xdr:to>
      <xdr:col>25</xdr:col>
      <xdr:colOff>126599</xdr:colOff>
      <xdr:row>267</xdr:row>
      <xdr:rowOff>0</xdr:rowOff>
    </xdr:to>
    <xdr:graphicFrame macro="">
      <xdr:nvGraphicFramePr>
        <xdr:cNvPr id="11" name="Gráfico 15">
          <a:extLst>
            <a:ext uri="{FF2B5EF4-FFF2-40B4-BE49-F238E27FC236}">
              <a16:creationId xmlns:a16="http://schemas.microsoft.com/office/drawing/2014/main" id="{12775BD1-75C7-48F6-8B40-DBD8E118F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12" name="Imagen 11" descr="Iconos Png Gratis Resume Volver Icono Descarga Gratuita - Pump ...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A8AAB85-5D25-4960-8986-1F7268234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58165"/>
          <a:ext cx="762000" cy="66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47CEE5E-D75D-4714-84D6-8BDAFBB35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31670" cy="49177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CF9F10D-DC75-44B6-8490-6DAF221ED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0D95EC2-AC94-49AA-9101-C801EBAEC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Tenerife
(hotel + apartamento)</a:t>
          </a:fld>
          <a:endParaRPr lang="es-ES" sz="1100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146"/>
          <a:ext cx="8066624" cy="694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E3E09D5-E390-490C-9BFD-2691D70DF7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881F09C-B885-45D0-845E-5DA80F31D5B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4B426F-94DB-4A98-B3CF-501BB531F86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162FC39-A875-40E5-940B-5F8456D4760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3, 4 y 5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212256-0033-4D10-98C2-C5EA9FE3F3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A447409-C1B6-437D-9F86-00E34A0D790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2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668D90-7E5D-46F6-AFB4-6828EA2ADF4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1 llave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Tenerife</a:t>
          </a:fld>
          <a:endParaRPr lang="es-ES" sz="1100"/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5 estrellas de Tenerife</a:t>
          </a:fld>
          <a:endParaRPr lang="es-ES" sz="1100"/>
        </a:p>
      </cdr:txBody>
    </cdr: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849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03FCEE-C360-419B-A3B0-43DB6AAA4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7696"/>
          <a:ext cx="7620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855133</xdr:colOff>
      <xdr:row>0</xdr:row>
      <xdr:rowOff>512938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6E89C6-E022-44E0-AE8F-ECB6B3E99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4DC298-2D81-4384-A20C-6EFD34F0E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3</xdr:row>
      <xdr:rowOff>706755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C10931-3F2E-4662-9F11-E6FEDF0C6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859155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87E546-8012-4478-84D5-4B92FF768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2620" cy="491771"/>
        </a:xfrm>
        <a:prstGeom prst="rect">
          <a:avLst/>
        </a:prstGeom>
      </xdr:spPr>
    </xdr:pic>
    <xdr:clientData/>
  </xdr:twoCellAnchor>
</xdr:wsDr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45D243-62CA-40CD-8E4C-1A02130D1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3</xdr:row>
      <xdr:rowOff>706755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2027A9-C696-4426-8920-7E967D752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859155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998315-B69E-460D-8EE4-6C5DBE52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2620" cy="491771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Tenerife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62C401-0F32-4C81-936B-2465C079E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A89291-AA93-4E09-B391-FFB584B2E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182C57-49DD-40FF-ABEA-3768315DA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259809-3F8D-467C-85B1-84C144EC5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461998-CC8B-4424-9541-CFE35B8E6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D43DD2-AE58-4842-9D38-341D0342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31670" cy="49177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3D71D5-EA57-4DE3-9C0C-24F0FF46F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874828-102C-49D6-B1F1-AD1361CAC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980433D-24C0-4432-9074-78E714F4A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2F8EEC-5AF7-44A0-82F8-28079C976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2301DBC-4B1D-485D-A156-4926163E8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67125A6-FA9B-4D4F-AD2D-5C3C34881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377D953-105A-4257-A803-D1FF18042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2EB7DDD-B945-40F5-851F-D59CEC580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2C5D4C9-F6D6-49A7-9052-2C4CCA0E0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4D3623-8043-49C1-AA56-4A9B5B34A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97CBB6F-5754-48FD-BCFB-31E1AD2E3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Tenerife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EACE44-735D-49DB-8F4E-71D7588D6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06A25-F6BF-4A52-AB69-93F171AC9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90C155-2620-4489-948B-FDA419F87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4, 5 Estrellas de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3 Estrellas de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2 Estrellas de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1 Estrella de Tenerife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360257</xdr:colOff>
      <xdr:row>2</xdr:row>
      <xdr:rowOff>131938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8AB71A-8A22-44E4-8DD6-9CC278D68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0240" cy="4917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286173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6A5BCC-5218-4BF8-806C-02CDCA03C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81050" cy="659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9C0CF5-6834-42DA-8D6F-1FD5EADD7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3</xdr:row>
      <xdr:rowOff>706755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E10627-591C-450F-BB93-69D16BC94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859155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ECF86F-4615-455D-80EC-390443EB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2620" cy="49177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24</xdr:row>
      <xdr:rowOff>76200</xdr:rowOff>
    </xdr:from>
    <xdr:to>
      <xdr:col>15</xdr:col>
      <xdr:colOff>221850</xdr:colOff>
      <xdr:row>43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98AD72-05A8-4EF4-8392-9A2BFF332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44</xdr:row>
      <xdr:rowOff>142875</xdr:rowOff>
    </xdr:from>
    <xdr:to>
      <xdr:col>15</xdr:col>
      <xdr:colOff>574275</xdr:colOff>
      <xdr:row>64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64898D3-18DD-4C2C-8A72-7DB793CB9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685800</xdr:colOff>
      <xdr:row>66</xdr:row>
      <xdr:rowOff>57150</xdr:rowOff>
    </xdr:from>
    <xdr:to>
      <xdr:col>15</xdr:col>
      <xdr:colOff>583800</xdr:colOff>
      <xdr:row>86</xdr:row>
      <xdr:rowOff>161926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9198368-AFFD-434C-ACDD-7FBB726F9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87</xdr:row>
      <xdr:rowOff>0</xdr:rowOff>
    </xdr:from>
    <xdr:to>
      <xdr:col>15</xdr:col>
      <xdr:colOff>660000</xdr:colOff>
      <xdr:row>106</xdr:row>
      <xdr:rowOff>95251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D12140E-0844-495D-BC80-2AC347E29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5:$D$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6:$D$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5 estrellas de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67:$D$6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101A9E-C8C0-435D-83C5-52F4EB69E85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88:$D$8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896109-8869-4205-8672-9573114362B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114300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8BD780-2B86-42A9-B835-105089A5F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390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2F75E0-11BA-4D63-BC1F-0F5ABFC9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363855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DE9BA5-EB64-44E5-A0A4-4E72F12B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4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4DE7F-BF56-445E-873A-44D0A39E8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6430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171450</xdr:colOff>
      <xdr:row>2</xdr:row>
      <xdr:rowOff>0</xdr:rowOff>
    </xdr:from>
    <xdr:to>
      <xdr:col>34</xdr:col>
      <xdr:colOff>56391</xdr:colOff>
      <xdr:row>21</xdr:row>
      <xdr:rowOff>97155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0FCD3E3-BF82-4290-A9D2-D2AD55E6D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23</xdr:col>
      <xdr:colOff>180975</xdr:colOff>
      <xdr:row>25</xdr:row>
      <xdr:rowOff>0</xdr:rowOff>
    </xdr:from>
    <xdr:to>
      <xdr:col>34</xdr:col>
      <xdr:colOff>56391</xdr:colOff>
      <xdr:row>47</xdr:row>
      <xdr:rowOff>53340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2D7339-99B2-4803-9D29-F4203BFAC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359833</xdr:colOff>
      <xdr:row>2</xdr:row>
      <xdr:rowOff>131514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FC68F6-0E56-4EA4-9BEF-5D9AB3F6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0240" cy="4917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362479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A7E004-D0BE-407A-8096-088F7FE7F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6265"/>
          <a:ext cx="781050" cy="682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74EF13-59DE-49D5-9B6C-5D0AAF3F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14B9AF-9F05-4D12-8822-3D5F00FC4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E5EDC2-110F-45F8-BA4E-70DED6BF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31670" cy="49177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ED3A502-B0CF-4A06-88F0-A5A6FF41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90AD938-C2AC-490C-BBCE-9DDED4359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32AB379-7DD6-4A01-9578-7882D9151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32C0A53-80B2-4058-9CB7-0B54C3DB4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3ABBB8A-5BC8-4964-870B-943742544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53759A4-8501-42AD-8431-4544D9A5B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A57E9F8-94B9-4001-92B9-77CAB1DB7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288FF93-5B2F-457B-B465-A36935A84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F1C1428-5B24-41FE-B546-FE91F67E7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93E13D6-5D6C-4B69-9D4E-2EE5EAEEC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D85E687-509D-492E-BA7C-61B3CA2FB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4AEAF3B-A1E4-4ED3-9DA3-61D3A6F5D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5C0A501-5F43-48F7-8B4B-F89FEB353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913C470-8459-4DF4-ACED-F4DC67617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662527A-F4E5-42E8-A14F-FD94CF09A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A7496DCF-E809-4C0B-A78B-CD19EE84D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F0EFFFF-D1BA-4BFF-83B7-8D303B6BE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460ABA4-BFE4-4EDE-85C7-71AC018B6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E354BD39-6BF1-4704-941D-63176CFC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94DA7EE8-81E1-4259-BB16-8E813AA2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51A5DAB-7881-4DBD-A1F9-4AA7DFC5A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517FCE76-3954-4632-9B66-7FD0C3A3E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4158B92E-0B28-459F-BFA5-2EECE26D0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DC77087-E9CC-474C-95C3-6FDBADB48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3D5421C7-BD3C-4D0F-899E-F316EDA9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4B46FDE-D0F4-43D9-94A0-B65241C91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1A17F639-B7F7-47A3-81A6-81796D18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415</xdr:row>
      <xdr:rowOff>85725</xdr:rowOff>
    </xdr:from>
    <xdr:to>
      <xdr:col>24</xdr:col>
      <xdr:colOff>660000</xdr:colOff>
      <xdr:row>436</xdr:row>
      <xdr:rowOff>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3931C286-091E-4945-BB55-BD9B781FD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DACB70E-F735-4ABB-845E-742114B01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5F8D24-5797-4234-A675-6C83CD995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95674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EC1FE1-A1DD-4BC6-A70F-B04BC54BF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5810" cy="664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134055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57012F-B50A-4576-A97D-4E58B18A6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22145" cy="495581"/>
        </a:xfrm>
        <a:prstGeom prst="rect">
          <a:avLst/>
        </a:prstGeom>
      </xdr:spPr>
    </xdr:pic>
    <xdr:clientData/>
  </xdr:twoCellAnchor>
  <xdr:twoCellAnchor>
    <xdr:from>
      <xdr:col>13</xdr:col>
      <xdr:colOff>447674</xdr:colOff>
      <xdr:row>465</xdr:row>
      <xdr:rowOff>95249</xdr:rowOff>
    </xdr:from>
    <xdr:to>
      <xdr:col>24</xdr:col>
      <xdr:colOff>345674</xdr:colOff>
      <xdr:row>486</xdr:row>
      <xdr:rowOff>136574</xdr:rowOff>
    </xdr:to>
    <xdr:graphicFrame macro="">
      <xdr:nvGraphicFramePr>
        <xdr:cNvPr id="5" name="Gráfico 23">
          <a:extLst>
            <a:ext uri="{FF2B5EF4-FFF2-40B4-BE49-F238E27FC236}">
              <a16:creationId xmlns:a16="http://schemas.microsoft.com/office/drawing/2014/main" id="{6FF93411-D2C6-4477-B26E-05C0727B0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5FDE63-0D08-4C94-AA8D-DE27D549B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6743B76-8C0F-462B-8D92-A5B80AEBA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BCA718-98AB-4280-9EE4-5302D0A6E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2C24AE1-4E46-4134-9762-6B526D242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4ABF75B-74C2-42BB-A578-027A64B7D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C65301C-56BE-41EF-8C98-D38A29A25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21E044-CD7F-4C35-81C1-16A60C642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392641</xdr:colOff>
      <xdr:row>653</xdr:row>
      <xdr:rowOff>153457</xdr:rowOff>
    </xdr:from>
    <xdr:to>
      <xdr:col>26</xdr:col>
      <xdr:colOff>287466</xdr:colOff>
      <xdr:row>675</xdr:row>
      <xdr:rowOff>9574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6F5C72F-DB24-4056-97C2-D47BF4BC5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65168B2-4798-4C2A-9A9E-D4E5B0777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3CBD41B-12E6-4C4B-8E20-687D6E3CE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2B9578F-E293-48F2-9BB3-81406B73B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E66204BC-B6C6-40CB-B954-9F1786B6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E83F3AB-F69C-46DC-9D92-6D5847C0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476249</xdr:colOff>
      <xdr:row>154</xdr:row>
      <xdr:rowOff>38101</xdr:rowOff>
    </xdr:to>
    <xdr:graphicFrame macro="">
      <xdr:nvGraphicFramePr>
        <xdr:cNvPr id="20" name="Gráfico 40">
          <a:extLst>
            <a:ext uri="{FF2B5EF4-FFF2-40B4-BE49-F238E27FC236}">
              <a16:creationId xmlns:a16="http://schemas.microsoft.com/office/drawing/2014/main" id="{17035E4F-30B8-42D1-A7E0-A1EA04683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21" name="Gráfico 41">
          <a:extLst>
            <a:ext uri="{FF2B5EF4-FFF2-40B4-BE49-F238E27FC236}">
              <a16:creationId xmlns:a16="http://schemas.microsoft.com/office/drawing/2014/main" id="{71475A39-FC9A-496E-BA69-AACF882F2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43">
          <a:extLst>
            <a:ext uri="{FF2B5EF4-FFF2-40B4-BE49-F238E27FC236}">
              <a16:creationId xmlns:a16="http://schemas.microsoft.com/office/drawing/2014/main" id="{39047E36-9DA8-4862-99E2-98F4E5A71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4F72B02F-BE7F-48E3-825E-E4DD107C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9F308FB-7433-4E48-8951-7D36FEB65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491D19C-B468-4021-8DCD-079400C89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0C671D6-F20B-41CC-A6AF-68339B85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61EAAAE2-C31A-4C46-B0D6-94E53501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FD662ED7-BC98-4F6A-A0A1-BD777BC67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460F5E8-1368-4FC0-AC63-99346596B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39BE17-C64F-4669-B006-77BD782BF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FD6714E7-25C6-4DCB-B0A4-8BE1C6B5F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91D9A6BC-CCEB-485E-8C01-5567E32DD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B273621-0D3E-4EF6-B7AF-5AC046E37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polacos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2FFB09-9A8F-44C8-A7B2-4E4C94BCE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F8144C-2674-4637-8D35-2365237AA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592455"/>
          <a:ext cx="762000" cy="66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59D84A-693C-4A61-B9A1-1C3287202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31670" cy="49177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638481-15CB-4470-9DF7-C0F773CF8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3DFCFE-2E56-4C21-B833-CEA0A9E7F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A614E60-59B6-43B0-896A-B623CC5AF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37F5AB9-72C2-426E-9995-343BCC138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07EAA4A-70F4-4A5B-B1F1-FBA6323F6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5A79B33-0D1B-4DD2-A055-C451B18E5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328BFA9-4301-4FFA-AAC1-095CAC553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F4756AE-12DD-4EA0-9464-F6A8311F9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F6D9C4E-55DD-4CF7-B3E5-99950DC77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A6DC378-35B6-4D52-B55C-5BC58B938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21CF19-F1ED-4A98-99E7-33D1F831A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2D5851A-C1F8-4A18-9687-EDDF7525E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2B34B62-5752-4A69-B7AE-2B1802E98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5EF03F3-58E0-42ED-BD4F-5D7AFCE4C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41B70E3C-C745-45FB-B2BE-46CB10AD0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60BFC534-0B15-4B82-8C9A-53C6837A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09B4DAE-779B-4DE4-B3F2-C471F78E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1B13BFF9-C3CA-4761-B92A-8B2B5158A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9A260E7E-A49B-4C8E-BB8A-8EE4BFA9A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AA9431D8-8C9A-4F53-A82A-B40BE32E8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B7B95C9-06CA-4C7B-AC4E-85219986D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398A6EB-5093-4BA0-8AD7-7B3E45BD6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7CF2E78D-F77C-4809-9DB2-A851B089E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B2B413D-7AC4-4EBB-A6B1-0FA5337B6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E229791B-200D-4A85-9A20-98D2BB742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6B627FDC-060B-4D72-B6ED-C7153E57F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D3BF9A54-AA6D-4F05-9EE4-D18470517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C5DDE74C-D6AF-4C5E-B2B2-A793CA1AA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AB960524-D719-4473-9E5D-B14D9E9B7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D2875-F4B6-42C9-8E0B-55B42803B117}">
  <dimension ref="B1:M12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37.855468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M25/M19</f>
        <v>#DIV/0!</v>
      </c>
    </row>
    <row r="3" spans="2:13" ht="36" x14ac:dyDescent="0.55000000000000004">
      <c r="B3" s="2" t="s">
        <v>2</v>
      </c>
    </row>
    <row r="4" spans="2:13" ht="23.25" x14ac:dyDescent="0.35">
      <c r="B4" s="3" t="s">
        <v>514</v>
      </c>
    </row>
    <row r="5" spans="2:13" x14ac:dyDescent="0.25">
      <c r="B5" s="4"/>
    </row>
    <row r="6" spans="2:13" ht="21.75" thickBot="1" x14ac:dyDescent="0.4">
      <c r="B6" s="5" t="s">
        <v>3</v>
      </c>
    </row>
    <row r="7" spans="2:13" ht="15.75" thickTop="1" x14ac:dyDescent="0.25"/>
    <row r="8" spans="2:13" ht="19.5" thickBot="1" x14ac:dyDescent="0.35">
      <c r="B8" s="6" t="s">
        <v>4</v>
      </c>
    </row>
    <row r="9" spans="2:13" ht="18.75" hidden="1" x14ac:dyDescent="0.3">
      <c r="B9" s="7"/>
    </row>
    <row r="10" spans="2:13" ht="18.75" x14ac:dyDescent="0.3">
      <c r="B10" s="8"/>
    </row>
    <row r="11" spans="2:13" ht="15.75" hidden="1" x14ac:dyDescent="0.25">
      <c r="B11" s="9" t="s">
        <v>5</v>
      </c>
    </row>
    <row r="12" spans="2:13" ht="15.75" hidden="1" x14ac:dyDescent="0.25">
      <c r="B12" s="9" t="s">
        <v>6</v>
      </c>
    </row>
    <row r="13" spans="2:13" ht="15.75" hidden="1" x14ac:dyDescent="0.25">
      <c r="B13" s="9" t="s">
        <v>7</v>
      </c>
    </row>
    <row r="14" spans="2:13" ht="15.75" hidden="1" x14ac:dyDescent="0.25">
      <c r="B14" s="9" t="s">
        <v>8</v>
      </c>
    </row>
    <row r="15" spans="2:13" ht="15.75" x14ac:dyDescent="0.25">
      <c r="B15" s="9" t="s">
        <v>9</v>
      </c>
    </row>
    <row r="16" spans="2:13" ht="15.75" x14ac:dyDescent="0.25">
      <c r="B16" s="9" t="s">
        <v>10</v>
      </c>
    </row>
    <row r="17" spans="2:2" ht="15.75" x14ac:dyDescent="0.25">
      <c r="B17" s="9" t="s">
        <v>11</v>
      </c>
    </row>
    <row r="18" spans="2:2" ht="18.75" hidden="1" x14ac:dyDescent="0.3">
      <c r="B18" s="8" t="s">
        <v>12</v>
      </c>
    </row>
    <row r="19" spans="2:2" ht="15.75" hidden="1" x14ac:dyDescent="0.25">
      <c r="B19" s="9" t="s">
        <v>13</v>
      </c>
    </row>
    <row r="20" spans="2:2" ht="15.75" hidden="1" x14ac:dyDescent="0.25">
      <c r="B20" s="9" t="s">
        <v>14</v>
      </c>
    </row>
    <row r="21" spans="2:2" ht="15.75" hidden="1" x14ac:dyDescent="0.25">
      <c r="B21" s="9" t="s">
        <v>15</v>
      </c>
    </row>
    <row r="22" spans="2:2" ht="15.75" hidden="1" x14ac:dyDescent="0.25">
      <c r="B22" s="9" t="s">
        <v>16</v>
      </c>
    </row>
    <row r="23" spans="2:2" ht="15.75" hidden="1" x14ac:dyDescent="0.25">
      <c r="B23" s="9" t="s">
        <v>17</v>
      </c>
    </row>
    <row r="24" spans="2:2" ht="15.75" hidden="1" x14ac:dyDescent="0.25">
      <c r="B24" s="9" t="s">
        <v>18</v>
      </c>
    </row>
    <row r="25" spans="2:2" ht="15.75" hidden="1" x14ac:dyDescent="0.25">
      <c r="B25" s="9" t="s">
        <v>19</v>
      </c>
    </row>
    <row r="26" spans="2:2" ht="15.75" hidden="1" x14ac:dyDescent="0.25">
      <c r="B26" s="9" t="s">
        <v>20</v>
      </c>
    </row>
    <row r="27" spans="2:2" ht="15.75" hidden="1" x14ac:dyDescent="0.25">
      <c r="B27" s="9" t="s">
        <v>21</v>
      </c>
    </row>
    <row r="28" spans="2:2" x14ac:dyDescent="0.25">
      <c r="B28" s="4"/>
    </row>
    <row r="29" spans="2:2" ht="19.5" thickBot="1" x14ac:dyDescent="0.35">
      <c r="B29" s="6" t="s">
        <v>542</v>
      </c>
    </row>
    <row r="30" spans="2:2" ht="15.75" x14ac:dyDescent="0.25">
      <c r="B30" s="9"/>
    </row>
    <row r="31" spans="2:2" ht="15.75" x14ac:dyDescent="0.25">
      <c r="B31" s="9" t="s">
        <v>22</v>
      </c>
    </row>
    <row r="32" spans="2:2" ht="15.75" x14ac:dyDescent="0.25">
      <c r="B32" s="9" t="s">
        <v>23</v>
      </c>
    </row>
    <row r="33" spans="2:2" ht="15.75" x14ac:dyDescent="0.25">
      <c r="B33" s="9" t="s">
        <v>24</v>
      </c>
    </row>
    <row r="34" spans="2:2" ht="15.75" x14ac:dyDescent="0.25">
      <c r="B34" s="9" t="s">
        <v>25</v>
      </c>
    </row>
    <row r="35" spans="2:2" ht="15.75" hidden="1" x14ac:dyDescent="0.25">
      <c r="B35" s="9" t="s">
        <v>26</v>
      </c>
    </row>
    <row r="36" spans="2:2" ht="15.75" hidden="1" x14ac:dyDescent="0.25">
      <c r="B36" s="9" t="s">
        <v>27</v>
      </c>
    </row>
    <row r="37" spans="2:2" ht="15.75" x14ac:dyDescent="0.25">
      <c r="B37" s="9" t="s">
        <v>28</v>
      </c>
    </row>
    <row r="38" spans="2:2" ht="15.75" hidden="1" x14ac:dyDescent="0.25">
      <c r="B38" s="9" t="s">
        <v>29</v>
      </c>
    </row>
    <row r="39" spans="2:2" ht="15.75" x14ac:dyDescent="0.25">
      <c r="B39" s="9" t="s">
        <v>30</v>
      </c>
    </row>
    <row r="40" spans="2:2" ht="15.75" x14ac:dyDescent="0.25">
      <c r="B40" s="9" t="s">
        <v>31</v>
      </c>
    </row>
    <row r="41" spans="2:2" ht="15.75" x14ac:dyDescent="0.25">
      <c r="B41" s="9" t="s">
        <v>32</v>
      </c>
    </row>
    <row r="42" spans="2:2" ht="15.75" x14ac:dyDescent="0.25">
      <c r="B42" s="9" t="s">
        <v>541</v>
      </c>
    </row>
    <row r="43" spans="2:2" ht="15.75" x14ac:dyDescent="0.25">
      <c r="B43" s="9" t="s">
        <v>541</v>
      </c>
    </row>
    <row r="44" spans="2:2" ht="15.75" x14ac:dyDescent="0.25">
      <c r="B44" s="9" t="s">
        <v>33</v>
      </c>
    </row>
    <row r="45" spans="2:2" ht="15.75" x14ac:dyDescent="0.25">
      <c r="B45" s="9" t="s">
        <v>34</v>
      </c>
    </row>
    <row r="46" spans="2:2" ht="15.75" hidden="1" x14ac:dyDescent="0.25">
      <c r="B46" s="9" t="s">
        <v>35</v>
      </c>
    </row>
    <row r="47" spans="2:2" ht="15.75" hidden="1" x14ac:dyDescent="0.25">
      <c r="B47" s="9" t="s">
        <v>36</v>
      </c>
    </row>
    <row r="48" spans="2:2" ht="15.75" hidden="1" x14ac:dyDescent="0.25">
      <c r="B48" s="9" t="s">
        <v>37</v>
      </c>
    </row>
    <row r="49" spans="2:2" ht="15.75" hidden="1" x14ac:dyDescent="0.25">
      <c r="B49" s="9" t="s">
        <v>38</v>
      </c>
    </row>
    <row r="50" spans="2:2" ht="15.75" hidden="1" x14ac:dyDescent="0.25">
      <c r="B50" s="9" t="s">
        <v>39</v>
      </c>
    </row>
    <row r="51" spans="2:2" ht="15.75" hidden="1" x14ac:dyDescent="0.25">
      <c r="B51" s="9" t="s">
        <v>40</v>
      </c>
    </row>
    <row r="52" spans="2:2" ht="15.75" x14ac:dyDescent="0.25">
      <c r="B52" s="9" t="s">
        <v>41</v>
      </c>
    </row>
    <row r="53" spans="2:2" ht="15.75" x14ac:dyDescent="0.25">
      <c r="B53" s="9" t="s">
        <v>42</v>
      </c>
    </row>
    <row r="54" spans="2:2" ht="15.75" x14ac:dyDescent="0.25">
      <c r="B54" s="9" t="s">
        <v>43</v>
      </c>
    </row>
    <row r="55" spans="2:2" x14ac:dyDescent="0.25">
      <c r="B55" s="4"/>
    </row>
    <row r="56" spans="2:2" ht="18.75" hidden="1" x14ac:dyDescent="0.3">
      <c r="B56" s="10" t="s">
        <v>44</v>
      </c>
    </row>
    <row r="57" spans="2:2" ht="15.75" hidden="1" thickBot="1" x14ac:dyDescent="0.3">
      <c r="B57" s="11" t="s">
        <v>45</v>
      </c>
    </row>
    <row r="58" spans="2:2" ht="18.75" hidden="1" x14ac:dyDescent="0.3">
      <c r="B58" s="7"/>
    </row>
    <row r="59" spans="2:2" ht="15.75" hidden="1" x14ac:dyDescent="0.25">
      <c r="B59" s="9" t="s">
        <v>46</v>
      </c>
    </row>
    <row r="60" spans="2:2" ht="15.75" hidden="1" x14ac:dyDescent="0.25">
      <c r="B60" s="9" t="s">
        <v>47</v>
      </c>
    </row>
    <row r="61" spans="2:2" ht="15.75" hidden="1" x14ac:dyDescent="0.25">
      <c r="B61" s="9" t="s">
        <v>48</v>
      </c>
    </row>
    <row r="62" spans="2:2" ht="15.75" hidden="1" x14ac:dyDescent="0.25">
      <c r="B62" s="9" t="s">
        <v>49</v>
      </c>
    </row>
    <row r="63" spans="2:2" ht="15.75" hidden="1" x14ac:dyDescent="0.25">
      <c r="B63" s="9" t="s">
        <v>50</v>
      </c>
    </row>
    <row r="64" spans="2:2" ht="15.75" hidden="1" x14ac:dyDescent="0.25">
      <c r="B64" s="9" t="s">
        <v>51</v>
      </c>
    </row>
    <row r="65" spans="2:2" ht="15.75" hidden="1" x14ac:dyDescent="0.25">
      <c r="B65" s="9" t="s">
        <v>52</v>
      </c>
    </row>
    <row r="66" spans="2:2" ht="15.75" hidden="1" x14ac:dyDescent="0.25">
      <c r="B66" s="9" t="s">
        <v>53</v>
      </c>
    </row>
    <row r="67" spans="2:2" ht="15.75" hidden="1" x14ac:dyDescent="0.25">
      <c r="B67" s="9" t="s">
        <v>54</v>
      </c>
    </row>
    <row r="68" spans="2:2" ht="15.75" hidden="1" x14ac:dyDescent="0.25">
      <c r="B68" s="9" t="s">
        <v>55</v>
      </c>
    </row>
    <row r="69" spans="2:2" ht="15.75" hidden="1" x14ac:dyDescent="0.25">
      <c r="B69" s="9" t="s">
        <v>56</v>
      </c>
    </row>
    <row r="70" spans="2:2" ht="15.75" hidden="1" x14ac:dyDescent="0.25">
      <c r="B70" s="9" t="s">
        <v>57</v>
      </c>
    </row>
    <row r="71" spans="2:2" hidden="1" x14ac:dyDescent="0.25">
      <c r="B71" s="12"/>
    </row>
    <row r="72" spans="2:2" ht="15.75" hidden="1" thickBot="1" x14ac:dyDescent="0.3">
      <c r="B72" s="11" t="s">
        <v>58</v>
      </c>
    </row>
    <row r="73" spans="2:2" ht="18.75" hidden="1" x14ac:dyDescent="0.3">
      <c r="B73" s="7"/>
    </row>
    <row r="74" spans="2:2" ht="15.75" hidden="1" x14ac:dyDescent="0.25">
      <c r="B74" s="9" t="s">
        <v>59</v>
      </c>
    </row>
    <row r="75" spans="2:2" ht="15.75" hidden="1" x14ac:dyDescent="0.25">
      <c r="B75" s="9" t="s">
        <v>60</v>
      </c>
    </row>
    <row r="76" spans="2:2" ht="15.75" hidden="1" x14ac:dyDescent="0.25">
      <c r="B76" s="9" t="s">
        <v>61</v>
      </c>
    </row>
    <row r="77" spans="2:2" ht="15.75" hidden="1" x14ac:dyDescent="0.25">
      <c r="B77" s="9" t="s">
        <v>62</v>
      </c>
    </row>
    <row r="78" spans="2:2" ht="15.75" hidden="1" x14ac:dyDescent="0.25">
      <c r="B78" s="9" t="s">
        <v>52</v>
      </c>
    </row>
    <row r="79" spans="2:2" ht="15.75" hidden="1" x14ac:dyDescent="0.25">
      <c r="B79" s="9" t="s">
        <v>53</v>
      </c>
    </row>
    <row r="80" spans="2:2" ht="15.75" hidden="1" x14ac:dyDescent="0.25">
      <c r="B80" s="9" t="s">
        <v>63</v>
      </c>
    </row>
    <row r="81" spans="2:2" ht="15.75" hidden="1" x14ac:dyDescent="0.25">
      <c r="B81" s="9" t="s">
        <v>64</v>
      </c>
    </row>
    <row r="82" spans="2:2" ht="15.75" hidden="1" x14ac:dyDescent="0.25">
      <c r="B82" s="9" t="s">
        <v>65</v>
      </c>
    </row>
    <row r="83" spans="2:2" ht="15.75" hidden="1" x14ac:dyDescent="0.25">
      <c r="B83" s="9" t="s">
        <v>66</v>
      </c>
    </row>
    <row r="84" spans="2:2" hidden="1" x14ac:dyDescent="0.25"/>
    <row r="85" spans="2:2" ht="15.75" hidden="1" thickBot="1" x14ac:dyDescent="0.3">
      <c r="B85" s="11" t="s">
        <v>67</v>
      </c>
    </row>
    <row r="86" spans="2:2" ht="18.75" hidden="1" x14ac:dyDescent="0.3">
      <c r="B86" s="7"/>
    </row>
    <row r="87" spans="2:2" ht="15.75" hidden="1" x14ac:dyDescent="0.25">
      <c r="B87" s="9" t="s">
        <v>68</v>
      </c>
    </row>
    <row r="88" spans="2:2" ht="15.75" hidden="1" x14ac:dyDescent="0.25">
      <c r="B88" s="9" t="s">
        <v>69</v>
      </c>
    </row>
    <row r="89" spans="2:2" ht="15.75" hidden="1" x14ac:dyDescent="0.25">
      <c r="B89" s="9" t="s">
        <v>70</v>
      </c>
    </row>
    <row r="90" spans="2:2" ht="15.75" hidden="1" x14ac:dyDescent="0.25">
      <c r="B90" s="9" t="s">
        <v>71</v>
      </c>
    </row>
    <row r="91" spans="2:2" ht="15.75" hidden="1" x14ac:dyDescent="0.25">
      <c r="B91" s="9" t="s">
        <v>72</v>
      </c>
    </row>
    <row r="92" spans="2:2" ht="15.75" hidden="1" x14ac:dyDescent="0.25">
      <c r="B92" s="9" t="s">
        <v>73</v>
      </c>
    </row>
    <row r="93" spans="2:2" ht="15.75" hidden="1" x14ac:dyDescent="0.25">
      <c r="B93" s="9" t="s">
        <v>74</v>
      </c>
    </row>
    <row r="94" spans="2:2" ht="15.75" hidden="1" x14ac:dyDescent="0.25">
      <c r="B94" s="9" t="s">
        <v>75</v>
      </c>
    </row>
    <row r="95" spans="2:2" ht="15.75" hidden="1" x14ac:dyDescent="0.25">
      <c r="B95" s="9" t="s">
        <v>76</v>
      </c>
    </row>
    <row r="96" spans="2:2" ht="15.75" hidden="1" x14ac:dyDescent="0.25">
      <c r="B96" s="9" t="s">
        <v>77</v>
      </c>
    </row>
    <row r="97" spans="2:2" hidden="1" x14ac:dyDescent="0.25"/>
    <row r="98" spans="2:2" ht="15.75" hidden="1" thickBot="1" x14ac:dyDescent="0.3">
      <c r="B98" s="11" t="s">
        <v>41</v>
      </c>
    </row>
    <row r="99" spans="2:2" ht="18.75" hidden="1" x14ac:dyDescent="0.3">
      <c r="B99" s="7"/>
    </row>
    <row r="100" spans="2:2" ht="15.75" hidden="1" x14ac:dyDescent="0.25">
      <c r="B100" s="9" t="s">
        <v>78</v>
      </c>
    </row>
    <row r="101" spans="2:2" ht="15.75" hidden="1" x14ac:dyDescent="0.25">
      <c r="B101" s="9" t="s">
        <v>79</v>
      </c>
    </row>
    <row r="102" spans="2:2" ht="15.75" hidden="1" x14ac:dyDescent="0.25">
      <c r="B102" s="9" t="s">
        <v>80</v>
      </c>
    </row>
    <row r="103" spans="2:2" ht="15.75" hidden="1" x14ac:dyDescent="0.25">
      <c r="B103" s="9" t="s">
        <v>81</v>
      </c>
    </row>
    <row r="104" spans="2:2" ht="15.75" hidden="1" x14ac:dyDescent="0.25">
      <c r="B104" s="9" t="s">
        <v>82</v>
      </c>
    </row>
    <row r="105" spans="2:2" ht="15.75" hidden="1" x14ac:dyDescent="0.25">
      <c r="B105" s="9" t="s">
        <v>83</v>
      </c>
    </row>
    <row r="106" spans="2:2" ht="15.75" hidden="1" x14ac:dyDescent="0.25">
      <c r="B106" s="9" t="s">
        <v>84</v>
      </c>
    </row>
    <row r="107" spans="2:2" ht="15.75" hidden="1" x14ac:dyDescent="0.25">
      <c r="B107" s="9" t="s">
        <v>85</v>
      </c>
    </row>
    <row r="108" spans="2:2" hidden="1" x14ac:dyDescent="0.25"/>
    <row r="109" spans="2:2" ht="15.75" hidden="1" thickBot="1" x14ac:dyDescent="0.3">
      <c r="B109" s="11" t="s">
        <v>42</v>
      </c>
    </row>
    <row r="110" spans="2:2" hidden="1" x14ac:dyDescent="0.25"/>
    <row r="111" spans="2:2" ht="15.75" hidden="1" x14ac:dyDescent="0.25">
      <c r="B111" s="9" t="s">
        <v>86</v>
      </c>
    </row>
    <row r="112" spans="2:2" ht="15.75" hidden="1" x14ac:dyDescent="0.25">
      <c r="B112" s="9" t="s">
        <v>87</v>
      </c>
    </row>
    <row r="113" spans="2:2" hidden="1" x14ac:dyDescent="0.25"/>
    <row r="114" spans="2:2" ht="15.75" hidden="1" thickBot="1" x14ac:dyDescent="0.3">
      <c r="B114" s="11" t="s">
        <v>88</v>
      </c>
    </row>
    <row r="115" spans="2:2" hidden="1" x14ac:dyDescent="0.25"/>
    <row r="116" spans="2:2" ht="15.75" hidden="1" x14ac:dyDescent="0.25">
      <c r="B116" s="9" t="s">
        <v>89</v>
      </c>
    </row>
    <row r="117" spans="2:2" ht="15.75" hidden="1" x14ac:dyDescent="0.25">
      <c r="B117" s="9" t="s">
        <v>90</v>
      </c>
    </row>
    <row r="118" spans="2:2" ht="15.75" hidden="1" x14ac:dyDescent="0.25">
      <c r="B118" s="9" t="s">
        <v>91</v>
      </c>
    </row>
    <row r="119" spans="2:2" ht="15.75" hidden="1" x14ac:dyDescent="0.25">
      <c r="B119" s="9" t="s">
        <v>92</v>
      </c>
    </row>
    <row r="120" spans="2:2" ht="15.75" hidden="1" x14ac:dyDescent="0.25">
      <c r="B120" s="9" t="s">
        <v>93</v>
      </c>
    </row>
    <row r="121" spans="2:2" ht="15.75" hidden="1" x14ac:dyDescent="0.25">
      <c r="B121" s="9" t="s">
        <v>92</v>
      </c>
    </row>
  </sheetData>
  <hyperlinks>
    <hyperlink ref="B11" location="'Plazas alojativas islas'!A1" tooltip="Plazas alojativas Canarias e islas" display="Plazas alojativas Canarias e islas" xr:uid="{6B995A26-7700-433C-8457-1E2C33772E6A}"/>
    <hyperlink ref="B13" location="'Plazas alojativas islas tipolog'!A1" tooltip="Plazas alojativas Canarias e islas por tipología" display="Plazas alojativas Canarias e islas por tipología" xr:uid="{61C8C0E7-F068-4384-B48D-2B43804DCCA1}"/>
    <hyperlink ref="B15" location="'Plazas aloj islas cat y tipolog'!A1" tooltip="Plazas alojativas Canarias e islas por tipología y categoría" display="Plazas alojativas Canarias e islas por tipología y categoría" xr:uid="{79CF41A0-E1F7-48A9-B718-7DD477497C6D}"/>
    <hyperlink ref="B19" location="'Evolución plazas Canarias'!A1" tooltip="Evolución plazas alojativas en Canarias según tipología y categoría del alojamiento" display="Evolución plazas alojativas en Canarias según tipología y categoría del alojamiento" xr:uid="{A401800C-3C0B-4081-AFD0-03971BB38694}"/>
    <hyperlink ref="B60" location="'ENT- turistas isla tipolo cat'!A1" tooltip="Viajeros entrados en Canarias e islas según tipología y categoría del alojamiento" display="Viajeros entrados en Canarias e islas según tipología y categoría del alojamiento" xr:uid="{412D1712-125F-4140-A622-1FAE9BD05B6B}"/>
    <hyperlink ref="B59" location="'ENT-evo viaj isla tipologia'!A1" tooltip="Viajeros entrados en Canarias e islas según tipología de alojamiento" display="Viajeros entrados en Canarias e islas según tipología de alojamiento" xr:uid="{B11624C3-BE9E-40C9-B426-C4BF653576E4}"/>
    <hyperlink ref="B25" location="'cuota plazas isla sobre Canaria'!A1" tooltip="Cuota de plazas isla sobre total Canarias (hotel+apartamento)" display="Cuota de plazas isla sobre total Canarias (hotel+apartamento)" xr:uid="{9A22AF44-FFE3-492C-B54E-F6552D820518}"/>
    <hyperlink ref="B26" location="'cuota plazas isla Canar hot apt'!A1" tooltip="Cuota de plazas isla sobre total Canarias hotel y apartamento" display="Cuota de plazas isla sobre total Canarias hotel y apartamento" xr:uid="{C3C95511-8261-41A0-981F-C958340E008D}"/>
    <hyperlink ref="B27" location="'Estructura alojariva islas'!A1" tooltip="Estructura alojativa por isla" display="Estructura alojativa por isla" xr:uid="{4FA73D0B-DEEB-403F-9E5F-A28A22E1EA36}"/>
    <hyperlink ref="B62" location="'ENT-evo turs lug res x isla'!A1" tooltip="Viajeros entrados en Canarias según lugar de residencia comparativa islas" display="Viajeros entrados en Canarias según lugar de residencia comparativa islas" xr:uid="{433F5D30-D419-4071-A114-F4BFAB22D4AF}"/>
    <hyperlink ref="B67" location="'ENT-cat hotel isla pais'!A1" tooltip="Viajeros entrados en establecimientos hoteleros por categoria e isla de alojamiento según país de residencia" display="Viajeros entrados en establecimientos hoteleros por categoria e isla de alojamiento según país de residencia" xr:uid="{9DE68527-953D-4B19-9F93-F8F80247BB47}"/>
    <hyperlink ref="B61" location="'ENT- turistas isla lugar reside'!A1" tooltip="Viajeros entrados en Canarias según lugar de residencia comparativa islas" display="Viajeros entrados en Canarias e islas según lugar de residencia (hotel + apartamento)" xr:uid="{3190A3D0-D13C-46EB-A89A-01ADD5CFA0A5}"/>
    <hyperlink ref="B68" location="'ENT-cat hotel pais comp islas'!A1" tooltip="Viajeros entrados en establecimientos hoteleros por categoria de alojamiento según país de residencia comparativa islas" display="Viajeros entrados en establecimientos hoteleros por categoria de alojamiento según país de residencia comparativa islas" xr:uid="{7864199A-7A56-4912-A13F-EEB3F8CA9C69}"/>
    <hyperlink ref="B66" location="'ENT-cuot h-a lug res x isla'!A1" tooltip="Distribución del turismo según tipología alojativa por isla de alojamiento y lugar de residencia" display="Distribución del turismo según tipología alojativa por isla de alojamiento y lugar de residencia" xr:uid="{065F3B00-0321-4F84-9292-63A47807B502}"/>
    <hyperlink ref="B65" location="'ENT-cuot viaje isla sobre cana'!A1" tooltip="Distribución del turismo por isla de alojamiento sobre total Canarias según tipología alojativa y lugar de residencia" display="Distribución del turismo por isla de alojamiento sobre total Canarias según tipología alojativa y lugar de residencia" xr:uid="{7E7E6CB6-5C97-4BC8-8C49-F5EE13BE3881}"/>
    <hyperlink ref="B69" location="'ENT-cat apartamento isla pais'!A1" tooltip="Viajeros entrados en apartamentos por categoria e isla de alojamiento según país de residencia" display="Viajeros entrados en apartamentos por categoria e isla de alojamiento según país de residencia" xr:uid="{8AB6EAF5-CC97-4D3D-8584-54A5E4C8869A}"/>
    <hyperlink ref="B70" location="'ENT-cat apart pais comp islas'!A1" tooltip="Viajeros entrados en apartamentos por categoria de alojamiento según país de residencia comparativa islas" display="Viajeros entrados en apartamentos por categoria de alojamiento según país de residencia comparativa islas" xr:uid="{5FB5DC1A-5316-466A-9F73-130510774B55}"/>
    <hyperlink ref="B75" location="'AL-evo viajeros isla tipolo cat'!A1" tooltip="Viajeros alojados en Canarias e islas según tipología y categoría del alojamiento" display="Viajeros alojados en Canarias e islas según tipología y categoría del alojamiento" xr:uid="{28ECBFD5-40BB-4A18-956B-0DCB6943FE94}"/>
    <hyperlink ref="B74" location="'AL-evo viaj isla tipolog'!A1" tooltip="Viajeros alojados en Canarias e islas según tipología de alojamiento" display="Viajeros alojados en Canarias e islas según tipología de alojamiento" xr:uid="{93961462-59DA-4B4F-BB77-5F58CD97C7B2}"/>
    <hyperlink ref="B77" location="'AL-evo turs lug res x isla'!A1" tooltip="Viajeros alojados en Canarias según lugar de residencia comparativa islas" display="Viajeros alojados en Canarias según lugar de residencia comparativa islas" xr:uid="{BB17F001-3CE3-4813-9D2F-3BAC9E84F87A}"/>
    <hyperlink ref="B80" location="'AL-cat hotel isla pais'!A1" tooltip="Viajeros alojados en establecimientos hoteleros por categoria e isla de alojamiento según país de residencia" display="Viajeros alojados en establecimientos hoteleros por categoria e isla de alojamiento según país de residencia" xr:uid="{3169308B-1861-46FF-B8C3-0BE16E4147B1}"/>
    <hyperlink ref="B76" location="'AL-evo viajeros isla lugar res'!A1" tooltip="Viajeros alojados en Canarias e islas según lugar de residencia (hotel + apartamento)" display="Viajeros alojados en Canarias e islas según lugar de residencia (hotel + apartamento)" xr:uid="{DB2606BE-D915-4A7E-9248-08ED5E07996B}"/>
    <hyperlink ref="B81" location="'AL-cat hotel pais comp islas'!A1" tooltip="Viajeros alojados en establecimientos hoteleros por categoria de alojamiento según país de residencia comparativa islas" display="Viajeros alojados en establecimientos hoteleros por categoria de alojamiento según país de residencia comparativa islas" xr:uid="{0A985F87-0923-4C35-AF9F-E5A1AB87FB61}"/>
    <hyperlink ref="B79" location="'AL-cuot h-a lug res x isla'!A1" tooltip="Distribución del turismo según tipología alojativa por isla de alojamiento y lugar de residencia" display="Distribución del turismo según tipología alojativa por isla de alojamiento y lugar de residencia" xr:uid="{147BA165-0F14-4EB6-A72E-91249AD8E717}"/>
    <hyperlink ref="B78" location="'AL-cuot viaje isla sobre'!A1" tooltip="Distribución del turismo por isla de alojamiento sobre total Canarias según tipología alojativa y lugar de residencia" display="Distribución del turismo por isla de alojamiento sobre total Canarias según tipología alojativa y lugar de residencia" xr:uid="{6A602FA9-6ADF-4D82-8912-CDC381236B80}"/>
    <hyperlink ref="B82" location="'AL-cat apartamento isla pais'!A1" tooltip="Viajeros alojados en apartamentos por categoria e isla de alojamiento según país de residencia" display="Viajeros alojados en apartamentos por categoria e isla de alojamiento según país de residencia" xr:uid="{6E75699E-E70D-46CD-A60E-1829853FDF94}"/>
    <hyperlink ref="B83" location="'AL-cat apartameto pais comp is'!A1" tooltip="Viajeros alojados en apartamentos por categoria de alojamiento según país de residencia comparativa islas" display="Viajeros alojados en apartamentos por categoria de alojamiento según país de residencia comparativa islas" xr:uid="{355C2A42-E42E-43EC-909B-795C0B953400}"/>
    <hyperlink ref="B88" location="'Per-evo viajeros isla tipolo'!A1" tooltip="Pernoctaciones en Canarias e islas según tipología y categoría del alojamiento" display="Pernoctaciones en Canarias e islas según tipología y categoría del alojamiento" xr:uid="{A7ED88B8-7105-40FE-AD03-2E75F8CEEC8D}"/>
    <hyperlink ref="B87" location="'Per-evo viaj isla tipolog'!A1" tooltip="Pernoctaciones en Canarias e islas según tipología de alojamiento" display="Pernoctaciones en Canarias e islas según tipología de alojamiento" xr:uid="{F2D68ACF-D424-4869-8176-5466EFEE00C0}"/>
    <hyperlink ref="B90" location="'AL-evo turs lug res x isla'!A1" tooltip="Pernoctaciones en Canarias según lugar de residencia comparativa islas" display="Pernoctaciones en Canarias según lugar de residencia comparativa islas" xr:uid="{1730283B-A490-4188-82D5-B91E15A72B1B}"/>
    <hyperlink ref="B93" location="'Per-cat hotel isla pais'!A1" tooltip="Pernoctaciones en establecimientos hoteleros por categoria e isla de alojamiento según país de residencia" display="Pernoctaciones en establecimientos hoteleros por categoria e isla de alojamiento según país de residencia" xr:uid="{2B7375F6-F0EE-4957-A3B0-A9CA4DA2B7BC}"/>
    <hyperlink ref="B89" location="'Per-evo viajeros isla lugar'!A1" tooltip="Pernoctaciones en Canarias e islas según lugar de residencia (hotel + apartamento)" display="Pernoctaciones en Canarias e islas según lugar de residencia (hotel + apartamento)" xr:uid="{7170DB8F-503B-499D-B056-56A7B623D7D7}"/>
    <hyperlink ref="B94" location="'Per-cat hotel pais comp isla'!A1" tooltip="Pernoctaciones en establecimientos hoteleros por categoria de alojamiento según país de residencia comparativa islas" display="Pernoctaciones en establecimientos hoteleros por categoria de alojamiento según país de residencia comparativa islas" xr:uid="{9958548C-D83B-4573-ACEA-A41D15C701A8}"/>
    <hyperlink ref="B92" location="'Per-cuot h-a lug res x isla'!A1" tooltip="Distribución de pernoctaciones según tipología alojativa por isla de alojamiento y lugar de residencia" display="Distribución de pernoctaciones según tipología alojativa por isla de alojamiento y lugar de residencia" xr:uid="{3BD6A72F-0E02-407E-B730-C1040D581885}"/>
    <hyperlink ref="B91" location="'Per-cuot viaje isla sobre'!A1" tooltip="Distribución de pernoctaciones por isla de alojamiento sobre total Canarias según tipología alojativa y lugar de residencia" display="Distribución de pernoctaciones por isla de alojamiento sobre total Canarias según tipología alojativa y lugar de residencia" xr:uid="{4519DE89-1CCA-4F37-952D-47D50F5574DF}"/>
    <hyperlink ref="B95" location="'Per-cat apartamento isla pais'!A1" tooltip="Pernoctaciones en apartamentos por categoria e isla de alojamiento según país de residencia" display="Pernoctaciones en apartamentos por categoria e isla de alojamiento según país de residencia" xr:uid="{7651FF90-EA06-4518-AF09-562B31F2DAFF}"/>
    <hyperlink ref="B96" location="'Per-cat apartameto pais comp'!A1" tooltip="Pernoctaciones en apartamentos por categoria de alojamiento según país de residencia comparativa islas" display="Pernoctaciones en apartamentos por categoria de alojamiento según país de residencia comparativa islas" xr:uid="{61C4D14D-58B1-4040-922E-34D6C4BD0798}"/>
    <hyperlink ref="B101" location="'EM-evo viajeros isla tipol'!A1" tooltip="Estancia media en Canarias e islas según tipología y categoría del alojamiento" display="Estancia media en Canarias e islas según tipología y categoría del alojamiento" xr:uid="{A4591F0C-11AF-4033-B105-26DD37FBF626}"/>
    <hyperlink ref="B100" location="'EM-evo viaj isla tipolog'!A1" tooltip="Estancia media en Canarias e islas según tipología de alojamiento" display="Estancia media en Canarias e islas según tipología de alojamiento" xr:uid="{F55D7E8D-5410-467E-8AA4-D4A3E287A48C}"/>
    <hyperlink ref="B103" location="'EM-evo turs lug res x isla'!A1" tooltip="Estancia media en Canarias según lugar de residencia comparativa islas" display="Estancia media en Canarias según lugar de residencia comparativa islas" xr:uid="{9B9DBD21-73B2-4814-9C85-8EC0FCB87194}"/>
    <hyperlink ref="B104" location="'EM-cat hotel isla pais'!A1" tooltip="Estancia media en establecimientos hoteleros por categoria e isla de alojamiento según país de residencia" display="Estancia media en establecimientos hoteleros por categoria e isla de alojamiento según país de residencia" xr:uid="{0A42342C-7D0B-4530-896A-48C1AEA1A9DC}"/>
    <hyperlink ref="B102" location="'EM-evo viajeros isla lugar'!A1" tooltip="Estancia media en Canarias e islas según lugar de residencia (hotel + apartamento)" display="Estancia media en Canarias e islas según lugar de residencia (hotel + apartamento)" xr:uid="{737AE7B5-BA71-4B55-ABC5-C5196C0BD184}"/>
    <hyperlink ref="B105" location="'EM-cat hotel pais comp isl'!A1" tooltip="Estancia media en establecimientos hoteleros por categoria de alojamiento según país de residencia comparativa islas" display="Estancia media en establecimientos hoteleros por categoria de alojamiento según país de residencia comparativa islas" xr:uid="{F423E0D8-8A86-4EAB-AE9B-8E5467477F97}"/>
    <hyperlink ref="B106" location="'EM-cat apartamento isla pa'!A1" tooltip="Estancia media en apartamentos por categoria e isla de alojamiento según país de residencia" display="Estancia media en apartamentos por categoria e isla de alojamiento según país de residencia" xr:uid="{8D954A9A-737B-4884-A54A-F514CEA917FE}"/>
    <hyperlink ref="B107" location="'EM-cat apartameto pais com'!A1" tooltip="Estancia media en apartamentos por categoria de alojamiento según país de residencia comparativa islas" display="Estancia media en apartamentos por categoria de alojamiento según país de residencia comparativa islas" xr:uid="{70993876-F4A2-4646-8CA9-E8E45C939748}"/>
    <hyperlink ref="B33" location="'Viajeros entr tipo ultimo mes'!A1" tooltip="Viajeros entrentrados por tipología Canarias e islas" display="Viajeros entrentrados por tipología Canarias e islas" xr:uid="{9551A778-8A35-4A6E-B44B-FD411E5F5FE9}"/>
    <hyperlink ref="B37" location="'Viajeros entr evol mensu TF'!A1" tooltip="Evolución mensual de viajeros entrentrados en Tenerife según lugar de residencia" display="Evolución mensual de viajeros entrentrados en Tenerife según lugar de residencia" xr:uid="{9730BBF6-402C-4BC6-BB0D-9F67B53BB0FD}"/>
    <hyperlink ref="B48" location="'Pernoctaciones tipología'!A1" tooltip="Pernoctaciones registradas en establecimientos alojativos de Canarias e islas según tipología" display="Pernoctaciones registradas en establecimientos alojativos de Canarias e islas según tipología" xr:uid="{616C0FCD-C222-416D-A30E-5328FB00F558}"/>
    <hyperlink ref="B52" location="'EM evol mensu TF cat '!A1" tooltip="Estancia media" display="Estancia media" xr:uid="{E8E6E4B2-550A-4547-8A48-6EE0A24A8C30}"/>
    <hyperlink ref="B53" location="'tasa de ocupación evol mens'!A1" tooltip="Tasa de ocupación" display="Tasa de ocupación" xr:uid="{0B309874-A85A-492A-8C66-7D17AF783DB2}"/>
    <hyperlink ref="B54" location="'ADR RevPAR ingresos totales ult'!A1" display="ADR, RevPAR, ingresos totales" xr:uid="{7DB698C5-14B5-4F59-AE93-81AC7A81ADFF}"/>
    <hyperlink ref="B112" location="'TO-evo viajeros isla categoría'!A1" tooltip="Tasa de ocupación según tipología y categoría del alojamiento" display="Tasa de ocupación según tipología y categoría del alojamiento" xr:uid="{7B02E23F-5275-4F40-AF95-B95AEE635F60}"/>
    <hyperlink ref="B111" location="'TO-evo viaj isla tipolog'!A1" tooltip="Tasa de ocupación según tipología de alojamiento" display="Tasa de ocupación según tipología de alojamiento" xr:uid="{6DD212FB-DB1D-4336-83A0-2E1A85B40DEE}"/>
    <hyperlink ref="B116" location="'Ingresos totales tipología'!A1" tooltip="Ingresos totales según tipología alojativa" display="Ingresos totales según tipología alojativa" xr:uid="{4EA69CD7-69B0-4E6F-9798-96014E7F6561}"/>
    <hyperlink ref="B117" location="'Ingresos totales categoría'!A1" tooltip="Ingresos totales según tipología y categoría de alojamiento" display="Ingresos totales según tipología y categoría de alojamiento" xr:uid="{E33E3862-D8AD-4D97-9338-B2B860519C0C}"/>
    <hyperlink ref="B118" location="'ADR tipología'!A1" tooltip="Tarifa media diaria (ADR) según tipología alojativa" display="Tarifa media diaria (ADR) según tipología alojativa" xr:uid="{C4C3A524-D708-456F-BDF5-CF7DE55E0E6D}"/>
    <hyperlink ref="B119" location="'ADR categoría'!A1" tooltip="Tarifa media diaria (ADR) según tipología y categoría de alojamiento" display="Tarifa media diaria (ADR) según tipología y categoría de alojamiento" xr:uid="{E08DEC2C-1E4D-43D1-AEAE-3C1858223F00}"/>
    <hyperlink ref="B120" location="'RevPAR tipología'!A1" tooltip=" Ingresos por habitación disponible (RevPAR) según tipología alojativa" display=" Ingresos por habitación disponible (RevPAR) según tipología alojativa" xr:uid="{03188616-D710-41EB-9387-D2223ACE023F}"/>
    <hyperlink ref="B121" location="'RevPar categoría'!A1" tooltip="Tarifa media diaria (ADR) según tipología y categoría de alojamiento" display="Tarifa media diaria (ADR) según tipología y categoría de alojamiento" xr:uid="{ADFC2FFE-E396-445B-A559-CB536E60E913}"/>
    <hyperlink ref="B12" location="'Establecimient alojativos islas'!A1" tooltip="Establecimientos alojativos Canarias e islas" display="Establecimientos alojativos Canarias e islas" xr:uid="{2F85F4EA-0004-45E7-A0B5-43ABF77283D9}"/>
    <hyperlink ref="B14" location="'Establ alojativos islas tipolog'!A1" tooltip="Plazas alojativas Canarias e islas por tipología" display="Establecimientos alojativos Canarias e islas por tipología" xr:uid="{506DE776-4194-4AA3-8079-D56329B501C9}"/>
    <hyperlink ref="B16" location="'Establecim aloj islas cat y tip'!A1" tooltip="Establecimientos alojativas Canarias e islas por tipología y categoría" display="Establecimientos alojativas Canarias e islas por tipología y categoría" xr:uid="{141524C1-11C6-477E-A438-B6A0B9D69341}"/>
    <hyperlink ref="B21" location="'Evolución plazas Gran Canaria'!A1" tooltip="Evolución plazas alojativas en Gran Canaria según tipología y categoría del alojamiento" display="Evolución plazas alojativas en Gran Canaria según tipología y categoría del alojamiento" xr:uid="{D3A9026C-8050-4EB6-8D62-0667DF037AD2}"/>
    <hyperlink ref="B20" location="'Evolución plazas Tenerife'!A1" tooltip="Evolución plazas alojativas en Tenerife según tipología y categoría del alojamiento" display="Evolución plazas alojativas en Tenerife según tipología y categoría del alojamiento" xr:uid="{897877BC-47B6-4C22-97E0-BB81978DE374}"/>
    <hyperlink ref="B23" location="'Evolución plazas Lanzarote'!A1" tooltip="Evolución plazas alojativas en Lanzarote según tipología y categoría del alojamiento" display="Evolución plazas alojativas en Lanzarote según tipología y categoría del alojamiento" xr:uid="{CE7A1840-D03D-4D8B-999C-CBC9F4F2BFF9}"/>
    <hyperlink ref="B22" location="'Evolución plazas Fuerteventura'!A1" tooltip="Evolución plazas alojativas en Fuerteventura según tipología y categoría del alojamiento" display="Evolución plazas alojativas en Fuerteventura según tipología y categoría del alojamiento" xr:uid="{D8D8C440-A895-4623-8ABD-7DEA48E9354F}"/>
    <hyperlink ref="B24" location="'Evolución plazas LP-LG-EH'!A1" tooltip="Evolución plazas alojativas en Lanzarote según tipología y categoría del alojamiento" display="Evolución plazas alojativas según tipología y categoría del alojamiento - La Palma - La Gomera - El Hierro" xr:uid="{4E12DC22-DA38-4956-B038-32544ED3DA6F}"/>
    <hyperlink ref="B34" location="'Viajeros entr ti-cat ultimo mes'!A1" tooltip="Viajeros entrentrados por tipología y categoría Canarias e islas" display="Viajeros entrentrados por tipología y categoría Canarias e islas" xr:uid="{33B1506A-80F4-49A9-AACC-33016B242B98}"/>
    <hyperlink ref="B35" location="'Viajeros aloj tipo ultimo mes'!A1" tooltip="Viajeros alojados por tipología Canarias e islas" display="Viajeros alojados por tipología Canarias e islas" xr:uid="{DAE41931-B26F-449B-ACC4-7E06F488DF73}"/>
    <hyperlink ref="B36" location="'Viajeros aloj ti-cat ultimo mes'!A1" tooltip="Viajeros alojados por tipología y categoría Canarias e islas" display="Viajeros alojados por tipología y categoría Canarias e islas" xr:uid="{81AD1101-8261-4312-B722-FB223DB6862E}"/>
    <hyperlink ref="B44" location="'viaj entrados lugar residencia'!A1" tooltip="Viajeros entrados mes según lugar de residencias Canarias e islas" display="Viajeros entrados mes según lugar de residencias Canarias e islas" xr:uid="{D25A7397-6EE8-450D-A96B-76A05EDC541C}"/>
    <hyperlink ref="B45" location="'viaj entrados lugar residen acu'!A1" tooltip="Viajeros entrados acumulado mes según lugar de residencias Canarias e islas" display="Viajeros entrados acumulado mes según lugar de residencias Canarias e islas" xr:uid="{03E9C336-5D03-4575-B68A-E71791A2C911}"/>
    <hyperlink ref="B46" location="'viaj alojados lugar residencia'!A1" tooltip="Viajeros alojados mes según lugar de residencias Canarias e islas" display="Viajeros alojados mes según lugar de residencias Canarias e islas" xr:uid="{1150A8EC-E68B-409F-A815-5252D904FA27}"/>
    <hyperlink ref="B47" location="'viaj aloja lugar residen acum'!A1" tooltip="Viajeros alojados acumulado mes según lugar de residencias Canarias e islas" display="Viajeros alojados acumulado mes según lugar de residencias Canarias e islas" xr:uid="{1ADED7C6-33B3-43B1-A509-B27540D5B91B}"/>
    <hyperlink ref="B41" location="'Viajeros entr evol mensu LZ'!A1" tooltip="Evolución mensual de viajeros entrentrados en Tenerife según lugar de residencia" display="Evolución mensual de viajeros entrentrados en Lanzarote según lugar de residencia" xr:uid="{F44F9C9D-2946-4D1C-AB1F-50BC4A333308}"/>
    <hyperlink ref="B40" location="'Viajeros entr evol mensu FV'!A1" tooltip="Evolución mensual de viajeros entrentrados en Fuerteventura según lugar de residencia" display="Evolución mensual de viajeros entrentrados en Fuerteventura según lugar de residencia" xr:uid="{18416250-0AD5-4AF6-9FA4-CA35D542F9CC}"/>
    <hyperlink ref="B39" location="'Viajeros entr evol mensu GC'!A1" tooltip="Evolución mensual de viajeros entrentrados en Gran Canaria según lugar de residencia" display="Evolución mensual de viajeros entrentrados en Gran Canaria según lugar de residencia" xr:uid="{CB34D966-2520-451A-A510-FD997E55D02D}"/>
    <hyperlink ref="B38" location="'Viajeros entr evol mensu Canari'!A1" tooltip="Evolución mensual de viajeros entrentrados en Canarias según lugar de residencia" display="Evolución mensual de viajeros entrentrados en Canarias según lugar de residencia" xr:uid="{38474733-FAD3-404F-9A69-718030C4266F}"/>
    <hyperlink ref="B49" location="'Pernoctaciones tipología catego'!A1" tooltip="Pernoctaciones registradas en establecimientos alojativos de Canarias e islas según tipología y categoría" display="Pernoctaciones registradas en establecimientos alojativos de Canarias e islas según tipología y categoría" xr:uid="{E7FD4244-B69F-4F1D-B43B-93EC0ED71BDD}"/>
    <hyperlink ref="B51" location="'Pernoctaciones lugar resid acum'!A1" tooltip="Pernoctaciones registradas en el periodo acumulado en establecimientos alojativos de Canarias e islas según lugar de residencia" display="Pernoctaciones registradas en el periodo acumulado en establecimientos alojativos de Canarias e islas según lugar de residencia" xr:uid="{8EC3775F-93AC-46D8-9EC2-78EED9D034FB}"/>
    <hyperlink ref="B50" location="'Pernoctaciones lugar resid mes'!A1" tooltip="Pernoctaciones registradas en el mes en establecimientos alojativos de Canarias e islas según lugar de residencia" display="Pernoctaciones registradas en el mes en establecimientos alojativos de Canarias e islas según lugar de residencia" xr:uid="{187C7923-93EF-4047-84DF-C2670D0CCF83}"/>
    <hyperlink ref="B17" location="'oferta alojativa Tenerife'!A1" tooltip="Oferta alojativa Tenerife" display="Oferta alojativa Tenerife" xr:uid="{8BA519B2-9066-4F6A-AE41-12B02E2549D2}"/>
    <hyperlink ref="B63" location="'ENT- turistas isla cuota mercad'!A1" tooltip="Cuota mercado viajeros entrados sobre total isla según lugar de residencia (hotel + apartamento)" display="Cuota mercado viajeros entrados sobre total isla según lugar de residencia (hotel + apartamento)" xr:uid="{CC6AFAC6-BD7A-469F-820D-F8B584D159E1}"/>
    <hyperlink ref="B64" location="'ENT- cuota mercado isla- Canari'!A1" tooltip="Porcentaje viajeros entrados isla sobre total Canarias según lugar de residencia (hotel + apartamento)" display="Porcentaje viajeros entrados isla sobre total Canarias según lugar de residencia (hotel + apartamento)" xr:uid="{6D6816DD-D0DF-4D61-A59D-F3335A3B64DB}"/>
    <hyperlink ref="B31" location="'Resumen indicadores'!A1" tooltip="Resumen indicadores Tenerife" display="Resumen indicadores Tenerife" xr:uid="{57F1EF35-1B5B-4E42-8844-D5BF6338D008}"/>
    <hyperlink ref="B32" location="'Resumen indicadores islas'!A1" tooltip="Resumen indicadores Tenerife" display="Resumen indicadores comparativa islas" xr:uid="{1B932ED1-7EEC-45A7-86B2-0EEA07D9F386}"/>
    <hyperlink ref="B42" location="'Viajeros entr evol mensu TF cat'!A1" tooltip="Evolución mensual de viajeros entrados en Tenerife según tipología y categoría del alojamiento" display="Evolución mensual de viajeros entrados en Tenerife según tipología y categoría del alojamiento" xr:uid="{F50B0170-BB94-4399-9BE1-933DB8054405}"/>
    <hyperlink ref="B43" location="'Viajeros entr evol mensu TF cat'!A1" tooltip="Evolución mensual de viajeros entrados en Tenerife según tipología y categoría del alojamiento" display="Evolución mensual de viajeros entrados en Tenerife según tipología y categoría del alojamiento" xr:uid="{2A52FF29-AFFE-4EB5-99CE-020BC89D3A0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5F0D9-6DBD-4F0B-953F-7D0F67D97D11}">
  <dimension ref="B1:V62"/>
  <sheetViews>
    <sheetView showGridLines="0" workbookViewId="0"/>
  </sheetViews>
  <sheetFormatPr baseColWidth="10" defaultColWidth="11.42578125" defaultRowHeight="15" x14ac:dyDescent="0.25"/>
  <cols>
    <col min="1" max="1" width="15.5703125" customWidth="1"/>
    <col min="2" max="2" width="16.5703125" customWidth="1"/>
    <col min="9" max="9" width="13.42578125" bestFit="1" customWidth="1"/>
    <col min="10" max="10" width="13.42578125" customWidth="1"/>
    <col min="12" max="19" width="10.42578125" customWidth="1"/>
  </cols>
  <sheetData>
    <row r="1" spans="2:22" ht="42.75" customHeight="1" x14ac:dyDescent="0.35">
      <c r="B1" s="153"/>
    </row>
    <row r="3" spans="2:22" ht="21.75" customHeight="1" thickBot="1" x14ac:dyDescent="0.3">
      <c r="B3" s="52" t="s">
        <v>277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2:22" ht="21.75" thickBot="1" x14ac:dyDescent="0.3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2:22" ht="45.75" thickBot="1" x14ac:dyDescent="0.3">
      <c r="B5" s="16"/>
      <c r="C5" s="55" t="s">
        <v>520</v>
      </c>
      <c r="D5" s="55" t="s">
        <v>521</v>
      </c>
      <c r="E5" s="55" t="s">
        <v>522</v>
      </c>
      <c r="F5" s="55" t="s">
        <v>523</v>
      </c>
      <c r="G5" s="55" t="s">
        <v>524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56" t="str">
        <f>CONCATENATE("cuota ",G5)</f>
        <v>cuota acumulado a agosto 2023</v>
      </c>
      <c r="K5" s="56" t="str">
        <f>CONCATENATE("cuota/ total isla ",RIGHT(G5,2))</f>
        <v>cuota/ total isla 23</v>
      </c>
      <c r="L5" s="57" t="s">
        <v>515</v>
      </c>
      <c r="M5" s="57" t="s">
        <v>519</v>
      </c>
      <c r="N5" s="57" t="s">
        <v>516</v>
      </c>
      <c r="O5" s="57" t="s">
        <v>517</v>
      </c>
      <c r="P5" s="57" t="s">
        <v>518</v>
      </c>
      <c r="Q5" s="21" t="str">
        <f>CONCATENATE("var. ",RIGHT(P5,2),"/",RIGHT(O5,2))</f>
        <v>var. 23/22</v>
      </c>
      <c r="R5" s="21" t="str">
        <f>CONCATENATE("dif. ",RIGHT(P5,2),"/",RIGHT(O5,2))</f>
        <v>dif. 23/22</v>
      </c>
      <c r="S5" s="56" t="str">
        <f>CONCATENATE("cuota ",P5)</f>
        <v>cuota agosto 2023</v>
      </c>
      <c r="T5" s="58" t="str">
        <f>CONCATENATE("cuota/ total isla ",RIGHT(P5,2))</f>
        <v>cuota/ total isla 23</v>
      </c>
    </row>
    <row r="6" spans="2:22" ht="15.75" x14ac:dyDescent="0.25">
      <c r="B6" s="154" t="s">
        <v>98</v>
      </c>
      <c r="C6" s="155">
        <v>8806613</v>
      </c>
      <c r="D6" s="155">
        <v>3259453</v>
      </c>
      <c r="E6" s="155">
        <v>2799494</v>
      </c>
      <c r="F6" s="155">
        <v>8100710</v>
      </c>
      <c r="G6" s="155">
        <v>8952969</v>
      </c>
      <c r="H6" s="156">
        <f>G6/F6-1</f>
        <v>0.10520793856340993</v>
      </c>
      <c r="I6" s="155">
        <f>G6-F6</f>
        <v>852259</v>
      </c>
      <c r="J6" s="157">
        <f>F6/$G$6</f>
        <v>0.90480710923940422</v>
      </c>
      <c r="K6" s="157">
        <f>G6/G6</f>
        <v>1</v>
      </c>
      <c r="L6" s="158">
        <v>1245415</v>
      </c>
      <c r="M6" s="159">
        <v>455540</v>
      </c>
      <c r="N6" s="159">
        <v>841157</v>
      </c>
      <c r="O6" s="159">
        <v>1206791</v>
      </c>
      <c r="P6" s="159">
        <v>1237548</v>
      </c>
      <c r="Q6" s="156">
        <f>P6/O6-1</f>
        <v>2.5486600413824778E-2</v>
      </c>
      <c r="R6" s="155">
        <f>P6-O6</f>
        <v>30757</v>
      </c>
      <c r="S6" s="157">
        <f>P6/$P$6</f>
        <v>1</v>
      </c>
      <c r="T6" s="157">
        <f>P6/P6</f>
        <v>1</v>
      </c>
    </row>
    <row r="7" spans="2:22" ht="15.75" x14ac:dyDescent="0.25">
      <c r="B7" s="32" t="s">
        <v>99</v>
      </c>
      <c r="C7" s="33">
        <v>6345977</v>
      </c>
      <c r="D7" s="33">
        <v>2431075</v>
      </c>
      <c r="E7" s="33">
        <v>2193929</v>
      </c>
      <c r="F7" s="33">
        <v>6365657</v>
      </c>
      <c r="G7" s="33">
        <v>7001834</v>
      </c>
      <c r="H7" s="34">
        <f t="shared" ref="H7:H29" si="0">G7/F7-1</f>
        <v>9.9938937960370788E-2</v>
      </c>
      <c r="I7" s="33">
        <f t="shared" ref="I7:I29" si="1">G7-F7</f>
        <v>636177</v>
      </c>
      <c r="J7" s="34">
        <f t="shared" ref="J7:J29" si="2">F7/$G$6</f>
        <v>0.71101072727940862</v>
      </c>
      <c r="K7" s="34">
        <f>G7/G6</f>
        <v>0.78206838424214353</v>
      </c>
      <c r="L7" s="160">
        <v>881617</v>
      </c>
      <c r="M7" s="33">
        <v>342318</v>
      </c>
      <c r="N7" s="33">
        <v>663913</v>
      </c>
      <c r="O7" s="33">
        <v>940899</v>
      </c>
      <c r="P7" s="33">
        <v>946793</v>
      </c>
      <c r="Q7" s="34">
        <f t="shared" ref="Q7:Q29" si="3">P7/O7-1</f>
        <v>6.2642217708808179E-3</v>
      </c>
      <c r="R7" s="33">
        <f t="shared" ref="R7:R29" si="4">P7-O7</f>
        <v>5894</v>
      </c>
      <c r="S7" s="34">
        <f>P7/$P$6</f>
        <v>0.76505557764224097</v>
      </c>
      <c r="T7" s="34">
        <f>P7/P6</f>
        <v>0.76505557764224097</v>
      </c>
    </row>
    <row r="8" spans="2:22" ht="15.75" x14ac:dyDescent="0.25">
      <c r="B8" s="32" t="s">
        <v>100</v>
      </c>
      <c r="C8" s="33">
        <v>2460636</v>
      </c>
      <c r="D8" s="33">
        <v>827416</v>
      </c>
      <c r="E8" s="33">
        <v>605565</v>
      </c>
      <c r="F8" s="33">
        <v>1735053</v>
      </c>
      <c r="G8" s="33">
        <v>1952779</v>
      </c>
      <c r="H8" s="34">
        <f t="shared" si="0"/>
        <v>0.1254866566035735</v>
      </c>
      <c r="I8" s="33">
        <f t="shared" si="1"/>
        <v>217726</v>
      </c>
      <c r="J8" s="34">
        <f t="shared" si="2"/>
        <v>0.19379638195999563</v>
      </c>
      <c r="K8" s="34">
        <f>G8/G6</f>
        <v>0.21811524199402454</v>
      </c>
      <c r="L8" s="160">
        <v>363798</v>
      </c>
      <c r="M8" s="33">
        <v>113222</v>
      </c>
      <c r="N8" s="33">
        <v>177244</v>
      </c>
      <c r="O8" s="33">
        <v>265892</v>
      </c>
      <c r="P8" s="33">
        <v>290755</v>
      </c>
      <c r="Q8" s="34">
        <f t="shared" si="3"/>
        <v>9.3507890421675066E-2</v>
      </c>
      <c r="R8" s="33">
        <f t="shared" si="4"/>
        <v>24863</v>
      </c>
      <c r="S8" s="34">
        <f>P8/$P$6</f>
        <v>0.23494442235775906</v>
      </c>
      <c r="T8" s="34">
        <f>P8/P6</f>
        <v>0.23494442235775906</v>
      </c>
    </row>
    <row r="9" spans="2:22" x14ac:dyDescent="0.25">
      <c r="B9" s="161" t="s">
        <v>101</v>
      </c>
      <c r="C9" s="162">
        <v>3238788</v>
      </c>
      <c r="D9" s="162">
        <v>1201306</v>
      </c>
      <c r="E9" s="162">
        <v>1031934</v>
      </c>
      <c r="F9" s="162">
        <v>3101117</v>
      </c>
      <c r="G9" s="162">
        <v>3427350</v>
      </c>
      <c r="H9" s="163">
        <f t="shared" si="0"/>
        <v>0.1051985462012559</v>
      </c>
      <c r="I9" s="162">
        <f t="shared" si="1"/>
        <v>326233</v>
      </c>
      <c r="J9" s="163">
        <f t="shared" si="2"/>
        <v>0.34637861473663095</v>
      </c>
      <c r="K9" s="163">
        <f t="shared" ref="K9" si="5">G9/G9</f>
        <v>1</v>
      </c>
      <c r="L9" s="164">
        <v>446971</v>
      </c>
      <c r="M9" s="162">
        <v>152176</v>
      </c>
      <c r="N9" s="162">
        <v>286184</v>
      </c>
      <c r="O9" s="162">
        <v>442299</v>
      </c>
      <c r="P9" s="162">
        <v>447853</v>
      </c>
      <c r="Q9" s="163">
        <f t="shared" si="3"/>
        <v>1.255711633985146E-2</v>
      </c>
      <c r="R9" s="162">
        <f t="shared" si="4"/>
        <v>5554</v>
      </c>
      <c r="S9" s="163">
        <f t="shared" ref="S9:S29" si="6">P9/$P$6</f>
        <v>0.36188737729768866</v>
      </c>
      <c r="T9" s="163">
        <f t="shared" ref="T9" si="7">P9/P9</f>
        <v>1</v>
      </c>
    </row>
    <row r="10" spans="2:22" x14ac:dyDescent="0.25">
      <c r="B10" s="40" t="s">
        <v>99</v>
      </c>
      <c r="C10" s="41">
        <v>2366450</v>
      </c>
      <c r="D10" s="41">
        <v>914906</v>
      </c>
      <c r="E10" s="41">
        <v>808744</v>
      </c>
      <c r="F10" s="41">
        <v>2458403</v>
      </c>
      <c r="G10" s="41">
        <v>2700160</v>
      </c>
      <c r="H10" s="42">
        <f t="shared" si="0"/>
        <v>9.8339043679982474E-2</v>
      </c>
      <c r="I10" s="41">
        <f t="shared" si="1"/>
        <v>241757</v>
      </c>
      <c r="J10" s="42">
        <f t="shared" si="2"/>
        <v>0.27459080892606685</v>
      </c>
      <c r="K10" s="42">
        <f t="shared" ref="K10" si="8">G10/G9</f>
        <v>0.78782733015303363</v>
      </c>
      <c r="L10" s="165">
        <v>325829</v>
      </c>
      <c r="M10" s="41">
        <v>120031</v>
      </c>
      <c r="N10" s="41">
        <v>230328</v>
      </c>
      <c r="O10" s="41">
        <v>347304</v>
      </c>
      <c r="P10" s="41">
        <v>346742</v>
      </c>
      <c r="Q10" s="42">
        <f t="shared" si="3"/>
        <v>-1.6181788865086144E-3</v>
      </c>
      <c r="R10" s="41">
        <f t="shared" si="4"/>
        <v>-562</v>
      </c>
      <c r="S10" s="42">
        <f t="shared" si="6"/>
        <v>0.28018468778584749</v>
      </c>
      <c r="T10" s="42">
        <f t="shared" ref="T10" si="9">P10/P9</f>
        <v>0.7742317233556546</v>
      </c>
    </row>
    <row r="11" spans="2:22" x14ac:dyDescent="0.25">
      <c r="B11" s="166" t="s">
        <v>100</v>
      </c>
      <c r="C11" s="167">
        <v>872338</v>
      </c>
      <c r="D11" s="167">
        <v>280673</v>
      </c>
      <c r="E11" s="167">
        <v>223190</v>
      </c>
      <c r="F11" s="167">
        <v>642714</v>
      </c>
      <c r="G11" s="167">
        <v>727980</v>
      </c>
      <c r="H11" s="168">
        <f t="shared" si="0"/>
        <v>0.13266554019361654</v>
      </c>
      <c r="I11" s="167">
        <f t="shared" si="1"/>
        <v>85266</v>
      </c>
      <c r="J11" s="168">
        <f t="shared" si="2"/>
        <v>7.178780581056407E-2</v>
      </c>
      <c r="K11" s="168">
        <f t="shared" ref="K11" si="10">G11/G9</f>
        <v>0.21240316862882402</v>
      </c>
      <c r="L11" s="169">
        <v>121142</v>
      </c>
      <c r="M11" s="167">
        <v>32145</v>
      </c>
      <c r="N11" s="167">
        <v>55856</v>
      </c>
      <c r="O11" s="167">
        <v>94995</v>
      </c>
      <c r="P11" s="167">
        <v>101111</v>
      </c>
      <c r="Q11" s="168">
        <f t="shared" si="3"/>
        <v>6.4382335912416488E-2</v>
      </c>
      <c r="R11" s="167">
        <f t="shared" si="4"/>
        <v>6116</v>
      </c>
      <c r="S11" s="168">
        <f t="shared" si="6"/>
        <v>8.1702689511841162E-2</v>
      </c>
      <c r="T11" s="168">
        <f t="shared" ref="T11" si="11">P11/P9</f>
        <v>0.22576827664434534</v>
      </c>
    </row>
    <row r="12" spans="2:22" x14ac:dyDescent="0.25">
      <c r="B12" s="161" t="s">
        <v>102</v>
      </c>
      <c r="C12" s="162">
        <v>2520026</v>
      </c>
      <c r="D12" s="162">
        <v>974072</v>
      </c>
      <c r="E12" s="162">
        <v>862563</v>
      </c>
      <c r="F12" s="162">
        <v>2153073</v>
      </c>
      <c r="G12" s="162">
        <v>2423747</v>
      </c>
      <c r="H12" s="163">
        <f t="shared" si="0"/>
        <v>0.12571519869507441</v>
      </c>
      <c r="I12" s="162">
        <f t="shared" si="1"/>
        <v>270674</v>
      </c>
      <c r="J12" s="163">
        <f t="shared" si="2"/>
        <v>0.24048703843384245</v>
      </c>
      <c r="K12" s="163">
        <f t="shared" ref="K12" si="12">G12/G12</f>
        <v>1</v>
      </c>
      <c r="L12" s="164">
        <v>364513</v>
      </c>
      <c r="M12" s="162">
        <v>138877</v>
      </c>
      <c r="N12" s="162">
        <v>234299</v>
      </c>
      <c r="O12" s="162">
        <v>318255</v>
      </c>
      <c r="P12" s="162">
        <v>348736</v>
      </c>
      <c r="Q12" s="163">
        <f t="shared" si="3"/>
        <v>9.5775400229375807E-2</v>
      </c>
      <c r="R12" s="162">
        <f t="shared" si="4"/>
        <v>30481</v>
      </c>
      <c r="S12" s="163">
        <f t="shared" si="6"/>
        <v>0.28179593842016631</v>
      </c>
      <c r="T12" s="163">
        <f t="shared" ref="T12" si="13">P12/P12</f>
        <v>1</v>
      </c>
      <c r="V12" s="141"/>
    </row>
    <row r="13" spans="2:22" x14ac:dyDescent="0.25">
      <c r="B13" s="40" t="s">
        <v>99</v>
      </c>
      <c r="C13" s="41">
        <v>1690003</v>
      </c>
      <c r="D13" s="41">
        <v>681100</v>
      </c>
      <c r="E13" s="41">
        <v>684705</v>
      </c>
      <c r="F13" s="41">
        <v>1679422</v>
      </c>
      <c r="G13" s="41">
        <v>1849078</v>
      </c>
      <c r="H13" s="42">
        <f t="shared" si="0"/>
        <v>0.10102047013794024</v>
      </c>
      <c r="I13" s="41">
        <f t="shared" si="1"/>
        <v>169656</v>
      </c>
      <c r="J13" s="42">
        <f t="shared" si="2"/>
        <v>0.18758268904985598</v>
      </c>
      <c r="K13" s="42">
        <f t="shared" ref="K13" si="14">G13/G12</f>
        <v>0.76290058327044863</v>
      </c>
      <c r="L13" s="165">
        <v>234953</v>
      </c>
      <c r="M13" s="41">
        <v>100650</v>
      </c>
      <c r="N13" s="41">
        <v>183322</v>
      </c>
      <c r="O13" s="41">
        <v>243582</v>
      </c>
      <c r="P13" s="41">
        <v>255562</v>
      </c>
      <c r="Q13" s="42">
        <f t="shared" si="3"/>
        <v>4.9182616121059786E-2</v>
      </c>
      <c r="R13" s="41">
        <f t="shared" si="4"/>
        <v>11980</v>
      </c>
      <c r="S13" s="42">
        <f t="shared" si="6"/>
        <v>0.2065067375164438</v>
      </c>
      <c r="T13" s="42">
        <f t="shared" ref="T13" si="15">P13/P12</f>
        <v>0.7328236832446321</v>
      </c>
    </row>
    <row r="14" spans="2:22" x14ac:dyDescent="0.25">
      <c r="B14" s="166" t="s">
        <v>100</v>
      </c>
      <c r="C14" s="167">
        <v>830023</v>
      </c>
      <c r="D14" s="167">
        <v>280027</v>
      </c>
      <c r="E14" s="167">
        <v>177858</v>
      </c>
      <c r="F14" s="167">
        <v>473651</v>
      </c>
      <c r="G14" s="167">
        <v>573068</v>
      </c>
      <c r="H14" s="168">
        <f t="shared" si="0"/>
        <v>0.20989504930845704</v>
      </c>
      <c r="I14" s="167">
        <f t="shared" si="1"/>
        <v>99417</v>
      </c>
      <c r="J14" s="168">
        <f t="shared" si="2"/>
        <v>5.2904349383986471E-2</v>
      </c>
      <c r="K14" s="168">
        <f t="shared" ref="K14" si="16">G14/G12</f>
        <v>0.23643886923841473</v>
      </c>
      <c r="L14" s="169">
        <v>129560</v>
      </c>
      <c r="M14" s="167">
        <v>38227</v>
      </c>
      <c r="N14" s="167">
        <v>50977</v>
      </c>
      <c r="O14" s="167">
        <v>74673</v>
      </c>
      <c r="P14" s="167">
        <v>93174</v>
      </c>
      <c r="Q14" s="168">
        <f t="shared" si="3"/>
        <v>0.24776023462295615</v>
      </c>
      <c r="R14" s="167">
        <f t="shared" si="4"/>
        <v>18501</v>
      </c>
      <c r="S14" s="168">
        <f t="shared" si="6"/>
        <v>7.5289200903722528E-2</v>
      </c>
      <c r="T14" s="168">
        <f t="shared" ref="T14" si="17">P14/P12</f>
        <v>0.26717631675536796</v>
      </c>
    </row>
    <row r="15" spans="2:22" x14ac:dyDescent="0.25">
      <c r="B15" s="161" t="s">
        <v>103</v>
      </c>
      <c r="C15" s="162">
        <v>1584814</v>
      </c>
      <c r="D15" s="162">
        <v>519775</v>
      </c>
      <c r="E15" s="162">
        <v>363799</v>
      </c>
      <c r="F15" s="162">
        <v>1465117</v>
      </c>
      <c r="G15" s="162">
        <v>1625260</v>
      </c>
      <c r="H15" s="163">
        <f t="shared" si="0"/>
        <v>0.10930389859649425</v>
      </c>
      <c r="I15" s="162">
        <f t="shared" si="1"/>
        <v>160143</v>
      </c>
      <c r="J15" s="163">
        <f t="shared" si="2"/>
        <v>0.16364593689534723</v>
      </c>
      <c r="K15" s="163">
        <f t="shared" ref="K15" si="18">G15/G15</f>
        <v>1</v>
      </c>
      <c r="L15" s="164">
        <v>213417</v>
      </c>
      <c r="M15" s="162">
        <v>65311</v>
      </c>
      <c r="N15" s="162">
        <v>144612</v>
      </c>
      <c r="O15" s="162">
        <v>215129</v>
      </c>
      <c r="P15" s="162">
        <v>223604</v>
      </c>
      <c r="Q15" s="163">
        <f t="shared" si="3"/>
        <v>3.9394967670560499E-2</v>
      </c>
      <c r="R15" s="162">
        <f t="shared" si="4"/>
        <v>8475</v>
      </c>
      <c r="S15" s="163">
        <f t="shared" si="6"/>
        <v>0.1806830926962025</v>
      </c>
      <c r="T15" s="163">
        <f t="shared" ref="T15" si="19">P15/P15</f>
        <v>1</v>
      </c>
    </row>
    <row r="16" spans="2:22" x14ac:dyDescent="0.25">
      <c r="B16" s="40" t="s">
        <v>99</v>
      </c>
      <c r="C16" s="41">
        <v>1090013</v>
      </c>
      <c r="D16" s="41">
        <v>361110</v>
      </c>
      <c r="E16" s="41">
        <v>260134</v>
      </c>
      <c r="F16" s="41">
        <v>1052002</v>
      </c>
      <c r="G16" s="41">
        <v>1158011</v>
      </c>
      <c r="H16" s="42">
        <f t="shared" si="0"/>
        <v>0.10076881983114094</v>
      </c>
      <c r="I16" s="41">
        <f t="shared" si="1"/>
        <v>106009</v>
      </c>
      <c r="J16" s="42">
        <f t="shared" si="2"/>
        <v>0.11750314337065168</v>
      </c>
      <c r="K16" s="42">
        <f t="shared" ref="K16" si="20">G16/G15</f>
        <v>0.71250815254174715</v>
      </c>
      <c r="L16" s="165">
        <v>145093</v>
      </c>
      <c r="M16" s="41">
        <v>45672</v>
      </c>
      <c r="N16" s="41">
        <v>104750</v>
      </c>
      <c r="O16" s="41">
        <v>154337</v>
      </c>
      <c r="P16" s="41">
        <v>159367</v>
      </c>
      <c r="Q16" s="42">
        <f t="shared" si="3"/>
        <v>3.2591018355935475E-2</v>
      </c>
      <c r="R16" s="41">
        <f t="shared" si="4"/>
        <v>5030</v>
      </c>
      <c r="S16" s="42">
        <f t="shared" si="6"/>
        <v>0.12877641917727636</v>
      </c>
      <c r="T16" s="42">
        <f t="shared" ref="T16" si="21">P16/P15</f>
        <v>0.71271980823241088</v>
      </c>
    </row>
    <row r="17" spans="2:20" x14ac:dyDescent="0.25">
      <c r="B17" s="166" t="s">
        <v>100</v>
      </c>
      <c r="C17" s="167">
        <v>494801</v>
      </c>
      <c r="D17" s="167">
        <v>158202</v>
      </c>
      <c r="E17" s="167">
        <v>103665</v>
      </c>
      <c r="F17" s="167">
        <v>413115</v>
      </c>
      <c r="G17" s="167">
        <v>466890</v>
      </c>
      <c r="H17" s="168">
        <f t="shared" si="0"/>
        <v>0.13016956537525881</v>
      </c>
      <c r="I17" s="167">
        <f t="shared" si="1"/>
        <v>53775</v>
      </c>
      <c r="J17" s="168">
        <f t="shared" si="2"/>
        <v>4.6142793524695552E-2</v>
      </c>
      <c r="K17" s="168">
        <f t="shared" ref="K17" si="22">G17/G15</f>
        <v>0.28727095972336736</v>
      </c>
      <c r="L17" s="169">
        <v>68324</v>
      </c>
      <c r="M17" s="167">
        <v>19639</v>
      </c>
      <c r="N17" s="167">
        <v>39862</v>
      </c>
      <c r="O17" s="167">
        <v>60792</v>
      </c>
      <c r="P17" s="167">
        <v>64237</v>
      </c>
      <c r="Q17" s="168">
        <f t="shared" si="3"/>
        <v>5.6668640610606724E-2</v>
      </c>
      <c r="R17" s="167">
        <f t="shared" si="4"/>
        <v>3445</v>
      </c>
      <c r="S17" s="168">
        <f t="shared" si="6"/>
        <v>5.1906673518926132E-2</v>
      </c>
      <c r="T17" s="168">
        <f t="shared" ref="T17" si="23">P17/P15</f>
        <v>0.28728019176758912</v>
      </c>
    </row>
    <row r="18" spans="2:20" x14ac:dyDescent="0.25">
      <c r="B18" s="161" t="s">
        <v>104</v>
      </c>
      <c r="C18" s="162">
        <v>1180531</v>
      </c>
      <c r="D18" s="162">
        <v>449655</v>
      </c>
      <c r="E18" s="162">
        <v>427830</v>
      </c>
      <c r="F18" s="162">
        <v>1187185</v>
      </c>
      <c r="G18" s="162">
        <v>1279912</v>
      </c>
      <c r="H18" s="163">
        <f t="shared" si="0"/>
        <v>7.8106613543803105E-2</v>
      </c>
      <c r="I18" s="162">
        <f t="shared" si="1"/>
        <v>92727</v>
      </c>
      <c r="J18" s="163">
        <f t="shared" si="2"/>
        <v>0.13260238028301002</v>
      </c>
      <c r="K18" s="163">
        <f t="shared" ref="K18" si="24">G18/G18</f>
        <v>1</v>
      </c>
      <c r="L18" s="164">
        <v>177390</v>
      </c>
      <c r="M18" s="162">
        <v>76325</v>
      </c>
      <c r="N18" s="162">
        <v>145205</v>
      </c>
      <c r="O18" s="162">
        <v>199508</v>
      </c>
      <c r="P18" s="162">
        <v>187036</v>
      </c>
      <c r="Q18" s="163">
        <f t="shared" si="3"/>
        <v>-6.2513783908414666E-2</v>
      </c>
      <c r="R18" s="162">
        <f t="shared" si="4"/>
        <v>-12472</v>
      </c>
      <c r="S18" s="163">
        <f t="shared" si="6"/>
        <v>0.15113433983974764</v>
      </c>
      <c r="T18" s="163">
        <f t="shared" ref="T18" si="25">P18/P18</f>
        <v>1</v>
      </c>
    </row>
    <row r="19" spans="2:20" x14ac:dyDescent="0.25">
      <c r="B19" s="40" t="s">
        <v>99</v>
      </c>
      <c r="C19" s="41">
        <v>1009099</v>
      </c>
      <c r="D19" s="41">
        <v>387476</v>
      </c>
      <c r="E19" s="41">
        <v>366971</v>
      </c>
      <c r="F19" s="41">
        <v>1046601</v>
      </c>
      <c r="G19" s="41">
        <v>1155808</v>
      </c>
      <c r="H19" s="42">
        <f t="shared" si="0"/>
        <v>0.10434444453999192</v>
      </c>
      <c r="I19" s="41">
        <f t="shared" si="1"/>
        <v>109207</v>
      </c>
      <c r="J19" s="42">
        <f t="shared" si="2"/>
        <v>0.11689987980523556</v>
      </c>
      <c r="K19" s="42">
        <f t="shared" ref="K19" si="26">G19/G18</f>
        <v>0.9030370837995112</v>
      </c>
      <c r="L19" s="165">
        <v>146822</v>
      </c>
      <c r="M19" s="41">
        <v>62814</v>
      </c>
      <c r="N19" s="41">
        <v>125372</v>
      </c>
      <c r="O19" s="41">
        <v>173736</v>
      </c>
      <c r="P19" s="41">
        <v>164577</v>
      </c>
      <c r="Q19" s="42">
        <f t="shared" si="3"/>
        <v>-5.271791683934246E-2</v>
      </c>
      <c r="R19" s="41">
        <f t="shared" si="4"/>
        <v>-9159</v>
      </c>
      <c r="S19" s="42">
        <f t="shared" si="6"/>
        <v>0.13298635689282354</v>
      </c>
      <c r="T19" s="42">
        <f t="shared" ref="T19" si="27">P19/P18</f>
        <v>0.87992151243610861</v>
      </c>
    </row>
    <row r="20" spans="2:20" x14ac:dyDescent="0.25">
      <c r="B20" s="166" t="s">
        <v>100</v>
      </c>
      <c r="C20" s="167">
        <v>171432</v>
      </c>
      <c r="D20" s="167">
        <v>61574</v>
      </c>
      <c r="E20" s="167">
        <v>60859</v>
      </c>
      <c r="F20" s="167">
        <v>140584</v>
      </c>
      <c r="G20" s="167">
        <v>126165</v>
      </c>
      <c r="H20" s="168">
        <f t="shared" si="0"/>
        <v>-0.10256501451089739</v>
      </c>
      <c r="I20" s="167">
        <f t="shared" si="1"/>
        <v>-14419</v>
      </c>
      <c r="J20" s="168">
        <f t="shared" si="2"/>
        <v>1.5702500477774467E-2</v>
      </c>
      <c r="K20" s="168">
        <f t="shared" ref="K20" si="28">G20/G18</f>
        <v>9.8573183156342004E-2</v>
      </c>
      <c r="L20" s="169">
        <v>30568</v>
      </c>
      <c r="M20" s="167">
        <v>13511</v>
      </c>
      <c r="N20" s="167">
        <v>19833</v>
      </c>
      <c r="O20" s="167">
        <v>25772</v>
      </c>
      <c r="P20" s="167">
        <v>22459</v>
      </c>
      <c r="Q20" s="168">
        <f t="shared" si="3"/>
        <v>-0.12855036473692383</v>
      </c>
      <c r="R20" s="167">
        <f t="shared" si="4"/>
        <v>-3313</v>
      </c>
      <c r="S20" s="168">
        <f t="shared" si="6"/>
        <v>1.8147982946924077E-2</v>
      </c>
      <c r="T20" s="168">
        <f>P20/P18</f>
        <v>0.12007848756389145</v>
      </c>
    </row>
    <row r="21" spans="2:20" x14ac:dyDescent="0.25">
      <c r="B21" s="161" t="s">
        <v>105</v>
      </c>
      <c r="C21" s="162">
        <v>153431</v>
      </c>
      <c r="D21" s="162">
        <v>57834</v>
      </c>
      <c r="E21" s="162">
        <v>51056</v>
      </c>
      <c r="F21" s="162">
        <v>101738</v>
      </c>
      <c r="G21" s="162">
        <v>101245</v>
      </c>
      <c r="H21" s="163">
        <f t="shared" si="0"/>
        <v>-4.8457803377301989E-3</v>
      </c>
      <c r="I21" s="162">
        <f t="shared" si="1"/>
        <v>-493</v>
      </c>
      <c r="J21" s="163">
        <f t="shared" si="2"/>
        <v>1.1363604632161689E-2</v>
      </c>
      <c r="K21" s="163">
        <f t="shared" ref="K21" si="29">G21/G21</f>
        <v>1</v>
      </c>
      <c r="L21" s="164">
        <v>22382</v>
      </c>
      <c r="M21" s="162">
        <v>9902</v>
      </c>
      <c r="N21" s="162">
        <v>14809</v>
      </c>
      <c r="O21" s="162">
        <v>17711</v>
      </c>
      <c r="P21" s="162">
        <v>15330</v>
      </c>
      <c r="Q21" s="163">
        <f t="shared" si="3"/>
        <v>-0.13443622607419115</v>
      </c>
      <c r="R21" s="162">
        <f t="shared" si="4"/>
        <v>-2381</v>
      </c>
      <c r="S21" s="163">
        <f t="shared" si="6"/>
        <v>1.2387398306974759E-2</v>
      </c>
      <c r="T21" s="163">
        <f t="shared" ref="T21" si="30">P21/P21</f>
        <v>1</v>
      </c>
    </row>
    <row r="22" spans="2:20" x14ac:dyDescent="0.25">
      <c r="B22" s="40" t="s">
        <v>99</v>
      </c>
      <c r="C22" s="41">
        <v>110271</v>
      </c>
      <c r="D22" s="41">
        <v>41158</v>
      </c>
      <c r="E22" s="41">
        <v>33394</v>
      </c>
      <c r="F22" s="41">
        <v>68778</v>
      </c>
      <c r="G22" s="41">
        <v>74740</v>
      </c>
      <c r="H22" s="42">
        <f t="shared" si="0"/>
        <v>8.668469568757442E-2</v>
      </c>
      <c r="I22" s="41">
        <f t="shared" si="1"/>
        <v>5962</v>
      </c>
      <c r="J22" s="42">
        <f t="shared" si="2"/>
        <v>7.6821443255304473E-3</v>
      </c>
      <c r="K22" s="42">
        <f t="shared" ref="K22" si="31">G22/G21</f>
        <v>0.73820929428613757</v>
      </c>
      <c r="L22" s="165">
        <v>15728</v>
      </c>
      <c r="M22" s="41">
        <v>5933</v>
      </c>
      <c r="N22" s="41">
        <v>10199</v>
      </c>
      <c r="O22" s="41">
        <v>12495</v>
      </c>
      <c r="P22" s="41">
        <v>10564</v>
      </c>
      <c r="Q22" s="42">
        <f t="shared" si="3"/>
        <v>-0.15454181672669065</v>
      </c>
      <c r="R22" s="41">
        <f t="shared" si="4"/>
        <v>-1931</v>
      </c>
      <c r="S22" s="42">
        <f t="shared" si="6"/>
        <v>8.5362345541344659E-3</v>
      </c>
      <c r="T22" s="42">
        <f t="shared" ref="T22" si="32">P22/P21</f>
        <v>0.6891063274624919</v>
      </c>
    </row>
    <row r="23" spans="2:20" x14ac:dyDescent="0.25">
      <c r="B23" s="166" t="s">
        <v>100</v>
      </c>
      <c r="C23" s="167">
        <v>43160</v>
      </c>
      <c r="D23" s="167">
        <v>16599</v>
      </c>
      <c r="E23" s="167">
        <v>17662</v>
      </c>
      <c r="F23" s="167">
        <v>32960</v>
      </c>
      <c r="G23" s="167">
        <v>27026</v>
      </c>
      <c r="H23" s="168">
        <f t="shared" si="0"/>
        <v>-0.18003640776699026</v>
      </c>
      <c r="I23" s="167">
        <f t="shared" si="1"/>
        <v>-5934</v>
      </c>
      <c r="J23" s="168">
        <f t="shared" si="2"/>
        <v>3.6814603066312413E-3</v>
      </c>
      <c r="K23" s="168">
        <f t="shared" ref="K23" si="33">G23/G21</f>
        <v>0.26693663884636276</v>
      </c>
      <c r="L23" s="169">
        <v>6654</v>
      </c>
      <c r="M23" s="167">
        <v>3969</v>
      </c>
      <c r="N23" s="167">
        <v>4610</v>
      </c>
      <c r="O23" s="167">
        <v>5216</v>
      </c>
      <c r="P23" s="167">
        <v>4766</v>
      </c>
      <c r="Q23" s="168">
        <f t="shared" si="3"/>
        <v>-8.6273006134969354E-2</v>
      </c>
      <c r="R23" s="167">
        <f t="shared" si="4"/>
        <v>-450</v>
      </c>
      <c r="S23" s="168">
        <f t="shared" si="6"/>
        <v>3.8511637528402939E-3</v>
      </c>
      <c r="T23" s="168">
        <f t="shared" ref="T23" si="34">P23/P21</f>
        <v>0.31089367253750816</v>
      </c>
    </row>
    <row r="24" spans="2:20" x14ac:dyDescent="0.25">
      <c r="B24" s="161" t="s">
        <v>106</v>
      </c>
      <c r="C24" s="162">
        <v>115849</v>
      </c>
      <c r="D24" s="162">
        <v>51058</v>
      </c>
      <c r="E24" s="162">
        <v>54509</v>
      </c>
      <c r="F24" s="162">
        <v>80008</v>
      </c>
      <c r="G24" s="162">
        <v>83213</v>
      </c>
      <c r="H24" s="163">
        <f t="shared" si="0"/>
        <v>4.0058494150585044E-2</v>
      </c>
      <c r="I24" s="162">
        <f t="shared" si="1"/>
        <v>3205</v>
      </c>
      <c r="J24" s="163">
        <f t="shared" si="2"/>
        <v>8.936476826849284E-3</v>
      </c>
      <c r="K24" s="163">
        <f t="shared" ref="K24" si="35">G24/G24</f>
        <v>1</v>
      </c>
      <c r="L24" s="164">
        <v>17543</v>
      </c>
      <c r="M24" s="162">
        <v>12093</v>
      </c>
      <c r="N24" s="162">
        <v>13903</v>
      </c>
      <c r="O24" s="162">
        <v>12442</v>
      </c>
      <c r="P24" s="162">
        <v>13317</v>
      </c>
      <c r="Q24" s="163">
        <f t="shared" si="3"/>
        <v>7.0326314097411968E-2</v>
      </c>
      <c r="R24" s="162">
        <f t="shared" si="4"/>
        <v>875</v>
      </c>
      <c r="S24" s="163">
        <f t="shared" si="6"/>
        <v>1.0760794732810363E-2</v>
      </c>
      <c r="T24" s="163">
        <f t="shared" ref="T24" si="36">P24/P24</f>
        <v>1</v>
      </c>
    </row>
    <row r="25" spans="2:20" x14ac:dyDescent="0.25">
      <c r="B25" s="40" t="s">
        <v>99</v>
      </c>
      <c r="C25" s="41">
        <v>73256</v>
      </c>
      <c r="D25" s="41">
        <v>28455</v>
      </c>
      <c r="E25" s="41">
        <v>35022</v>
      </c>
      <c r="F25" s="41">
        <v>53099</v>
      </c>
      <c r="G25" s="41">
        <v>56346</v>
      </c>
      <c r="H25" s="42">
        <f t="shared" si="0"/>
        <v>6.1149927493926448E-2</v>
      </c>
      <c r="I25" s="41">
        <f t="shared" si="1"/>
        <v>3247</v>
      </c>
      <c r="J25" s="42">
        <f t="shared" si="2"/>
        <v>5.9308816996909066E-3</v>
      </c>
      <c r="K25" s="42">
        <f t="shared" ref="K25" si="37">G25/G24</f>
        <v>0.67712977539567132</v>
      </c>
      <c r="L25" s="165">
        <v>11993</v>
      </c>
      <c r="M25" s="41">
        <v>6889</v>
      </c>
      <c r="N25" s="41">
        <v>8548</v>
      </c>
      <c r="O25" s="41">
        <v>8795</v>
      </c>
      <c r="P25" s="41">
        <v>8629</v>
      </c>
      <c r="Q25" s="42">
        <f t="shared" si="3"/>
        <v>-1.8874360432063697E-2</v>
      </c>
      <c r="R25" s="41">
        <f t="shared" si="4"/>
        <v>-166</v>
      </c>
      <c r="S25" s="42">
        <f t="shared" si="6"/>
        <v>6.972658838283444E-3</v>
      </c>
      <c r="T25" s="42">
        <f t="shared" ref="T25" si="38">P25/P24</f>
        <v>0.64796876173312312</v>
      </c>
    </row>
    <row r="26" spans="2:20" x14ac:dyDescent="0.25">
      <c r="B26" s="166" t="s">
        <v>100</v>
      </c>
      <c r="C26" s="167">
        <v>42593</v>
      </c>
      <c r="D26" s="167">
        <v>21812</v>
      </c>
      <c r="E26" s="167">
        <v>19487</v>
      </c>
      <c r="F26" s="167">
        <v>26909</v>
      </c>
      <c r="G26" s="167">
        <v>27195</v>
      </c>
      <c r="H26" s="168">
        <f t="shared" si="0"/>
        <v>1.0628414285183352E-2</v>
      </c>
      <c r="I26" s="167">
        <f t="shared" si="1"/>
        <v>286</v>
      </c>
      <c r="J26" s="168">
        <f t="shared" si="2"/>
        <v>3.0055951271583761E-3</v>
      </c>
      <c r="K26" s="168">
        <f t="shared" ref="K26" si="39">G26/G24</f>
        <v>0.32681191640729212</v>
      </c>
      <c r="L26" s="169">
        <v>5550</v>
      </c>
      <c r="M26" s="167">
        <v>5204</v>
      </c>
      <c r="N26" s="167">
        <v>5355</v>
      </c>
      <c r="O26" s="167">
        <v>3647</v>
      </c>
      <c r="P26" s="167">
        <v>4688</v>
      </c>
      <c r="Q26" s="168">
        <f t="shared" si="3"/>
        <v>0.28544008774335072</v>
      </c>
      <c r="R26" s="167">
        <f t="shared" si="4"/>
        <v>1041</v>
      </c>
      <c r="S26" s="168">
        <f t="shared" si="6"/>
        <v>3.7881358945269193E-3</v>
      </c>
      <c r="T26" s="168">
        <f t="shared" ref="T26" si="40">P26/P24</f>
        <v>0.35203123826687693</v>
      </c>
    </row>
    <row r="27" spans="2:20" x14ac:dyDescent="0.25">
      <c r="B27" s="161" t="s">
        <v>107</v>
      </c>
      <c r="C27" s="162">
        <v>13174</v>
      </c>
      <c r="D27" s="162">
        <v>4748</v>
      </c>
      <c r="E27" s="162">
        <v>7803</v>
      </c>
      <c r="F27" s="162">
        <v>12472</v>
      </c>
      <c r="G27" s="162">
        <v>12242</v>
      </c>
      <c r="H27" s="163">
        <f t="shared" si="0"/>
        <v>-1.8441308531109701E-2</v>
      </c>
      <c r="I27" s="162">
        <f t="shared" si="1"/>
        <v>-230</v>
      </c>
      <c r="J27" s="163">
        <f t="shared" si="2"/>
        <v>1.393057431562647E-3</v>
      </c>
      <c r="K27" s="163">
        <f t="shared" ref="K27" si="41">G27/G27</f>
        <v>1</v>
      </c>
      <c r="L27" s="164">
        <v>3199</v>
      </c>
      <c r="M27" s="162">
        <v>856</v>
      </c>
      <c r="N27" s="162">
        <v>2145</v>
      </c>
      <c r="O27" s="162">
        <v>1447</v>
      </c>
      <c r="P27" s="162">
        <v>1672</v>
      </c>
      <c r="Q27" s="163">
        <f t="shared" si="3"/>
        <v>0.15549412577747068</v>
      </c>
      <c r="R27" s="162">
        <f t="shared" si="4"/>
        <v>225</v>
      </c>
      <c r="S27" s="163">
        <f t="shared" si="6"/>
        <v>1.3510587064097716E-3</v>
      </c>
      <c r="T27" s="163">
        <f t="shared" ref="T27" si="42">P27/P27</f>
        <v>1</v>
      </c>
    </row>
    <row r="28" spans="2:20" x14ac:dyDescent="0.25">
      <c r="B28" s="40" t="s">
        <v>99</v>
      </c>
      <c r="C28" s="41">
        <v>6885</v>
      </c>
      <c r="D28" s="41">
        <v>2678</v>
      </c>
      <c r="E28" s="41">
        <v>4959</v>
      </c>
      <c r="F28" s="41">
        <v>7352</v>
      </c>
      <c r="G28" s="41">
        <v>7691</v>
      </c>
      <c r="H28" s="42">
        <f t="shared" si="0"/>
        <v>4.6109902067464681E-2</v>
      </c>
      <c r="I28" s="41">
        <f t="shared" si="1"/>
        <v>339</v>
      </c>
      <c r="J28" s="42">
        <f t="shared" si="2"/>
        <v>8.2118010237721144E-4</v>
      </c>
      <c r="K28" s="42">
        <f t="shared" ref="K28" si="43">G28/G27</f>
        <v>0.62824701846103581</v>
      </c>
      <c r="L28" s="165">
        <v>1199</v>
      </c>
      <c r="M28" s="41">
        <v>329</v>
      </c>
      <c r="N28" s="41">
        <v>1394</v>
      </c>
      <c r="O28" s="41">
        <v>650</v>
      </c>
      <c r="P28" s="41">
        <v>1352</v>
      </c>
      <c r="Q28" s="42">
        <f t="shared" si="3"/>
        <v>1.08</v>
      </c>
      <c r="R28" s="41">
        <f t="shared" si="4"/>
        <v>702</v>
      </c>
      <c r="S28" s="42">
        <f t="shared" si="6"/>
        <v>1.0924828774318248E-3</v>
      </c>
      <c r="T28" s="42">
        <f t="shared" ref="T28" si="44">P28/P27</f>
        <v>0.80861244019138756</v>
      </c>
    </row>
    <row r="29" spans="2:20" x14ac:dyDescent="0.25">
      <c r="B29" s="166" t="s">
        <v>100</v>
      </c>
      <c r="C29" s="167">
        <v>6289</v>
      </c>
      <c r="D29" s="167">
        <v>1819</v>
      </c>
      <c r="E29" s="167">
        <v>2844</v>
      </c>
      <c r="F29" s="167">
        <v>5120</v>
      </c>
      <c r="G29" s="167">
        <v>4455</v>
      </c>
      <c r="H29" s="168">
        <f t="shared" si="0"/>
        <v>-0.1298828125</v>
      </c>
      <c r="I29" s="167">
        <f t="shared" si="1"/>
        <v>-665</v>
      </c>
      <c r="J29" s="168">
        <f t="shared" si="2"/>
        <v>5.7187732918543557E-4</v>
      </c>
      <c r="K29" s="168">
        <f t="shared" ref="K29" si="45">G29/G27</f>
        <v>0.36391112563306649</v>
      </c>
      <c r="L29" s="169">
        <v>2000</v>
      </c>
      <c r="M29" s="167">
        <v>527</v>
      </c>
      <c r="N29" s="167">
        <v>751</v>
      </c>
      <c r="O29" s="167">
        <v>797</v>
      </c>
      <c r="P29" s="167">
        <v>320</v>
      </c>
      <c r="Q29" s="168">
        <f t="shared" si="3"/>
        <v>-0.59849435382685068</v>
      </c>
      <c r="R29" s="167">
        <f t="shared" si="4"/>
        <v>-477</v>
      </c>
      <c r="S29" s="168">
        <f t="shared" si="6"/>
        <v>2.5857582897794671E-4</v>
      </c>
      <c r="T29" s="168">
        <f t="shared" ref="T29" si="46">P29/P27</f>
        <v>0.19138755980861244</v>
      </c>
    </row>
    <row r="30" spans="2:20" ht="6.75" customHeight="1" x14ac:dyDescent="0.25">
      <c r="B30" s="44"/>
      <c r="C30" s="45"/>
      <c r="D30" s="45"/>
      <c r="E30" s="45"/>
      <c r="F30" s="45"/>
      <c r="G30" s="46"/>
      <c r="H30" s="47"/>
      <c r="I30" s="45"/>
      <c r="J30" s="45"/>
      <c r="K30" s="47"/>
      <c r="L30" s="45"/>
      <c r="M30" s="45"/>
      <c r="N30" s="45"/>
      <c r="O30" s="45"/>
      <c r="P30" s="47"/>
      <c r="Q30" s="47"/>
      <c r="R30" s="47"/>
      <c r="S30" s="47"/>
      <c r="T30" s="47"/>
    </row>
    <row r="31" spans="2:20" x14ac:dyDescent="0.25">
      <c r="B31" s="49" t="s">
        <v>108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</row>
    <row r="34" spans="2:11" ht="21.75" thickBot="1" x14ac:dyDescent="0.3">
      <c r="B34" s="52" t="s">
        <v>277</v>
      </c>
      <c r="C34" s="52"/>
      <c r="D34" s="52"/>
      <c r="E34" s="52"/>
      <c r="F34" s="52"/>
      <c r="G34" s="52"/>
      <c r="H34" s="52"/>
      <c r="I34" s="52"/>
      <c r="J34" s="52"/>
      <c r="K34" s="52"/>
    </row>
    <row r="35" spans="2:11" ht="21.75" thickBot="1" x14ac:dyDescent="0.3">
      <c r="B35" s="15"/>
      <c r="C35" s="15"/>
      <c r="D35" s="15"/>
      <c r="E35" s="15"/>
      <c r="F35" s="15"/>
      <c r="G35" s="15"/>
      <c r="H35" s="15"/>
      <c r="I35" s="15"/>
      <c r="J35" s="15"/>
      <c r="K35" s="15"/>
    </row>
    <row r="36" spans="2:11" ht="30.75" thickBot="1" x14ac:dyDescent="0.3">
      <c r="B36" s="16"/>
      <c r="C36" s="122">
        <v>2018</v>
      </c>
      <c r="D36" s="122">
        <v>2019</v>
      </c>
      <c r="E36" s="122">
        <v>2020</v>
      </c>
      <c r="F36" s="122">
        <v>2021</v>
      </c>
      <c r="G36" s="122">
        <v>2022</v>
      </c>
      <c r="H36" s="56" t="str">
        <f>CONCATENATE("var. ",RIGHT(G36,2),"/",RIGHT(F36,2))</f>
        <v>var. 22/21</v>
      </c>
      <c r="I36" s="56" t="str">
        <f>CONCATENATE("dif. ",RIGHT(G36,2),"/",RIGHT(F36,2))</f>
        <v>dif. 22/21</v>
      </c>
      <c r="J36" s="56" t="str">
        <f>CONCATENATE("cuota ",G36)</f>
        <v>cuota 2022</v>
      </c>
      <c r="K36" s="56" t="str">
        <f>CONCATENATE("cuota/ total isla ",RIGHT(G36,2))</f>
        <v>cuota/ total isla 22</v>
      </c>
    </row>
    <row r="37" spans="2:11" ht="15.75" x14ac:dyDescent="0.25">
      <c r="B37" s="154" t="s">
        <v>98</v>
      </c>
      <c r="C37" s="155">
        <v>13460559</v>
      </c>
      <c r="D37" s="155">
        <v>13140461</v>
      </c>
      <c r="E37" s="155">
        <v>4156146</v>
      </c>
      <c r="F37" s="155">
        <v>6295130</v>
      </c>
      <c r="G37" s="155">
        <v>12449338</v>
      </c>
      <c r="H37" s="156">
        <f>G37/F37-1</f>
        <v>0.97761412393389802</v>
      </c>
      <c r="I37" s="155">
        <f>G37-F37</f>
        <v>6154208</v>
      </c>
      <c r="J37" s="157">
        <f>F37/$G$6</f>
        <v>0.7031332287646701</v>
      </c>
      <c r="K37" s="157">
        <f>G37/G37</f>
        <v>1</v>
      </c>
    </row>
    <row r="38" spans="2:11" ht="15.75" x14ac:dyDescent="0.25">
      <c r="B38" s="32" t="s">
        <v>99</v>
      </c>
      <c r="C38" s="33">
        <v>9552891</v>
      </c>
      <c r="D38" s="33">
        <v>9498532</v>
      </c>
      <c r="E38" s="33">
        <v>3131398</v>
      </c>
      <c r="F38" s="33">
        <v>4969959</v>
      </c>
      <c r="G38" s="33">
        <v>9792630</v>
      </c>
      <c r="H38" s="34">
        <f t="shared" ref="H38:H60" si="47">G38/F38-1</f>
        <v>0.97036434304588837</v>
      </c>
      <c r="I38" s="33">
        <f t="shared" ref="I38:I60" si="48">G38-F38</f>
        <v>4822671</v>
      </c>
      <c r="J38" s="34">
        <f t="shared" ref="J38:J60" si="49">F38/$G$6</f>
        <v>0.55511853107053089</v>
      </c>
      <c r="K38" s="34">
        <f>G38/G37</f>
        <v>0.7865984520622703</v>
      </c>
    </row>
    <row r="39" spans="2:11" ht="15.75" x14ac:dyDescent="0.25">
      <c r="B39" s="32" t="s">
        <v>100</v>
      </c>
      <c r="C39" s="33">
        <v>3907668</v>
      </c>
      <c r="D39" s="33">
        <v>3641929</v>
      </c>
      <c r="E39" s="33">
        <v>1024748</v>
      </c>
      <c r="F39" s="33">
        <v>1325171</v>
      </c>
      <c r="G39" s="33">
        <v>2656708</v>
      </c>
      <c r="H39" s="34">
        <f t="shared" si="47"/>
        <v>1.0048039083257936</v>
      </c>
      <c r="I39" s="33">
        <f t="shared" si="48"/>
        <v>1331537</v>
      </c>
      <c r="J39" s="34">
        <f t="shared" si="49"/>
        <v>0.14801469769413922</v>
      </c>
      <c r="K39" s="34">
        <f>G39/G37</f>
        <v>0.2134015479377297</v>
      </c>
    </row>
    <row r="40" spans="2:11" x14ac:dyDescent="0.25">
      <c r="B40" s="161" t="s">
        <v>101</v>
      </c>
      <c r="C40" s="162">
        <v>4872456</v>
      </c>
      <c r="D40" s="162">
        <v>4831573</v>
      </c>
      <c r="E40" s="162">
        <v>1565303</v>
      </c>
      <c r="F40" s="162">
        <v>2335438</v>
      </c>
      <c r="G40" s="162">
        <v>4757683</v>
      </c>
      <c r="H40" s="163">
        <f t="shared" si="47"/>
        <v>1.0371694731352319</v>
      </c>
      <c r="I40" s="162">
        <f t="shared" si="48"/>
        <v>2422245</v>
      </c>
      <c r="J40" s="163">
        <f t="shared" si="49"/>
        <v>0.2608562589683936</v>
      </c>
      <c r="K40" s="163">
        <f t="shared" ref="K40" si="50">G40/G40</f>
        <v>1</v>
      </c>
    </row>
    <row r="41" spans="2:11" x14ac:dyDescent="0.25">
      <c r="B41" s="40" t="s">
        <v>99</v>
      </c>
      <c r="C41" s="41">
        <v>3534922</v>
      </c>
      <c r="D41" s="41">
        <v>3568188</v>
      </c>
      <c r="E41" s="41">
        <v>1200286</v>
      </c>
      <c r="F41" s="41">
        <v>1858031</v>
      </c>
      <c r="G41" s="41">
        <v>3776873</v>
      </c>
      <c r="H41" s="42">
        <f t="shared" si="47"/>
        <v>1.0327287327283559</v>
      </c>
      <c r="I41" s="41">
        <f t="shared" si="48"/>
        <v>1918842</v>
      </c>
      <c r="J41" s="42">
        <f t="shared" si="49"/>
        <v>0.20753238394995002</v>
      </c>
      <c r="K41" s="42">
        <f t="shared" ref="K41" si="51">G41/G40</f>
        <v>0.79384713105097582</v>
      </c>
    </row>
    <row r="42" spans="2:11" x14ac:dyDescent="0.25">
      <c r="B42" s="166" t="s">
        <v>100</v>
      </c>
      <c r="C42" s="167">
        <v>1337534</v>
      </c>
      <c r="D42" s="167">
        <v>1263385</v>
      </c>
      <c r="E42" s="167">
        <v>365017</v>
      </c>
      <c r="F42" s="167">
        <v>477407</v>
      </c>
      <c r="G42" s="167">
        <v>980810</v>
      </c>
      <c r="H42" s="168">
        <f t="shared" si="47"/>
        <v>1.0544524902232268</v>
      </c>
      <c r="I42" s="167">
        <f t="shared" si="48"/>
        <v>503403</v>
      </c>
      <c r="J42" s="168">
        <f t="shared" si="49"/>
        <v>5.3323875018443601E-2</v>
      </c>
      <c r="K42" s="168">
        <f t="shared" ref="K42" si="52">G42/G40</f>
        <v>0.20615286894902413</v>
      </c>
    </row>
    <row r="43" spans="2:11" x14ac:dyDescent="0.25">
      <c r="B43" s="161" t="s">
        <v>102</v>
      </c>
      <c r="C43" s="162">
        <v>3847262</v>
      </c>
      <c r="D43" s="162">
        <v>3784870</v>
      </c>
      <c r="E43" s="162">
        <v>1235446</v>
      </c>
      <c r="F43" s="162">
        <v>1829409</v>
      </c>
      <c r="G43" s="162">
        <v>3316536</v>
      </c>
      <c r="H43" s="163">
        <f t="shared" si="47"/>
        <v>0.81290023171417647</v>
      </c>
      <c r="I43" s="162">
        <f t="shared" si="48"/>
        <v>1487127</v>
      </c>
      <c r="J43" s="163">
        <f t="shared" si="49"/>
        <v>0.2043354556460544</v>
      </c>
      <c r="K43" s="163">
        <f t="shared" ref="K43" si="53">G43/G43</f>
        <v>1</v>
      </c>
    </row>
    <row r="44" spans="2:11" x14ac:dyDescent="0.25">
      <c r="B44" s="40" t="s">
        <v>99</v>
      </c>
      <c r="C44" s="41">
        <v>2529801</v>
      </c>
      <c r="D44" s="41">
        <v>2530816</v>
      </c>
      <c r="E44" s="41">
        <v>906325</v>
      </c>
      <c r="F44" s="41">
        <v>1450034</v>
      </c>
      <c r="G44" s="41">
        <v>2591768</v>
      </c>
      <c r="H44" s="42">
        <f t="shared" si="47"/>
        <v>0.78738429581651181</v>
      </c>
      <c r="I44" s="41">
        <f t="shared" si="48"/>
        <v>1141734</v>
      </c>
      <c r="J44" s="42">
        <f t="shared" si="49"/>
        <v>0.16196124436485818</v>
      </c>
      <c r="K44" s="42">
        <f t="shared" ref="K44" si="54">G44/G43</f>
        <v>0.78146837543750469</v>
      </c>
    </row>
    <row r="45" spans="2:11" x14ac:dyDescent="0.25">
      <c r="B45" s="166" t="s">
        <v>100</v>
      </c>
      <c r="C45" s="167">
        <v>1317461</v>
      </c>
      <c r="D45" s="167">
        <v>1254054</v>
      </c>
      <c r="E45" s="167">
        <v>329121</v>
      </c>
      <c r="F45" s="167">
        <v>379375</v>
      </c>
      <c r="G45" s="167">
        <v>724768</v>
      </c>
      <c r="H45" s="168">
        <f t="shared" si="47"/>
        <v>0.91042635914332792</v>
      </c>
      <c r="I45" s="167">
        <f t="shared" si="48"/>
        <v>345393</v>
      </c>
      <c r="J45" s="168">
        <f t="shared" si="49"/>
        <v>4.2374211281196214E-2</v>
      </c>
      <c r="K45" s="168">
        <f t="shared" ref="K45" si="55">G45/G43</f>
        <v>0.21853162456249534</v>
      </c>
    </row>
    <row r="46" spans="2:11" x14ac:dyDescent="0.25">
      <c r="B46" s="161" t="s">
        <v>103</v>
      </c>
      <c r="C46" s="162">
        <v>2399285</v>
      </c>
      <c r="D46" s="162">
        <v>2348180</v>
      </c>
      <c r="E46" s="162">
        <v>643160</v>
      </c>
      <c r="F46" s="162">
        <v>957523</v>
      </c>
      <c r="G46" s="162">
        <v>2251584</v>
      </c>
      <c r="H46" s="163">
        <f t="shared" si="47"/>
        <v>1.3514672754597017</v>
      </c>
      <c r="I46" s="162">
        <f t="shared" si="48"/>
        <v>1294061</v>
      </c>
      <c r="J46" s="163">
        <f t="shared" si="49"/>
        <v>0.10695033122531755</v>
      </c>
      <c r="K46" s="163">
        <f t="shared" ref="K46" si="56">G46/G46</f>
        <v>1</v>
      </c>
    </row>
    <row r="47" spans="2:11" x14ac:dyDescent="0.25">
      <c r="B47" s="40" t="s">
        <v>99</v>
      </c>
      <c r="C47" s="41">
        <v>1626855</v>
      </c>
      <c r="D47" s="41">
        <v>1620820</v>
      </c>
      <c r="E47" s="41">
        <v>447841</v>
      </c>
      <c r="F47" s="41">
        <v>685922</v>
      </c>
      <c r="G47" s="41">
        <v>1611189</v>
      </c>
      <c r="H47" s="42">
        <f t="shared" si="47"/>
        <v>1.3489390921999878</v>
      </c>
      <c r="I47" s="41">
        <f t="shared" si="48"/>
        <v>925267</v>
      </c>
      <c r="J47" s="42">
        <f t="shared" si="49"/>
        <v>7.661391433389303E-2</v>
      </c>
      <c r="K47" s="42">
        <f t="shared" ref="K47" si="57">G47/G46</f>
        <v>0.715580231517012</v>
      </c>
    </row>
    <row r="48" spans="2:11" x14ac:dyDescent="0.25">
      <c r="B48" s="166" t="s">
        <v>100</v>
      </c>
      <c r="C48" s="167">
        <v>772430</v>
      </c>
      <c r="D48" s="167">
        <v>727360</v>
      </c>
      <c r="E48" s="167">
        <v>195319</v>
      </c>
      <c r="F48" s="167">
        <v>271601</v>
      </c>
      <c r="G48" s="167">
        <v>640395</v>
      </c>
      <c r="H48" s="168">
        <f t="shared" si="47"/>
        <v>1.357852143401534</v>
      </c>
      <c r="I48" s="167">
        <f t="shared" si="48"/>
        <v>368794</v>
      </c>
      <c r="J48" s="168">
        <f t="shared" si="49"/>
        <v>3.0336416891424509E-2</v>
      </c>
      <c r="K48" s="168">
        <f t="shared" ref="K48" si="58">G48/G46</f>
        <v>0.284419768482988</v>
      </c>
    </row>
    <row r="49" spans="2:11" x14ac:dyDescent="0.25">
      <c r="B49" s="161" t="s">
        <v>104</v>
      </c>
      <c r="C49" s="162">
        <v>1903505</v>
      </c>
      <c r="D49" s="162">
        <v>1754941</v>
      </c>
      <c r="E49" s="162">
        <v>558351</v>
      </c>
      <c r="F49" s="162">
        <v>964380</v>
      </c>
      <c r="G49" s="162">
        <v>1824210</v>
      </c>
      <c r="H49" s="163">
        <f t="shared" si="47"/>
        <v>0.89158837802525981</v>
      </c>
      <c r="I49" s="162">
        <f t="shared" si="48"/>
        <v>859830</v>
      </c>
      <c r="J49" s="163">
        <f t="shared" si="49"/>
        <v>0.10771622240622078</v>
      </c>
      <c r="K49" s="163">
        <f t="shared" ref="K49" si="59">G49/G49</f>
        <v>1</v>
      </c>
    </row>
    <row r="50" spans="2:11" x14ac:dyDescent="0.25">
      <c r="B50" s="40" t="s">
        <v>99</v>
      </c>
      <c r="C50" s="41">
        <v>1574972</v>
      </c>
      <c r="D50" s="41">
        <v>1495829</v>
      </c>
      <c r="E50" s="41">
        <v>478960</v>
      </c>
      <c r="F50" s="41">
        <v>840731</v>
      </c>
      <c r="G50" s="41">
        <v>1610981</v>
      </c>
      <c r="H50" s="42">
        <f t="shared" si="47"/>
        <v>0.9161670022872952</v>
      </c>
      <c r="I50" s="41">
        <f t="shared" si="48"/>
        <v>770250</v>
      </c>
      <c r="J50" s="42">
        <f t="shared" si="49"/>
        <v>9.390527321160165E-2</v>
      </c>
      <c r="K50" s="42">
        <f t="shared" ref="K50" si="60">G50/G49</f>
        <v>0.88311159351171187</v>
      </c>
    </row>
    <row r="51" spans="2:11" x14ac:dyDescent="0.25">
      <c r="B51" s="166" t="s">
        <v>100</v>
      </c>
      <c r="C51" s="167">
        <v>328533</v>
      </c>
      <c r="D51" s="167">
        <v>259112</v>
      </c>
      <c r="E51" s="167">
        <v>79391</v>
      </c>
      <c r="F51" s="167">
        <v>123649</v>
      </c>
      <c r="G51" s="167">
        <v>213229</v>
      </c>
      <c r="H51" s="168">
        <f t="shared" si="47"/>
        <v>0.72447007254405626</v>
      </c>
      <c r="I51" s="167">
        <f t="shared" si="48"/>
        <v>89580</v>
      </c>
      <c r="J51" s="168">
        <f t="shared" si="49"/>
        <v>1.3810949194619126E-2</v>
      </c>
      <c r="K51" s="168">
        <f t="shared" ref="K51" si="61">G51/G49</f>
        <v>0.11688840648828808</v>
      </c>
    </row>
    <row r="52" spans="2:11" x14ac:dyDescent="0.25">
      <c r="B52" s="161" t="s">
        <v>105</v>
      </c>
      <c r="C52" s="162">
        <v>240107</v>
      </c>
      <c r="D52" s="162">
        <v>226489</v>
      </c>
      <c r="E52" s="162">
        <v>74438</v>
      </c>
      <c r="F52" s="162">
        <v>99955</v>
      </c>
      <c r="G52" s="162">
        <v>160141</v>
      </c>
      <c r="H52" s="163">
        <f t="shared" si="47"/>
        <v>0.60213095893151913</v>
      </c>
      <c r="I52" s="162">
        <f t="shared" si="48"/>
        <v>60186</v>
      </c>
      <c r="J52" s="163">
        <f t="shared" si="49"/>
        <v>1.1164452820064496E-2</v>
      </c>
      <c r="K52" s="163">
        <f t="shared" ref="K52" si="62">G52/G52</f>
        <v>1</v>
      </c>
    </row>
    <row r="53" spans="2:11" x14ac:dyDescent="0.25">
      <c r="B53" s="40" t="s">
        <v>99</v>
      </c>
      <c r="C53" s="41">
        <v>167139</v>
      </c>
      <c r="D53" s="41">
        <v>164127</v>
      </c>
      <c r="E53" s="41">
        <v>52866</v>
      </c>
      <c r="F53" s="41">
        <v>64335</v>
      </c>
      <c r="G53" s="41">
        <v>110300</v>
      </c>
      <c r="H53" s="42">
        <f t="shared" si="47"/>
        <v>0.71446335587160958</v>
      </c>
      <c r="I53" s="41">
        <f t="shared" si="48"/>
        <v>45965</v>
      </c>
      <c r="J53" s="42">
        <f t="shared" si="49"/>
        <v>7.1858843697548821E-3</v>
      </c>
      <c r="K53" s="42">
        <f t="shared" ref="K53" si="63">G53/G52</f>
        <v>0.68876802317957297</v>
      </c>
    </row>
    <row r="54" spans="2:11" x14ac:dyDescent="0.25">
      <c r="B54" s="166" t="s">
        <v>100</v>
      </c>
      <c r="C54" s="167">
        <v>72968</v>
      </c>
      <c r="D54" s="167">
        <v>62362</v>
      </c>
      <c r="E54" s="167">
        <v>21572</v>
      </c>
      <c r="F54" s="167">
        <v>35620</v>
      </c>
      <c r="G54" s="167">
        <v>49841</v>
      </c>
      <c r="H54" s="168">
        <f t="shared" si="47"/>
        <v>0.39924199887703526</v>
      </c>
      <c r="I54" s="167">
        <f t="shared" si="48"/>
        <v>14221</v>
      </c>
      <c r="J54" s="168">
        <f t="shared" si="49"/>
        <v>3.9785684503096126E-3</v>
      </c>
      <c r="K54" s="168">
        <f t="shared" ref="K54" si="64">G54/G52</f>
        <v>0.31123197682042703</v>
      </c>
    </row>
    <row r="55" spans="2:11" x14ac:dyDescent="0.25">
      <c r="B55" s="161" t="s">
        <v>106</v>
      </c>
      <c r="C55" s="162">
        <v>180162</v>
      </c>
      <c r="D55" s="162">
        <v>173045</v>
      </c>
      <c r="E55" s="162">
        <v>72840</v>
      </c>
      <c r="F55" s="162">
        <v>94852</v>
      </c>
      <c r="G55" s="162">
        <v>120139</v>
      </c>
      <c r="H55" s="163">
        <f t="shared" si="47"/>
        <v>0.26659427318348583</v>
      </c>
      <c r="I55" s="162">
        <f t="shared" si="48"/>
        <v>25287</v>
      </c>
      <c r="J55" s="163">
        <f t="shared" si="49"/>
        <v>1.0594474302323621E-2</v>
      </c>
      <c r="K55" s="163">
        <f t="shared" ref="K55" si="65">G55/G55</f>
        <v>1</v>
      </c>
    </row>
    <row r="56" spans="2:11" x14ac:dyDescent="0.25">
      <c r="B56" s="40" t="s">
        <v>99</v>
      </c>
      <c r="C56" s="41">
        <v>108762</v>
      </c>
      <c r="D56" s="41">
        <v>107582</v>
      </c>
      <c r="E56" s="41">
        <v>41396</v>
      </c>
      <c r="F56" s="41">
        <v>62291</v>
      </c>
      <c r="G56" s="41">
        <v>80425</v>
      </c>
      <c r="H56" s="42">
        <f t="shared" si="47"/>
        <v>0.29111749690966593</v>
      </c>
      <c r="I56" s="41">
        <f t="shared" si="48"/>
        <v>18134</v>
      </c>
      <c r="J56" s="42">
        <f t="shared" si="49"/>
        <v>6.9575802172441347E-3</v>
      </c>
      <c r="K56" s="42">
        <f t="shared" ref="K56" si="66">G56/G55</f>
        <v>0.66943290688286072</v>
      </c>
    </row>
    <row r="57" spans="2:11" x14ac:dyDescent="0.25">
      <c r="B57" s="166" t="s">
        <v>100</v>
      </c>
      <c r="C57" s="167">
        <v>71400</v>
      </c>
      <c r="D57" s="167">
        <v>65463</v>
      </c>
      <c r="E57" s="167">
        <v>31444</v>
      </c>
      <c r="F57" s="167">
        <v>32561</v>
      </c>
      <c r="G57" s="167">
        <v>39714</v>
      </c>
      <c r="H57" s="168">
        <f t="shared" si="47"/>
        <v>0.2196799852584379</v>
      </c>
      <c r="I57" s="167">
        <f t="shared" si="48"/>
        <v>7153</v>
      </c>
      <c r="J57" s="168">
        <f t="shared" si="49"/>
        <v>3.6368940850794859E-3</v>
      </c>
      <c r="K57" s="168">
        <f t="shared" ref="K57" si="67">G57/G55</f>
        <v>0.33056709311713933</v>
      </c>
    </row>
    <row r="58" spans="2:11" x14ac:dyDescent="0.25">
      <c r="B58" s="161" t="s">
        <v>107</v>
      </c>
      <c r="C58" s="162">
        <v>17782</v>
      </c>
      <c r="D58" s="162">
        <v>21363</v>
      </c>
      <c r="E58" s="162">
        <v>6608</v>
      </c>
      <c r="F58" s="162">
        <v>13573</v>
      </c>
      <c r="G58" s="162">
        <v>19045</v>
      </c>
      <c r="H58" s="163">
        <f t="shared" si="47"/>
        <v>0.40315331908936858</v>
      </c>
      <c r="I58" s="162">
        <f t="shared" si="48"/>
        <v>5472</v>
      </c>
      <c r="J58" s="163">
        <f t="shared" si="49"/>
        <v>1.516033396295687E-3</v>
      </c>
      <c r="K58" s="163">
        <f t="shared" ref="K58" si="68">G58/G58</f>
        <v>1</v>
      </c>
    </row>
    <row r="59" spans="2:11" x14ac:dyDescent="0.25">
      <c r="B59" s="40" t="s">
        <v>99</v>
      </c>
      <c r="C59" s="41">
        <v>10440</v>
      </c>
      <c r="D59" s="41">
        <v>11170</v>
      </c>
      <c r="E59" s="41">
        <v>3724</v>
      </c>
      <c r="F59" s="41">
        <v>8615</v>
      </c>
      <c r="G59" s="41">
        <v>11094</v>
      </c>
      <c r="H59" s="42">
        <f t="shared" si="47"/>
        <v>0.28775391758560653</v>
      </c>
      <c r="I59" s="41">
        <f t="shared" si="48"/>
        <v>2479</v>
      </c>
      <c r="J59" s="42">
        <f t="shared" si="49"/>
        <v>9.622506232290093E-4</v>
      </c>
      <c r="K59" s="42">
        <f t="shared" ref="K59" si="69">G59/G58</f>
        <v>0.58251509582567607</v>
      </c>
    </row>
    <row r="60" spans="2:11" x14ac:dyDescent="0.25">
      <c r="B60" s="166" t="s">
        <v>100</v>
      </c>
      <c r="C60" s="167">
        <v>7342</v>
      </c>
      <c r="D60" s="167">
        <v>10193</v>
      </c>
      <c r="E60" s="167">
        <v>2884</v>
      </c>
      <c r="F60" s="167">
        <v>4958</v>
      </c>
      <c r="G60" s="167">
        <v>7951</v>
      </c>
      <c r="H60" s="168">
        <f t="shared" si="47"/>
        <v>0.60367083501411867</v>
      </c>
      <c r="I60" s="167">
        <f t="shared" si="48"/>
        <v>2993</v>
      </c>
      <c r="J60" s="168">
        <f t="shared" si="49"/>
        <v>5.5378277306667768E-4</v>
      </c>
      <c r="K60" s="168">
        <f t="shared" ref="K60" si="70">G60/G58</f>
        <v>0.41748490417432399</v>
      </c>
    </row>
    <row r="61" spans="2:11" x14ac:dyDescent="0.25">
      <c r="B61" s="44"/>
      <c r="C61" s="45"/>
      <c r="D61" s="45"/>
      <c r="E61" s="45"/>
      <c r="F61" s="45"/>
      <c r="G61" s="46"/>
      <c r="H61" s="47"/>
      <c r="I61" s="45"/>
      <c r="J61" s="45"/>
      <c r="K61" s="47"/>
    </row>
    <row r="62" spans="2:11" x14ac:dyDescent="0.25">
      <c r="B62" s="49" t="s">
        <v>108</v>
      </c>
      <c r="C62" s="49"/>
      <c r="D62" s="49"/>
      <c r="E62" s="49"/>
      <c r="F62" s="49"/>
      <c r="G62" s="49"/>
      <c r="H62" s="49"/>
      <c r="I62" s="49"/>
      <c r="J62" s="49"/>
      <c r="K62" s="4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AE2E1-8F51-400C-B028-8546CDB4A7B7}">
  <dimension ref="A1:W141"/>
  <sheetViews>
    <sheetView showGridLines="0" workbookViewId="0"/>
  </sheetViews>
  <sheetFormatPr baseColWidth="10" defaultRowHeight="15" x14ac:dyDescent="0.25"/>
  <cols>
    <col min="1" max="1" width="15.5703125" customWidth="1"/>
    <col min="2" max="5" width="16.5703125" customWidth="1"/>
    <col min="10" max="10" width="11.85546875" bestFit="1" customWidth="1"/>
    <col min="17" max="22" width="10.42578125" customWidth="1"/>
  </cols>
  <sheetData>
    <row r="1" spans="2:22" ht="42.75" customHeight="1" x14ac:dyDescent="0.25"/>
    <row r="2" spans="2:22" ht="23.25" x14ac:dyDescent="0.35">
      <c r="B2" s="153"/>
      <c r="C2" s="153"/>
      <c r="D2" s="153"/>
      <c r="E2" s="153"/>
    </row>
    <row r="3" spans="2:22" ht="40.5" customHeight="1" thickBot="1" x14ac:dyDescent="0.3">
      <c r="B3" s="52" t="s">
        <v>278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</row>
    <row r="4" spans="2:22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</row>
    <row r="5" spans="2:22" ht="60.75" thickBot="1" x14ac:dyDescent="0.3">
      <c r="B5" s="16"/>
      <c r="C5" s="55" t="s">
        <v>520</v>
      </c>
      <c r="D5" s="55" t="s">
        <v>521</v>
      </c>
      <c r="E5" s="55" t="s">
        <v>522</v>
      </c>
      <c r="F5" s="55" t="s">
        <v>523</v>
      </c>
      <c r="G5" s="55" t="s">
        <v>524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 ",G5)</f>
        <v>cuota acumulado a agosto 2023</v>
      </c>
      <c r="M5" s="56" t="str">
        <f>CONCATENATE("cuota/ total isla ",RIGHT(G5,2))</f>
        <v>cuota/ total isla 23</v>
      </c>
      <c r="N5" s="57" t="s">
        <v>515</v>
      </c>
      <c r="O5" s="57" t="s">
        <v>519</v>
      </c>
      <c r="P5" s="57" t="s">
        <v>516</v>
      </c>
      <c r="Q5" s="57" t="s">
        <v>517</v>
      </c>
      <c r="R5" s="57" t="s">
        <v>518</v>
      </c>
      <c r="S5" s="21" t="str">
        <f>CONCATENATE("var. ",RIGHT(R5,2),"/",RIGHT(Q5,2))</f>
        <v>var. 23/22</v>
      </c>
      <c r="T5" s="21" t="str">
        <f>CONCATENATE("dif. ",RIGHT(R5,2),"/",RIGHT(Q5,2))</f>
        <v>dif. 23/22</v>
      </c>
      <c r="U5" s="56" t="str">
        <f>CONCATENATE("cuota ",R5)</f>
        <v>cuota agosto 2023</v>
      </c>
      <c r="V5" s="58" t="str">
        <f>CONCATENATE("cuota/ total isla ",RIGHT(R5,2))</f>
        <v>cuota/ total isla 23</v>
      </c>
    </row>
    <row r="6" spans="2:22" ht="15.75" x14ac:dyDescent="0.25">
      <c r="B6" s="154" t="s">
        <v>98</v>
      </c>
      <c r="C6" s="155">
        <v>8806613</v>
      </c>
      <c r="D6" s="155">
        <v>3259453</v>
      </c>
      <c r="E6" s="155">
        <v>2799494</v>
      </c>
      <c r="F6" s="155">
        <v>8100710</v>
      </c>
      <c r="G6" s="155">
        <v>8952969</v>
      </c>
      <c r="H6" s="156">
        <f>G6/F6-1</f>
        <v>0.10520793856340993</v>
      </c>
      <c r="I6" s="155">
        <f>G6-F6</f>
        <v>852259</v>
      </c>
      <c r="J6" s="156">
        <f>G6/C6-1</f>
        <v>1.6618874929555716E-2</v>
      </c>
      <c r="K6" s="155">
        <f>G6-C6</f>
        <v>146356</v>
      </c>
      <c r="L6" s="157">
        <f>G6/$G$6</f>
        <v>1</v>
      </c>
      <c r="M6" s="157">
        <f>G6/$G$6</f>
        <v>1</v>
      </c>
      <c r="N6" s="155">
        <v>1245415</v>
      </c>
      <c r="O6" s="155">
        <v>455540</v>
      </c>
      <c r="P6" s="155">
        <v>841157</v>
      </c>
      <c r="Q6" s="155">
        <v>1206791</v>
      </c>
      <c r="R6" s="155">
        <v>1237548</v>
      </c>
      <c r="S6" s="156">
        <f>R6/Q6-1</f>
        <v>2.5486600413824778E-2</v>
      </c>
      <c r="T6" s="155">
        <f>R6-Q6</f>
        <v>30757</v>
      </c>
      <c r="U6" s="157">
        <f>R6/$R$6</f>
        <v>1</v>
      </c>
      <c r="V6" s="157">
        <f t="shared" ref="V6:V17" si="0">R6/$R$6</f>
        <v>1</v>
      </c>
    </row>
    <row r="7" spans="2:22" ht="15.75" x14ac:dyDescent="0.25">
      <c r="B7" s="170" t="s">
        <v>99</v>
      </c>
      <c r="C7" s="33">
        <v>6345977</v>
      </c>
      <c r="D7" s="33">
        <v>2431075</v>
      </c>
      <c r="E7" s="33">
        <v>2193929</v>
      </c>
      <c r="F7" s="33">
        <v>6365657</v>
      </c>
      <c r="G7" s="33">
        <v>7001834</v>
      </c>
      <c r="H7" s="34">
        <f t="shared" ref="H7:H8" si="1">G7/F7-1</f>
        <v>9.9938937960370788E-2</v>
      </c>
      <c r="I7" s="33">
        <f t="shared" ref="I7:I68" si="2">G7-F7</f>
        <v>636177</v>
      </c>
      <c r="J7" s="34">
        <f t="shared" ref="J7:J68" si="3">G7/C7-1</f>
        <v>0.10335004365758027</v>
      </c>
      <c r="K7" s="33">
        <f t="shared" ref="K7:K68" si="4">G7-C7</f>
        <v>655857</v>
      </c>
      <c r="L7" s="34">
        <f t="shared" ref="L7:L68" si="5">G7/$G$6</f>
        <v>0.78206838424214353</v>
      </c>
      <c r="M7" s="34">
        <f t="shared" ref="M7:M17" si="6">G7/$G$6</f>
        <v>0.78206838424214353</v>
      </c>
      <c r="N7" s="33">
        <v>881617</v>
      </c>
      <c r="O7" s="33">
        <v>342318</v>
      </c>
      <c r="P7" s="33">
        <v>663913</v>
      </c>
      <c r="Q7" s="33">
        <v>940899</v>
      </c>
      <c r="R7" s="33">
        <v>946793</v>
      </c>
      <c r="S7" s="34">
        <f t="shared" ref="S7:S8" si="7">R7/Q7-1</f>
        <v>6.2642217708808179E-3</v>
      </c>
      <c r="T7" s="33">
        <f t="shared" ref="T7:T68" si="8">R7-Q7</f>
        <v>5894</v>
      </c>
      <c r="U7" s="34">
        <f t="shared" ref="U7:U68" si="9">R7/$R$6</f>
        <v>0.76505557764224097</v>
      </c>
      <c r="V7" s="34">
        <f t="shared" si="0"/>
        <v>0.76505557764224097</v>
      </c>
    </row>
    <row r="8" spans="2:22" x14ac:dyDescent="0.25">
      <c r="B8" s="72" t="s">
        <v>110</v>
      </c>
      <c r="C8" s="41">
        <v>783862</v>
      </c>
      <c r="D8" s="41">
        <v>354715</v>
      </c>
      <c r="E8" s="41">
        <v>383164</v>
      </c>
      <c r="F8" s="41">
        <v>1004952</v>
      </c>
      <c r="G8" s="41">
        <v>1044928</v>
      </c>
      <c r="H8" s="42">
        <f t="shared" si="1"/>
        <v>3.9779014321082107E-2</v>
      </c>
      <c r="I8" s="41">
        <f t="shared" si="2"/>
        <v>39976</v>
      </c>
      <c r="J8" s="42">
        <f t="shared" si="3"/>
        <v>0.33305097070657852</v>
      </c>
      <c r="K8" s="41">
        <f t="shared" si="4"/>
        <v>261066</v>
      </c>
      <c r="L8" s="42">
        <f t="shared" si="5"/>
        <v>0.11671301442013259</v>
      </c>
      <c r="M8" s="42">
        <f t="shared" si="6"/>
        <v>0.11671301442013259</v>
      </c>
      <c r="N8" s="41">
        <v>106232</v>
      </c>
      <c r="O8" s="41">
        <v>58621</v>
      </c>
      <c r="P8" s="41">
        <v>105953</v>
      </c>
      <c r="Q8" s="41">
        <v>142990</v>
      </c>
      <c r="R8" s="41">
        <v>137725</v>
      </c>
      <c r="S8" s="42">
        <f t="shared" si="7"/>
        <v>-3.6820756696272494E-2</v>
      </c>
      <c r="T8" s="41">
        <f t="shared" si="8"/>
        <v>-5265</v>
      </c>
      <c r="U8" s="42">
        <f t="shared" si="9"/>
        <v>0.11128861264371159</v>
      </c>
      <c r="V8" s="42">
        <f t="shared" si="0"/>
        <v>0.11128861264371159</v>
      </c>
    </row>
    <row r="9" spans="2:22" x14ac:dyDescent="0.25">
      <c r="B9" s="72" t="s">
        <v>111</v>
      </c>
      <c r="C9" s="41">
        <v>3865131</v>
      </c>
      <c r="D9" s="41">
        <v>1501203</v>
      </c>
      <c r="E9" s="41">
        <v>1314253</v>
      </c>
      <c r="F9" s="41">
        <v>3906135</v>
      </c>
      <c r="G9" s="41">
        <v>4350936</v>
      </c>
      <c r="H9" s="42">
        <v>0.58358319365985878</v>
      </c>
      <c r="I9" s="41">
        <f t="shared" si="2"/>
        <v>444801</v>
      </c>
      <c r="J9" s="42">
        <f t="shared" si="3"/>
        <v>0.12568914223088434</v>
      </c>
      <c r="K9" s="41">
        <f t="shared" si="4"/>
        <v>485805</v>
      </c>
      <c r="L9" s="42">
        <f t="shared" si="5"/>
        <v>0.48597688655014887</v>
      </c>
      <c r="M9" s="42">
        <f t="shared" si="6"/>
        <v>0.48597688655014887</v>
      </c>
      <c r="N9" s="41">
        <v>547319</v>
      </c>
      <c r="O9" s="41">
        <v>212374</v>
      </c>
      <c r="P9" s="41">
        <v>410232</v>
      </c>
      <c r="Q9" s="41">
        <v>589419</v>
      </c>
      <c r="R9" s="41">
        <v>598632</v>
      </c>
      <c r="S9" s="42">
        <v>0.58358319365985878</v>
      </c>
      <c r="T9" s="41">
        <f t="shared" si="8"/>
        <v>9213</v>
      </c>
      <c r="U9" s="42">
        <f t="shared" si="9"/>
        <v>0.48372426766476939</v>
      </c>
      <c r="V9" s="42">
        <f t="shared" si="0"/>
        <v>0.48372426766476939</v>
      </c>
    </row>
    <row r="10" spans="2:22" x14ac:dyDescent="0.25">
      <c r="B10" s="72" t="s">
        <v>112</v>
      </c>
      <c r="C10" s="41">
        <v>1301780</v>
      </c>
      <c r="D10" s="41">
        <v>461401</v>
      </c>
      <c r="E10" s="41">
        <v>423133</v>
      </c>
      <c r="F10" s="41">
        <v>1218214</v>
      </c>
      <c r="G10" s="41">
        <v>1346058</v>
      </c>
      <c r="H10" s="42">
        <v>0.56006191245760584</v>
      </c>
      <c r="I10" s="41">
        <f t="shared" si="2"/>
        <v>127844</v>
      </c>
      <c r="J10" s="42">
        <f t="shared" si="3"/>
        <v>3.4013427768132765E-2</v>
      </c>
      <c r="K10" s="41">
        <f t="shared" si="4"/>
        <v>44278</v>
      </c>
      <c r="L10" s="42">
        <f t="shared" si="5"/>
        <v>0.15034766679075959</v>
      </c>
      <c r="M10" s="42">
        <f t="shared" si="6"/>
        <v>0.15034766679075959</v>
      </c>
      <c r="N10" s="41">
        <v>175016</v>
      </c>
      <c r="O10" s="41">
        <v>64363</v>
      </c>
      <c r="P10" s="41">
        <v>128970</v>
      </c>
      <c r="Q10" s="41">
        <v>176401</v>
      </c>
      <c r="R10" s="41">
        <v>179082</v>
      </c>
      <c r="S10" s="42">
        <v>0.56006191245760584</v>
      </c>
      <c r="T10" s="41">
        <f t="shared" si="8"/>
        <v>2681</v>
      </c>
      <c r="U10" s="42">
        <f t="shared" si="9"/>
        <v>0.14470711439071454</v>
      </c>
      <c r="V10" s="42">
        <f t="shared" si="0"/>
        <v>0.14470711439071454</v>
      </c>
    </row>
    <row r="11" spans="2:22" x14ac:dyDescent="0.25">
      <c r="B11" s="72" t="s">
        <v>113</v>
      </c>
      <c r="C11" s="41">
        <v>288081</v>
      </c>
      <c r="D11" s="41">
        <v>79706</v>
      </c>
      <c r="E11" s="41">
        <v>50981</v>
      </c>
      <c r="F11" s="41">
        <v>184153</v>
      </c>
      <c r="G11" s="41">
        <v>197711</v>
      </c>
      <c r="H11" s="42">
        <v>0.34049275208410767</v>
      </c>
      <c r="I11" s="41">
        <f t="shared" si="2"/>
        <v>13558</v>
      </c>
      <c r="J11" s="42">
        <f t="shared" si="3"/>
        <v>-0.31369649508298014</v>
      </c>
      <c r="K11" s="41">
        <f t="shared" si="4"/>
        <v>-90370</v>
      </c>
      <c r="L11" s="42">
        <f t="shared" si="5"/>
        <v>2.2083288795035478E-2</v>
      </c>
      <c r="M11" s="42">
        <f t="shared" si="6"/>
        <v>2.2083288795035478E-2</v>
      </c>
      <c r="N11" s="41">
        <v>36351</v>
      </c>
      <c r="O11" s="41">
        <v>5080</v>
      </c>
      <c r="P11" s="41">
        <v>15268</v>
      </c>
      <c r="Q11" s="41">
        <v>23897</v>
      </c>
      <c r="R11" s="41">
        <v>23438</v>
      </c>
      <c r="S11" s="42">
        <v>0.34049275208410767</v>
      </c>
      <c r="T11" s="41">
        <f t="shared" si="8"/>
        <v>-459</v>
      </c>
      <c r="U11" s="42">
        <f t="shared" si="9"/>
        <v>1.8939063373703484E-2</v>
      </c>
      <c r="V11" s="42">
        <f t="shared" si="0"/>
        <v>1.8939063373703484E-2</v>
      </c>
    </row>
    <row r="12" spans="2:22" x14ac:dyDescent="0.25">
      <c r="B12" s="171" t="s">
        <v>114</v>
      </c>
      <c r="C12" s="172">
        <v>107123</v>
      </c>
      <c r="D12" s="172">
        <v>34050</v>
      </c>
      <c r="E12" s="172">
        <v>22398</v>
      </c>
      <c r="F12" s="172">
        <v>52203</v>
      </c>
      <c r="G12" s="172">
        <v>62201</v>
      </c>
      <c r="H12" s="173">
        <v>-0.31239505675330781</v>
      </c>
      <c r="I12" s="172">
        <f t="shared" si="2"/>
        <v>9998</v>
      </c>
      <c r="J12" s="173">
        <f t="shared" si="3"/>
        <v>-0.41934971948134392</v>
      </c>
      <c r="K12" s="172">
        <f t="shared" si="4"/>
        <v>-44922</v>
      </c>
      <c r="L12" s="173">
        <f t="shared" si="5"/>
        <v>6.9475276860670463E-3</v>
      </c>
      <c r="M12" s="173">
        <f t="shared" si="6"/>
        <v>6.9475276860670463E-3</v>
      </c>
      <c r="N12" s="172">
        <v>16699</v>
      </c>
      <c r="O12" s="172">
        <v>1880</v>
      </c>
      <c r="P12" s="172">
        <v>3490</v>
      </c>
      <c r="Q12" s="172">
        <v>8192</v>
      </c>
      <c r="R12" s="172">
        <v>7916</v>
      </c>
      <c r="S12" s="173">
        <v>-0.31239505675330781</v>
      </c>
      <c r="T12" s="172">
        <f t="shared" si="8"/>
        <v>-276</v>
      </c>
      <c r="U12" s="173">
        <f t="shared" si="9"/>
        <v>6.3965195693419571E-3</v>
      </c>
      <c r="V12" s="173">
        <f t="shared" si="0"/>
        <v>6.3965195693419571E-3</v>
      </c>
    </row>
    <row r="13" spans="2:22" ht="15.75" x14ac:dyDescent="0.25">
      <c r="B13" s="32" t="s">
        <v>100</v>
      </c>
      <c r="C13" s="33">
        <v>2460636</v>
      </c>
      <c r="D13" s="33">
        <v>827416</v>
      </c>
      <c r="E13" s="33">
        <v>605565</v>
      </c>
      <c r="F13" s="33">
        <v>1735053</v>
      </c>
      <c r="G13" s="33">
        <v>1952779</v>
      </c>
      <c r="H13" s="34">
        <v>0.20170011472148364</v>
      </c>
      <c r="I13" s="33">
        <f t="shared" si="2"/>
        <v>217726</v>
      </c>
      <c r="J13" s="34">
        <f t="shared" si="3"/>
        <v>-0.20639257492778285</v>
      </c>
      <c r="K13" s="33">
        <f t="shared" si="4"/>
        <v>-507857</v>
      </c>
      <c r="L13" s="34">
        <f t="shared" si="5"/>
        <v>0.21811524199402454</v>
      </c>
      <c r="M13" s="34">
        <f t="shared" si="6"/>
        <v>0.21811524199402454</v>
      </c>
      <c r="N13" s="33">
        <v>363798</v>
      </c>
      <c r="O13" s="33">
        <v>113222</v>
      </c>
      <c r="P13" s="33">
        <v>177244</v>
      </c>
      <c r="Q13" s="33">
        <v>265892</v>
      </c>
      <c r="R13" s="33">
        <v>290755</v>
      </c>
      <c r="S13" s="34">
        <v>0.20170011472148364</v>
      </c>
      <c r="T13" s="33">
        <f t="shared" si="8"/>
        <v>24863</v>
      </c>
      <c r="U13" s="34">
        <f t="shared" si="9"/>
        <v>0.23494442235775906</v>
      </c>
      <c r="V13" s="34">
        <f t="shared" si="0"/>
        <v>0.23494442235775906</v>
      </c>
    </row>
    <row r="14" spans="2:22" x14ac:dyDescent="0.25">
      <c r="B14" s="72" t="s">
        <v>279</v>
      </c>
      <c r="C14" s="41">
        <v>74934</v>
      </c>
      <c r="D14" s="41">
        <v>35687</v>
      </c>
      <c r="E14" s="41">
        <v>38302</v>
      </c>
      <c r="F14" s="41">
        <v>113595</v>
      </c>
      <c r="G14" s="41">
        <v>121351</v>
      </c>
      <c r="H14" s="42">
        <v>0.42969784704469149</v>
      </c>
      <c r="I14" s="41">
        <f t="shared" si="2"/>
        <v>7756</v>
      </c>
      <c r="J14" s="42">
        <f t="shared" si="3"/>
        <v>0.61943843915979402</v>
      </c>
      <c r="K14" s="41">
        <f t="shared" si="4"/>
        <v>46417</v>
      </c>
      <c r="L14" s="42">
        <f t="shared" si="5"/>
        <v>1.3554274565230819E-2</v>
      </c>
      <c r="M14" s="42">
        <f t="shared" si="6"/>
        <v>1.3554274565230819E-2</v>
      </c>
      <c r="N14" s="41">
        <v>11094</v>
      </c>
      <c r="O14" s="41">
        <v>5583</v>
      </c>
      <c r="P14" s="41">
        <v>9125</v>
      </c>
      <c r="Q14" s="41">
        <v>16625</v>
      </c>
      <c r="R14" s="41">
        <v>17333</v>
      </c>
      <c r="S14" s="42">
        <v>0.42969784704469149</v>
      </c>
      <c r="T14" s="41">
        <f t="shared" si="8"/>
        <v>708</v>
      </c>
      <c r="U14" s="42">
        <f t="shared" si="9"/>
        <v>1.4005921386483594E-2</v>
      </c>
      <c r="V14" s="42">
        <f t="shared" si="0"/>
        <v>1.4005921386483594E-2</v>
      </c>
    </row>
    <row r="15" spans="2:22" x14ac:dyDescent="0.25">
      <c r="B15" s="72" t="s">
        <v>112</v>
      </c>
      <c r="C15" s="41">
        <v>829942</v>
      </c>
      <c r="D15" s="41">
        <v>299989</v>
      </c>
      <c r="E15" s="41">
        <v>248259</v>
      </c>
      <c r="F15" s="41">
        <v>732896</v>
      </c>
      <c r="G15" s="41">
        <v>788120</v>
      </c>
      <c r="H15" s="42">
        <v>0.36584570055664867</v>
      </c>
      <c r="I15" s="41">
        <f t="shared" si="2"/>
        <v>55224</v>
      </c>
      <c r="J15" s="42">
        <f t="shared" si="3"/>
        <v>-5.0391473139086873E-2</v>
      </c>
      <c r="K15" s="41">
        <f t="shared" si="4"/>
        <v>-41822</v>
      </c>
      <c r="L15" s="42">
        <f t="shared" si="5"/>
        <v>8.8028898569848732E-2</v>
      </c>
      <c r="M15" s="42">
        <f t="shared" si="6"/>
        <v>8.8028898569848732E-2</v>
      </c>
      <c r="N15" s="41">
        <v>119576</v>
      </c>
      <c r="O15" s="41">
        <v>43103</v>
      </c>
      <c r="P15" s="41">
        <v>72159</v>
      </c>
      <c r="Q15" s="41">
        <v>111407</v>
      </c>
      <c r="R15" s="41">
        <v>119016</v>
      </c>
      <c r="S15" s="42">
        <v>0.36584570055664867</v>
      </c>
      <c r="T15" s="41">
        <f t="shared" si="8"/>
        <v>7609</v>
      </c>
      <c r="U15" s="42">
        <f t="shared" si="9"/>
        <v>9.6170815192622827E-2</v>
      </c>
      <c r="V15" s="42">
        <f t="shared" si="0"/>
        <v>9.6170815192622827E-2</v>
      </c>
    </row>
    <row r="16" spans="2:22" x14ac:dyDescent="0.25">
      <c r="B16" s="72" t="s">
        <v>113</v>
      </c>
      <c r="C16" s="41">
        <v>988508</v>
      </c>
      <c r="D16" s="41">
        <v>312081</v>
      </c>
      <c r="E16" s="41">
        <v>220248</v>
      </c>
      <c r="F16" s="41">
        <v>638927</v>
      </c>
      <c r="G16" s="41">
        <v>746050</v>
      </c>
      <c r="H16" s="42">
        <v>0.13304853420918317</v>
      </c>
      <c r="I16" s="41">
        <f t="shared" si="2"/>
        <v>107123</v>
      </c>
      <c r="J16" s="42">
        <f t="shared" si="3"/>
        <v>-0.24527672006701007</v>
      </c>
      <c r="K16" s="41">
        <f t="shared" si="4"/>
        <v>-242458</v>
      </c>
      <c r="L16" s="42">
        <f t="shared" si="5"/>
        <v>8.3329898718514497E-2</v>
      </c>
      <c r="M16" s="42">
        <f t="shared" si="6"/>
        <v>8.3329898718514497E-2</v>
      </c>
      <c r="N16" s="41">
        <v>153951</v>
      </c>
      <c r="O16" s="41">
        <v>46488</v>
      </c>
      <c r="P16" s="41">
        <v>66650</v>
      </c>
      <c r="Q16" s="41">
        <v>99769</v>
      </c>
      <c r="R16" s="41">
        <v>109584</v>
      </c>
      <c r="S16" s="42">
        <v>0.13304853420918317</v>
      </c>
      <c r="T16" s="41">
        <f t="shared" si="8"/>
        <v>9815</v>
      </c>
      <c r="U16" s="42">
        <f t="shared" si="9"/>
        <v>8.8549292633497853E-2</v>
      </c>
      <c r="V16" s="42">
        <f t="shared" si="0"/>
        <v>8.8549292633497853E-2</v>
      </c>
    </row>
    <row r="17" spans="1:23" ht="15.75" thickBot="1" x14ac:dyDescent="0.3">
      <c r="B17" s="72" t="s">
        <v>114</v>
      </c>
      <c r="C17" s="41">
        <v>567252</v>
      </c>
      <c r="D17" s="41">
        <v>179659</v>
      </c>
      <c r="E17" s="41">
        <v>98756</v>
      </c>
      <c r="F17" s="41">
        <v>249635</v>
      </c>
      <c r="G17" s="41">
        <v>297258</v>
      </c>
      <c r="H17" s="42">
        <v>-0.10201660239886701</v>
      </c>
      <c r="I17" s="41">
        <f t="shared" si="2"/>
        <v>47623</v>
      </c>
      <c r="J17" s="42">
        <f t="shared" si="3"/>
        <v>-0.47596835268980986</v>
      </c>
      <c r="K17" s="41">
        <f t="shared" si="4"/>
        <v>-269994</v>
      </c>
      <c r="L17" s="42">
        <f t="shared" si="5"/>
        <v>3.3202170140430511E-2</v>
      </c>
      <c r="M17" s="42">
        <f t="shared" si="6"/>
        <v>3.3202170140430511E-2</v>
      </c>
      <c r="N17" s="41">
        <v>79177</v>
      </c>
      <c r="O17" s="41">
        <v>18048</v>
      </c>
      <c r="P17" s="41">
        <v>29310</v>
      </c>
      <c r="Q17" s="41">
        <v>38091</v>
      </c>
      <c r="R17" s="41">
        <v>44822</v>
      </c>
      <c r="S17" s="42">
        <v>-0.10201660239886701</v>
      </c>
      <c r="T17" s="41">
        <f t="shared" si="8"/>
        <v>6731</v>
      </c>
      <c r="U17" s="42">
        <f t="shared" si="9"/>
        <v>3.6218393145154772E-2</v>
      </c>
      <c r="V17" s="42">
        <f t="shared" si="0"/>
        <v>3.6218393145154772E-2</v>
      </c>
    </row>
    <row r="18" spans="1:23" ht="15.75" x14ac:dyDescent="0.25">
      <c r="A18" s="174">
        <f>F18/$F$18</f>
        <v>1</v>
      </c>
      <c r="B18" s="154" t="s">
        <v>101</v>
      </c>
      <c r="C18" s="155">
        <v>3238788</v>
      </c>
      <c r="D18" s="155">
        <v>1201306</v>
      </c>
      <c r="E18" s="155">
        <v>1031934</v>
      </c>
      <c r="F18" s="155">
        <v>3101117</v>
      </c>
      <c r="G18" s="155">
        <v>3427350</v>
      </c>
      <c r="H18" s="156">
        <v>0.46551112690019636</v>
      </c>
      <c r="I18" s="155">
        <f t="shared" si="2"/>
        <v>326233</v>
      </c>
      <c r="J18" s="156">
        <f t="shared" si="3"/>
        <v>5.8219926713326098E-2</v>
      </c>
      <c r="K18" s="155">
        <f t="shared" si="4"/>
        <v>188562</v>
      </c>
      <c r="L18" s="156">
        <f t="shared" si="5"/>
        <v>0.38281714144212942</v>
      </c>
      <c r="M18" s="157">
        <f>G18/$G$18</f>
        <v>1</v>
      </c>
      <c r="N18" s="155">
        <v>446971</v>
      </c>
      <c r="O18" s="155">
        <v>152176</v>
      </c>
      <c r="P18" s="155">
        <v>286184</v>
      </c>
      <c r="Q18" s="155">
        <v>442299</v>
      </c>
      <c r="R18" s="155">
        <v>447853</v>
      </c>
      <c r="S18" s="156">
        <v>0.46551112690019636</v>
      </c>
      <c r="T18" s="155">
        <f t="shared" si="8"/>
        <v>5554</v>
      </c>
      <c r="U18" s="156">
        <f t="shared" si="9"/>
        <v>0.36188737729768866</v>
      </c>
      <c r="V18" s="157">
        <f t="shared" ref="V18:V29" si="10">R18/$R$18</f>
        <v>1</v>
      </c>
      <c r="W18" s="174">
        <f>Q18/Q$18</f>
        <v>1</v>
      </c>
    </row>
    <row r="19" spans="1:23" ht="15.75" x14ac:dyDescent="0.25">
      <c r="A19" s="174">
        <f t="shared" ref="A19:A29" si="11">F19/$F$18</f>
        <v>0.7927475809522827</v>
      </c>
      <c r="B19" s="170" t="s">
        <v>99</v>
      </c>
      <c r="C19" s="175">
        <v>2366450</v>
      </c>
      <c r="D19" s="175">
        <v>914906</v>
      </c>
      <c r="E19" s="175">
        <v>808744</v>
      </c>
      <c r="F19" s="175">
        <v>2458403</v>
      </c>
      <c r="G19" s="175">
        <v>2700160</v>
      </c>
      <c r="H19" s="176">
        <v>0.53075210255929295</v>
      </c>
      <c r="I19" s="175">
        <f t="shared" si="2"/>
        <v>241757</v>
      </c>
      <c r="J19" s="176">
        <f t="shared" si="3"/>
        <v>0.14101713537154814</v>
      </c>
      <c r="K19" s="175">
        <f t="shared" si="4"/>
        <v>333710</v>
      </c>
      <c r="L19" s="176">
        <f t="shared" si="5"/>
        <v>0.30159380647916911</v>
      </c>
      <c r="M19" s="176">
        <f t="shared" ref="M19:M29" si="12">G19/$G$18</f>
        <v>0.78782733015303363</v>
      </c>
      <c r="N19" s="175">
        <v>325829</v>
      </c>
      <c r="O19" s="175">
        <v>120031</v>
      </c>
      <c r="P19" s="175">
        <v>230328</v>
      </c>
      <c r="Q19" s="175">
        <v>347304</v>
      </c>
      <c r="R19" s="175">
        <v>346742</v>
      </c>
      <c r="S19" s="176">
        <v>0.53075210255929295</v>
      </c>
      <c r="T19" s="175">
        <f t="shared" si="8"/>
        <v>-562</v>
      </c>
      <c r="U19" s="176">
        <f t="shared" si="9"/>
        <v>0.28018468778584749</v>
      </c>
      <c r="V19" s="176">
        <f t="shared" si="10"/>
        <v>0.7742317233556546</v>
      </c>
      <c r="W19" s="174">
        <f t="shared" ref="W19:W29" si="13">Q19/Q$18</f>
        <v>0.78522447484620128</v>
      </c>
    </row>
    <row r="20" spans="1:23" x14ac:dyDescent="0.25">
      <c r="A20" s="174">
        <f t="shared" si="11"/>
        <v>0.16614690771099574</v>
      </c>
      <c r="B20" s="72" t="s">
        <v>110</v>
      </c>
      <c r="C20" s="41">
        <v>395611</v>
      </c>
      <c r="D20" s="41">
        <v>137076</v>
      </c>
      <c r="E20" s="41">
        <v>191422</v>
      </c>
      <c r="F20" s="41">
        <v>515241</v>
      </c>
      <c r="G20" s="41">
        <v>505018</v>
      </c>
      <c r="H20" s="42">
        <v>0.77720352465029641</v>
      </c>
      <c r="I20" s="41">
        <f t="shared" si="2"/>
        <v>-10223</v>
      </c>
      <c r="J20" s="42">
        <f t="shared" si="3"/>
        <v>0.27655196645189339</v>
      </c>
      <c r="K20" s="41">
        <f t="shared" si="4"/>
        <v>109407</v>
      </c>
      <c r="L20" s="42">
        <f t="shared" si="5"/>
        <v>5.6407879888783263E-2</v>
      </c>
      <c r="M20" s="42">
        <f t="shared" si="12"/>
        <v>0.14734940989394138</v>
      </c>
      <c r="N20" s="41">
        <v>53585</v>
      </c>
      <c r="O20" s="41">
        <v>0</v>
      </c>
      <c r="P20" s="41">
        <v>50599</v>
      </c>
      <c r="Q20" s="41">
        <v>72192</v>
      </c>
      <c r="R20" s="41">
        <v>60153</v>
      </c>
      <c r="S20" s="42">
        <v>0.77720352465029641</v>
      </c>
      <c r="T20" s="41">
        <f t="shared" si="8"/>
        <v>-12039</v>
      </c>
      <c r="U20" s="42">
        <f t="shared" si="9"/>
        <v>4.8606599501595092E-2</v>
      </c>
      <c r="V20" s="42">
        <f t="shared" si="10"/>
        <v>0.13431416111983174</v>
      </c>
      <c r="W20" s="42"/>
    </row>
    <row r="21" spans="1:23" x14ac:dyDescent="0.25">
      <c r="A21" s="174">
        <f t="shared" si="11"/>
        <v>0.48642602004374552</v>
      </c>
      <c r="B21" s="72" t="s">
        <v>111</v>
      </c>
      <c r="C21" s="41">
        <v>1474199</v>
      </c>
      <c r="D21" s="41">
        <v>438824</v>
      </c>
      <c r="E21" s="41">
        <v>473198</v>
      </c>
      <c r="F21" s="41">
        <v>1508464</v>
      </c>
      <c r="G21" s="41">
        <v>1711064</v>
      </c>
      <c r="H21" s="42">
        <v>0.51588305174414861</v>
      </c>
      <c r="I21" s="41">
        <f t="shared" si="2"/>
        <v>202600</v>
      </c>
      <c r="J21" s="42">
        <f t="shared" si="3"/>
        <v>0.16067369466401749</v>
      </c>
      <c r="K21" s="41">
        <f t="shared" si="4"/>
        <v>236865</v>
      </c>
      <c r="L21" s="42">
        <f t="shared" si="5"/>
        <v>0.1911169356221383</v>
      </c>
      <c r="M21" s="42">
        <f t="shared" si="12"/>
        <v>0.49923818693742977</v>
      </c>
      <c r="N21" s="41">
        <v>209657</v>
      </c>
      <c r="O21" s="41">
        <v>0</v>
      </c>
      <c r="P21" s="41">
        <v>143374</v>
      </c>
      <c r="Q21" s="41">
        <v>213645</v>
      </c>
      <c r="R21" s="41">
        <v>231701</v>
      </c>
      <c r="S21" s="42">
        <v>0.51588305174414861</v>
      </c>
      <c r="T21" s="41">
        <f t="shared" si="8"/>
        <v>18056</v>
      </c>
      <c r="U21" s="42">
        <f t="shared" si="9"/>
        <v>0.1872258692188101</v>
      </c>
      <c r="V21" s="42">
        <f t="shared" si="10"/>
        <v>0.51735949072575149</v>
      </c>
      <c r="W21" s="42"/>
    </row>
    <row r="22" spans="1:23" x14ac:dyDescent="0.25">
      <c r="A22" s="174">
        <f t="shared" si="11"/>
        <v>0.11552256815850546</v>
      </c>
      <c r="B22" s="72" t="s">
        <v>112</v>
      </c>
      <c r="C22" s="41">
        <v>378498</v>
      </c>
      <c r="D22" s="41">
        <v>109734</v>
      </c>
      <c r="E22" s="41">
        <v>125941</v>
      </c>
      <c r="F22" s="41">
        <v>358249</v>
      </c>
      <c r="G22" s="41">
        <v>389003</v>
      </c>
      <c r="H22" s="42">
        <v>0.473166685843593</v>
      </c>
      <c r="I22" s="41">
        <f t="shared" si="2"/>
        <v>30754</v>
      </c>
      <c r="J22" s="42">
        <f t="shared" si="3"/>
        <v>2.775443991778026E-2</v>
      </c>
      <c r="K22" s="41">
        <f t="shared" si="4"/>
        <v>10505</v>
      </c>
      <c r="L22" s="42">
        <f t="shared" si="5"/>
        <v>4.3449608727562893E-2</v>
      </c>
      <c r="M22" s="42">
        <f t="shared" si="12"/>
        <v>0.11349964258100281</v>
      </c>
      <c r="N22" s="41">
        <v>48990</v>
      </c>
      <c r="O22" s="41">
        <v>0</v>
      </c>
      <c r="P22" s="41">
        <v>31864</v>
      </c>
      <c r="Q22" s="41">
        <v>50443</v>
      </c>
      <c r="R22" s="41">
        <v>44199</v>
      </c>
      <c r="S22" s="42">
        <v>0.473166685843593</v>
      </c>
      <c r="T22" s="41">
        <f t="shared" si="8"/>
        <v>-6244</v>
      </c>
      <c r="U22" s="42">
        <f t="shared" si="9"/>
        <v>3.5714978328113337E-2</v>
      </c>
      <c r="V22" s="42">
        <f t="shared" si="10"/>
        <v>9.8690865082962487E-2</v>
      </c>
      <c r="W22" s="42"/>
    </row>
    <row r="23" spans="1:23" x14ac:dyDescent="0.25">
      <c r="A23" s="174">
        <f t="shared" si="11"/>
        <v>1.8149589325394688E-2</v>
      </c>
      <c r="B23" s="72" t="s">
        <v>113</v>
      </c>
      <c r="C23" s="41">
        <v>84868</v>
      </c>
      <c r="D23" s="41">
        <v>26670</v>
      </c>
      <c r="E23" s="41">
        <v>8761</v>
      </c>
      <c r="F23" s="41">
        <v>56284</v>
      </c>
      <c r="G23" s="41">
        <v>69595</v>
      </c>
      <c r="H23" s="42">
        <v>-8.9101726890146615E-2</v>
      </c>
      <c r="I23" s="41">
        <f t="shared" si="2"/>
        <v>13311</v>
      </c>
      <c r="J23" s="42">
        <f t="shared" si="3"/>
        <v>-0.17996182306640907</v>
      </c>
      <c r="K23" s="41">
        <f t="shared" si="4"/>
        <v>-15273</v>
      </c>
      <c r="L23" s="42">
        <f t="shared" si="5"/>
        <v>7.7733989696602323E-3</v>
      </c>
      <c r="M23" s="42">
        <f t="shared" si="12"/>
        <v>2.0305775599223891E-2</v>
      </c>
      <c r="N23" s="41">
        <v>9013</v>
      </c>
      <c r="O23" s="41">
        <v>0</v>
      </c>
      <c r="P23" s="41">
        <v>3766</v>
      </c>
      <c r="Q23" s="41">
        <v>7632</v>
      </c>
      <c r="R23" s="41">
        <v>7301</v>
      </c>
      <c r="S23" s="42">
        <v>-8.9101726890146615E-2</v>
      </c>
      <c r="T23" s="41">
        <f t="shared" si="8"/>
        <v>-331</v>
      </c>
      <c r="U23" s="42">
        <f t="shared" si="9"/>
        <v>5.8995691480249659E-3</v>
      </c>
      <c r="V23" s="42">
        <f t="shared" si="10"/>
        <v>1.6302224167304896E-2</v>
      </c>
      <c r="W23" s="42"/>
    </row>
    <row r="24" spans="1:23" x14ac:dyDescent="0.25">
      <c r="A24" s="174">
        <f t="shared" si="11"/>
        <v>6.5024957136412464E-3</v>
      </c>
      <c r="B24" s="171" t="s">
        <v>114</v>
      </c>
      <c r="C24" s="172">
        <v>33274</v>
      </c>
      <c r="D24" s="172">
        <v>12287</v>
      </c>
      <c r="E24" s="172">
        <v>9422</v>
      </c>
      <c r="F24" s="172">
        <v>20165</v>
      </c>
      <c r="G24" s="172">
        <v>25480</v>
      </c>
      <c r="H24" s="173">
        <v>-0.26071246819338423</v>
      </c>
      <c r="I24" s="172">
        <f t="shared" si="2"/>
        <v>5315</v>
      </c>
      <c r="J24" s="173">
        <f t="shared" si="3"/>
        <v>-0.23423694175632626</v>
      </c>
      <c r="K24" s="172">
        <f t="shared" si="4"/>
        <v>-7794</v>
      </c>
      <c r="L24" s="173">
        <f t="shared" si="5"/>
        <v>2.8459832710243942E-3</v>
      </c>
      <c r="M24" s="173">
        <f t="shared" si="12"/>
        <v>7.4343151414358035E-3</v>
      </c>
      <c r="N24" s="172">
        <v>4584</v>
      </c>
      <c r="O24" s="172">
        <v>0</v>
      </c>
      <c r="P24" s="172">
        <v>725</v>
      </c>
      <c r="Q24" s="172">
        <v>3392</v>
      </c>
      <c r="R24" s="172">
        <v>3388</v>
      </c>
      <c r="S24" s="173">
        <v>-0.26071246819338423</v>
      </c>
      <c r="T24" s="172">
        <f t="shared" si="8"/>
        <v>-4</v>
      </c>
      <c r="U24" s="173">
        <f t="shared" si="9"/>
        <v>2.7376715893040107E-3</v>
      </c>
      <c r="V24" s="173">
        <f t="shared" si="10"/>
        <v>7.5649822598039982E-3</v>
      </c>
      <c r="W24" s="42"/>
    </row>
    <row r="25" spans="1:23" ht="15.75" x14ac:dyDescent="0.25">
      <c r="A25" s="174">
        <f t="shared" si="11"/>
        <v>0.20725241904771732</v>
      </c>
      <c r="B25" s="32" t="s">
        <v>100</v>
      </c>
      <c r="C25" s="33">
        <v>872338</v>
      </c>
      <c r="D25" s="33">
        <v>280673</v>
      </c>
      <c r="E25" s="33">
        <v>223190</v>
      </c>
      <c r="F25" s="33">
        <v>642714</v>
      </c>
      <c r="G25" s="33">
        <v>727980</v>
      </c>
      <c r="H25" s="34">
        <v>0.25870310141294839</v>
      </c>
      <c r="I25" s="33">
        <f t="shared" si="2"/>
        <v>85266</v>
      </c>
      <c r="J25" s="34">
        <f t="shared" si="3"/>
        <v>-0.16548402110191229</v>
      </c>
      <c r="K25" s="33">
        <f t="shared" si="4"/>
        <v>-144358</v>
      </c>
      <c r="L25" s="34">
        <f t="shared" si="5"/>
        <v>8.131157384773699E-2</v>
      </c>
      <c r="M25" s="34">
        <f t="shared" si="12"/>
        <v>0.21240316862882402</v>
      </c>
      <c r="N25" s="33">
        <v>121142</v>
      </c>
      <c r="O25" s="33">
        <v>32145</v>
      </c>
      <c r="P25" s="33">
        <v>55856</v>
      </c>
      <c r="Q25" s="33">
        <v>94995</v>
      </c>
      <c r="R25" s="33">
        <v>101111</v>
      </c>
      <c r="S25" s="34">
        <v>0.25870310141294839</v>
      </c>
      <c r="T25" s="33">
        <f t="shared" si="8"/>
        <v>6116</v>
      </c>
      <c r="U25" s="34">
        <f t="shared" si="9"/>
        <v>8.1702689511841162E-2</v>
      </c>
      <c r="V25" s="34">
        <f t="shared" si="10"/>
        <v>0.22576827664434534</v>
      </c>
      <c r="W25" s="174">
        <f t="shared" si="13"/>
        <v>0.21477552515379866</v>
      </c>
    </row>
    <row r="26" spans="1:23" x14ac:dyDescent="0.25">
      <c r="A26" s="174">
        <f t="shared" si="11"/>
        <v>1.6721071794453417E-2</v>
      </c>
      <c r="B26" s="72" t="s">
        <v>279</v>
      </c>
      <c r="C26" s="41">
        <v>45494</v>
      </c>
      <c r="D26" s="41">
        <v>20422</v>
      </c>
      <c r="E26" s="41">
        <v>23024</v>
      </c>
      <c r="F26" s="41">
        <v>51854</v>
      </c>
      <c r="G26" s="41">
        <v>50093</v>
      </c>
      <c r="H26" s="42">
        <v>0.399702419045181</v>
      </c>
      <c r="I26" s="41">
        <f t="shared" si="2"/>
        <v>-1761</v>
      </c>
      <c r="J26" s="42">
        <f t="shared" si="3"/>
        <v>0.10109025365982327</v>
      </c>
      <c r="K26" s="41">
        <f t="shared" si="4"/>
        <v>4599</v>
      </c>
      <c r="L26" s="42">
        <f t="shared" si="5"/>
        <v>5.5951271583761768E-3</v>
      </c>
      <c r="M26" s="42">
        <f t="shared" si="12"/>
        <v>1.4615665164048025E-2</v>
      </c>
      <c r="N26" s="41">
        <v>6500</v>
      </c>
      <c r="O26" s="41">
        <v>4087</v>
      </c>
      <c r="P26" s="41">
        <v>3160</v>
      </c>
      <c r="Q26" s="41">
        <v>6642</v>
      </c>
      <c r="R26" s="41">
        <v>6668</v>
      </c>
      <c r="S26" s="42">
        <v>0.399702419045181</v>
      </c>
      <c r="T26" s="41">
        <f t="shared" si="8"/>
        <v>26</v>
      </c>
      <c r="U26" s="42">
        <f t="shared" si="9"/>
        <v>5.3880738363279645E-3</v>
      </c>
      <c r="V26" s="42">
        <f t="shared" si="10"/>
        <v>1.4888813963510349E-2</v>
      </c>
      <c r="W26" s="174">
        <f t="shared" si="13"/>
        <v>1.501699076868815E-2</v>
      </c>
    </row>
    <row r="27" spans="1:23" x14ac:dyDescent="0.25">
      <c r="A27" s="174">
        <f t="shared" si="11"/>
        <v>0.12277576112091224</v>
      </c>
      <c r="B27" s="72" t="s">
        <v>112</v>
      </c>
      <c r="C27" s="41">
        <v>476821</v>
      </c>
      <c r="D27" s="41">
        <v>123191</v>
      </c>
      <c r="E27" s="41">
        <v>145160</v>
      </c>
      <c r="F27" s="41">
        <v>380742</v>
      </c>
      <c r="G27" s="41">
        <v>422881</v>
      </c>
      <c r="H27" s="42">
        <v>0.37600835810407873</v>
      </c>
      <c r="I27" s="41">
        <f t="shared" si="2"/>
        <v>42139</v>
      </c>
      <c r="J27" s="42">
        <f t="shared" si="3"/>
        <v>-0.11312421223058544</v>
      </c>
      <c r="K27" s="41">
        <f t="shared" si="4"/>
        <v>-53940</v>
      </c>
      <c r="L27" s="42">
        <f t="shared" si="5"/>
        <v>4.7233604852200427E-2</v>
      </c>
      <c r="M27" s="42">
        <f t="shared" si="12"/>
        <v>0.12338424730476899</v>
      </c>
      <c r="N27" s="41">
        <v>69100</v>
      </c>
      <c r="O27" s="41">
        <v>0</v>
      </c>
      <c r="P27" s="41">
        <v>36487</v>
      </c>
      <c r="Q27" s="41">
        <v>55150</v>
      </c>
      <c r="R27" s="41">
        <v>59931</v>
      </c>
      <c r="S27" s="42">
        <v>0.37600835810407873</v>
      </c>
      <c r="T27" s="41">
        <f t="shared" si="8"/>
        <v>4781</v>
      </c>
      <c r="U27" s="42">
        <f t="shared" si="9"/>
        <v>4.8427212520241639E-2</v>
      </c>
      <c r="V27" s="42">
        <f t="shared" si="10"/>
        <v>0.13381846275451989</v>
      </c>
      <c r="W27" s="174">
        <f t="shared" si="13"/>
        <v>0.12468940693964942</v>
      </c>
    </row>
    <row r="28" spans="1:23" x14ac:dyDescent="0.25">
      <c r="A28" s="174">
        <f t="shared" si="11"/>
        <v>4.8900767046196579E-2</v>
      </c>
      <c r="B28" s="72" t="s">
        <v>113</v>
      </c>
      <c r="C28" s="41">
        <v>240620</v>
      </c>
      <c r="D28" s="41">
        <v>55781</v>
      </c>
      <c r="E28" s="41">
        <v>36903</v>
      </c>
      <c r="F28" s="41">
        <v>151647</v>
      </c>
      <c r="G28" s="41">
        <v>186359</v>
      </c>
      <c r="H28" s="42">
        <v>7.3012305444737802E-2</v>
      </c>
      <c r="I28" s="41">
        <f t="shared" si="2"/>
        <v>34712</v>
      </c>
      <c r="J28" s="42">
        <f t="shared" si="3"/>
        <v>-0.22550494555731027</v>
      </c>
      <c r="K28" s="41">
        <f t="shared" si="4"/>
        <v>-54261</v>
      </c>
      <c r="L28" s="42">
        <f t="shared" si="5"/>
        <v>2.0815329529232145E-2</v>
      </c>
      <c r="M28" s="42">
        <f t="shared" si="12"/>
        <v>5.437407909901236E-2</v>
      </c>
      <c r="N28" s="41">
        <v>31625</v>
      </c>
      <c r="O28" s="41">
        <v>0</v>
      </c>
      <c r="P28" s="41">
        <v>10856</v>
      </c>
      <c r="Q28" s="41">
        <v>24787</v>
      </c>
      <c r="R28" s="41">
        <v>25432</v>
      </c>
      <c r="S28" s="42">
        <v>7.3012305444737802E-2</v>
      </c>
      <c r="T28" s="41">
        <f t="shared" si="8"/>
        <v>645</v>
      </c>
      <c r="U28" s="42">
        <f t="shared" si="9"/>
        <v>2.0550314008022316E-2</v>
      </c>
      <c r="V28" s="42">
        <f t="shared" si="10"/>
        <v>5.6786490209957283E-2</v>
      </c>
      <c r="W28" s="174">
        <f t="shared" si="13"/>
        <v>5.6041275245930923E-2</v>
      </c>
    </row>
    <row r="29" spans="1:23" ht="15.75" thickBot="1" x14ac:dyDescent="0.3">
      <c r="A29" s="174">
        <f t="shared" si="11"/>
        <v>1.8854819086155085E-2</v>
      </c>
      <c r="B29" s="72" t="s">
        <v>114</v>
      </c>
      <c r="C29" s="41">
        <v>109403</v>
      </c>
      <c r="D29" s="41">
        <v>29405</v>
      </c>
      <c r="E29" s="41">
        <v>18103</v>
      </c>
      <c r="F29" s="41">
        <v>58471</v>
      </c>
      <c r="G29" s="41">
        <v>68647</v>
      </c>
      <c r="H29" s="42">
        <v>-0.10725730811317802</v>
      </c>
      <c r="I29" s="41">
        <f t="shared" si="2"/>
        <v>10176</v>
      </c>
      <c r="J29" s="42">
        <f t="shared" si="3"/>
        <v>-0.37253091779932912</v>
      </c>
      <c r="K29" s="41">
        <f t="shared" si="4"/>
        <v>-40756</v>
      </c>
      <c r="L29" s="42">
        <f t="shared" si="5"/>
        <v>7.6675123079282415E-3</v>
      </c>
      <c r="M29" s="42">
        <f t="shared" si="12"/>
        <v>2.0029177060994646E-2</v>
      </c>
      <c r="N29" s="41">
        <v>13917</v>
      </c>
      <c r="O29" s="41">
        <v>0</v>
      </c>
      <c r="P29" s="41">
        <v>5353</v>
      </c>
      <c r="Q29" s="41">
        <v>8416</v>
      </c>
      <c r="R29" s="41">
        <v>9080</v>
      </c>
      <c r="S29" s="42">
        <v>-0.10725730811317802</v>
      </c>
      <c r="T29" s="41">
        <f t="shared" si="8"/>
        <v>664</v>
      </c>
      <c r="U29" s="42">
        <f t="shared" si="9"/>
        <v>7.3370891472492377E-3</v>
      </c>
      <c r="V29" s="42">
        <f t="shared" si="10"/>
        <v>2.0274509716357823E-2</v>
      </c>
      <c r="W29" s="174">
        <f t="shared" si="13"/>
        <v>1.9027852199530182E-2</v>
      </c>
    </row>
    <row r="30" spans="1:23" ht="15.75" x14ac:dyDescent="0.25">
      <c r="A30" s="121"/>
      <c r="B30" s="154" t="s">
        <v>102</v>
      </c>
      <c r="C30" s="155">
        <v>2520026</v>
      </c>
      <c r="D30" s="155">
        <v>974072</v>
      </c>
      <c r="E30" s="155">
        <v>862563</v>
      </c>
      <c r="F30" s="155">
        <v>2153073</v>
      </c>
      <c r="G30" s="155">
        <v>2423747</v>
      </c>
      <c r="H30" s="156">
        <v>0.43151083562389458</v>
      </c>
      <c r="I30" s="155">
        <f t="shared" si="2"/>
        <v>270674</v>
      </c>
      <c r="J30" s="156">
        <f t="shared" si="3"/>
        <v>-3.8205558196621747E-2</v>
      </c>
      <c r="K30" s="155">
        <f t="shared" si="4"/>
        <v>-96279</v>
      </c>
      <c r="L30" s="156">
        <f t="shared" si="5"/>
        <v>0.27071991425414293</v>
      </c>
      <c r="M30" s="157">
        <f>G30/$G$30</f>
        <v>1</v>
      </c>
      <c r="N30" s="155">
        <v>364513</v>
      </c>
      <c r="O30" s="155">
        <v>138877</v>
      </c>
      <c r="P30" s="155">
        <v>234299</v>
      </c>
      <c r="Q30" s="155">
        <v>318255</v>
      </c>
      <c r="R30" s="155">
        <v>348736</v>
      </c>
      <c r="S30" s="156">
        <v>0.43151083562389458</v>
      </c>
      <c r="T30" s="155">
        <f t="shared" si="8"/>
        <v>30481</v>
      </c>
      <c r="U30" s="156">
        <f t="shared" si="9"/>
        <v>0.28179593842016631</v>
      </c>
      <c r="V30" s="157">
        <f t="shared" ref="V30:V41" si="14">R30/$R$30</f>
        <v>1</v>
      </c>
    </row>
    <row r="31" spans="1:23" ht="15.75" x14ac:dyDescent="0.25">
      <c r="B31" s="170" t="s">
        <v>99</v>
      </c>
      <c r="C31" s="175">
        <v>1690003</v>
      </c>
      <c r="D31" s="175">
        <v>681100</v>
      </c>
      <c r="E31" s="175">
        <v>684705</v>
      </c>
      <c r="F31" s="175">
        <v>1679422</v>
      </c>
      <c r="G31" s="175">
        <v>1849078</v>
      </c>
      <c r="H31" s="176">
        <v>0.56112030487327402</v>
      </c>
      <c r="I31" s="175">
        <f t="shared" si="2"/>
        <v>169656</v>
      </c>
      <c r="J31" s="176">
        <f t="shared" si="3"/>
        <v>9.4127051845469989E-2</v>
      </c>
      <c r="K31" s="175">
        <f t="shared" si="4"/>
        <v>159075</v>
      </c>
      <c r="L31" s="176">
        <f t="shared" si="5"/>
        <v>0.20653238048741149</v>
      </c>
      <c r="M31" s="176">
        <f t="shared" ref="M31:M41" si="15">G31/$G$30</f>
        <v>0.76290058327044863</v>
      </c>
      <c r="N31" s="175">
        <v>234953</v>
      </c>
      <c r="O31" s="175">
        <v>100650</v>
      </c>
      <c r="P31" s="175">
        <v>183322</v>
      </c>
      <c r="Q31" s="175">
        <v>243582</v>
      </c>
      <c r="R31" s="175">
        <v>255562</v>
      </c>
      <c r="S31" s="176">
        <v>0.56112030487327402</v>
      </c>
      <c r="T31" s="175">
        <f t="shared" si="8"/>
        <v>11980</v>
      </c>
      <c r="U31" s="176">
        <f t="shared" si="9"/>
        <v>0.2065067375164438</v>
      </c>
      <c r="V31" s="176">
        <f t="shared" si="14"/>
        <v>0.7328236832446321</v>
      </c>
    </row>
    <row r="32" spans="1:23" x14ac:dyDescent="0.25">
      <c r="B32" s="72" t="s">
        <v>110</v>
      </c>
      <c r="C32" s="41">
        <v>184633</v>
      </c>
      <c r="D32" s="41">
        <v>62284</v>
      </c>
      <c r="E32" s="41">
        <v>125017</v>
      </c>
      <c r="F32" s="41">
        <v>241307</v>
      </c>
      <c r="G32" s="41">
        <v>287591</v>
      </c>
      <c r="H32" s="42">
        <v>0.77517875949226767</v>
      </c>
      <c r="I32" s="41">
        <f t="shared" si="2"/>
        <v>46284</v>
      </c>
      <c r="J32" s="42">
        <f t="shared" si="3"/>
        <v>0.55763595890225481</v>
      </c>
      <c r="K32" s="41">
        <f t="shared" si="4"/>
        <v>102958</v>
      </c>
      <c r="L32" s="42">
        <f t="shared" si="5"/>
        <v>3.2122416597220434E-2</v>
      </c>
      <c r="M32" s="42">
        <f t="shared" si="15"/>
        <v>0.11865553624202527</v>
      </c>
      <c r="N32" s="41">
        <v>27522</v>
      </c>
      <c r="O32" s="41">
        <v>0</v>
      </c>
      <c r="P32" s="41">
        <v>30966</v>
      </c>
      <c r="Q32" s="41">
        <v>34058</v>
      </c>
      <c r="R32" s="41">
        <v>41273</v>
      </c>
      <c r="S32" s="42">
        <v>0.77517875949226767</v>
      </c>
      <c r="T32" s="41">
        <f t="shared" si="8"/>
        <v>7215</v>
      </c>
      <c r="U32" s="42">
        <f t="shared" si="9"/>
        <v>3.3350625591896235E-2</v>
      </c>
      <c r="V32" s="42">
        <f t="shared" si="14"/>
        <v>0.11835027069187007</v>
      </c>
    </row>
    <row r="33" spans="2:22" x14ac:dyDescent="0.25">
      <c r="B33" s="72" t="s">
        <v>111</v>
      </c>
      <c r="C33" s="41">
        <v>932836</v>
      </c>
      <c r="D33" s="41">
        <v>301151</v>
      </c>
      <c r="E33" s="41">
        <v>383763</v>
      </c>
      <c r="F33" s="41">
        <v>963598</v>
      </c>
      <c r="G33" s="41">
        <v>1018031</v>
      </c>
      <c r="H33" s="42">
        <v>0.55907078262747745</v>
      </c>
      <c r="I33" s="41">
        <f t="shared" si="2"/>
        <v>54433</v>
      </c>
      <c r="J33" s="42">
        <f t="shared" si="3"/>
        <v>9.1329022464827769E-2</v>
      </c>
      <c r="K33" s="41">
        <f t="shared" si="4"/>
        <v>85195</v>
      </c>
      <c r="L33" s="42">
        <f t="shared" si="5"/>
        <v>0.11370875963046449</v>
      </c>
      <c r="M33" s="42">
        <f t="shared" si="15"/>
        <v>0.42002362457797782</v>
      </c>
      <c r="N33" s="41">
        <v>125051</v>
      </c>
      <c r="O33" s="41">
        <v>0</v>
      </c>
      <c r="P33" s="41">
        <v>98509</v>
      </c>
      <c r="Q33" s="41">
        <v>143917</v>
      </c>
      <c r="R33" s="41">
        <v>137251</v>
      </c>
      <c r="S33" s="42">
        <v>0.55907078262747745</v>
      </c>
      <c r="T33" s="41">
        <f t="shared" si="8"/>
        <v>-6666</v>
      </c>
      <c r="U33" s="42">
        <f t="shared" si="9"/>
        <v>0.11090559719703802</v>
      </c>
      <c r="V33" s="42">
        <f t="shared" si="14"/>
        <v>0.3935670535878143</v>
      </c>
    </row>
    <row r="34" spans="2:22" x14ac:dyDescent="0.25">
      <c r="B34" s="72" t="s">
        <v>112</v>
      </c>
      <c r="C34" s="41">
        <v>459813</v>
      </c>
      <c r="D34" s="41">
        <v>125895</v>
      </c>
      <c r="E34" s="41">
        <v>155913</v>
      </c>
      <c r="F34" s="41">
        <v>429399</v>
      </c>
      <c r="G34" s="41">
        <v>493163</v>
      </c>
      <c r="H34" s="42">
        <v>0.54364367801474356</v>
      </c>
      <c r="I34" s="41">
        <f t="shared" si="2"/>
        <v>63764</v>
      </c>
      <c r="J34" s="42">
        <f t="shared" si="3"/>
        <v>7.2529484812304146E-2</v>
      </c>
      <c r="K34" s="41">
        <f t="shared" si="4"/>
        <v>33350</v>
      </c>
      <c r="L34" s="42">
        <f t="shared" si="5"/>
        <v>5.5083738143179094E-2</v>
      </c>
      <c r="M34" s="42">
        <f t="shared" si="15"/>
        <v>0.20347131940751242</v>
      </c>
      <c r="N34" s="41">
        <v>65579</v>
      </c>
      <c r="O34" s="41">
        <v>0</v>
      </c>
      <c r="P34" s="41">
        <v>48983</v>
      </c>
      <c r="Q34" s="41">
        <v>60004</v>
      </c>
      <c r="R34" s="41">
        <v>71562</v>
      </c>
      <c r="S34" s="42">
        <v>0.54364367801474356</v>
      </c>
      <c r="T34" s="41">
        <f t="shared" si="8"/>
        <v>11558</v>
      </c>
      <c r="U34" s="42">
        <f t="shared" si="9"/>
        <v>5.7825635854124445E-2</v>
      </c>
      <c r="V34" s="42">
        <f t="shared" si="14"/>
        <v>0.20520393650211047</v>
      </c>
    </row>
    <row r="35" spans="2:22" x14ac:dyDescent="0.25">
      <c r="B35" s="72" t="s">
        <v>113</v>
      </c>
      <c r="C35" s="41">
        <v>96757</v>
      </c>
      <c r="D35" s="41">
        <v>16537</v>
      </c>
      <c r="E35" s="41">
        <v>16965</v>
      </c>
      <c r="F35" s="41">
        <v>37674</v>
      </c>
      <c r="G35" s="41">
        <v>44460</v>
      </c>
      <c r="H35" s="42">
        <v>0.27549758236815469</v>
      </c>
      <c r="I35" s="41">
        <f t="shared" si="2"/>
        <v>6786</v>
      </c>
      <c r="J35" s="42">
        <f t="shared" si="3"/>
        <v>-0.5404983618756265</v>
      </c>
      <c r="K35" s="41">
        <f t="shared" si="4"/>
        <v>-52297</v>
      </c>
      <c r="L35" s="42">
        <f t="shared" si="5"/>
        <v>4.9659504014813406E-3</v>
      </c>
      <c r="M35" s="42">
        <f t="shared" si="15"/>
        <v>1.8343498723257832E-2</v>
      </c>
      <c r="N35" s="41">
        <v>12554</v>
      </c>
      <c r="O35" s="41">
        <v>0</v>
      </c>
      <c r="P35" s="41">
        <v>4184</v>
      </c>
      <c r="Q35" s="41">
        <v>4695</v>
      </c>
      <c r="R35" s="41">
        <v>4965</v>
      </c>
      <c r="S35" s="42">
        <v>0.27549758236815469</v>
      </c>
      <c r="T35" s="41">
        <f t="shared" si="8"/>
        <v>270</v>
      </c>
      <c r="U35" s="42">
        <f t="shared" si="9"/>
        <v>4.0119655964859545E-3</v>
      </c>
      <c r="V35" s="42">
        <f t="shared" si="14"/>
        <v>1.4237130666177281E-2</v>
      </c>
    </row>
    <row r="36" spans="2:22" x14ac:dyDescent="0.25">
      <c r="B36" s="171" t="s">
        <v>114</v>
      </c>
      <c r="C36" s="172">
        <v>15964</v>
      </c>
      <c r="D36" s="172">
        <v>10039</v>
      </c>
      <c r="E36" s="172">
        <v>3047</v>
      </c>
      <c r="F36" s="172">
        <v>7444</v>
      </c>
      <c r="G36" s="172">
        <v>5833</v>
      </c>
      <c r="H36" s="173">
        <v>-0.53431614587007126</v>
      </c>
      <c r="I36" s="172">
        <f t="shared" si="2"/>
        <v>-1611</v>
      </c>
      <c r="J36" s="173">
        <f t="shared" si="3"/>
        <v>-0.63461538461538458</v>
      </c>
      <c r="K36" s="172">
        <f t="shared" si="4"/>
        <v>-10131</v>
      </c>
      <c r="L36" s="173">
        <f t="shared" si="5"/>
        <v>6.515157150661418E-4</v>
      </c>
      <c r="M36" s="173">
        <f t="shared" si="15"/>
        <v>2.4066043196752794E-3</v>
      </c>
      <c r="N36" s="172">
        <v>4247</v>
      </c>
      <c r="O36" s="172">
        <v>0</v>
      </c>
      <c r="P36" s="172">
        <v>680</v>
      </c>
      <c r="Q36" s="172">
        <v>908</v>
      </c>
      <c r="R36" s="172">
        <v>511</v>
      </c>
      <c r="S36" s="173">
        <v>-0.53431614587007126</v>
      </c>
      <c r="T36" s="172">
        <f t="shared" si="8"/>
        <v>-397</v>
      </c>
      <c r="U36" s="173">
        <f t="shared" si="9"/>
        <v>4.1291327689915865E-4</v>
      </c>
      <c r="V36" s="173">
        <f t="shared" si="14"/>
        <v>1.4652917966599375E-3</v>
      </c>
    </row>
    <row r="37" spans="2:22" ht="15.75" x14ac:dyDescent="0.25">
      <c r="B37" s="32" t="s">
        <v>100</v>
      </c>
      <c r="C37" s="33">
        <v>830023</v>
      </c>
      <c r="D37" s="33">
        <v>280027</v>
      </c>
      <c r="E37" s="33">
        <v>177858</v>
      </c>
      <c r="F37" s="33">
        <v>473651</v>
      </c>
      <c r="G37" s="33">
        <v>573068</v>
      </c>
      <c r="H37" s="34">
        <v>9.480773455787217E-2</v>
      </c>
      <c r="I37" s="33">
        <f t="shared" si="2"/>
        <v>99417</v>
      </c>
      <c r="J37" s="34">
        <f t="shared" si="3"/>
        <v>-0.30957575874403476</v>
      </c>
      <c r="K37" s="33">
        <f t="shared" si="4"/>
        <v>-256955</v>
      </c>
      <c r="L37" s="34">
        <f t="shared" si="5"/>
        <v>6.4008710406570149E-2</v>
      </c>
      <c r="M37" s="34">
        <f t="shared" si="15"/>
        <v>0.23643886923841473</v>
      </c>
      <c r="N37" s="33">
        <v>129560</v>
      </c>
      <c r="O37" s="33">
        <v>38227</v>
      </c>
      <c r="P37" s="33">
        <v>50977</v>
      </c>
      <c r="Q37" s="33">
        <v>74673</v>
      </c>
      <c r="R37" s="33">
        <v>93174</v>
      </c>
      <c r="S37" s="34">
        <v>9.480773455787217E-2</v>
      </c>
      <c r="T37" s="33">
        <f t="shared" si="8"/>
        <v>18501</v>
      </c>
      <c r="U37" s="34">
        <f t="shared" si="9"/>
        <v>7.5289200903722528E-2</v>
      </c>
      <c r="V37" s="34">
        <f t="shared" si="14"/>
        <v>0.26717631675536796</v>
      </c>
    </row>
    <row r="38" spans="2:22" x14ac:dyDescent="0.25">
      <c r="B38" s="72" t="s">
        <v>279</v>
      </c>
      <c r="C38" s="41">
        <v>22921</v>
      </c>
      <c r="D38" s="41">
        <v>6538</v>
      </c>
      <c r="E38" s="41">
        <v>6669</v>
      </c>
      <c r="F38" s="41">
        <v>24501</v>
      </c>
      <c r="G38" s="41">
        <v>27770</v>
      </c>
      <c r="H38" s="42">
        <v>0.20720477476197252</v>
      </c>
      <c r="I38" s="41">
        <f t="shared" si="2"/>
        <v>3269</v>
      </c>
      <c r="J38" s="42">
        <f t="shared" si="3"/>
        <v>0.2115527245757165</v>
      </c>
      <c r="K38" s="41">
        <f t="shared" si="4"/>
        <v>4849</v>
      </c>
      <c r="L38" s="42">
        <f t="shared" si="5"/>
        <v>3.1017643420858487E-3</v>
      </c>
      <c r="M38" s="42">
        <f t="shared" si="15"/>
        <v>1.1457466476492803E-2</v>
      </c>
      <c r="N38" s="41">
        <v>3395</v>
      </c>
      <c r="O38" s="41">
        <v>0</v>
      </c>
      <c r="P38" s="41">
        <v>3009</v>
      </c>
      <c r="Q38" s="41">
        <v>3375</v>
      </c>
      <c r="R38" s="41">
        <v>3488</v>
      </c>
      <c r="S38" s="42">
        <v>0.20720477476197252</v>
      </c>
      <c r="T38" s="41">
        <f t="shared" si="8"/>
        <v>113</v>
      </c>
      <c r="U38" s="42">
        <f t="shared" si="9"/>
        <v>2.8184765358596191E-3</v>
      </c>
      <c r="V38" s="42">
        <f t="shared" si="14"/>
        <v>1.0001835199119104E-2</v>
      </c>
    </row>
    <row r="39" spans="2:22" x14ac:dyDescent="0.25">
      <c r="B39" s="72" t="s">
        <v>112</v>
      </c>
      <c r="C39" s="41">
        <v>87159</v>
      </c>
      <c r="D39" s="41">
        <v>35300</v>
      </c>
      <c r="E39" s="41">
        <v>18144</v>
      </c>
      <c r="F39" s="41">
        <v>95946</v>
      </c>
      <c r="G39" s="41">
        <v>107018</v>
      </c>
      <c r="H39" s="42">
        <v>6.1749140191905916E-2</v>
      </c>
      <c r="I39" s="41">
        <f t="shared" si="2"/>
        <v>11072</v>
      </c>
      <c r="J39" s="42">
        <f t="shared" si="3"/>
        <v>0.22784795603437402</v>
      </c>
      <c r="K39" s="41">
        <f t="shared" si="4"/>
        <v>19859</v>
      </c>
      <c r="L39" s="42">
        <f t="shared" si="5"/>
        <v>1.1953353127884168E-2</v>
      </c>
      <c r="M39" s="42">
        <f t="shared" si="15"/>
        <v>4.4153948411282201E-2</v>
      </c>
      <c r="N39" s="41">
        <v>12303</v>
      </c>
      <c r="O39" s="41">
        <v>0</v>
      </c>
      <c r="P39" s="41">
        <v>7882</v>
      </c>
      <c r="Q39" s="41">
        <v>15765</v>
      </c>
      <c r="R39" s="41">
        <v>20693</v>
      </c>
      <c r="S39" s="42">
        <v>6.1749140191905916E-2</v>
      </c>
      <c r="T39" s="41">
        <f t="shared" si="8"/>
        <v>4928</v>
      </c>
      <c r="U39" s="42">
        <f t="shared" si="9"/>
        <v>1.6720967590752034E-2</v>
      </c>
      <c r="V39" s="42">
        <f t="shared" si="14"/>
        <v>5.9337149018168472E-2</v>
      </c>
    </row>
    <row r="40" spans="2:22" x14ac:dyDescent="0.25">
      <c r="B40" s="72" t="s">
        <v>113</v>
      </c>
      <c r="C40" s="41">
        <v>411633</v>
      </c>
      <c r="D40" s="41">
        <v>97889</v>
      </c>
      <c r="E40" s="41">
        <v>64044</v>
      </c>
      <c r="F40" s="41">
        <v>240977</v>
      </c>
      <c r="G40" s="41">
        <v>301446</v>
      </c>
      <c r="H40" s="42">
        <v>0.21121757146128806</v>
      </c>
      <c r="I40" s="41">
        <f t="shared" si="2"/>
        <v>60469</v>
      </c>
      <c r="J40" s="42">
        <f t="shared" si="3"/>
        <v>-0.26768262019808908</v>
      </c>
      <c r="K40" s="41">
        <f t="shared" si="4"/>
        <v>-110187</v>
      </c>
      <c r="L40" s="42">
        <f t="shared" si="5"/>
        <v>3.366994792453766E-2</v>
      </c>
      <c r="M40" s="42">
        <f t="shared" si="15"/>
        <v>0.1243718919507688</v>
      </c>
      <c r="N40" s="41">
        <v>69187</v>
      </c>
      <c r="O40" s="41">
        <v>0</v>
      </c>
      <c r="P40" s="41">
        <v>27524</v>
      </c>
      <c r="Q40" s="41">
        <v>37073</v>
      </c>
      <c r="R40" s="41">
        <v>47489</v>
      </c>
      <c r="S40" s="42">
        <v>0.21121757146128806</v>
      </c>
      <c r="T40" s="41">
        <f t="shared" si="8"/>
        <v>10416</v>
      </c>
      <c r="U40" s="42">
        <f t="shared" si="9"/>
        <v>3.837346106979285E-2</v>
      </c>
      <c r="V40" s="42">
        <f t="shared" si="14"/>
        <v>0.13617464213617178</v>
      </c>
    </row>
    <row r="41" spans="2:22" ht="15.75" thickBot="1" x14ac:dyDescent="0.3">
      <c r="B41" s="72" t="s">
        <v>114</v>
      </c>
      <c r="C41" s="41">
        <v>308310</v>
      </c>
      <c r="D41" s="41">
        <v>77637</v>
      </c>
      <c r="E41" s="41">
        <v>29783</v>
      </c>
      <c r="F41" s="41">
        <v>112227</v>
      </c>
      <c r="G41" s="41">
        <v>136834</v>
      </c>
      <c r="H41" s="42">
        <v>-0.17443964035674875</v>
      </c>
      <c r="I41" s="41">
        <f t="shared" si="2"/>
        <v>24607</v>
      </c>
      <c r="J41" s="42">
        <f t="shared" si="3"/>
        <v>-0.55618046771106999</v>
      </c>
      <c r="K41" s="41">
        <f t="shared" si="4"/>
        <v>-171476</v>
      </c>
      <c r="L41" s="42">
        <f t="shared" si="5"/>
        <v>1.528364501206248E-2</v>
      </c>
      <c r="M41" s="42">
        <f t="shared" si="15"/>
        <v>5.6455562399870943E-2</v>
      </c>
      <c r="N41" s="41">
        <v>44675</v>
      </c>
      <c r="O41" s="41">
        <v>0</v>
      </c>
      <c r="P41" s="41">
        <v>12562</v>
      </c>
      <c r="Q41" s="41">
        <v>18460</v>
      </c>
      <c r="R41" s="41">
        <v>21504</v>
      </c>
      <c r="S41" s="42">
        <v>-0.17443964035674875</v>
      </c>
      <c r="T41" s="41">
        <f t="shared" si="8"/>
        <v>3044</v>
      </c>
      <c r="U41" s="42">
        <f t="shared" si="9"/>
        <v>1.737629570731802E-2</v>
      </c>
      <c r="V41" s="42">
        <f t="shared" si="14"/>
        <v>6.166269040190861E-2</v>
      </c>
    </row>
    <row r="42" spans="2:22" ht="15.75" x14ac:dyDescent="0.25">
      <c r="B42" s="154" t="s">
        <v>104</v>
      </c>
      <c r="C42" s="155">
        <v>1180531</v>
      </c>
      <c r="D42" s="155">
        <v>449655</v>
      </c>
      <c r="E42" s="155">
        <v>427830</v>
      </c>
      <c r="F42" s="155">
        <v>1187185</v>
      </c>
      <c r="G42" s="155">
        <v>1279912</v>
      </c>
      <c r="H42" s="156">
        <v>0.62551160630770775</v>
      </c>
      <c r="I42" s="155">
        <f t="shared" si="2"/>
        <v>92727</v>
      </c>
      <c r="J42" s="156">
        <f t="shared" si="3"/>
        <v>8.4183303953898614E-2</v>
      </c>
      <c r="K42" s="155">
        <f t="shared" si="4"/>
        <v>99381</v>
      </c>
      <c r="L42" s="156">
        <f t="shared" si="5"/>
        <v>0.14295950315476352</v>
      </c>
      <c r="M42" s="157">
        <f>G42/$G$42</f>
        <v>1</v>
      </c>
      <c r="N42" s="155">
        <v>177390</v>
      </c>
      <c r="O42" s="155">
        <v>76325</v>
      </c>
      <c r="P42" s="155">
        <v>145205</v>
      </c>
      <c r="Q42" s="155">
        <v>199508</v>
      </c>
      <c r="R42" s="155">
        <v>187036</v>
      </c>
      <c r="S42" s="156">
        <v>0.62551160630770775</v>
      </c>
      <c r="T42" s="155">
        <f t="shared" si="8"/>
        <v>-12472</v>
      </c>
      <c r="U42" s="156">
        <f t="shared" si="9"/>
        <v>0.15113433983974764</v>
      </c>
      <c r="V42" s="157">
        <f t="shared" ref="V42:V48" si="16">R42/$R$42</f>
        <v>1</v>
      </c>
    </row>
    <row r="43" spans="2:22" ht="15.75" x14ac:dyDescent="0.25">
      <c r="B43" s="170" t="s">
        <v>99</v>
      </c>
      <c r="C43" s="175">
        <v>1009099</v>
      </c>
      <c r="D43" s="175">
        <v>387476</v>
      </c>
      <c r="E43" s="175">
        <v>366971</v>
      </c>
      <c r="F43" s="175">
        <v>1046601</v>
      </c>
      <c r="G43" s="175">
        <v>1155808</v>
      </c>
      <c r="H43" s="176">
        <v>0.70746621856760772</v>
      </c>
      <c r="I43" s="175">
        <f t="shared" si="2"/>
        <v>109207</v>
      </c>
      <c r="J43" s="176">
        <f t="shared" si="3"/>
        <v>0.14538613158867464</v>
      </c>
      <c r="K43" s="175">
        <f t="shared" si="4"/>
        <v>146709</v>
      </c>
      <c r="L43" s="176">
        <f t="shared" si="5"/>
        <v>0.12909773283030468</v>
      </c>
      <c r="M43" s="176">
        <f t="shared" ref="M43:M48" si="17">G43/$G$42</f>
        <v>0.9030370837995112</v>
      </c>
      <c r="N43" s="175">
        <v>146822</v>
      </c>
      <c r="O43" s="175">
        <v>62814</v>
      </c>
      <c r="P43" s="175">
        <v>125372</v>
      </c>
      <c r="Q43" s="175">
        <v>173736</v>
      </c>
      <c r="R43" s="175">
        <v>164577</v>
      </c>
      <c r="S43" s="176">
        <v>0.70746621856760772</v>
      </c>
      <c r="T43" s="175">
        <f t="shared" si="8"/>
        <v>-9159</v>
      </c>
      <c r="U43" s="176">
        <f t="shared" si="9"/>
        <v>0.13298635689282354</v>
      </c>
      <c r="V43" s="176">
        <f t="shared" si="16"/>
        <v>0.87992151243610861</v>
      </c>
    </row>
    <row r="44" spans="2:22" x14ac:dyDescent="0.25">
      <c r="B44" s="72" t="s">
        <v>279</v>
      </c>
      <c r="C44" s="41">
        <v>756496</v>
      </c>
      <c r="D44" s="41">
        <v>290088</v>
      </c>
      <c r="E44" s="41">
        <v>278810</v>
      </c>
      <c r="F44" s="41">
        <v>783267</v>
      </c>
      <c r="G44" s="41">
        <v>881042</v>
      </c>
      <c r="H44" s="42">
        <v>0.71745000955788707</v>
      </c>
      <c r="I44" s="41">
        <f t="shared" si="2"/>
        <v>97775</v>
      </c>
      <c r="J44" s="42">
        <f t="shared" si="3"/>
        <v>0.16463537150229479</v>
      </c>
      <c r="K44" s="41">
        <f t="shared" si="4"/>
        <v>124546</v>
      </c>
      <c r="L44" s="42">
        <f t="shared" si="5"/>
        <v>9.8407801925819244E-2</v>
      </c>
      <c r="M44" s="42">
        <f t="shared" si="17"/>
        <v>0.68836138734537999</v>
      </c>
      <c r="N44" s="41">
        <v>113101</v>
      </c>
      <c r="O44" s="41">
        <v>48348</v>
      </c>
      <c r="P44" s="41">
        <v>98058</v>
      </c>
      <c r="Q44" s="41">
        <v>134206</v>
      </c>
      <c r="R44" s="41">
        <v>127958</v>
      </c>
      <c r="S44" s="42">
        <v>0.71745000955788707</v>
      </c>
      <c r="T44" s="41">
        <f t="shared" si="8"/>
        <v>-6248</v>
      </c>
      <c r="U44" s="42">
        <f t="shared" si="9"/>
        <v>0.10339639351362533</v>
      </c>
      <c r="V44" s="42">
        <f t="shared" si="16"/>
        <v>0.68413567441562051</v>
      </c>
    </row>
    <row r="45" spans="2:22" x14ac:dyDescent="0.25">
      <c r="B45" s="171" t="s">
        <v>116</v>
      </c>
      <c r="C45" s="172">
        <v>252603</v>
      </c>
      <c r="D45" s="172">
        <v>97388</v>
      </c>
      <c r="E45" s="172">
        <v>88161</v>
      </c>
      <c r="F45" s="172">
        <v>263334</v>
      </c>
      <c r="G45" s="172">
        <v>274766</v>
      </c>
      <c r="H45" s="173">
        <v>0.67925504397309888</v>
      </c>
      <c r="I45" s="172">
        <f t="shared" si="2"/>
        <v>11432</v>
      </c>
      <c r="J45" s="173">
        <f t="shared" si="3"/>
        <v>8.7738467080755278E-2</v>
      </c>
      <c r="K45" s="172">
        <f t="shared" si="4"/>
        <v>22163</v>
      </c>
      <c r="L45" s="173">
        <f t="shared" si="5"/>
        <v>3.0689930904485428E-2</v>
      </c>
      <c r="M45" s="173">
        <f t="shared" si="17"/>
        <v>0.21467569645413123</v>
      </c>
      <c r="N45" s="172">
        <v>33721</v>
      </c>
      <c r="O45" s="172">
        <v>14466</v>
      </c>
      <c r="P45" s="172">
        <v>27314</v>
      </c>
      <c r="Q45" s="172">
        <v>39530</v>
      </c>
      <c r="R45" s="172">
        <v>36619</v>
      </c>
      <c r="S45" s="173">
        <v>0.67925504397309888</v>
      </c>
      <c r="T45" s="172">
        <f t="shared" si="8"/>
        <v>-2911</v>
      </c>
      <c r="U45" s="173">
        <f t="shared" si="9"/>
        <v>2.9589963379198222E-2</v>
      </c>
      <c r="V45" s="173">
        <f t="shared" si="16"/>
        <v>0.19578583802048805</v>
      </c>
    </row>
    <row r="46" spans="2:22" ht="15.75" x14ac:dyDescent="0.25">
      <c r="B46" s="32" t="s">
        <v>100</v>
      </c>
      <c r="C46" s="33">
        <v>171432</v>
      </c>
      <c r="D46" s="33">
        <v>61574</v>
      </c>
      <c r="E46" s="33">
        <v>60859</v>
      </c>
      <c r="F46" s="33">
        <v>140584</v>
      </c>
      <c r="G46" s="33">
        <v>126165</v>
      </c>
      <c r="H46" s="34">
        <v>0.22661013996167023</v>
      </c>
      <c r="I46" s="33">
        <f t="shared" si="2"/>
        <v>-14419</v>
      </c>
      <c r="J46" s="34">
        <f t="shared" si="3"/>
        <v>-0.26405221895562092</v>
      </c>
      <c r="K46" s="33">
        <f t="shared" si="4"/>
        <v>-45267</v>
      </c>
      <c r="L46" s="34">
        <f t="shared" si="5"/>
        <v>1.4091973288414156E-2</v>
      </c>
      <c r="M46" s="34">
        <f t="shared" si="17"/>
        <v>9.8573183156342004E-2</v>
      </c>
      <c r="N46" s="33">
        <v>30568</v>
      </c>
      <c r="O46" s="33">
        <v>13511</v>
      </c>
      <c r="P46" s="33">
        <v>19833</v>
      </c>
      <c r="Q46" s="33">
        <v>25772</v>
      </c>
      <c r="R46" s="33">
        <v>22459</v>
      </c>
      <c r="S46" s="34">
        <v>0.22661013996167023</v>
      </c>
      <c r="T46" s="33">
        <f t="shared" si="8"/>
        <v>-3313</v>
      </c>
      <c r="U46" s="34">
        <f t="shared" si="9"/>
        <v>1.8147982946924077E-2</v>
      </c>
      <c r="V46" s="34">
        <f t="shared" si="16"/>
        <v>0.12007848756389145</v>
      </c>
    </row>
    <row r="47" spans="2:22" x14ac:dyDescent="0.25">
      <c r="B47" s="72" t="s">
        <v>279</v>
      </c>
      <c r="C47" s="41">
        <v>0</v>
      </c>
      <c r="D47" s="41">
        <v>0</v>
      </c>
      <c r="E47" s="41">
        <v>0</v>
      </c>
      <c r="F47" s="41">
        <v>10871</v>
      </c>
      <c r="G47" s="41">
        <v>17503</v>
      </c>
      <c r="H47" s="42">
        <v>0.38480098566001564</v>
      </c>
      <c r="I47" s="41">
        <f t="shared" si="2"/>
        <v>6632</v>
      </c>
      <c r="J47" s="42" t="str">
        <f>IFERROR(G47/D47-1,"-")</f>
        <v>-</v>
      </c>
      <c r="K47" s="41">
        <f t="shared" si="4"/>
        <v>17503</v>
      </c>
      <c r="L47" s="42">
        <f t="shared" si="5"/>
        <v>1.9549939243618513E-3</v>
      </c>
      <c r="M47" s="42">
        <f t="shared" si="17"/>
        <v>1.3675158917175556E-2</v>
      </c>
      <c r="N47" s="41">
        <v>0</v>
      </c>
      <c r="O47" s="41">
        <v>0</v>
      </c>
      <c r="P47" s="41">
        <v>0</v>
      </c>
      <c r="Q47" s="41">
        <v>3308</v>
      </c>
      <c r="R47" s="41">
        <v>3104</v>
      </c>
      <c r="S47" s="42">
        <v>0.38480098566001564</v>
      </c>
      <c r="T47" s="41">
        <f t="shared" si="8"/>
        <v>-204</v>
      </c>
      <c r="U47" s="42">
        <f t="shared" si="9"/>
        <v>2.5081855410860831E-3</v>
      </c>
      <c r="V47" s="42">
        <f t="shared" si="16"/>
        <v>1.6595735580316087E-2</v>
      </c>
    </row>
    <row r="48" spans="2:22" ht="15.75" thickBot="1" x14ac:dyDescent="0.3">
      <c r="B48" s="171" t="s">
        <v>116</v>
      </c>
      <c r="C48" s="41">
        <v>171432</v>
      </c>
      <c r="D48" s="41">
        <v>0</v>
      </c>
      <c r="E48" s="41">
        <v>0</v>
      </c>
      <c r="F48" s="41">
        <v>97037</v>
      </c>
      <c r="G48" s="41">
        <v>108662</v>
      </c>
      <c r="H48" s="42">
        <v>2.0612354042249814E-2</v>
      </c>
      <c r="I48" s="41">
        <f t="shared" si="2"/>
        <v>11625</v>
      </c>
      <c r="J48" s="42">
        <f t="shared" si="3"/>
        <v>-0.36615101031312702</v>
      </c>
      <c r="K48" s="41">
        <f t="shared" si="4"/>
        <v>-62770</v>
      </c>
      <c r="L48" s="42">
        <f t="shared" si="5"/>
        <v>1.2136979364052305E-2</v>
      </c>
      <c r="M48" s="42">
        <f t="shared" si="17"/>
        <v>8.4898024239166439E-2</v>
      </c>
      <c r="N48" s="41">
        <v>30568</v>
      </c>
      <c r="O48" s="41">
        <v>0</v>
      </c>
      <c r="P48" s="41">
        <v>0</v>
      </c>
      <c r="Q48" s="41">
        <v>22464</v>
      </c>
      <c r="R48" s="41">
        <v>19355</v>
      </c>
      <c r="S48" s="42">
        <v>2.0612354042249814E-2</v>
      </c>
      <c r="T48" s="41">
        <f t="shared" si="8"/>
        <v>-3109</v>
      </c>
      <c r="U48" s="42">
        <f t="shared" si="9"/>
        <v>1.5639797405837996E-2</v>
      </c>
      <c r="V48" s="42">
        <f t="shared" si="16"/>
        <v>0.10348275198357536</v>
      </c>
    </row>
    <row r="49" spans="2:22" ht="15.75" x14ac:dyDescent="0.25">
      <c r="B49" s="154" t="s">
        <v>103</v>
      </c>
      <c r="C49" s="155">
        <v>1584814</v>
      </c>
      <c r="D49" s="155">
        <v>519775</v>
      </c>
      <c r="E49" s="155">
        <v>363799</v>
      </c>
      <c r="F49" s="155">
        <v>1465117</v>
      </c>
      <c r="G49" s="155">
        <v>1625260</v>
      </c>
      <c r="H49" s="156">
        <v>0.43358597026746559</v>
      </c>
      <c r="I49" s="155">
        <f t="shared" si="2"/>
        <v>160143</v>
      </c>
      <c r="J49" s="156">
        <f t="shared" si="3"/>
        <v>2.5520975963109871E-2</v>
      </c>
      <c r="K49" s="155">
        <f t="shared" si="4"/>
        <v>40446</v>
      </c>
      <c r="L49" s="156">
        <f t="shared" si="5"/>
        <v>0.18153307578748457</v>
      </c>
      <c r="M49" s="157">
        <f>G49/$G$49</f>
        <v>1</v>
      </c>
      <c r="N49" s="155">
        <v>213417</v>
      </c>
      <c r="O49" s="155">
        <v>65311</v>
      </c>
      <c r="P49" s="155">
        <v>144612</v>
      </c>
      <c r="Q49" s="155">
        <v>215129</v>
      </c>
      <c r="R49" s="155">
        <v>223604</v>
      </c>
      <c r="S49" s="156">
        <v>0.43358597026746559</v>
      </c>
      <c r="T49" s="155">
        <f t="shared" si="8"/>
        <v>8475</v>
      </c>
      <c r="U49" s="156">
        <f t="shared" si="9"/>
        <v>0.1806830926962025</v>
      </c>
      <c r="V49" s="157">
        <f t="shared" ref="V49:V55" si="18">R49/$R$49</f>
        <v>1</v>
      </c>
    </row>
    <row r="50" spans="2:22" ht="15.75" x14ac:dyDescent="0.25">
      <c r="B50" s="170" t="s">
        <v>99</v>
      </c>
      <c r="C50" s="175">
        <v>1090013</v>
      </c>
      <c r="D50" s="175">
        <v>361110</v>
      </c>
      <c r="E50" s="175">
        <v>260134</v>
      </c>
      <c r="F50" s="175">
        <v>1052002</v>
      </c>
      <c r="G50" s="175">
        <v>1158011</v>
      </c>
      <c r="H50" s="176">
        <v>0.50991253397099157</v>
      </c>
      <c r="I50" s="175">
        <f t="shared" si="2"/>
        <v>106009</v>
      </c>
      <c r="J50" s="176">
        <f t="shared" si="3"/>
        <v>6.2382742224175391E-2</v>
      </c>
      <c r="K50" s="175">
        <f t="shared" si="4"/>
        <v>67998</v>
      </c>
      <c r="L50" s="176">
        <f t="shared" si="5"/>
        <v>0.12934379645456162</v>
      </c>
      <c r="M50" s="176">
        <f t="shared" ref="M50:M55" si="19">G50/$G$49</f>
        <v>0.71250815254174715</v>
      </c>
      <c r="N50" s="175">
        <v>145093</v>
      </c>
      <c r="O50" s="175">
        <v>45672</v>
      </c>
      <c r="P50" s="175">
        <v>104750</v>
      </c>
      <c r="Q50" s="175">
        <v>154337</v>
      </c>
      <c r="R50" s="175">
        <v>159367</v>
      </c>
      <c r="S50" s="176">
        <v>0.50991253397099157</v>
      </c>
      <c r="T50" s="175">
        <f t="shared" si="8"/>
        <v>5030</v>
      </c>
      <c r="U50" s="176">
        <f t="shared" si="9"/>
        <v>0.12877641917727636</v>
      </c>
      <c r="V50" s="176">
        <f t="shared" si="18"/>
        <v>0.71271980823241088</v>
      </c>
    </row>
    <row r="51" spans="2:22" x14ac:dyDescent="0.25">
      <c r="B51" s="72" t="s">
        <v>279</v>
      </c>
      <c r="C51" s="41">
        <v>782795</v>
      </c>
      <c r="D51" s="41">
        <v>287399</v>
      </c>
      <c r="E51" s="41">
        <v>197042</v>
      </c>
      <c r="F51" s="41">
        <v>815930</v>
      </c>
      <c r="G51" s="41">
        <v>905045</v>
      </c>
      <c r="H51" s="42">
        <v>0.48564597989457381</v>
      </c>
      <c r="I51" s="41">
        <f t="shared" si="2"/>
        <v>89115</v>
      </c>
      <c r="J51" s="42">
        <f t="shared" si="3"/>
        <v>0.15617115592204867</v>
      </c>
      <c r="K51" s="41">
        <f t="shared" si="4"/>
        <v>122250</v>
      </c>
      <c r="L51" s="42">
        <f t="shared" si="5"/>
        <v>0.10108881199074854</v>
      </c>
      <c r="M51" s="42">
        <f t="shared" si="19"/>
        <v>0.55686167136335107</v>
      </c>
      <c r="N51" s="41">
        <v>105422</v>
      </c>
      <c r="O51" s="41">
        <v>38301</v>
      </c>
      <c r="P51" s="41">
        <v>80881</v>
      </c>
      <c r="Q51" s="41">
        <v>119536</v>
      </c>
      <c r="R51" s="41">
        <v>124476</v>
      </c>
      <c r="S51" s="42">
        <v>0.48564597989457381</v>
      </c>
      <c r="T51" s="41">
        <f t="shared" si="8"/>
        <v>4940</v>
      </c>
      <c r="U51" s="42">
        <f t="shared" si="9"/>
        <v>0.10058276527455905</v>
      </c>
      <c r="V51" s="42">
        <f t="shared" si="18"/>
        <v>0.55668056027620261</v>
      </c>
    </row>
    <row r="52" spans="2:22" x14ac:dyDescent="0.25">
      <c r="B52" s="171" t="s">
        <v>116</v>
      </c>
      <c r="C52" s="172">
        <v>307218</v>
      </c>
      <c r="D52" s="172">
        <v>73711</v>
      </c>
      <c r="E52" s="172">
        <v>63092</v>
      </c>
      <c r="F52" s="172">
        <v>236072</v>
      </c>
      <c r="G52" s="172">
        <v>252966</v>
      </c>
      <c r="H52" s="173">
        <v>0.58561335790199887</v>
      </c>
      <c r="I52" s="172">
        <f t="shared" si="2"/>
        <v>16894</v>
      </c>
      <c r="J52" s="173">
        <f t="shared" si="3"/>
        <v>-0.17659121535847511</v>
      </c>
      <c r="K52" s="172">
        <f t="shared" si="4"/>
        <v>-54252</v>
      </c>
      <c r="L52" s="173">
        <f t="shared" si="5"/>
        <v>2.8254984463813065E-2</v>
      </c>
      <c r="M52" s="173">
        <f t="shared" si="19"/>
        <v>0.15564648117839608</v>
      </c>
      <c r="N52" s="172">
        <v>39671</v>
      </c>
      <c r="O52" s="172">
        <v>7371</v>
      </c>
      <c r="P52" s="172">
        <v>23869</v>
      </c>
      <c r="Q52" s="172">
        <v>34801</v>
      </c>
      <c r="R52" s="172">
        <v>34891</v>
      </c>
      <c r="S52" s="173">
        <v>0.58561335790199887</v>
      </c>
      <c r="T52" s="172">
        <f t="shared" si="8"/>
        <v>90</v>
      </c>
      <c r="U52" s="173">
        <f t="shared" si="9"/>
        <v>2.819365390271731E-2</v>
      </c>
      <c r="V52" s="173">
        <f t="shared" si="18"/>
        <v>0.1560392479562083</v>
      </c>
    </row>
    <row r="53" spans="2:22" ht="15.75" x14ac:dyDescent="0.25">
      <c r="B53" s="32" t="s">
        <v>100</v>
      </c>
      <c r="C53" s="33">
        <v>494801</v>
      </c>
      <c r="D53" s="33">
        <v>158202</v>
      </c>
      <c r="E53" s="33">
        <v>103665</v>
      </c>
      <c r="F53" s="33">
        <v>413115</v>
      </c>
      <c r="G53" s="33">
        <v>466890</v>
      </c>
      <c r="H53" s="34">
        <v>0.27005668192718546</v>
      </c>
      <c r="I53" s="33">
        <f t="shared" si="2"/>
        <v>53775</v>
      </c>
      <c r="J53" s="34">
        <f t="shared" si="3"/>
        <v>-5.6408535956879668E-2</v>
      </c>
      <c r="K53" s="33">
        <f t="shared" si="4"/>
        <v>-27911</v>
      </c>
      <c r="L53" s="34">
        <f t="shared" si="5"/>
        <v>5.2149180903005472E-2</v>
      </c>
      <c r="M53" s="34">
        <f t="shared" si="19"/>
        <v>0.28727095972336736</v>
      </c>
      <c r="N53" s="33">
        <v>68324</v>
      </c>
      <c r="O53" s="33">
        <v>19639</v>
      </c>
      <c r="P53" s="33">
        <v>39862</v>
      </c>
      <c r="Q53" s="33">
        <v>60792</v>
      </c>
      <c r="R53" s="33">
        <v>64237</v>
      </c>
      <c r="S53" s="34">
        <v>0.27005668192718546</v>
      </c>
      <c r="T53" s="33">
        <f t="shared" si="8"/>
        <v>3445</v>
      </c>
      <c r="U53" s="34">
        <f t="shared" si="9"/>
        <v>5.1906673518926132E-2</v>
      </c>
      <c r="V53" s="34">
        <f t="shared" si="18"/>
        <v>0.28728019176758912</v>
      </c>
    </row>
    <row r="54" spans="2:22" x14ac:dyDescent="0.25">
      <c r="B54" s="72" t="s">
        <v>279</v>
      </c>
      <c r="C54" s="41">
        <v>6519</v>
      </c>
      <c r="D54" s="41">
        <v>1666</v>
      </c>
      <c r="E54" s="41">
        <v>2051</v>
      </c>
      <c r="F54" s="41">
        <v>20038</v>
      </c>
      <c r="G54" s="41">
        <v>25985</v>
      </c>
      <c r="H54" s="42">
        <v>0.75140848349397027</v>
      </c>
      <c r="I54" s="41">
        <f t="shared" si="2"/>
        <v>5947</v>
      </c>
      <c r="J54" s="42">
        <f t="shared" si="3"/>
        <v>2.9860408038042645</v>
      </c>
      <c r="K54" s="41">
        <f t="shared" si="4"/>
        <v>19466</v>
      </c>
      <c r="L54" s="42">
        <f t="shared" si="5"/>
        <v>2.9023891404069422E-3</v>
      </c>
      <c r="M54" s="42">
        <f t="shared" si="19"/>
        <v>1.5988211116990513E-2</v>
      </c>
      <c r="N54" s="41">
        <v>1199</v>
      </c>
      <c r="O54" s="41">
        <v>0</v>
      </c>
      <c r="P54" s="41">
        <v>1296</v>
      </c>
      <c r="Q54" s="41">
        <v>3300</v>
      </c>
      <c r="R54" s="41">
        <v>4073</v>
      </c>
      <c r="S54" s="42">
        <v>0.75140848349397027</v>
      </c>
      <c r="T54" s="41">
        <f t="shared" si="8"/>
        <v>773</v>
      </c>
      <c r="U54" s="42">
        <f t="shared" si="9"/>
        <v>3.2911854732099281E-3</v>
      </c>
      <c r="V54" s="42">
        <f t="shared" si="18"/>
        <v>1.8215237652278133E-2</v>
      </c>
    </row>
    <row r="55" spans="2:22" ht="15.75" thickBot="1" x14ac:dyDescent="0.3">
      <c r="B55" s="171" t="s">
        <v>116</v>
      </c>
      <c r="C55" s="41">
        <v>488282</v>
      </c>
      <c r="D55" s="41">
        <v>124476</v>
      </c>
      <c r="E55" s="41">
        <v>87902</v>
      </c>
      <c r="F55" s="41">
        <v>393077</v>
      </c>
      <c r="G55" s="41">
        <v>440905</v>
      </c>
      <c r="H55" s="42">
        <v>7.0923625156505743E-2</v>
      </c>
      <c r="I55" s="41">
        <f t="shared" si="2"/>
        <v>47828</v>
      </c>
      <c r="J55" s="42">
        <f t="shared" si="3"/>
        <v>-9.7027946965073442E-2</v>
      </c>
      <c r="K55" s="41">
        <f t="shared" si="4"/>
        <v>-47377</v>
      </c>
      <c r="L55" s="42">
        <f t="shared" si="5"/>
        <v>4.9246791762598531E-2</v>
      </c>
      <c r="M55" s="42">
        <f t="shared" si="19"/>
        <v>0.2712827486063768</v>
      </c>
      <c r="N55" s="41">
        <v>67125</v>
      </c>
      <c r="O55" s="41">
        <v>0</v>
      </c>
      <c r="P55" s="41">
        <v>38566</v>
      </c>
      <c r="Q55" s="41">
        <v>57492</v>
      </c>
      <c r="R55" s="41">
        <v>60164</v>
      </c>
      <c r="S55" s="42">
        <v>7.0923625156505743E-2</v>
      </c>
      <c r="T55" s="41">
        <f t="shared" si="8"/>
        <v>2672</v>
      </c>
      <c r="U55" s="42">
        <f t="shared" si="9"/>
        <v>4.8615488045716207E-2</v>
      </c>
      <c r="V55" s="42">
        <f t="shared" si="18"/>
        <v>0.26906495411531101</v>
      </c>
    </row>
    <row r="56" spans="2:22" ht="15.75" x14ac:dyDescent="0.25">
      <c r="B56" s="154" t="s">
        <v>105</v>
      </c>
      <c r="C56" s="155">
        <v>153431</v>
      </c>
      <c r="D56" s="155">
        <v>57834</v>
      </c>
      <c r="E56" s="155">
        <v>51056</v>
      </c>
      <c r="F56" s="155">
        <v>101738</v>
      </c>
      <c r="G56" s="155">
        <v>101245</v>
      </c>
      <c r="H56" s="156">
        <v>0.62967559806283613</v>
      </c>
      <c r="I56" s="155">
        <f t="shared" si="2"/>
        <v>-493</v>
      </c>
      <c r="J56" s="156">
        <f t="shared" si="3"/>
        <v>-0.34012683225684515</v>
      </c>
      <c r="K56" s="155">
        <f t="shared" si="4"/>
        <v>-52186</v>
      </c>
      <c r="L56" s="156">
        <f t="shared" si="5"/>
        <v>1.1308539100269419E-2</v>
      </c>
      <c r="M56" s="157">
        <f>G56/$G$56</f>
        <v>1</v>
      </c>
      <c r="N56" s="155">
        <v>22382</v>
      </c>
      <c r="O56" s="155">
        <v>9902</v>
      </c>
      <c r="P56" s="155">
        <v>14809</v>
      </c>
      <c r="Q56" s="155">
        <v>17711</v>
      </c>
      <c r="R56" s="155">
        <v>15330</v>
      </c>
      <c r="S56" s="156">
        <v>0.62967559806283613</v>
      </c>
      <c r="T56" s="155">
        <f t="shared" si="8"/>
        <v>-2381</v>
      </c>
      <c r="U56" s="156">
        <f t="shared" si="9"/>
        <v>1.2387398306974759E-2</v>
      </c>
      <c r="V56" s="157">
        <f>R56/$R$56</f>
        <v>1</v>
      </c>
    </row>
    <row r="57" spans="2:22" ht="15.75" x14ac:dyDescent="0.25">
      <c r="B57" s="170" t="s">
        <v>99</v>
      </c>
      <c r="C57" s="175">
        <v>110271</v>
      </c>
      <c r="D57" s="175">
        <v>41158</v>
      </c>
      <c r="E57" s="175">
        <v>33394</v>
      </c>
      <c r="F57" s="175">
        <v>68778</v>
      </c>
      <c r="G57" s="175">
        <v>74740</v>
      </c>
      <c r="H57" s="176">
        <v>0.76972770955686065</v>
      </c>
      <c r="I57" s="175">
        <f t="shared" si="2"/>
        <v>5962</v>
      </c>
      <c r="J57" s="176">
        <f t="shared" si="3"/>
        <v>-0.32221526965385283</v>
      </c>
      <c r="K57" s="175">
        <f t="shared" si="4"/>
        <v>-35531</v>
      </c>
      <c r="L57" s="176">
        <f t="shared" si="5"/>
        <v>8.3480686686170803E-3</v>
      </c>
      <c r="M57" s="176">
        <f t="shared" ref="M57:M60" si="20">G57/$G$56</f>
        <v>0.73820929428613757</v>
      </c>
      <c r="N57" s="175">
        <v>15728</v>
      </c>
      <c r="O57" s="175">
        <v>5933</v>
      </c>
      <c r="P57" s="175">
        <v>10199</v>
      </c>
      <c r="Q57" s="175">
        <v>12495</v>
      </c>
      <c r="R57" s="175">
        <v>10564</v>
      </c>
      <c r="S57" s="176">
        <v>0.76972770955686065</v>
      </c>
      <c r="T57" s="175">
        <f t="shared" si="8"/>
        <v>-1931</v>
      </c>
      <c r="U57" s="176">
        <f t="shared" si="9"/>
        <v>8.5362345541344659E-3</v>
      </c>
      <c r="V57" s="176">
        <f>R57/$R$56</f>
        <v>0.6891063274624919</v>
      </c>
    </row>
    <row r="58" spans="2:22" x14ac:dyDescent="0.25">
      <c r="B58" s="72" t="s">
        <v>279</v>
      </c>
      <c r="C58" s="41">
        <v>85609</v>
      </c>
      <c r="D58" s="41">
        <v>30547</v>
      </c>
      <c r="E58" s="41">
        <v>25818</v>
      </c>
      <c r="F58" s="41">
        <v>54031</v>
      </c>
      <c r="G58" s="41">
        <v>56726</v>
      </c>
      <c r="H58" s="42">
        <v>1.0557625404031681</v>
      </c>
      <c r="I58" s="41">
        <f t="shared" si="2"/>
        <v>2695</v>
      </c>
      <c r="J58" s="42">
        <f t="shared" si="3"/>
        <v>-0.33738275181347754</v>
      </c>
      <c r="K58" s="41">
        <f t="shared" si="4"/>
        <v>-28883</v>
      </c>
      <c r="L58" s="42">
        <f t="shared" si="5"/>
        <v>6.3359987061275425E-3</v>
      </c>
      <c r="M58" s="42">
        <f t="shared" si="20"/>
        <v>0.56028445849177733</v>
      </c>
      <c r="N58" s="41">
        <v>12252</v>
      </c>
      <c r="O58" s="41">
        <v>4780</v>
      </c>
      <c r="P58" s="41">
        <v>8301</v>
      </c>
      <c r="Q58" s="41">
        <v>9676</v>
      </c>
      <c r="R58" s="41">
        <v>8210</v>
      </c>
      <c r="S58" s="42">
        <v>1.0557625404031681</v>
      </c>
      <c r="T58" s="41">
        <f t="shared" si="8"/>
        <v>-1466</v>
      </c>
      <c r="U58" s="42">
        <f t="shared" si="9"/>
        <v>6.6340861122154452E-3</v>
      </c>
      <c r="V58" s="42">
        <f>R58/$R$56</f>
        <v>0.53555120678408352</v>
      </c>
    </row>
    <row r="59" spans="2:22" x14ac:dyDescent="0.25">
      <c r="B59" s="171" t="s">
        <v>116</v>
      </c>
      <c r="C59" s="172">
        <v>24662</v>
      </c>
      <c r="D59" s="172">
        <v>10611</v>
      </c>
      <c r="E59" s="172">
        <v>7576</v>
      </c>
      <c r="F59" s="172">
        <v>14747</v>
      </c>
      <c r="G59" s="172">
        <v>18014</v>
      </c>
      <c r="H59" s="173">
        <v>2.9500031926441572E-2</v>
      </c>
      <c r="I59" s="172">
        <f t="shared" si="2"/>
        <v>3267</v>
      </c>
      <c r="J59" s="173">
        <f t="shared" si="3"/>
        <v>-0.26956451220501176</v>
      </c>
      <c r="K59" s="172">
        <f t="shared" si="4"/>
        <v>-6648</v>
      </c>
      <c r="L59" s="173">
        <f t="shared" si="5"/>
        <v>2.0120699624895386E-3</v>
      </c>
      <c r="M59" s="173">
        <f t="shared" si="20"/>
        <v>0.17792483579436022</v>
      </c>
      <c r="N59" s="172">
        <v>3476</v>
      </c>
      <c r="O59" s="172">
        <v>1153</v>
      </c>
      <c r="P59" s="172">
        <v>1898</v>
      </c>
      <c r="Q59" s="172">
        <v>2819</v>
      </c>
      <c r="R59" s="172">
        <v>2354</v>
      </c>
      <c r="S59" s="173">
        <v>2.9500031926441572E-2</v>
      </c>
      <c r="T59" s="172">
        <f t="shared" si="8"/>
        <v>-465</v>
      </c>
      <c r="U59" s="173">
        <f t="shared" si="9"/>
        <v>1.9021484419190205E-3</v>
      </c>
      <c r="V59" s="173">
        <f>R59/$R$56</f>
        <v>0.15355512067840835</v>
      </c>
    </row>
    <row r="60" spans="2:22" ht="16.5" thickBot="1" x14ac:dyDescent="0.3">
      <c r="B60" s="32" t="s">
        <v>100</v>
      </c>
      <c r="C60" s="33">
        <v>43160</v>
      </c>
      <c r="D60" s="33">
        <v>16599</v>
      </c>
      <c r="E60" s="33">
        <v>17662</v>
      </c>
      <c r="F60" s="33">
        <v>32960</v>
      </c>
      <c r="G60" s="33">
        <v>27026</v>
      </c>
      <c r="H60" s="34">
        <v>0.32690827947060641</v>
      </c>
      <c r="I60" s="33">
        <f t="shared" si="2"/>
        <v>-5934</v>
      </c>
      <c r="J60" s="34">
        <f t="shared" si="3"/>
        <v>-0.37381835032437438</v>
      </c>
      <c r="K60" s="33">
        <f t="shared" si="4"/>
        <v>-16134</v>
      </c>
      <c r="L60" s="34">
        <f t="shared" si="5"/>
        <v>3.0186634176885903E-3</v>
      </c>
      <c r="M60" s="34">
        <f t="shared" si="20"/>
        <v>0.26693663884636276</v>
      </c>
      <c r="N60" s="33">
        <v>6654</v>
      </c>
      <c r="O60" s="33">
        <v>3969</v>
      </c>
      <c r="P60" s="33">
        <v>4610</v>
      </c>
      <c r="Q60" s="33">
        <v>5216</v>
      </c>
      <c r="R60" s="33">
        <v>4766</v>
      </c>
      <c r="S60" s="34">
        <v>0.32690827947060641</v>
      </c>
      <c r="T60" s="33">
        <f t="shared" si="8"/>
        <v>-450</v>
      </c>
      <c r="U60" s="34">
        <f t="shared" si="9"/>
        <v>3.8511637528402939E-3</v>
      </c>
      <c r="V60" s="34">
        <f>R60/$R$56</f>
        <v>0.31089367253750816</v>
      </c>
    </row>
    <row r="61" spans="2:22" ht="15.75" x14ac:dyDescent="0.25">
      <c r="B61" s="154" t="s">
        <v>106</v>
      </c>
      <c r="C61" s="155">
        <v>115849</v>
      </c>
      <c r="D61" s="155">
        <v>51058</v>
      </c>
      <c r="E61" s="155">
        <v>54509</v>
      </c>
      <c r="F61" s="155">
        <v>80008</v>
      </c>
      <c r="G61" s="155">
        <v>83213</v>
      </c>
      <c r="H61" s="156">
        <v>0.25846886978141503</v>
      </c>
      <c r="I61" s="155">
        <f t="shared" si="2"/>
        <v>3205</v>
      </c>
      <c r="J61" s="156">
        <f t="shared" si="3"/>
        <v>-0.28171153829553985</v>
      </c>
      <c r="K61" s="155">
        <f t="shared" si="4"/>
        <v>-32636</v>
      </c>
      <c r="L61" s="156">
        <f t="shared" si="5"/>
        <v>9.2944586315444628E-3</v>
      </c>
      <c r="M61" s="157">
        <f>G61/$G$61</f>
        <v>1</v>
      </c>
      <c r="N61" s="155">
        <v>17543</v>
      </c>
      <c r="O61" s="155">
        <v>12093</v>
      </c>
      <c r="P61" s="155">
        <v>13903</v>
      </c>
      <c r="Q61" s="155">
        <v>12442</v>
      </c>
      <c r="R61" s="155">
        <v>13317</v>
      </c>
      <c r="S61" s="156">
        <v>0.25846886978141503</v>
      </c>
      <c r="T61" s="155">
        <f t="shared" si="8"/>
        <v>875</v>
      </c>
      <c r="U61" s="156">
        <f t="shared" si="9"/>
        <v>1.0760794732810363E-2</v>
      </c>
      <c r="V61" s="157">
        <f>R61/$R$61</f>
        <v>1</v>
      </c>
    </row>
    <row r="62" spans="2:22" ht="15.75" x14ac:dyDescent="0.25">
      <c r="B62" s="170" t="s">
        <v>99</v>
      </c>
      <c r="C62" s="175">
        <v>73256</v>
      </c>
      <c r="D62" s="175">
        <v>28455</v>
      </c>
      <c r="E62" s="175">
        <v>35022</v>
      </c>
      <c r="F62" s="175">
        <v>53099</v>
      </c>
      <c r="G62" s="175">
        <v>56346</v>
      </c>
      <c r="H62" s="176">
        <v>0.41210854072525338</v>
      </c>
      <c r="I62" s="175">
        <f t="shared" si="2"/>
        <v>3247</v>
      </c>
      <c r="J62" s="176">
        <f t="shared" si="3"/>
        <v>-0.23083433438899204</v>
      </c>
      <c r="K62" s="175">
        <f t="shared" si="4"/>
        <v>-16910</v>
      </c>
      <c r="L62" s="176">
        <f t="shared" si="5"/>
        <v>6.293554685602061E-3</v>
      </c>
      <c r="M62" s="176">
        <f t="shared" ref="M62:M65" si="21">G62/$G$61</f>
        <v>0.67712977539567132</v>
      </c>
      <c r="N62" s="175">
        <v>11993</v>
      </c>
      <c r="O62" s="175">
        <v>6889</v>
      </c>
      <c r="P62" s="175">
        <v>8548</v>
      </c>
      <c r="Q62" s="175">
        <v>8795</v>
      </c>
      <c r="R62" s="175">
        <v>8629</v>
      </c>
      <c r="S62" s="176">
        <v>0.41210854072525338</v>
      </c>
      <c r="T62" s="175">
        <f t="shared" si="8"/>
        <v>-166</v>
      </c>
      <c r="U62" s="176">
        <f t="shared" si="9"/>
        <v>6.972658838283444E-3</v>
      </c>
      <c r="V62" s="176">
        <f>R62/$R$61</f>
        <v>0.64796876173312312</v>
      </c>
    </row>
    <row r="63" spans="2:22" x14ac:dyDescent="0.25">
      <c r="B63" s="72" t="s">
        <v>279</v>
      </c>
      <c r="C63" s="41">
        <v>33860</v>
      </c>
      <c r="D63" s="41">
        <v>15848</v>
      </c>
      <c r="E63" s="41">
        <v>22347</v>
      </c>
      <c r="F63" s="41">
        <v>29249</v>
      </c>
      <c r="G63" s="41">
        <v>31347</v>
      </c>
      <c r="H63" s="42">
        <v>0.55273391000714223</v>
      </c>
      <c r="I63" s="41">
        <f t="shared" si="2"/>
        <v>2098</v>
      </c>
      <c r="J63" s="42">
        <f t="shared" si="3"/>
        <v>-7.4217365623154175E-2</v>
      </c>
      <c r="K63" s="41">
        <f t="shared" si="4"/>
        <v>-2513</v>
      </c>
      <c r="L63" s="42">
        <f t="shared" si="5"/>
        <v>3.501296608979658E-3</v>
      </c>
      <c r="M63" s="42">
        <f t="shared" si="21"/>
        <v>0.37670796630334202</v>
      </c>
      <c r="N63" s="41">
        <v>6496</v>
      </c>
      <c r="O63" s="41">
        <v>5157</v>
      </c>
      <c r="P63" s="41">
        <v>5497</v>
      </c>
      <c r="Q63" s="41">
        <v>5179</v>
      </c>
      <c r="R63" s="41">
        <v>5335</v>
      </c>
      <c r="S63" s="42">
        <v>0.55273391000714223</v>
      </c>
      <c r="T63" s="41">
        <f t="shared" si="8"/>
        <v>156</v>
      </c>
      <c r="U63" s="42">
        <f t="shared" si="9"/>
        <v>4.3109438987417054E-3</v>
      </c>
      <c r="V63" s="42">
        <f>R63/$R$61</f>
        <v>0.4006157542990163</v>
      </c>
    </row>
    <row r="64" spans="2:22" x14ac:dyDescent="0.25">
      <c r="B64" s="171" t="s">
        <v>116</v>
      </c>
      <c r="C64" s="172">
        <v>39396</v>
      </c>
      <c r="D64" s="172">
        <v>12607</v>
      </c>
      <c r="E64" s="172">
        <v>12675</v>
      </c>
      <c r="F64" s="172">
        <v>23850</v>
      </c>
      <c r="G64" s="172">
        <v>24999</v>
      </c>
      <c r="H64" s="173">
        <v>0.22827947507650803</v>
      </c>
      <c r="I64" s="172">
        <f t="shared" si="2"/>
        <v>1149</v>
      </c>
      <c r="J64" s="173">
        <f t="shared" si="3"/>
        <v>-0.36544319220225407</v>
      </c>
      <c r="K64" s="172">
        <f t="shared" si="4"/>
        <v>-14397</v>
      </c>
      <c r="L64" s="173">
        <f t="shared" si="5"/>
        <v>2.792258076622403E-3</v>
      </c>
      <c r="M64" s="173">
        <f t="shared" si="21"/>
        <v>0.30042180909232935</v>
      </c>
      <c r="N64" s="172">
        <v>5497</v>
      </c>
      <c r="O64" s="172">
        <v>1732</v>
      </c>
      <c r="P64" s="172">
        <v>3051</v>
      </c>
      <c r="Q64" s="172">
        <v>3616</v>
      </c>
      <c r="R64" s="172">
        <v>3294</v>
      </c>
      <c r="S64" s="173">
        <v>0.22827947507650803</v>
      </c>
      <c r="T64" s="172">
        <f t="shared" si="8"/>
        <v>-322</v>
      </c>
      <c r="U64" s="173">
        <f t="shared" si="9"/>
        <v>2.661714939541739E-3</v>
      </c>
      <c r="V64" s="173">
        <f>R64/$R$61</f>
        <v>0.24735300743410679</v>
      </c>
    </row>
    <row r="65" spans="2:22" ht="16.5" thickBot="1" x14ac:dyDescent="0.3">
      <c r="B65" s="32" t="s">
        <v>100</v>
      </c>
      <c r="C65" s="33">
        <v>42593</v>
      </c>
      <c r="D65" s="33">
        <v>21812</v>
      </c>
      <c r="E65" s="33">
        <v>19487</v>
      </c>
      <c r="F65" s="33">
        <v>26909</v>
      </c>
      <c r="G65" s="33">
        <v>27195</v>
      </c>
      <c r="H65" s="34">
        <v>4.9751091836423011E-2</v>
      </c>
      <c r="I65" s="33">
        <f t="shared" si="2"/>
        <v>286</v>
      </c>
      <c r="J65" s="34">
        <f t="shared" si="3"/>
        <v>-0.36151480290188531</v>
      </c>
      <c r="K65" s="33">
        <f t="shared" si="4"/>
        <v>-15398</v>
      </c>
      <c r="L65" s="34">
        <f t="shared" si="5"/>
        <v>3.0375398373433437E-3</v>
      </c>
      <c r="M65" s="34">
        <f t="shared" si="21"/>
        <v>0.32681191640729212</v>
      </c>
      <c r="N65" s="33">
        <v>5550</v>
      </c>
      <c r="O65" s="33">
        <v>5204</v>
      </c>
      <c r="P65" s="33">
        <v>5355</v>
      </c>
      <c r="Q65" s="33">
        <v>3647</v>
      </c>
      <c r="R65" s="33">
        <v>4688</v>
      </c>
      <c r="S65" s="34">
        <v>4.9751091836423011E-2</v>
      </c>
      <c r="T65" s="33">
        <f t="shared" si="8"/>
        <v>1041</v>
      </c>
      <c r="U65" s="34">
        <f t="shared" si="9"/>
        <v>3.7881358945269193E-3</v>
      </c>
      <c r="V65" s="34">
        <f>R65/$R$61</f>
        <v>0.35203123826687693</v>
      </c>
    </row>
    <row r="66" spans="2:22" ht="15.75" x14ac:dyDescent="0.25">
      <c r="B66" s="154" t="s">
        <v>107</v>
      </c>
      <c r="C66" s="155">
        <v>13174</v>
      </c>
      <c r="D66" s="155">
        <v>4748</v>
      </c>
      <c r="E66" s="155">
        <v>7803</v>
      </c>
      <c r="F66" s="155">
        <v>12472</v>
      </c>
      <c r="G66" s="155">
        <v>12242</v>
      </c>
      <c r="H66" s="156">
        <v>0.86111111111111116</v>
      </c>
      <c r="I66" s="155">
        <f t="shared" si="2"/>
        <v>-230</v>
      </c>
      <c r="J66" s="156">
        <f t="shared" si="3"/>
        <v>-7.0745407621071843E-2</v>
      </c>
      <c r="K66" s="155">
        <f t="shared" si="4"/>
        <v>-932</v>
      </c>
      <c r="L66" s="156">
        <f t="shared" si="5"/>
        <v>1.3673676296656449E-3</v>
      </c>
      <c r="M66" s="157">
        <f>G66/$G$66</f>
        <v>1</v>
      </c>
      <c r="N66" s="155">
        <v>3199</v>
      </c>
      <c r="O66" s="155">
        <v>856</v>
      </c>
      <c r="P66" s="155">
        <v>2145</v>
      </c>
      <c r="Q66" s="155">
        <v>1447</v>
      </c>
      <c r="R66" s="155">
        <v>1672</v>
      </c>
      <c r="S66" s="156">
        <v>0.86111111111111116</v>
      </c>
      <c r="T66" s="155">
        <f t="shared" si="8"/>
        <v>225</v>
      </c>
      <c r="U66" s="156">
        <f t="shared" si="9"/>
        <v>1.3510587064097716E-3</v>
      </c>
      <c r="V66" s="157">
        <f>R66/$R$66</f>
        <v>1</v>
      </c>
    </row>
    <row r="67" spans="2:22" ht="15.75" x14ac:dyDescent="0.25">
      <c r="B67" s="170" t="s">
        <v>99</v>
      </c>
      <c r="C67" s="175">
        <v>6885</v>
      </c>
      <c r="D67" s="175">
        <v>2678</v>
      </c>
      <c r="E67" s="175">
        <v>4959</v>
      </c>
      <c r="F67" s="175">
        <v>7352</v>
      </c>
      <c r="G67" s="175">
        <v>7691</v>
      </c>
      <c r="H67" s="176">
        <v>1.0896551724137931</v>
      </c>
      <c r="I67" s="175">
        <f t="shared" si="2"/>
        <v>339</v>
      </c>
      <c r="J67" s="176">
        <f t="shared" si="3"/>
        <v>0.1170660856935366</v>
      </c>
      <c r="K67" s="175">
        <f t="shared" si="4"/>
        <v>806</v>
      </c>
      <c r="L67" s="176">
        <f t="shared" si="5"/>
        <v>8.5904463647757518E-4</v>
      </c>
      <c r="M67" s="176">
        <f t="shared" ref="M67:M68" si="22">G67/$G$66</f>
        <v>0.62824701846103581</v>
      </c>
      <c r="N67" s="175">
        <v>1199</v>
      </c>
      <c r="O67" s="175">
        <v>329</v>
      </c>
      <c r="P67" s="175">
        <v>1394</v>
      </c>
      <c r="Q67" s="175">
        <v>650</v>
      </c>
      <c r="R67" s="175">
        <v>1352</v>
      </c>
      <c r="S67" s="176">
        <v>1.0896551724137931</v>
      </c>
      <c r="T67" s="175">
        <f t="shared" si="8"/>
        <v>702</v>
      </c>
      <c r="U67" s="176">
        <f t="shared" si="9"/>
        <v>1.0924828774318248E-3</v>
      </c>
      <c r="V67" s="176">
        <f>R67/$R$66</f>
        <v>0.80861244019138756</v>
      </c>
    </row>
    <row r="68" spans="2:22" ht="15.75" x14ac:dyDescent="0.25">
      <c r="B68" s="32" t="s">
        <v>100</v>
      </c>
      <c r="C68" s="33">
        <v>6289</v>
      </c>
      <c r="D68" s="33">
        <v>1819</v>
      </c>
      <c r="E68" s="33">
        <v>2844</v>
      </c>
      <c r="F68" s="33">
        <v>5120</v>
      </c>
      <c r="G68" s="33">
        <v>4455</v>
      </c>
      <c r="H68" s="34">
        <v>0.57092819614711043</v>
      </c>
      <c r="I68" s="33">
        <f t="shared" si="2"/>
        <v>-665</v>
      </c>
      <c r="J68" s="34">
        <f t="shared" si="3"/>
        <v>-0.29162028939418028</v>
      </c>
      <c r="K68" s="33">
        <f t="shared" si="4"/>
        <v>-1834</v>
      </c>
      <c r="L68" s="34">
        <f t="shared" si="5"/>
        <v>4.9760029326584288E-4</v>
      </c>
      <c r="M68" s="34">
        <f t="shared" si="22"/>
        <v>0.36391112563306649</v>
      </c>
      <c r="N68" s="33">
        <v>2000</v>
      </c>
      <c r="O68" s="33">
        <v>527</v>
      </c>
      <c r="P68" s="33">
        <v>751</v>
      </c>
      <c r="Q68" s="33">
        <v>797</v>
      </c>
      <c r="R68" s="33">
        <v>320</v>
      </c>
      <c r="S68" s="34">
        <v>0.57092819614711043</v>
      </c>
      <c r="T68" s="33">
        <f t="shared" si="8"/>
        <v>-477</v>
      </c>
      <c r="U68" s="34">
        <f t="shared" si="9"/>
        <v>2.5857582897794671E-4</v>
      </c>
      <c r="V68" s="34">
        <f>R68/$R$66</f>
        <v>0.19138755980861244</v>
      </c>
    </row>
    <row r="69" spans="2:22" ht="7.5" customHeight="1" x14ac:dyDescent="0.25">
      <c r="B69" s="44"/>
      <c r="C69" s="45"/>
      <c r="D69" s="45"/>
      <c r="E69" s="45"/>
      <c r="F69" s="45"/>
      <c r="G69" s="46"/>
      <c r="H69" s="45"/>
      <c r="I69" s="47"/>
      <c r="J69" s="45"/>
      <c r="K69" s="47"/>
      <c r="L69" s="47"/>
      <c r="M69" s="47"/>
      <c r="N69" s="45"/>
      <c r="O69" s="45"/>
      <c r="P69" s="45"/>
      <c r="Q69" s="45"/>
      <c r="R69" s="47"/>
      <c r="S69" s="47"/>
      <c r="T69" s="47"/>
      <c r="U69" s="47"/>
      <c r="V69" s="47"/>
    </row>
    <row r="70" spans="2:22" x14ac:dyDescent="0.25">
      <c r="B70" s="49" t="s">
        <v>108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4" spans="2:22" ht="21.75" thickBot="1" x14ac:dyDescent="0.3">
      <c r="B74" s="52" t="s">
        <v>278</v>
      </c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2:22" ht="21.75" thickBot="1" x14ac:dyDescent="0.3">
      <c r="B75" s="53"/>
      <c r="C75" s="53"/>
      <c r="D75" s="53"/>
      <c r="E75" s="53"/>
      <c r="F75" s="53"/>
      <c r="G75" s="53"/>
      <c r="H75" s="53"/>
      <c r="I75" s="15"/>
      <c r="J75" s="53"/>
      <c r="K75" s="15"/>
      <c r="L75" s="53"/>
      <c r="M75" s="53"/>
    </row>
    <row r="76" spans="2:22" ht="30.75" thickBot="1" x14ac:dyDescent="0.3">
      <c r="B76" s="16"/>
      <c r="C76" s="122">
        <v>2018</v>
      </c>
      <c r="D76" s="122">
        <v>2019</v>
      </c>
      <c r="E76" s="122">
        <v>2020</v>
      </c>
      <c r="F76" s="122">
        <v>2021</v>
      </c>
      <c r="G76" s="122">
        <v>2022</v>
      </c>
      <c r="H76" s="21" t="str">
        <f>CONCATENATE("var. ",RIGHT(G76,2),"/",RIGHT(F76,2))</f>
        <v>var. 22/21</v>
      </c>
      <c r="I76" s="21" t="str">
        <f>CONCATENATE("dif. ",RIGHT(G76,2),"/",RIGHT(F76,2))</f>
        <v>dif. 22/21</v>
      </c>
      <c r="J76" s="21" t="str">
        <f>CONCATENATE("var. ",RIGHT(G76,2),"/",RIGHT(D76,2))</f>
        <v>var. 22/19</v>
      </c>
      <c r="K76" s="21" t="str">
        <f>CONCATENATE("dif. ",RIGHT(G76,2),"/",RIGHT(D76,2))</f>
        <v>dif. 22/19</v>
      </c>
      <c r="L76" s="56" t="str">
        <f>CONCATENATE("cuota ",G76)</f>
        <v>cuota 2022</v>
      </c>
      <c r="M76" s="56" t="str">
        <f>CONCATENATE("cuota/ total isla ",RIGHT(G76,2))</f>
        <v>cuota/ total isla 22</v>
      </c>
    </row>
    <row r="77" spans="2:22" ht="15.75" x14ac:dyDescent="0.25">
      <c r="B77" s="154" t="s">
        <v>98</v>
      </c>
      <c r="C77" s="155">
        <v>8806613</v>
      </c>
      <c r="D77" s="155">
        <v>3259453</v>
      </c>
      <c r="E77" s="155">
        <v>2799494</v>
      </c>
      <c r="F77" s="155">
        <v>8100710</v>
      </c>
      <c r="G77" s="155">
        <v>8952969</v>
      </c>
      <c r="H77" s="156">
        <f>G77/F77-1</f>
        <v>0.10520793856340993</v>
      </c>
      <c r="I77" s="155">
        <f>G77-F77</f>
        <v>852259</v>
      </c>
      <c r="J77" s="156">
        <f>G77/D77-1</f>
        <v>1.7467703936826209</v>
      </c>
      <c r="K77" s="155">
        <f>G77-D77</f>
        <v>5693516</v>
      </c>
      <c r="L77" s="157">
        <f>G77/G77</f>
        <v>1</v>
      </c>
      <c r="M77" s="157">
        <f>G77/G77</f>
        <v>1</v>
      </c>
    </row>
    <row r="78" spans="2:22" ht="15.75" x14ac:dyDescent="0.25">
      <c r="B78" s="170" t="s">
        <v>99</v>
      </c>
      <c r="C78" s="33">
        <v>6345977</v>
      </c>
      <c r="D78" s="33">
        <v>2431075</v>
      </c>
      <c r="E78" s="33">
        <v>2193929</v>
      </c>
      <c r="F78" s="33">
        <v>6365657</v>
      </c>
      <c r="G78" s="33">
        <v>7001834</v>
      </c>
      <c r="H78" s="34">
        <f t="shared" ref="H78:H79" si="23">G78/F78-1</f>
        <v>9.9938937960370788E-2</v>
      </c>
      <c r="I78" s="33">
        <f t="shared" ref="I78:I139" si="24">G78-F78</f>
        <v>636177</v>
      </c>
      <c r="J78" s="34">
        <f t="shared" ref="J78:J139" si="25">G78/D78-1</f>
        <v>1.8801390331437737</v>
      </c>
      <c r="K78" s="33">
        <f t="shared" ref="K78:K139" si="26">G78-D78</f>
        <v>4570759</v>
      </c>
      <c r="L78" s="34">
        <f>G78/G77</f>
        <v>0.78206838424214353</v>
      </c>
      <c r="M78" s="34">
        <f>G78/G77</f>
        <v>0.78206838424214353</v>
      </c>
    </row>
    <row r="79" spans="2:22" x14ac:dyDescent="0.25">
      <c r="B79" s="72" t="s">
        <v>110</v>
      </c>
      <c r="C79" s="41">
        <v>783862</v>
      </c>
      <c r="D79" s="41">
        <v>354715</v>
      </c>
      <c r="E79" s="41">
        <v>383164</v>
      </c>
      <c r="F79" s="41">
        <v>1004952</v>
      </c>
      <c r="G79" s="41">
        <v>1044928</v>
      </c>
      <c r="H79" s="42">
        <f t="shared" si="23"/>
        <v>3.9779014321082107E-2</v>
      </c>
      <c r="I79" s="41">
        <f t="shared" si="24"/>
        <v>39976</v>
      </c>
      <c r="J79" s="42">
        <f t="shared" si="25"/>
        <v>1.9458241123155209</v>
      </c>
      <c r="K79" s="41">
        <f t="shared" si="26"/>
        <v>690213</v>
      </c>
      <c r="L79" s="42">
        <f>G79/G77</f>
        <v>0.11671301442013259</v>
      </c>
      <c r="M79" s="42">
        <f>G79/G77</f>
        <v>0.11671301442013259</v>
      </c>
    </row>
    <row r="80" spans="2:22" x14ac:dyDescent="0.25">
      <c r="B80" s="72" t="s">
        <v>111</v>
      </c>
      <c r="C80" s="41">
        <v>3865131</v>
      </c>
      <c r="D80" s="41">
        <v>1501203</v>
      </c>
      <c r="E80" s="41">
        <v>1314253</v>
      </c>
      <c r="F80" s="41">
        <v>3906135</v>
      </c>
      <c r="G80" s="41">
        <v>4350936</v>
      </c>
      <c r="H80" s="42">
        <v>0.58358319365985878</v>
      </c>
      <c r="I80" s="41">
        <f t="shared" si="24"/>
        <v>444801</v>
      </c>
      <c r="J80" s="42">
        <f t="shared" si="25"/>
        <v>1.8982995637498727</v>
      </c>
      <c r="K80" s="41">
        <f t="shared" si="26"/>
        <v>2849733</v>
      </c>
      <c r="L80" s="42">
        <f>G80/G77</f>
        <v>0.48597688655014887</v>
      </c>
      <c r="M80" s="42">
        <f>G80/G77</f>
        <v>0.48597688655014887</v>
      </c>
    </row>
    <row r="81" spans="2:13" x14ac:dyDescent="0.25">
      <c r="B81" s="72" t="s">
        <v>112</v>
      </c>
      <c r="C81" s="41">
        <v>1301780</v>
      </c>
      <c r="D81" s="41">
        <v>461401</v>
      </c>
      <c r="E81" s="41">
        <v>423133</v>
      </c>
      <c r="F81" s="41">
        <v>1218214</v>
      </c>
      <c r="G81" s="41">
        <v>1346058</v>
      </c>
      <c r="H81" s="42">
        <v>0.56006191245760584</v>
      </c>
      <c r="I81" s="41">
        <f t="shared" si="24"/>
        <v>127844</v>
      </c>
      <c r="J81" s="42">
        <f t="shared" si="25"/>
        <v>1.9173278774861782</v>
      </c>
      <c r="K81" s="41">
        <f t="shared" si="26"/>
        <v>884657</v>
      </c>
      <c r="L81" s="42">
        <f>G81/G77</f>
        <v>0.15034766679075959</v>
      </c>
      <c r="M81" s="42">
        <f>G81/G77</f>
        <v>0.15034766679075959</v>
      </c>
    </row>
    <row r="82" spans="2:13" x14ac:dyDescent="0.25">
      <c r="B82" s="72" t="s">
        <v>113</v>
      </c>
      <c r="C82" s="41">
        <v>288081</v>
      </c>
      <c r="D82" s="41">
        <v>79706</v>
      </c>
      <c r="E82" s="41">
        <v>50981</v>
      </c>
      <c r="F82" s="41">
        <v>184153</v>
      </c>
      <c r="G82" s="41">
        <v>197711</v>
      </c>
      <c r="H82" s="42">
        <v>0.34049275208410767</v>
      </c>
      <c r="I82" s="41">
        <f t="shared" si="24"/>
        <v>13558</v>
      </c>
      <c r="J82" s="42">
        <f t="shared" si="25"/>
        <v>1.480503349810554</v>
      </c>
      <c r="K82" s="41">
        <f t="shared" si="26"/>
        <v>118005</v>
      </c>
      <c r="L82" s="42">
        <f>G82/G77</f>
        <v>2.2083288795035478E-2</v>
      </c>
      <c r="M82" s="42">
        <f>G82/G77</f>
        <v>2.2083288795035478E-2</v>
      </c>
    </row>
    <row r="83" spans="2:13" x14ac:dyDescent="0.25">
      <c r="B83" s="171" t="s">
        <v>114</v>
      </c>
      <c r="C83" s="172">
        <v>107123</v>
      </c>
      <c r="D83" s="172">
        <v>34050</v>
      </c>
      <c r="E83" s="172">
        <v>22398</v>
      </c>
      <c r="F83" s="172">
        <v>52203</v>
      </c>
      <c r="G83" s="172">
        <v>62201</v>
      </c>
      <c r="H83" s="173">
        <v>-0.31239505675330781</v>
      </c>
      <c r="I83" s="172">
        <f t="shared" si="24"/>
        <v>9998</v>
      </c>
      <c r="J83" s="173">
        <f t="shared" si="25"/>
        <v>0.82675477239353889</v>
      </c>
      <c r="K83" s="172">
        <f t="shared" si="26"/>
        <v>28151</v>
      </c>
      <c r="L83" s="173">
        <f>G83/G77</f>
        <v>6.9475276860670463E-3</v>
      </c>
      <c r="M83" s="173">
        <f>G83/G77</f>
        <v>6.9475276860670463E-3</v>
      </c>
    </row>
    <row r="84" spans="2:13" ht="15.75" x14ac:dyDescent="0.25">
      <c r="B84" s="32" t="s">
        <v>100</v>
      </c>
      <c r="C84" s="33">
        <v>2460636</v>
      </c>
      <c r="D84" s="33">
        <v>827416</v>
      </c>
      <c r="E84" s="33">
        <v>605565</v>
      </c>
      <c r="F84" s="33">
        <v>1735053</v>
      </c>
      <c r="G84" s="33">
        <v>1952779</v>
      </c>
      <c r="H84" s="34">
        <v>0.20170011472148364</v>
      </c>
      <c r="I84" s="33">
        <f t="shared" si="24"/>
        <v>217726</v>
      </c>
      <c r="J84" s="34">
        <f t="shared" si="25"/>
        <v>1.3600933508658279</v>
      </c>
      <c r="K84" s="33">
        <f t="shared" si="26"/>
        <v>1125363</v>
      </c>
      <c r="L84" s="34">
        <f>G84/G77</f>
        <v>0.21811524199402454</v>
      </c>
      <c r="M84" s="34">
        <f>G84/G77</f>
        <v>0.21811524199402454</v>
      </c>
    </row>
    <row r="85" spans="2:13" x14ac:dyDescent="0.25">
      <c r="B85" s="72" t="s">
        <v>279</v>
      </c>
      <c r="C85" s="41">
        <v>74934</v>
      </c>
      <c r="D85" s="41">
        <v>35687</v>
      </c>
      <c r="E85" s="41">
        <v>38302</v>
      </c>
      <c r="F85" s="41">
        <v>113595</v>
      </c>
      <c r="G85" s="41">
        <v>121351</v>
      </c>
      <c r="H85" s="42">
        <v>0.42969784704469149</v>
      </c>
      <c r="I85" s="41">
        <f t="shared" si="24"/>
        <v>7756</v>
      </c>
      <c r="J85" s="42">
        <f t="shared" si="25"/>
        <v>2.4004259254070108</v>
      </c>
      <c r="K85" s="41">
        <f t="shared" si="26"/>
        <v>85664</v>
      </c>
      <c r="L85" s="42">
        <f>G85/G77</f>
        <v>1.3554274565230819E-2</v>
      </c>
      <c r="M85" s="42">
        <f>G85/G77</f>
        <v>1.3554274565230819E-2</v>
      </c>
    </row>
    <row r="86" spans="2:13" x14ac:dyDescent="0.25">
      <c r="B86" s="72" t="s">
        <v>112</v>
      </c>
      <c r="C86" s="41">
        <v>829942</v>
      </c>
      <c r="D86" s="41">
        <v>299989</v>
      </c>
      <c r="E86" s="41">
        <v>248259</v>
      </c>
      <c r="F86" s="41">
        <v>732896</v>
      </c>
      <c r="G86" s="41">
        <v>788120</v>
      </c>
      <c r="H86" s="42">
        <v>0.36584570055664867</v>
      </c>
      <c r="I86" s="41">
        <f t="shared" si="24"/>
        <v>55224</v>
      </c>
      <c r="J86" s="42">
        <f t="shared" si="25"/>
        <v>1.6271629959765193</v>
      </c>
      <c r="K86" s="41">
        <f t="shared" si="26"/>
        <v>488131</v>
      </c>
      <c r="L86" s="42">
        <f>G86/G77</f>
        <v>8.8028898569848732E-2</v>
      </c>
      <c r="M86" s="42">
        <f>G86/G77</f>
        <v>8.8028898569848732E-2</v>
      </c>
    </row>
    <row r="87" spans="2:13" x14ac:dyDescent="0.25">
      <c r="B87" s="72" t="s">
        <v>113</v>
      </c>
      <c r="C87" s="41">
        <v>988508</v>
      </c>
      <c r="D87" s="41">
        <v>312081</v>
      </c>
      <c r="E87" s="41">
        <v>220248</v>
      </c>
      <c r="F87" s="41">
        <v>638927</v>
      </c>
      <c r="G87" s="41">
        <v>746050</v>
      </c>
      <c r="H87" s="42">
        <v>0.13304853420918317</v>
      </c>
      <c r="I87" s="41">
        <f t="shared" si="24"/>
        <v>107123</v>
      </c>
      <c r="J87" s="42">
        <f t="shared" si="25"/>
        <v>1.3905652699139006</v>
      </c>
      <c r="K87" s="41">
        <f t="shared" si="26"/>
        <v>433969</v>
      </c>
      <c r="L87" s="42">
        <f>G87/G77</f>
        <v>8.3329898718514497E-2</v>
      </c>
      <c r="M87" s="42">
        <f>G87/G77</f>
        <v>8.3329898718514497E-2</v>
      </c>
    </row>
    <row r="88" spans="2:13" ht="15.75" thickBot="1" x14ac:dyDescent="0.3">
      <c r="B88" s="72" t="s">
        <v>114</v>
      </c>
      <c r="C88" s="41">
        <v>567252</v>
      </c>
      <c r="D88" s="41">
        <v>179659</v>
      </c>
      <c r="E88" s="41">
        <v>98756</v>
      </c>
      <c r="F88" s="41">
        <v>249635</v>
      </c>
      <c r="G88" s="41">
        <v>297258</v>
      </c>
      <c r="H88" s="42">
        <v>-0.10201660239886701</v>
      </c>
      <c r="I88" s="41">
        <f t="shared" si="24"/>
        <v>47623</v>
      </c>
      <c r="J88" s="42">
        <f t="shared" si="25"/>
        <v>0.6545678201481695</v>
      </c>
      <c r="K88" s="41">
        <f t="shared" si="26"/>
        <v>117599</v>
      </c>
      <c r="L88" s="42">
        <f>G88/G77</f>
        <v>3.3202170140430511E-2</v>
      </c>
      <c r="M88" s="42">
        <f>G88/G77</f>
        <v>3.3202170140430511E-2</v>
      </c>
    </row>
    <row r="89" spans="2:13" ht="15.75" x14ac:dyDescent="0.25">
      <c r="B89" s="154" t="s">
        <v>101</v>
      </c>
      <c r="C89" s="155">
        <v>3238788</v>
      </c>
      <c r="D89" s="155">
        <v>1201306</v>
      </c>
      <c r="E89" s="155">
        <v>1031934</v>
      </c>
      <c r="F89" s="155">
        <v>3101117</v>
      </c>
      <c r="G89" s="155">
        <v>3427350</v>
      </c>
      <c r="H89" s="156">
        <v>0.46551112690019636</v>
      </c>
      <c r="I89" s="155">
        <f t="shared" si="24"/>
        <v>326233</v>
      </c>
      <c r="J89" s="156">
        <f t="shared" si="25"/>
        <v>1.8530199632733044</v>
      </c>
      <c r="K89" s="155">
        <f t="shared" si="26"/>
        <v>2226044</v>
      </c>
      <c r="L89" s="156">
        <f>G89/G77</f>
        <v>0.38281714144212942</v>
      </c>
      <c r="M89" s="157">
        <f>G89/G89</f>
        <v>1</v>
      </c>
    </row>
    <row r="90" spans="2:13" ht="15.75" x14ac:dyDescent="0.25">
      <c r="B90" s="170" t="s">
        <v>99</v>
      </c>
      <c r="C90" s="175">
        <v>2366450</v>
      </c>
      <c r="D90" s="175">
        <v>914906</v>
      </c>
      <c r="E90" s="175">
        <v>808744</v>
      </c>
      <c r="F90" s="175">
        <v>2458403</v>
      </c>
      <c r="G90" s="175">
        <v>2700160</v>
      </c>
      <c r="H90" s="176">
        <v>0.53075210255929295</v>
      </c>
      <c r="I90" s="175">
        <f t="shared" si="24"/>
        <v>241757</v>
      </c>
      <c r="J90" s="176">
        <f t="shared" si="25"/>
        <v>1.9512977289470177</v>
      </c>
      <c r="K90" s="175">
        <f t="shared" si="26"/>
        <v>1785254</v>
      </c>
      <c r="L90" s="176">
        <f>G90/G77</f>
        <v>0.30159380647916911</v>
      </c>
      <c r="M90" s="34">
        <f>G90/G89</f>
        <v>0.78782733015303363</v>
      </c>
    </row>
    <row r="91" spans="2:13" x14ac:dyDescent="0.25">
      <c r="B91" s="72" t="s">
        <v>110</v>
      </c>
      <c r="C91" s="41">
        <v>395611</v>
      </c>
      <c r="D91" s="41">
        <v>137076</v>
      </c>
      <c r="E91" s="41">
        <v>191422</v>
      </c>
      <c r="F91" s="41">
        <v>515241</v>
      </c>
      <c r="G91" s="41">
        <v>505018</v>
      </c>
      <c r="H91" s="42">
        <v>0.77720352465029641</v>
      </c>
      <c r="I91" s="41">
        <f t="shared" si="24"/>
        <v>-10223</v>
      </c>
      <c r="J91" s="42">
        <f t="shared" si="25"/>
        <v>2.6842189734162072</v>
      </c>
      <c r="K91" s="41">
        <f t="shared" si="26"/>
        <v>367942</v>
      </c>
      <c r="L91" s="42">
        <f>G91/G77</f>
        <v>5.6407879888783263E-2</v>
      </c>
      <c r="M91" s="42">
        <f>G91/G89</f>
        <v>0.14734940989394138</v>
      </c>
    </row>
    <row r="92" spans="2:13" x14ac:dyDescent="0.25">
      <c r="B92" s="72" t="s">
        <v>111</v>
      </c>
      <c r="C92" s="41">
        <v>1474199</v>
      </c>
      <c r="D92" s="41">
        <v>438824</v>
      </c>
      <c r="E92" s="41">
        <v>473198</v>
      </c>
      <c r="F92" s="41">
        <v>1508464</v>
      </c>
      <c r="G92" s="41">
        <v>1711064</v>
      </c>
      <c r="H92" s="42">
        <v>0.51588305174414861</v>
      </c>
      <c r="I92" s="41">
        <f t="shared" si="24"/>
        <v>202600</v>
      </c>
      <c r="J92" s="42">
        <f t="shared" si="25"/>
        <v>2.8992033252511256</v>
      </c>
      <c r="K92" s="41">
        <f t="shared" si="26"/>
        <v>1272240</v>
      </c>
      <c r="L92" s="42">
        <f>G92/G77</f>
        <v>0.1911169356221383</v>
      </c>
      <c r="M92" s="42">
        <f>G92/G89</f>
        <v>0.49923818693742977</v>
      </c>
    </row>
    <row r="93" spans="2:13" x14ac:dyDescent="0.25">
      <c r="B93" s="72" t="s">
        <v>112</v>
      </c>
      <c r="C93" s="41">
        <v>378498</v>
      </c>
      <c r="D93" s="41">
        <v>109734</v>
      </c>
      <c r="E93" s="41">
        <v>125941</v>
      </c>
      <c r="F93" s="41">
        <v>358249</v>
      </c>
      <c r="G93" s="41">
        <v>389003</v>
      </c>
      <c r="H93" s="42">
        <v>0.473166685843593</v>
      </c>
      <c r="I93" s="41">
        <f t="shared" si="24"/>
        <v>30754</v>
      </c>
      <c r="J93" s="42">
        <f t="shared" si="25"/>
        <v>2.5449632748282212</v>
      </c>
      <c r="K93" s="41">
        <f t="shared" si="26"/>
        <v>279269</v>
      </c>
      <c r="L93" s="42">
        <f>G93/G77</f>
        <v>4.3449608727562893E-2</v>
      </c>
      <c r="M93" s="42">
        <f>G93/G89</f>
        <v>0.11349964258100281</v>
      </c>
    </row>
    <row r="94" spans="2:13" x14ac:dyDescent="0.25">
      <c r="B94" s="72" t="s">
        <v>113</v>
      </c>
      <c r="C94" s="41">
        <v>84868</v>
      </c>
      <c r="D94" s="41">
        <v>26670</v>
      </c>
      <c r="E94" s="41">
        <v>8761</v>
      </c>
      <c r="F94" s="41">
        <v>56284</v>
      </c>
      <c r="G94" s="41">
        <v>69595</v>
      </c>
      <c r="H94" s="42">
        <v>-8.9101726890146615E-2</v>
      </c>
      <c r="I94" s="41">
        <f t="shared" si="24"/>
        <v>13311</v>
      </c>
      <c r="J94" s="42">
        <f t="shared" si="25"/>
        <v>1.6094863142107236</v>
      </c>
      <c r="K94" s="41">
        <f t="shared" si="26"/>
        <v>42925</v>
      </c>
      <c r="L94" s="42">
        <f>G94/G77</f>
        <v>7.7733989696602323E-3</v>
      </c>
      <c r="M94" s="42">
        <f>G94/G89</f>
        <v>2.0305775599223891E-2</v>
      </c>
    </row>
    <row r="95" spans="2:13" x14ac:dyDescent="0.25">
      <c r="B95" s="171" t="s">
        <v>114</v>
      </c>
      <c r="C95" s="172">
        <v>33274</v>
      </c>
      <c r="D95" s="172">
        <v>12287</v>
      </c>
      <c r="E95" s="172">
        <v>9422</v>
      </c>
      <c r="F95" s="172">
        <v>20165</v>
      </c>
      <c r="G95" s="172">
        <v>25480</v>
      </c>
      <c r="H95" s="173">
        <v>-0.26071246819338423</v>
      </c>
      <c r="I95" s="172">
        <f t="shared" si="24"/>
        <v>5315</v>
      </c>
      <c r="J95" s="173">
        <f t="shared" si="25"/>
        <v>1.0737364694392446</v>
      </c>
      <c r="K95" s="172">
        <f t="shared" si="26"/>
        <v>13193</v>
      </c>
      <c r="L95" s="173">
        <f>G95/G77</f>
        <v>2.8459832710243942E-3</v>
      </c>
      <c r="M95" s="173">
        <f>G95/G89</f>
        <v>7.4343151414358035E-3</v>
      </c>
    </row>
    <row r="96" spans="2:13" ht="15.75" x14ac:dyDescent="0.25">
      <c r="B96" s="32" t="s">
        <v>100</v>
      </c>
      <c r="C96" s="33">
        <v>872338</v>
      </c>
      <c r="D96" s="33">
        <v>280673</v>
      </c>
      <c r="E96" s="33">
        <v>223190</v>
      </c>
      <c r="F96" s="33">
        <v>642714</v>
      </c>
      <c r="G96" s="33">
        <v>727980</v>
      </c>
      <c r="H96" s="34">
        <v>0.25870310141294839</v>
      </c>
      <c r="I96" s="33">
        <f t="shared" si="24"/>
        <v>85266</v>
      </c>
      <c r="J96" s="34">
        <f t="shared" si="25"/>
        <v>1.5936944415743586</v>
      </c>
      <c r="K96" s="33">
        <f t="shared" si="26"/>
        <v>447307</v>
      </c>
      <c r="L96" s="34">
        <f>G96/G77</f>
        <v>8.131157384773699E-2</v>
      </c>
      <c r="M96" s="34">
        <f>G96/G89</f>
        <v>0.21240316862882402</v>
      </c>
    </row>
    <row r="97" spans="2:13" x14ac:dyDescent="0.25">
      <c r="B97" s="72" t="s">
        <v>279</v>
      </c>
      <c r="C97" s="41">
        <v>45494</v>
      </c>
      <c r="D97" s="41">
        <v>20422</v>
      </c>
      <c r="E97" s="41">
        <v>23024</v>
      </c>
      <c r="F97" s="41">
        <v>51854</v>
      </c>
      <c r="G97" s="41">
        <v>50093</v>
      </c>
      <c r="H97" s="42">
        <v>0.399702419045181</v>
      </c>
      <c r="I97" s="41">
        <f t="shared" si="24"/>
        <v>-1761</v>
      </c>
      <c r="J97" s="42">
        <f t="shared" si="25"/>
        <v>1.4528939379100971</v>
      </c>
      <c r="K97" s="41">
        <f t="shared" si="26"/>
        <v>29671</v>
      </c>
      <c r="L97" s="42">
        <f>G97/G77</f>
        <v>5.5951271583761768E-3</v>
      </c>
      <c r="M97" s="42">
        <f>G97/G89</f>
        <v>1.4615665164048025E-2</v>
      </c>
    </row>
    <row r="98" spans="2:13" x14ac:dyDescent="0.25">
      <c r="B98" s="72" t="s">
        <v>112</v>
      </c>
      <c r="C98" s="41">
        <v>476821</v>
      </c>
      <c r="D98" s="41">
        <v>123191</v>
      </c>
      <c r="E98" s="41">
        <v>145160</v>
      </c>
      <c r="F98" s="41">
        <v>380742</v>
      </c>
      <c r="G98" s="41">
        <v>422881</v>
      </c>
      <c r="H98" s="42">
        <v>0.37600835810407873</v>
      </c>
      <c r="I98" s="41">
        <f t="shared" si="24"/>
        <v>42139</v>
      </c>
      <c r="J98" s="42">
        <f t="shared" si="25"/>
        <v>2.4327264167025189</v>
      </c>
      <c r="K98" s="41">
        <f t="shared" si="26"/>
        <v>299690</v>
      </c>
      <c r="L98" s="42">
        <f>G98/G77</f>
        <v>4.7233604852200427E-2</v>
      </c>
      <c r="M98" s="42">
        <f>G98/G89</f>
        <v>0.12338424730476899</v>
      </c>
    </row>
    <row r="99" spans="2:13" x14ac:dyDescent="0.25">
      <c r="B99" s="72" t="s">
        <v>113</v>
      </c>
      <c r="C99" s="41">
        <v>240620</v>
      </c>
      <c r="D99" s="41">
        <v>55781</v>
      </c>
      <c r="E99" s="41">
        <v>36903</v>
      </c>
      <c r="F99" s="41">
        <v>151647</v>
      </c>
      <c r="G99" s="41">
        <v>186359</v>
      </c>
      <c r="H99" s="42">
        <v>7.3012305444737802E-2</v>
      </c>
      <c r="I99" s="41">
        <f t="shared" si="24"/>
        <v>34712</v>
      </c>
      <c r="J99" s="42">
        <f t="shared" si="25"/>
        <v>2.3409046090962873</v>
      </c>
      <c r="K99" s="41">
        <f t="shared" si="26"/>
        <v>130578</v>
      </c>
      <c r="L99" s="42">
        <f>G99/G77</f>
        <v>2.0815329529232145E-2</v>
      </c>
      <c r="M99" s="42">
        <f>G99/G89</f>
        <v>5.437407909901236E-2</v>
      </c>
    </row>
    <row r="100" spans="2:13" ht="15.75" thickBot="1" x14ac:dyDescent="0.3">
      <c r="B100" s="72" t="s">
        <v>114</v>
      </c>
      <c r="C100" s="41">
        <v>109403</v>
      </c>
      <c r="D100" s="41">
        <v>29405</v>
      </c>
      <c r="E100" s="41">
        <v>18103</v>
      </c>
      <c r="F100" s="41">
        <v>58471</v>
      </c>
      <c r="G100" s="41">
        <v>68647</v>
      </c>
      <c r="H100" s="42">
        <v>-0.10725730811317802</v>
      </c>
      <c r="I100" s="41">
        <f t="shared" si="24"/>
        <v>10176</v>
      </c>
      <c r="J100" s="42">
        <f t="shared" si="25"/>
        <v>1.3345349430368985</v>
      </c>
      <c r="K100" s="41">
        <f t="shared" si="26"/>
        <v>39242</v>
      </c>
      <c r="L100" s="42">
        <f>G100/G77</f>
        <v>7.6675123079282415E-3</v>
      </c>
      <c r="M100" s="42">
        <f>G100/G89</f>
        <v>2.0029177060994646E-2</v>
      </c>
    </row>
    <row r="101" spans="2:13" ht="15.75" x14ac:dyDescent="0.25">
      <c r="B101" s="154" t="s">
        <v>102</v>
      </c>
      <c r="C101" s="155">
        <v>2520026</v>
      </c>
      <c r="D101" s="155">
        <v>974072</v>
      </c>
      <c r="E101" s="155">
        <v>862563</v>
      </c>
      <c r="F101" s="155">
        <v>2153073</v>
      </c>
      <c r="G101" s="155">
        <v>2423747</v>
      </c>
      <c r="H101" s="156">
        <v>0.43151083562389458</v>
      </c>
      <c r="I101" s="155">
        <f t="shared" si="24"/>
        <v>270674</v>
      </c>
      <c r="J101" s="156">
        <f t="shared" si="25"/>
        <v>1.4882626746277481</v>
      </c>
      <c r="K101" s="155">
        <f t="shared" si="26"/>
        <v>1449675</v>
      </c>
      <c r="L101" s="156">
        <f>G101/G77</f>
        <v>0.27071991425414293</v>
      </c>
      <c r="M101" s="157">
        <f>G101/G101</f>
        <v>1</v>
      </c>
    </row>
    <row r="102" spans="2:13" ht="15.75" x14ac:dyDescent="0.25">
      <c r="B102" s="170" t="s">
        <v>99</v>
      </c>
      <c r="C102" s="175">
        <v>1690003</v>
      </c>
      <c r="D102" s="175">
        <v>681100</v>
      </c>
      <c r="E102" s="175">
        <v>684705</v>
      </c>
      <c r="F102" s="175">
        <v>1679422</v>
      </c>
      <c r="G102" s="175">
        <v>1849078</v>
      </c>
      <c r="H102" s="176">
        <v>0.56112030487327402</v>
      </c>
      <c r="I102" s="175">
        <f t="shared" si="24"/>
        <v>169656</v>
      </c>
      <c r="J102" s="176">
        <f t="shared" si="25"/>
        <v>1.7148406988694758</v>
      </c>
      <c r="K102" s="175">
        <f t="shared" si="26"/>
        <v>1167978</v>
      </c>
      <c r="L102" s="176">
        <f>G102/G77</f>
        <v>0.20653238048741149</v>
      </c>
      <c r="M102" s="34">
        <f>G102/G101</f>
        <v>0.76290058327044863</v>
      </c>
    </row>
    <row r="103" spans="2:13" x14ac:dyDescent="0.25">
      <c r="B103" s="72" t="s">
        <v>110</v>
      </c>
      <c r="C103" s="41">
        <v>184633</v>
      </c>
      <c r="D103" s="41">
        <v>62284</v>
      </c>
      <c r="E103" s="41">
        <v>125017</v>
      </c>
      <c r="F103" s="41">
        <v>241307</v>
      </c>
      <c r="G103" s="41">
        <v>287591</v>
      </c>
      <c r="H103" s="42">
        <v>0.77517875949226767</v>
      </c>
      <c r="I103" s="41">
        <f t="shared" si="24"/>
        <v>46284</v>
      </c>
      <c r="J103" s="42">
        <f t="shared" si="25"/>
        <v>3.617413782030698</v>
      </c>
      <c r="K103" s="41">
        <f t="shared" si="26"/>
        <v>225307</v>
      </c>
      <c r="L103" s="42">
        <f>G103/G77</f>
        <v>3.2122416597220434E-2</v>
      </c>
      <c r="M103" s="42">
        <f>G103/G101</f>
        <v>0.11865553624202527</v>
      </c>
    </row>
    <row r="104" spans="2:13" x14ac:dyDescent="0.25">
      <c r="B104" s="72" t="s">
        <v>111</v>
      </c>
      <c r="C104" s="41">
        <v>932836</v>
      </c>
      <c r="D104" s="41">
        <v>301151</v>
      </c>
      <c r="E104" s="41">
        <v>383763</v>
      </c>
      <c r="F104" s="41">
        <v>963598</v>
      </c>
      <c r="G104" s="41">
        <v>1018031</v>
      </c>
      <c r="H104" s="42">
        <v>0.55907078262747745</v>
      </c>
      <c r="I104" s="41">
        <f t="shared" si="24"/>
        <v>54433</v>
      </c>
      <c r="J104" s="42">
        <f t="shared" si="25"/>
        <v>2.3804669418331668</v>
      </c>
      <c r="K104" s="41">
        <f t="shared" si="26"/>
        <v>716880</v>
      </c>
      <c r="L104" s="42">
        <f>G104/G77</f>
        <v>0.11370875963046449</v>
      </c>
      <c r="M104" s="42">
        <f>G104/G101</f>
        <v>0.42002362457797782</v>
      </c>
    </row>
    <row r="105" spans="2:13" x14ac:dyDescent="0.25">
      <c r="B105" s="72" t="s">
        <v>112</v>
      </c>
      <c r="C105" s="41">
        <v>459813</v>
      </c>
      <c r="D105" s="41">
        <v>125895</v>
      </c>
      <c r="E105" s="41">
        <v>155913</v>
      </c>
      <c r="F105" s="41">
        <v>429399</v>
      </c>
      <c r="G105" s="41">
        <v>493163</v>
      </c>
      <c r="H105" s="42">
        <v>0.54364367801474356</v>
      </c>
      <c r="I105" s="41">
        <f t="shared" si="24"/>
        <v>63764</v>
      </c>
      <c r="J105" s="42">
        <f t="shared" si="25"/>
        <v>2.9172564438619486</v>
      </c>
      <c r="K105" s="41">
        <f t="shared" si="26"/>
        <v>367268</v>
      </c>
      <c r="L105" s="42">
        <f>G105/G77</f>
        <v>5.5083738143179094E-2</v>
      </c>
      <c r="M105" s="42">
        <f>G105/G101</f>
        <v>0.20347131940751242</v>
      </c>
    </row>
    <row r="106" spans="2:13" x14ac:dyDescent="0.25">
      <c r="B106" s="72" t="s">
        <v>113</v>
      </c>
      <c r="C106" s="41">
        <v>96757</v>
      </c>
      <c r="D106" s="41">
        <v>16537</v>
      </c>
      <c r="E106" s="41">
        <v>16965</v>
      </c>
      <c r="F106" s="41">
        <v>37674</v>
      </c>
      <c r="G106" s="41">
        <v>44460</v>
      </c>
      <c r="H106" s="42">
        <v>0.27549758236815469</v>
      </c>
      <c r="I106" s="41">
        <f t="shared" si="24"/>
        <v>6786</v>
      </c>
      <c r="J106" s="42">
        <f t="shared" si="25"/>
        <v>1.6885166596117798</v>
      </c>
      <c r="K106" s="41">
        <f t="shared" si="26"/>
        <v>27923</v>
      </c>
      <c r="L106" s="42">
        <f>G106/G77</f>
        <v>4.9659504014813406E-3</v>
      </c>
      <c r="M106" s="42">
        <f>G106/G101</f>
        <v>1.8343498723257832E-2</v>
      </c>
    </row>
    <row r="107" spans="2:13" x14ac:dyDescent="0.25">
      <c r="B107" s="171" t="s">
        <v>114</v>
      </c>
      <c r="C107" s="172">
        <v>15964</v>
      </c>
      <c r="D107" s="172">
        <v>10039</v>
      </c>
      <c r="E107" s="172">
        <v>3047</v>
      </c>
      <c r="F107" s="172">
        <v>7444</v>
      </c>
      <c r="G107" s="172">
        <v>5833</v>
      </c>
      <c r="H107" s="173">
        <v>-0.53431614587007126</v>
      </c>
      <c r="I107" s="172">
        <f t="shared" si="24"/>
        <v>-1611</v>
      </c>
      <c r="J107" s="173">
        <f t="shared" si="25"/>
        <v>-0.41896603247335396</v>
      </c>
      <c r="K107" s="172">
        <f t="shared" si="26"/>
        <v>-4206</v>
      </c>
      <c r="L107" s="173">
        <f>G107/G77</f>
        <v>6.515157150661418E-4</v>
      </c>
      <c r="M107" s="173">
        <f>G107/G101</f>
        <v>2.4066043196752794E-3</v>
      </c>
    </row>
    <row r="108" spans="2:13" ht="15.75" x14ac:dyDescent="0.25">
      <c r="B108" s="32" t="s">
        <v>100</v>
      </c>
      <c r="C108" s="33">
        <v>830023</v>
      </c>
      <c r="D108" s="33">
        <v>280027</v>
      </c>
      <c r="E108" s="33">
        <v>177858</v>
      </c>
      <c r="F108" s="33">
        <v>473651</v>
      </c>
      <c r="G108" s="33">
        <v>573068</v>
      </c>
      <c r="H108" s="34">
        <v>9.480773455787217E-2</v>
      </c>
      <c r="I108" s="33">
        <f t="shared" si="24"/>
        <v>99417</v>
      </c>
      <c r="J108" s="34">
        <f t="shared" si="25"/>
        <v>1.0464740899984646</v>
      </c>
      <c r="K108" s="33">
        <f t="shared" si="26"/>
        <v>293041</v>
      </c>
      <c r="L108" s="34">
        <f>G108/G77</f>
        <v>6.4008710406570149E-2</v>
      </c>
      <c r="M108" s="34">
        <f>G108/G101</f>
        <v>0.23643886923841473</v>
      </c>
    </row>
    <row r="109" spans="2:13" x14ac:dyDescent="0.25">
      <c r="B109" s="72" t="s">
        <v>279</v>
      </c>
      <c r="C109" s="41">
        <v>22921</v>
      </c>
      <c r="D109" s="41">
        <v>6538</v>
      </c>
      <c r="E109" s="41">
        <v>6669</v>
      </c>
      <c r="F109" s="41">
        <v>24501</v>
      </c>
      <c r="G109" s="41">
        <v>27770</v>
      </c>
      <c r="H109" s="42">
        <v>0.20720477476197252</v>
      </c>
      <c r="I109" s="41">
        <f t="shared" si="24"/>
        <v>3269</v>
      </c>
      <c r="J109" s="42">
        <f t="shared" si="25"/>
        <v>3.2474762924441727</v>
      </c>
      <c r="K109" s="41">
        <f t="shared" si="26"/>
        <v>21232</v>
      </c>
      <c r="L109" s="42">
        <f>G109/G77</f>
        <v>3.1017643420858487E-3</v>
      </c>
      <c r="M109" s="42">
        <f>G109/G101</f>
        <v>1.1457466476492803E-2</v>
      </c>
    </row>
    <row r="110" spans="2:13" x14ac:dyDescent="0.25">
      <c r="B110" s="72" t="s">
        <v>112</v>
      </c>
      <c r="C110" s="41">
        <v>87159</v>
      </c>
      <c r="D110" s="41">
        <v>35300</v>
      </c>
      <c r="E110" s="41">
        <v>18144</v>
      </c>
      <c r="F110" s="41">
        <v>95946</v>
      </c>
      <c r="G110" s="41">
        <v>107018</v>
      </c>
      <c r="H110" s="42">
        <v>6.1749140191905916E-2</v>
      </c>
      <c r="I110" s="41">
        <f t="shared" si="24"/>
        <v>11072</v>
      </c>
      <c r="J110" s="42">
        <f t="shared" si="25"/>
        <v>2.0316713881019832</v>
      </c>
      <c r="K110" s="41">
        <f t="shared" si="26"/>
        <v>71718</v>
      </c>
      <c r="L110" s="42">
        <f>G110/G77</f>
        <v>1.1953353127884168E-2</v>
      </c>
      <c r="M110" s="42">
        <f>G110/G101</f>
        <v>4.4153948411282201E-2</v>
      </c>
    </row>
    <row r="111" spans="2:13" x14ac:dyDescent="0.25">
      <c r="B111" s="72" t="s">
        <v>113</v>
      </c>
      <c r="C111" s="41">
        <v>411633</v>
      </c>
      <c r="D111" s="41">
        <v>97889</v>
      </c>
      <c r="E111" s="41">
        <v>64044</v>
      </c>
      <c r="F111" s="41">
        <v>240977</v>
      </c>
      <c r="G111" s="41">
        <v>301446</v>
      </c>
      <c r="H111" s="42">
        <v>0.21121757146128806</v>
      </c>
      <c r="I111" s="41">
        <f t="shared" si="24"/>
        <v>60469</v>
      </c>
      <c r="J111" s="42">
        <f t="shared" si="25"/>
        <v>2.0794675601957318</v>
      </c>
      <c r="K111" s="41">
        <f t="shared" si="26"/>
        <v>203557</v>
      </c>
      <c r="L111" s="42">
        <f>G111/G77</f>
        <v>3.366994792453766E-2</v>
      </c>
      <c r="M111" s="42">
        <f>G111/G101</f>
        <v>0.1243718919507688</v>
      </c>
    </row>
    <row r="112" spans="2:13" ht="15.75" thickBot="1" x14ac:dyDescent="0.3">
      <c r="B112" s="72" t="s">
        <v>114</v>
      </c>
      <c r="C112" s="41">
        <v>308310</v>
      </c>
      <c r="D112" s="41">
        <v>77637</v>
      </c>
      <c r="E112" s="41">
        <v>29783</v>
      </c>
      <c r="F112" s="41">
        <v>112227</v>
      </c>
      <c r="G112" s="41">
        <v>136834</v>
      </c>
      <c r="H112" s="42">
        <v>-0.17443964035674875</v>
      </c>
      <c r="I112" s="41">
        <f t="shared" si="24"/>
        <v>24607</v>
      </c>
      <c r="J112" s="42">
        <f t="shared" si="25"/>
        <v>0.76248438244651395</v>
      </c>
      <c r="K112" s="41">
        <f t="shared" si="26"/>
        <v>59197</v>
      </c>
      <c r="L112" s="42">
        <f>G112/G77</f>
        <v>1.528364501206248E-2</v>
      </c>
      <c r="M112" s="42">
        <f>G112/G101</f>
        <v>5.6455562399870943E-2</v>
      </c>
    </row>
    <row r="113" spans="2:13" ht="15.75" x14ac:dyDescent="0.25">
      <c r="B113" s="154" t="s">
        <v>104</v>
      </c>
      <c r="C113" s="155">
        <v>1180531</v>
      </c>
      <c r="D113" s="155">
        <v>449655</v>
      </c>
      <c r="E113" s="155">
        <v>427830</v>
      </c>
      <c r="F113" s="155">
        <v>1187185</v>
      </c>
      <c r="G113" s="155">
        <v>1279912</v>
      </c>
      <c r="H113" s="156">
        <v>0.62551160630770775</v>
      </c>
      <c r="I113" s="155">
        <f t="shared" si="24"/>
        <v>92727</v>
      </c>
      <c r="J113" s="156">
        <f t="shared" si="25"/>
        <v>1.8464311527726811</v>
      </c>
      <c r="K113" s="155">
        <f t="shared" si="26"/>
        <v>830257</v>
      </c>
      <c r="L113" s="156">
        <f>G113/G77</f>
        <v>0.14295950315476352</v>
      </c>
      <c r="M113" s="157">
        <f>G113/G113</f>
        <v>1</v>
      </c>
    </row>
    <row r="114" spans="2:13" ht="15.75" x14ac:dyDescent="0.25">
      <c r="B114" s="170" t="s">
        <v>99</v>
      </c>
      <c r="C114" s="175">
        <v>1009099</v>
      </c>
      <c r="D114" s="175">
        <v>387476</v>
      </c>
      <c r="E114" s="175">
        <v>366971</v>
      </c>
      <c r="F114" s="175">
        <v>1046601</v>
      </c>
      <c r="G114" s="175">
        <v>1155808</v>
      </c>
      <c r="H114" s="176">
        <v>0.70746621856760772</v>
      </c>
      <c r="I114" s="175">
        <f t="shared" si="24"/>
        <v>109207</v>
      </c>
      <c r="J114" s="176">
        <f t="shared" si="25"/>
        <v>1.9829150708689056</v>
      </c>
      <c r="K114" s="175">
        <f t="shared" si="26"/>
        <v>768332</v>
      </c>
      <c r="L114" s="176">
        <f>G114/G77</f>
        <v>0.12909773283030468</v>
      </c>
      <c r="M114" s="176">
        <f>G114/G113</f>
        <v>0.9030370837995112</v>
      </c>
    </row>
    <row r="115" spans="2:13" x14ac:dyDescent="0.25">
      <c r="B115" s="72" t="s">
        <v>279</v>
      </c>
      <c r="C115" s="41">
        <v>756496</v>
      </c>
      <c r="D115" s="41">
        <v>290088</v>
      </c>
      <c r="E115" s="41">
        <v>278810</v>
      </c>
      <c r="F115" s="41">
        <v>783267</v>
      </c>
      <c r="G115" s="41">
        <v>881042</v>
      </c>
      <c r="H115" s="42">
        <v>0.71745000955788707</v>
      </c>
      <c r="I115" s="41">
        <f t="shared" si="24"/>
        <v>97775</v>
      </c>
      <c r="J115" s="42">
        <f t="shared" si="25"/>
        <v>2.0371542428504452</v>
      </c>
      <c r="K115" s="41">
        <f t="shared" si="26"/>
        <v>590954</v>
      </c>
      <c r="L115" s="42">
        <f>G115/G77</f>
        <v>9.8407801925819244E-2</v>
      </c>
      <c r="M115" s="42">
        <f>G115/G113</f>
        <v>0.68836138734537999</v>
      </c>
    </row>
    <row r="116" spans="2:13" x14ac:dyDescent="0.25">
      <c r="B116" s="171" t="s">
        <v>116</v>
      </c>
      <c r="C116" s="172">
        <v>252603</v>
      </c>
      <c r="D116" s="172">
        <v>97388</v>
      </c>
      <c r="E116" s="172">
        <v>88161</v>
      </c>
      <c r="F116" s="172">
        <v>263334</v>
      </c>
      <c r="G116" s="172">
        <v>274766</v>
      </c>
      <c r="H116" s="173">
        <v>0.67925504397309888</v>
      </c>
      <c r="I116" s="172">
        <f t="shared" si="24"/>
        <v>11432</v>
      </c>
      <c r="J116" s="173">
        <f t="shared" si="25"/>
        <v>1.8213537602168643</v>
      </c>
      <c r="K116" s="172">
        <f t="shared" si="26"/>
        <v>177378</v>
      </c>
      <c r="L116" s="173">
        <f>G116/G77</f>
        <v>3.0689930904485428E-2</v>
      </c>
      <c r="M116" s="173">
        <f>G116/G113</f>
        <v>0.21467569645413123</v>
      </c>
    </row>
    <row r="117" spans="2:13" ht="15.75" x14ac:dyDescent="0.25">
      <c r="B117" s="32" t="s">
        <v>100</v>
      </c>
      <c r="C117" s="33">
        <v>171432</v>
      </c>
      <c r="D117" s="33">
        <v>61574</v>
      </c>
      <c r="E117" s="33">
        <v>60859</v>
      </c>
      <c r="F117" s="33">
        <v>140584</v>
      </c>
      <c r="G117" s="33">
        <v>126165</v>
      </c>
      <c r="H117" s="34">
        <v>0.22661013996167023</v>
      </c>
      <c r="I117" s="33">
        <f t="shared" si="24"/>
        <v>-14419</v>
      </c>
      <c r="J117" s="34">
        <f t="shared" si="25"/>
        <v>1.0489979536817486</v>
      </c>
      <c r="K117" s="33">
        <f t="shared" si="26"/>
        <v>64591</v>
      </c>
      <c r="L117" s="34">
        <f>G117/G77</f>
        <v>1.4091973288414156E-2</v>
      </c>
      <c r="M117" s="34">
        <f>G117/G113</f>
        <v>9.8573183156342004E-2</v>
      </c>
    </row>
    <row r="118" spans="2:13" x14ac:dyDescent="0.25">
      <c r="B118" s="72" t="s">
        <v>279</v>
      </c>
      <c r="C118" s="41">
        <v>0</v>
      </c>
      <c r="D118" s="41">
        <v>0</v>
      </c>
      <c r="E118" s="41">
        <v>0</v>
      </c>
      <c r="F118" s="41">
        <v>10871</v>
      </c>
      <c r="G118" s="41">
        <v>17503</v>
      </c>
      <c r="H118" s="42">
        <v>0.38480098566001564</v>
      </c>
      <c r="I118" s="41">
        <f t="shared" si="24"/>
        <v>6632</v>
      </c>
      <c r="J118" s="42" t="str">
        <f>IFERROR(G118/D118-1,"-")</f>
        <v>-</v>
      </c>
      <c r="K118" s="41">
        <f t="shared" si="26"/>
        <v>17503</v>
      </c>
      <c r="L118" s="42">
        <f>G118/G77</f>
        <v>1.9549939243618513E-3</v>
      </c>
      <c r="M118" s="42">
        <f>G118/G113</f>
        <v>1.3675158917175556E-2</v>
      </c>
    </row>
    <row r="119" spans="2:13" ht="15.75" thickBot="1" x14ac:dyDescent="0.3">
      <c r="B119" s="171" t="s">
        <v>116</v>
      </c>
      <c r="C119" s="41">
        <v>171432</v>
      </c>
      <c r="D119" s="41">
        <v>0</v>
      </c>
      <c r="E119" s="41">
        <v>0</v>
      </c>
      <c r="F119" s="41">
        <v>97037</v>
      </c>
      <c r="G119" s="41">
        <v>108662</v>
      </c>
      <c r="H119" s="42">
        <v>2.0612354042249814E-2</v>
      </c>
      <c r="I119" s="41">
        <f t="shared" si="24"/>
        <v>11625</v>
      </c>
      <c r="J119" s="42" t="str">
        <f>IFERROR(G119/D119-1,"-")</f>
        <v>-</v>
      </c>
      <c r="K119" s="41">
        <f t="shared" si="26"/>
        <v>108662</v>
      </c>
      <c r="L119" s="42">
        <f>G119/G77</f>
        <v>1.2136979364052305E-2</v>
      </c>
      <c r="M119" s="42">
        <f>G119/G113</f>
        <v>8.4898024239166439E-2</v>
      </c>
    </row>
    <row r="120" spans="2:13" ht="15.75" x14ac:dyDescent="0.25">
      <c r="B120" s="154" t="s">
        <v>103</v>
      </c>
      <c r="C120" s="155">
        <v>1584814</v>
      </c>
      <c r="D120" s="155">
        <v>519775</v>
      </c>
      <c r="E120" s="155">
        <v>363799</v>
      </c>
      <c r="F120" s="155">
        <v>1465117</v>
      </c>
      <c r="G120" s="155">
        <v>1625260</v>
      </c>
      <c r="H120" s="156">
        <v>0.43358597026746559</v>
      </c>
      <c r="I120" s="155">
        <f t="shared" si="24"/>
        <v>160143</v>
      </c>
      <c r="J120" s="156">
        <f t="shared" si="25"/>
        <v>2.1268529652253378</v>
      </c>
      <c r="K120" s="155">
        <f t="shared" si="26"/>
        <v>1105485</v>
      </c>
      <c r="L120" s="156">
        <f>G120/G77</f>
        <v>0.18153307578748457</v>
      </c>
      <c r="M120" s="157">
        <f>G120/G120</f>
        <v>1</v>
      </c>
    </row>
    <row r="121" spans="2:13" ht="15.75" x14ac:dyDescent="0.25">
      <c r="B121" s="170" t="s">
        <v>99</v>
      </c>
      <c r="C121" s="175">
        <v>1090013</v>
      </c>
      <c r="D121" s="175">
        <v>361110</v>
      </c>
      <c r="E121" s="175">
        <v>260134</v>
      </c>
      <c r="F121" s="175">
        <v>1052002</v>
      </c>
      <c r="G121" s="175">
        <v>1158011</v>
      </c>
      <c r="H121" s="176">
        <v>0.50991253397099157</v>
      </c>
      <c r="I121" s="175">
        <f t="shared" si="24"/>
        <v>106009</v>
      </c>
      <c r="J121" s="176">
        <f t="shared" si="25"/>
        <v>2.2068095594140291</v>
      </c>
      <c r="K121" s="175">
        <f t="shared" si="26"/>
        <v>796901</v>
      </c>
      <c r="L121" s="176">
        <f>G121/G77</f>
        <v>0.12934379645456162</v>
      </c>
      <c r="M121" s="176">
        <f>G121/G120</f>
        <v>0.71250815254174715</v>
      </c>
    </row>
    <row r="122" spans="2:13" x14ac:dyDescent="0.25">
      <c r="B122" s="72" t="s">
        <v>279</v>
      </c>
      <c r="C122" s="41">
        <v>782795</v>
      </c>
      <c r="D122" s="41">
        <v>287399</v>
      </c>
      <c r="E122" s="41">
        <v>197042</v>
      </c>
      <c r="F122" s="41">
        <v>815930</v>
      </c>
      <c r="G122" s="41">
        <v>905045</v>
      </c>
      <c r="H122" s="42">
        <v>0.48564597989457381</v>
      </c>
      <c r="I122" s="41">
        <f t="shared" si="24"/>
        <v>89115</v>
      </c>
      <c r="J122" s="42">
        <f t="shared" si="25"/>
        <v>2.1490888973169704</v>
      </c>
      <c r="K122" s="41">
        <f t="shared" si="26"/>
        <v>617646</v>
      </c>
      <c r="L122" s="42">
        <f>G122/G77</f>
        <v>0.10108881199074854</v>
      </c>
      <c r="M122" s="42">
        <f>G122/G120</f>
        <v>0.55686167136335107</v>
      </c>
    </row>
    <row r="123" spans="2:13" x14ac:dyDescent="0.25">
      <c r="B123" s="171" t="s">
        <v>116</v>
      </c>
      <c r="C123" s="172">
        <v>307218</v>
      </c>
      <c r="D123" s="172">
        <v>73711</v>
      </c>
      <c r="E123" s="172">
        <v>63092</v>
      </c>
      <c r="F123" s="172">
        <v>236072</v>
      </c>
      <c r="G123" s="172">
        <v>252966</v>
      </c>
      <c r="H123" s="173">
        <v>0.58561335790199887</v>
      </c>
      <c r="I123" s="172">
        <f t="shared" si="24"/>
        <v>16894</v>
      </c>
      <c r="J123" s="173">
        <f t="shared" si="25"/>
        <v>2.4318622729307702</v>
      </c>
      <c r="K123" s="172">
        <f t="shared" si="26"/>
        <v>179255</v>
      </c>
      <c r="L123" s="173">
        <f>G123/G77</f>
        <v>2.8254984463813065E-2</v>
      </c>
      <c r="M123" s="173">
        <f>G123/G120</f>
        <v>0.15564648117839608</v>
      </c>
    </row>
    <row r="124" spans="2:13" ht="15.75" x14ac:dyDescent="0.25">
      <c r="B124" s="32" t="s">
        <v>100</v>
      </c>
      <c r="C124" s="33">
        <v>494801</v>
      </c>
      <c r="D124" s="33">
        <v>158202</v>
      </c>
      <c r="E124" s="33">
        <v>103665</v>
      </c>
      <c r="F124" s="33">
        <v>413115</v>
      </c>
      <c r="G124" s="33">
        <v>466890</v>
      </c>
      <c r="H124" s="34">
        <v>0.27005668192718546</v>
      </c>
      <c r="I124" s="33">
        <f t="shared" si="24"/>
        <v>53775</v>
      </c>
      <c r="J124" s="34">
        <f t="shared" si="25"/>
        <v>1.9512269124284143</v>
      </c>
      <c r="K124" s="33">
        <f t="shared" si="26"/>
        <v>308688</v>
      </c>
      <c r="L124" s="34">
        <f>G124/G77</f>
        <v>5.2149180903005472E-2</v>
      </c>
      <c r="M124" s="34">
        <f>G124/G120</f>
        <v>0.28727095972336736</v>
      </c>
    </row>
    <row r="125" spans="2:13" x14ac:dyDescent="0.25">
      <c r="B125" s="72" t="s">
        <v>279</v>
      </c>
      <c r="C125" s="41">
        <v>6519</v>
      </c>
      <c r="D125" s="41">
        <v>1666</v>
      </c>
      <c r="E125" s="41">
        <v>2051</v>
      </c>
      <c r="F125" s="41">
        <v>20038</v>
      </c>
      <c r="G125" s="41">
        <v>25985</v>
      </c>
      <c r="H125" s="42">
        <v>0.75140848349397027</v>
      </c>
      <c r="I125" s="41">
        <f t="shared" si="24"/>
        <v>5947</v>
      </c>
      <c r="J125" s="42">
        <f t="shared" si="25"/>
        <v>14.597238895558224</v>
      </c>
      <c r="K125" s="41">
        <f t="shared" si="26"/>
        <v>24319</v>
      </c>
      <c r="L125" s="42">
        <f>G125/G77</f>
        <v>2.9023891404069422E-3</v>
      </c>
      <c r="M125" s="42">
        <f>G125/G120</f>
        <v>1.5988211116990513E-2</v>
      </c>
    </row>
    <row r="126" spans="2:13" ht="15.75" thickBot="1" x14ac:dyDescent="0.3">
      <c r="B126" s="171" t="s">
        <v>116</v>
      </c>
      <c r="C126" s="41">
        <v>488282</v>
      </c>
      <c r="D126" s="41">
        <v>124476</v>
      </c>
      <c r="E126" s="41">
        <v>87902</v>
      </c>
      <c r="F126" s="41">
        <v>393077</v>
      </c>
      <c r="G126" s="41">
        <v>440905</v>
      </c>
      <c r="H126" s="42">
        <v>7.0923625156505743E-2</v>
      </c>
      <c r="I126" s="41">
        <f t="shared" si="24"/>
        <v>47828</v>
      </c>
      <c r="J126" s="42">
        <f t="shared" si="25"/>
        <v>2.5420884347183392</v>
      </c>
      <c r="K126" s="41">
        <f t="shared" si="26"/>
        <v>316429</v>
      </c>
      <c r="L126" s="42">
        <f>G126/G77</f>
        <v>4.9246791762598531E-2</v>
      </c>
      <c r="M126" s="42">
        <f>G126/G120</f>
        <v>0.2712827486063768</v>
      </c>
    </row>
    <row r="127" spans="2:13" ht="15.75" x14ac:dyDescent="0.25">
      <c r="B127" s="154" t="s">
        <v>105</v>
      </c>
      <c r="C127" s="155">
        <v>153431</v>
      </c>
      <c r="D127" s="155">
        <v>57834</v>
      </c>
      <c r="E127" s="155">
        <v>51056</v>
      </c>
      <c r="F127" s="155">
        <v>101738</v>
      </c>
      <c r="G127" s="155">
        <v>101245</v>
      </c>
      <c r="H127" s="156">
        <v>0.62967559806283613</v>
      </c>
      <c r="I127" s="155">
        <f t="shared" si="24"/>
        <v>-493</v>
      </c>
      <c r="J127" s="156">
        <f t="shared" si="25"/>
        <v>0.75061382577722457</v>
      </c>
      <c r="K127" s="155">
        <f t="shared" si="26"/>
        <v>43411</v>
      </c>
      <c r="L127" s="156">
        <f>G127/G77</f>
        <v>1.1308539100269419E-2</v>
      </c>
      <c r="M127" s="157">
        <f>G127/G127</f>
        <v>1</v>
      </c>
    </row>
    <row r="128" spans="2:13" ht="15.75" x14ac:dyDescent="0.25">
      <c r="B128" s="170" t="s">
        <v>99</v>
      </c>
      <c r="C128" s="175">
        <v>110271</v>
      </c>
      <c r="D128" s="175">
        <v>41158</v>
      </c>
      <c r="E128" s="175">
        <v>33394</v>
      </c>
      <c r="F128" s="175">
        <v>68778</v>
      </c>
      <c r="G128" s="175">
        <v>74740</v>
      </c>
      <c r="H128" s="176">
        <v>0.76972770955686065</v>
      </c>
      <c r="I128" s="175">
        <f t="shared" si="24"/>
        <v>5962</v>
      </c>
      <c r="J128" s="176">
        <f t="shared" si="25"/>
        <v>0.81592885951698335</v>
      </c>
      <c r="K128" s="175">
        <f t="shared" si="26"/>
        <v>33582</v>
      </c>
      <c r="L128" s="176">
        <f>G128/G77</f>
        <v>8.3480686686170803E-3</v>
      </c>
      <c r="M128" s="176">
        <f>G128/G127</f>
        <v>0.73820929428613757</v>
      </c>
    </row>
    <row r="129" spans="2:13" x14ac:dyDescent="0.25">
      <c r="B129" s="72" t="s">
        <v>279</v>
      </c>
      <c r="C129" s="41">
        <v>85609</v>
      </c>
      <c r="D129" s="41">
        <v>30547</v>
      </c>
      <c r="E129" s="41">
        <v>25818</v>
      </c>
      <c r="F129" s="41">
        <v>54031</v>
      </c>
      <c r="G129" s="41">
        <v>56726</v>
      </c>
      <c r="H129" s="42">
        <v>1.0557625404031681</v>
      </c>
      <c r="I129" s="41">
        <f t="shared" si="24"/>
        <v>2695</v>
      </c>
      <c r="J129" s="42">
        <f t="shared" si="25"/>
        <v>0.85700723475300356</v>
      </c>
      <c r="K129" s="41">
        <f t="shared" si="26"/>
        <v>26179</v>
      </c>
      <c r="L129" s="42">
        <f>G129/G77</f>
        <v>6.3359987061275425E-3</v>
      </c>
      <c r="M129" s="42">
        <f>G129/G127</f>
        <v>0.56028445849177733</v>
      </c>
    </row>
    <row r="130" spans="2:13" x14ac:dyDescent="0.25">
      <c r="B130" s="171" t="s">
        <v>116</v>
      </c>
      <c r="C130" s="172">
        <v>24662</v>
      </c>
      <c r="D130" s="172">
        <v>10611</v>
      </c>
      <c r="E130" s="172">
        <v>7576</v>
      </c>
      <c r="F130" s="172">
        <v>14747</v>
      </c>
      <c r="G130" s="172">
        <v>18014</v>
      </c>
      <c r="H130" s="173">
        <v>2.9500031926441572E-2</v>
      </c>
      <c r="I130" s="172">
        <f t="shared" si="24"/>
        <v>3267</v>
      </c>
      <c r="J130" s="173">
        <f t="shared" si="25"/>
        <v>0.69767222693431341</v>
      </c>
      <c r="K130" s="172">
        <f t="shared" si="26"/>
        <v>7403</v>
      </c>
      <c r="L130" s="173">
        <f>G130/G77</f>
        <v>2.0120699624895386E-3</v>
      </c>
      <c r="M130" s="173">
        <f>G130/G127</f>
        <v>0.17792483579436022</v>
      </c>
    </row>
    <row r="131" spans="2:13" ht="16.5" thickBot="1" x14ac:dyDescent="0.3">
      <c r="B131" s="32" t="s">
        <v>100</v>
      </c>
      <c r="C131" s="33">
        <v>43160</v>
      </c>
      <c r="D131" s="33">
        <v>16599</v>
      </c>
      <c r="E131" s="33">
        <v>17662</v>
      </c>
      <c r="F131" s="33">
        <v>32960</v>
      </c>
      <c r="G131" s="33">
        <v>27026</v>
      </c>
      <c r="H131" s="34">
        <v>0.32690827947060641</v>
      </c>
      <c r="I131" s="33">
        <f t="shared" si="24"/>
        <v>-5934</v>
      </c>
      <c r="J131" s="34">
        <f t="shared" si="25"/>
        <v>0.62817037170913914</v>
      </c>
      <c r="K131" s="33">
        <f t="shared" si="26"/>
        <v>10427</v>
      </c>
      <c r="L131" s="34">
        <f>G131/G77</f>
        <v>3.0186634176885903E-3</v>
      </c>
      <c r="M131" s="34">
        <f>G131/G127</f>
        <v>0.26693663884636276</v>
      </c>
    </row>
    <row r="132" spans="2:13" ht="15.75" x14ac:dyDescent="0.25">
      <c r="B132" s="154" t="s">
        <v>106</v>
      </c>
      <c r="C132" s="155">
        <v>115849</v>
      </c>
      <c r="D132" s="155">
        <v>51058</v>
      </c>
      <c r="E132" s="155">
        <v>54509</v>
      </c>
      <c r="F132" s="155">
        <v>80008</v>
      </c>
      <c r="G132" s="155">
        <v>83213</v>
      </c>
      <c r="H132" s="156">
        <v>0.25846886978141503</v>
      </c>
      <c r="I132" s="155">
        <f t="shared" si="24"/>
        <v>3205</v>
      </c>
      <c r="J132" s="156">
        <f t="shared" si="25"/>
        <v>0.6297739825296722</v>
      </c>
      <c r="K132" s="155">
        <f t="shared" si="26"/>
        <v>32155</v>
      </c>
      <c r="L132" s="156">
        <f>G132/G77</f>
        <v>9.2944586315444628E-3</v>
      </c>
      <c r="M132" s="157">
        <f>G132/G132</f>
        <v>1</v>
      </c>
    </row>
    <row r="133" spans="2:13" ht="15.75" x14ac:dyDescent="0.25">
      <c r="B133" s="170" t="s">
        <v>99</v>
      </c>
      <c r="C133" s="175">
        <v>73256</v>
      </c>
      <c r="D133" s="175">
        <v>28455</v>
      </c>
      <c r="E133" s="175">
        <v>35022</v>
      </c>
      <c r="F133" s="175">
        <v>53099</v>
      </c>
      <c r="G133" s="175">
        <v>56346</v>
      </c>
      <c r="H133" s="176">
        <v>0.41210854072525338</v>
      </c>
      <c r="I133" s="175">
        <f t="shared" si="24"/>
        <v>3247</v>
      </c>
      <c r="J133" s="176">
        <f t="shared" si="25"/>
        <v>0.98017923036373222</v>
      </c>
      <c r="K133" s="175">
        <f t="shared" si="26"/>
        <v>27891</v>
      </c>
      <c r="L133" s="176">
        <f>G133/G77</f>
        <v>6.293554685602061E-3</v>
      </c>
      <c r="M133" s="176">
        <f>G133/G132</f>
        <v>0.67712977539567132</v>
      </c>
    </row>
    <row r="134" spans="2:13" x14ac:dyDescent="0.25">
      <c r="B134" s="72" t="s">
        <v>279</v>
      </c>
      <c r="C134" s="41">
        <v>33860</v>
      </c>
      <c r="D134" s="41">
        <v>15848</v>
      </c>
      <c r="E134" s="41">
        <v>22347</v>
      </c>
      <c r="F134" s="41">
        <v>29249</v>
      </c>
      <c r="G134" s="41">
        <v>31347</v>
      </c>
      <c r="H134" s="42">
        <v>0.55273391000714223</v>
      </c>
      <c r="I134" s="41">
        <f t="shared" si="24"/>
        <v>2098</v>
      </c>
      <c r="J134" s="42">
        <f t="shared" si="25"/>
        <v>0.97797829379101464</v>
      </c>
      <c r="K134" s="41">
        <f t="shared" si="26"/>
        <v>15499</v>
      </c>
      <c r="L134" s="42">
        <f>G134/G77</f>
        <v>3.501296608979658E-3</v>
      </c>
      <c r="M134" s="42">
        <f>G134/G132</f>
        <v>0.37670796630334202</v>
      </c>
    </row>
    <row r="135" spans="2:13" x14ac:dyDescent="0.25">
      <c r="B135" s="171" t="s">
        <v>116</v>
      </c>
      <c r="C135" s="172">
        <v>39396</v>
      </c>
      <c r="D135" s="172">
        <v>12607</v>
      </c>
      <c r="E135" s="172">
        <v>12675</v>
      </c>
      <c r="F135" s="172">
        <v>23850</v>
      </c>
      <c r="G135" s="172">
        <v>24999</v>
      </c>
      <c r="H135" s="173">
        <v>0.22827947507650803</v>
      </c>
      <c r="I135" s="172">
        <f t="shared" si="24"/>
        <v>1149</v>
      </c>
      <c r="J135" s="173">
        <f t="shared" si="25"/>
        <v>0.98294598239073538</v>
      </c>
      <c r="K135" s="172">
        <f t="shared" si="26"/>
        <v>12392</v>
      </c>
      <c r="L135" s="173">
        <f>G135/G77</f>
        <v>2.792258076622403E-3</v>
      </c>
      <c r="M135" s="173">
        <f>G135/G132</f>
        <v>0.30042180909232935</v>
      </c>
    </row>
    <row r="136" spans="2:13" ht="16.5" thickBot="1" x14ac:dyDescent="0.3">
      <c r="B136" s="32" t="s">
        <v>100</v>
      </c>
      <c r="C136" s="33">
        <v>42593</v>
      </c>
      <c r="D136" s="33">
        <v>21812</v>
      </c>
      <c r="E136" s="33">
        <v>19487</v>
      </c>
      <c r="F136" s="33">
        <v>26909</v>
      </c>
      <c r="G136" s="33">
        <v>27195</v>
      </c>
      <c r="H136" s="34">
        <v>4.9751091836423011E-2</v>
      </c>
      <c r="I136" s="33">
        <f t="shared" si="24"/>
        <v>286</v>
      </c>
      <c r="J136" s="34">
        <f t="shared" si="25"/>
        <v>0.246790757381258</v>
      </c>
      <c r="K136" s="33">
        <f t="shared" si="26"/>
        <v>5383</v>
      </c>
      <c r="L136" s="34">
        <f>G136/G77</f>
        <v>3.0375398373433437E-3</v>
      </c>
      <c r="M136" s="34">
        <f>G136/G132</f>
        <v>0.32681191640729212</v>
      </c>
    </row>
    <row r="137" spans="2:13" ht="15.75" x14ac:dyDescent="0.25">
      <c r="B137" s="154" t="s">
        <v>107</v>
      </c>
      <c r="C137" s="155">
        <v>13174</v>
      </c>
      <c r="D137" s="155">
        <v>4748</v>
      </c>
      <c r="E137" s="155">
        <v>7803</v>
      </c>
      <c r="F137" s="155">
        <v>12472</v>
      </c>
      <c r="G137" s="155">
        <v>12242</v>
      </c>
      <c r="H137" s="156">
        <v>0.86111111111111116</v>
      </c>
      <c r="I137" s="155">
        <f t="shared" si="24"/>
        <v>-230</v>
      </c>
      <c r="J137" s="156">
        <f t="shared" si="25"/>
        <v>1.5783487784330243</v>
      </c>
      <c r="K137" s="155">
        <f t="shared" si="26"/>
        <v>7494</v>
      </c>
      <c r="L137" s="156">
        <f>G137/G77</f>
        <v>1.3673676296656449E-3</v>
      </c>
      <c r="M137" s="157">
        <f>G137/G137</f>
        <v>1</v>
      </c>
    </row>
    <row r="138" spans="2:13" ht="15.75" x14ac:dyDescent="0.25">
      <c r="B138" s="170" t="s">
        <v>99</v>
      </c>
      <c r="C138" s="175">
        <v>6885</v>
      </c>
      <c r="D138" s="175">
        <v>2678</v>
      </c>
      <c r="E138" s="175">
        <v>4959</v>
      </c>
      <c r="F138" s="175">
        <v>7352</v>
      </c>
      <c r="G138" s="175">
        <v>7691</v>
      </c>
      <c r="H138" s="176">
        <v>1.0896551724137931</v>
      </c>
      <c r="I138" s="175">
        <f t="shared" si="24"/>
        <v>339</v>
      </c>
      <c r="J138" s="176">
        <f t="shared" si="25"/>
        <v>1.8719193427931291</v>
      </c>
      <c r="K138" s="175">
        <f t="shared" si="26"/>
        <v>5013</v>
      </c>
      <c r="L138" s="176">
        <f>G138/G77</f>
        <v>8.5904463647757518E-4</v>
      </c>
      <c r="M138" s="176">
        <f>G138/G137</f>
        <v>0.62824701846103581</v>
      </c>
    </row>
    <row r="139" spans="2:13" ht="15.75" x14ac:dyDescent="0.25">
      <c r="B139" s="32" t="s">
        <v>100</v>
      </c>
      <c r="C139" s="33">
        <v>6289</v>
      </c>
      <c r="D139" s="33">
        <v>1819</v>
      </c>
      <c r="E139" s="33">
        <v>2844</v>
      </c>
      <c r="F139" s="33">
        <v>5120</v>
      </c>
      <c r="G139" s="33">
        <v>4455</v>
      </c>
      <c r="H139" s="34">
        <v>0.57092819614711043</v>
      </c>
      <c r="I139" s="33">
        <f t="shared" si="24"/>
        <v>-665</v>
      </c>
      <c r="J139" s="34">
        <f t="shared" si="25"/>
        <v>1.4491478834524463</v>
      </c>
      <c r="K139" s="33">
        <f t="shared" si="26"/>
        <v>2636</v>
      </c>
      <c r="L139" s="34">
        <f>G139/G77</f>
        <v>4.9760029326584288E-4</v>
      </c>
      <c r="M139" s="34">
        <f>G139/G137</f>
        <v>0.36391112563306649</v>
      </c>
    </row>
    <row r="140" spans="2:13" x14ac:dyDescent="0.25">
      <c r="B140" s="44"/>
      <c r="C140" s="45"/>
      <c r="D140" s="45"/>
      <c r="E140" s="45"/>
      <c r="F140" s="45"/>
      <c r="G140" s="46"/>
      <c r="H140" s="45"/>
      <c r="I140" s="47"/>
      <c r="J140" s="45"/>
      <c r="K140" s="47"/>
      <c r="L140" s="47"/>
      <c r="M140" s="47"/>
    </row>
    <row r="141" spans="2:13" x14ac:dyDescent="0.25">
      <c r="B141" s="49" t="s">
        <v>108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BF9D0-AA96-477D-AA14-E1E8414D549E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22" t="s">
        <v>289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1" t="s">
        <v>131</v>
      </c>
    </row>
    <row r="5" spans="1:14" ht="10.5" customHeight="1" thickBot="1" x14ac:dyDescent="0.3">
      <c r="B5" s="135"/>
      <c r="C5" s="136"/>
      <c r="D5" s="135"/>
      <c r="E5" s="135"/>
      <c r="F5" s="135"/>
      <c r="G5" s="135"/>
      <c r="H5" s="135"/>
      <c r="I5" s="135"/>
      <c r="J5" s="135"/>
      <c r="K5" s="4"/>
      <c r="L5" s="4"/>
      <c r="N5" s="1" t="s">
        <v>133</v>
      </c>
    </row>
    <row r="6" spans="1:14" ht="22.5" thickTop="1" thickBot="1" x14ac:dyDescent="0.3">
      <c r="B6" s="137" t="s">
        <v>122</v>
      </c>
      <c r="C6" s="332" t="s">
        <v>134</v>
      </c>
      <c r="D6" s="333"/>
      <c r="E6" s="333"/>
      <c r="F6" s="333"/>
      <c r="G6" s="333"/>
      <c r="H6" s="333"/>
      <c r="I6" s="333"/>
      <c r="J6" s="333"/>
      <c r="K6" s="333"/>
      <c r="L6" s="333"/>
      <c r="M6" s="334"/>
    </row>
    <row r="7" spans="1:14" ht="22.5" thickTop="1" thickBot="1" x14ac:dyDescent="0.3">
      <c r="B7" s="13"/>
      <c r="C7" s="335">
        <f>2019</f>
        <v>2019</v>
      </c>
      <c r="D7" s="336"/>
      <c r="E7" s="337">
        <v>2020</v>
      </c>
      <c r="F7" s="336"/>
      <c r="G7" s="337">
        <v>2021</v>
      </c>
      <c r="H7" s="336"/>
      <c r="I7" s="337">
        <v>2022</v>
      </c>
      <c r="J7" s="336"/>
      <c r="K7" s="337">
        <v>2023</v>
      </c>
      <c r="L7" s="338"/>
      <c r="M7" s="339"/>
    </row>
    <row r="8" spans="1:14" ht="16.5" thickTop="1" thickBot="1" x14ac:dyDescent="0.3">
      <c r="B8" s="16"/>
      <c r="C8" s="138" t="s">
        <v>136</v>
      </c>
      <c r="D8" s="139" t="str">
        <f>CONCATENATE("var ",RIGHT(2019,2),"/",RIGHT(2018,2))</f>
        <v>var 19/18</v>
      </c>
      <c r="E8" s="140" t="s">
        <v>136</v>
      </c>
      <c r="F8" s="139" t="str">
        <f>CONCATENATE("var ",RIGHT(E7,2),"/",RIGHT(E7-1,2))</f>
        <v>var 20/19</v>
      </c>
      <c r="G8" s="140" t="s">
        <v>136</v>
      </c>
      <c r="H8" s="139" t="str">
        <f>CONCATENATE("var ",RIGHT(G7,2),"/",RIGHT(G7-1,2))</f>
        <v>var 21/20</v>
      </c>
      <c r="I8" s="140" t="s">
        <v>136</v>
      </c>
      <c r="J8" s="139" t="str">
        <f>CONCATENATE("var ",RIGHT(I7,2),"/",RIGHT(I7-1,2))</f>
        <v>var 22/21</v>
      </c>
      <c r="K8" s="140" t="s">
        <v>136</v>
      </c>
      <c r="L8" s="139" t="str">
        <f>CONCATENATE("var ",RIGHT(K7,2),"/",RIGHT(K7-1,2))</f>
        <v>var 23/22</v>
      </c>
      <c r="M8" s="139" t="str">
        <f>CONCATENATE("var ",RIGHT(K7,2),"/",RIGHT(2019,2))</f>
        <v>var 23/19</v>
      </c>
    </row>
    <row r="9" spans="1:14" x14ac:dyDescent="0.25">
      <c r="A9" s="1" t="s">
        <v>139</v>
      </c>
      <c r="B9" s="142" t="s">
        <v>140</v>
      </c>
      <c r="C9" s="143">
        <v>306139</v>
      </c>
      <c r="D9" s="144">
        <v>-1.0654868858180677E-2</v>
      </c>
      <c r="E9" s="143">
        <v>292445</v>
      </c>
      <c r="F9" s="144">
        <f t="shared" ref="F9:F21" si="0">IFERROR(E9/C9-1,"-")</f>
        <v>-4.4731314860243176E-2</v>
      </c>
      <c r="G9" s="143">
        <v>40306</v>
      </c>
      <c r="H9" s="144">
        <f t="shared" ref="H9:J21" si="1">IFERROR(G9/E9-1,"-")</f>
        <v>-0.86217579373899367</v>
      </c>
      <c r="I9" s="143">
        <v>205509</v>
      </c>
      <c r="J9" s="144">
        <f t="shared" si="1"/>
        <v>4.0987197935791198</v>
      </c>
      <c r="K9" s="143">
        <v>289830</v>
      </c>
      <c r="L9" s="144">
        <f t="shared" ref="L9:L16" si="2">IFERROR(K9/I9-1,"-")</f>
        <v>0.41030319840007001</v>
      </c>
      <c r="M9" s="144">
        <f>K9/C9-1</f>
        <v>-5.3273186363057334E-2</v>
      </c>
    </row>
    <row r="10" spans="1:14" x14ac:dyDescent="0.25">
      <c r="A10" s="1" t="s">
        <v>141</v>
      </c>
      <c r="B10" s="142" t="s">
        <v>142</v>
      </c>
      <c r="C10" s="143">
        <v>293344</v>
      </c>
      <c r="D10" s="144">
        <v>-2.2750214043235073E-2</v>
      </c>
      <c r="E10" s="143">
        <v>315303</v>
      </c>
      <c r="F10" s="144">
        <f t="shared" si="0"/>
        <v>7.4857505181629813E-2</v>
      </c>
      <c r="G10" s="143">
        <v>39737</v>
      </c>
      <c r="H10" s="144">
        <f t="shared" si="1"/>
        <v>-0.87397202056434597</v>
      </c>
      <c r="I10" s="143">
        <v>238961</v>
      </c>
      <c r="J10" s="144">
        <f t="shared" si="1"/>
        <v>5.0135641845131742</v>
      </c>
      <c r="K10" s="143">
        <v>281475</v>
      </c>
      <c r="L10" s="144">
        <f t="shared" si="2"/>
        <v>0.17791187683345822</v>
      </c>
      <c r="M10" s="144">
        <f>IFERROR(K10/C10-1,"-")</f>
        <v>-4.0461028689865786E-2</v>
      </c>
    </row>
    <row r="11" spans="1:14" x14ac:dyDescent="0.25">
      <c r="A11" s="1" t="s">
        <v>143</v>
      </c>
      <c r="B11" s="142" t="s">
        <v>144</v>
      </c>
      <c r="C11" s="143">
        <v>334568</v>
      </c>
      <c r="D11" s="144">
        <v>-5.6137806904450915E-2</v>
      </c>
      <c r="E11" s="143">
        <v>125522</v>
      </c>
      <c r="F11" s="144">
        <f t="shared" si="0"/>
        <v>-0.62482365318858946</v>
      </c>
      <c r="G11" s="143">
        <v>54420</v>
      </c>
      <c r="H11" s="144">
        <f t="shared" si="1"/>
        <v>-0.56645050270072184</v>
      </c>
      <c r="I11" s="143">
        <v>259671</v>
      </c>
      <c r="J11" s="144">
        <f t="shared" si="1"/>
        <v>3.7716097023153257</v>
      </c>
      <c r="K11" s="143">
        <v>303197</v>
      </c>
      <c r="L11" s="144">
        <f t="shared" si="2"/>
        <v>0.16761979581855502</v>
      </c>
      <c r="M11" s="144">
        <f t="shared" ref="M11:M16" si="3">IFERROR(K11/C11-1,"-")</f>
        <v>-9.3765691877286561E-2</v>
      </c>
    </row>
    <row r="12" spans="1:14" x14ac:dyDescent="0.25">
      <c r="A12" s="1" t="s">
        <v>145</v>
      </c>
      <c r="B12" s="142" t="s">
        <v>146</v>
      </c>
      <c r="C12" s="143">
        <v>301694</v>
      </c>
      <c r="D12" s="144">
        <v>-7.1213511356071901E-4</v>
      </c>
      <c r="E12" s="143">
        <v>0</v>
      </c>
      <c r="F12" s="144">
        <f t="shared" si="0"/>
        <v>-1</v>
      </c>
      <c r="G12" s="143">
        <v>62237</v>
      </c>
      <c r="H12" s="144" t="str">
        <f t="shared" si="1"/>
        <v>-</v>
      </c>
      <c r="I12" s="143">
        <v>285943</v>
      </c>
      <c r="J12" s="144">
        <f t="shared" si="1"/>
        <v>3.5944213249353281</v>
      </c>
      <c r="K12" s="143">
        <v>310699</v>
      </c>
      <c r="L12" s="144">
        <f t="shared" si="2"/>
        <v>8.6576695355367939E-2</v>
      </c>
      <c r="M12" s="144">
        <f t="shared" si="3"/>
        <v>2.9848124258354591E-2</v>
      </c>
    </row>
    <row r="13" spans="1:14" x14ac:dyDescent="0.25">
      <c r="A13" s="1" t="s">
        <v>147</v>
      </c>
      <c r="B13" s="142" t="s">
        <v>148</v>
      </c>
      <c r="C13" s="143">
        <v>277583</v>
      </c>
      <c r="D13" s="144">
        <v>-4.095868545249759E-2</v>
      </c>
      <c r="E13" s="143">
        <v>1703</v>
      </c>
      <c r="F13" s="144">
        <f t="shared" si="0"/>
        <v>-0.99386489806652423</v>
      </c>
      <c r="G13" s="143">
        <v>95361</v>
      </c>
      <c r="H13" s="144">
        <f t="shared" si="1"/>
        <v>54.995889606576633</v>
      </c>
      <c r="I13" s="143">
        <v>262460</v>
      </c>
      <c r="J13" s="144">
        <f t="shared" si="1"/>
        <v>1.7522781850022544</v>
      </c>
      <c r="K13" s="143">
        <v>268400</v>
      </c>
      <c r="L13" s="144">
        <f t="shared" si="2"/>
        <v>2.2632020117351326E-2</v>
      </c>
      <c r="M13" s="144">
        <f t="shared" si="3"/>
        <v>-3.3081997096363946E-2</v>
      </c>
    </row>
    <row r="14" spans="1:14" x14ac:dyDescent="0.25">
      <c r="A14" s="1" t="s">
        <v>149</v>
      </c>
      <c r="B14" s="142" t="s">
        <v>150</v>
      </c>
      <c r="C14" s="143">
        <v>294513</v>
      </c>
      <c r="D14" s="144">
        <v>1.3872596521651293E-3</v>
      </c>
      <c r="E14" s="143">
        <v>11242</v>
      </c>
      <c r="F14" s="144">
        <f t="shared" si="0"/>
        <v>-0.96182851011670112</v>
      </c>
      <c r="G14" s="143">
        <v>135433</v>
      </c>
      <c r="H14" s="144">
        <f t="shared" si="1"/>
        <v>11.047055684041986</v>
      </c>
      <c r="I14" s="143">
        <v>268383</v>
      </c>
      <c r="J14" s="144">
        <f t="shared" si="1"/>
        <v>0.98166621133697096</v>
      </c>
      <c r="K14" s="143">
        <v>281084</v>
      </c>
      <c r="L14" s="144">
        <f t="shared" si="2"/>
        <v>4.732415987599814E-2</v>
      </c>
      <c r="M14" s="144">
        <f t="shared" si="3"/>
        <v>-4.5597308098454081E-2</v>
      </c>
    </row>
    <row r="15" spans="1:14" x14ac:dyDescent="0.25">
      <c r="A15" s="1" t="s">
        <v>151</v>
      </c>
      <c r="B15" s="142" t="s">
        <v>152</v>
      </c>
      <c r="C15" s="143">
        <v>347672</v>
      </c>
      <c r="D15" s="144">
        <v>-1.0654039656703196E-2</v>
      </c>
      <c r="E15" s="143">
        <v>88980</v>
      </c>
      <c r="F15" s="144">
        <f t="shared" si="0"/>
        <v>-0.74406912262132119</v>
      </c>
      <c r="G15" s="143">
        <v>200770</v>
      </c>
      <c r="H15" s="144">
        <f t="shared" si="1"/>
        <v>1.2563497415149474</v>
      </c>
      <c r="I15" s="143">
        <v>313891</v>
      </c>
      <c r="J15" s="144">
        <f t="shared" si="1"/>
        <v>0.56343577227673447</v>
      </c>
      <c r="K15" s="143">
        <v>340326</v>
      </c>
      <c r="L15" s="144">
        <f t="shared" si="2"/>
        <v>8.4217132698930497E-2</v>
      </c>
      <c r="M15" s="144">
        <f t="shared" si="3"/>
        <v>-2.1129110195816758E-2</v>
      </c>
    </row>
    <row r="16" spans="1:14" x14ac:dyDescent="0.25">
      <c r="A16" s="1" t="s">
        <v>153</v>
      </c>
      <c r="B16" s="142" t="s">
        <v>154</v>
      </c>
      <c r="C16" s="143">
        <v>364513</v>
      </c>
      <c r="D16" s="144">
        <v>-1.4443498127644672E-2</v>
      </c>
      <c r="E16" s="143">
        <v>138877</v>
      </c>
      <c r="F16" s="144">
        <f t="shared" si="0"/>
        <v>-0.61900672952679336</v>
      </c>
      <c r="G16" s="143">
        <v>234299</v>
      </c>
      <c r="H16" s="144">
        <f t="shared" si="1"/>
        <v>0.6870972155216486</v>
      </c>
      <c r="I16" s="143">
        <v>318255</v>
      </c>
      <c r="J16" s="144">
        <f t="shared" si="1"/>
        <v>0.35832846064217083</v>
      </c>
      <c r="K16" s="143">
        <v>348736</v>
      </c>
      <c r="L16" s="144">
        <f t="shared" si="2"/>
        <v>9.5775400229375807E-2</v>
      </c>
      <c r="M16" s="144">
        <f t="shared" si="3"/>
        <v>-4.3282406937475426E-2</v>
      </c>
    </row>
    <row r="17" spans="1:14" x14ac:dyDescent="0.25">
      <c r="A17" s="1" t="s">
        <v>155</v>
      </c>
      <c r="B17" s="142" t="s">
        <v>156</v>
      </c>
      <c r="C17" s="143">
        <v>298126</v>
      </c>
      <c r="D17" s="144">
        <v>-5.2536571568406187E-2</v>
      </c>
      <c r="E17" s="143">
        <v>69301</v>
      </c>
      <c r="F17" s="144">
        <f t="shared" si="0"/>
        <v>-0.76754459523825491</v>
      </c>
      <c r="G17" s="143">
        <v>206575</v>
      </c>
      <c r="H17" s="144">
        <f t="shared" si="1"/>
        <v>1.980837217356171</v>
      </c>
      <c r="I17" s="143">
        <v>267238</v>
      </c>
      <c r="J17" s="144">
        <f t="shared" si="1"/>
        <v>0.29366089797894235</v>
      </c>
      <c r="K17" s="143"/>
      <c r="L17" s="144"/>
      <c r="M17" s="144"/>
    </row>
    <row r="18" spans="1:14" x14ac:dyDescent="0.25">
      <c r="A18" s="1" t="s">
        <v>157</v>
      </c>
      <c r="B18" s="142" t="s">
        <v>158</v>
      </c>
      <c r="C18" s="143">
        <v>333597</v>
      </c>
      <c r="D18" s="144">
        <v>-3.3939829200415828E-2</v>
      </c>
      <c r="E18" s="143">
        <v>66690</v>
      </c>
      <c r="F18" s="144">
        <f t="shared" si="0"/>
        <v>-0.80008813028894143</v>
      </c>
      <c r="G18" s="143">
        <v>274592</v>
      </c>
      <c r="H18" s="144">
        <f t="shared" si="1"/>
        <v>3.1174388963862647</v>
      </c>
      <c r="I18" s="143">
        <v>306276</v>
      </c>
      <c r="J18" s="144">
        <f t="shared" si="1"/>
        <v>0.11538573592821355</v>
      </c>
      <c r="K18" s="143"/>
      <c r="L18" s="144"/>
      <c r="M18" s="144"/>
    </row>
    <row r="19" spans="1:14" x14ac:dyDescent="0.25">
      <c r="A19" s="1" t="s">
        <v>159</v>
      </c>
      <c r="B19" s="142" t="s">
        <v>160</v>
      </c>
      <c r="C19" s="143">
        <v>321926</v>
      </c>
      <c r="D19" s="144">
        <v>6.8031318426116316E-2</v>
      </c>
      <c r="E19" s="143">
        <v>53895</v>
      </c>
      <c r="F19" s="144">
        <f t="shared" si="0"/>
        <v>-0.83258574952007602</v>
      </c>
      <c r="G19" s="143">
        <v>241497</v>
      </c>
      <c r="H19" s="144">
        <f t="shared" si="1"/>
        <v>3.4808794878931257</v>
      </c>
      <c r="I19" s="143">
        <v>281513</v>
      </c>
      <c r="J19" s="144">
        <f t="shared" si="1"/>
        <v>0.16569978094965987</v>
      </c>
      <c r="K19" s="143"/>
      <c r="L19" s="144"/>
      <c r="M19" s="144"/>
    </row>
    <row r="20" spans="1:14" x14ac:dyDescent="0.25">
      <c r="A20" s="1" t="s">
        <v>161</v>
      </c>
      <c r="B20" s="142" t="s">
        <v>162</v>
      </c>
      <c r="C20" s="143">
        <v>311195</v>
      </c>
      <c r="D20" s="144">
        <v>-1.2295719350364553E-2</v>
      </c>
      <c r="E20" s="143">
        <v>70961</v>
      </c>
      <c r="F20" s="144">
        <f t="shared" si="0"/>
        <v>-0.77197255739970116</v>
      </c>
      <c r="G20" s="143">
        <v>244182</v>
      </c>
      <c r="H20" s="144">
        <f t="shared" si="1"/>
        <v>2.4410732655965952</v>
      </c>
      <c r="I20" s="143">
        <v>308436</v>
      </c>
      <c r="J20" s="144">
        <f t="shared" si="1"/>
        <v>0.26313978917364911</v>
      </c>
      <c r="K20" s="143"/>
      <c r="L20" s="144"/>
      <c r="M20" s="144"/>
    </row>
    <row r="21" spans="1:14" ht="15.75" x14ac:dyDescent="0.25">
      <c r="A21" s="1" t="s">
        <v>0</v>
      </c>
      <c r="B21" s="145" t="s">
        <v>122</v>
      </c>
      <c r="C21" s="146">
        <v>3784870</v>
      </c>
      <c r="D21" s="147">
        <v>-1.6217247486654096E-2</v>
      </c>
      <c r="E21" s="146">
        <v>1235446</v>
      </c>
      <c r="F21" s="147">
        <f t="shared" si="0"/>
        <v>-0.67358297642983778</v>
      </c>
      <c r="G21" s="146">
        <v>1829409</v>
      </c>
      <c r="H21" s="147">
        <f t="shared" si="1"/>
        <v>0.48076807889620432</v>
      </c>
      <c r="I21" s="146">
        <v>3316536</v>
      </c>
      <c r="J21" s="147">
        <f t="shared" si="1"/>
        <v>0.81290023171417647</v>
      </c>
      <c r="K21" s="146">
        <v>2423747</v>
      </c>
      <c r="L21" s="147">
        <v>0.12571519869507441</v>
      </c>
      <c r="M21" s="147">
        <v>-3.8205558196621747E-2</v>
      </c>
    </row>
    <row r="22" spans="1:14" ht="6" customHeight="1" x14ac:dyDescent="0.25"/>
    <row r="23" spans="1:14" x14ac:dyDescent="0.25">
      <c r="B23" s="49" t="s">
        <v>290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L24" s="121"/>
    </row>
    <row r="26" spans="1:14" ht="48.75" customHeight="1" thickBot="1" x14ac:dyDescent="0.3">
      <c r="B26" s="322" t="s">
        <v>291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1" t="s">
        <v>164</v>
      </c>
    </row>
    <row r="27" spans="1:14" ht="10.5" customHeight="1" thickBot="1" x14ac:dyDescent="0.3">
      <c r="B27" s="135"/>
      <c r="C27" s="136"/>
      <c r="D27" s="135"/>
      <c r="E27" s="135"/>
      <c r="F27" s="135"/>
      <c r="G27" s="135"/>
      <c r="H27" s="135"/>
      <c r="I27" s="135"/>
      <c r="J27" s="135"/>
      <c r="K27" s="4"/>
      <c r="L27" s="4"/>
      <c r="N27" s="1" t="s">
        <v>165</v>
      </c>
    </row>
    <row r="28" spans="1:14" ht="22.5" thickTop="1" thickBot="1" x14ac:dyDescent="0.3">
      <c r="B28" s="150" t="s">
        <v>166</v>
      </c>
      <c r="C28" s="332" t="s">
        <v>167</v>
      </c>
      <c r="D28" s="333"/>
      <c r="E28" s="333"/>
      <c r="F28" s="333"/>
      <c r="G28" s="333"/>
      <c r="H28" s="333"/>
      <c r="I28" s="333"/>
      <c r="J28" s="333"/>
      <c r="K28" s="333"/>
      <c r="L28" s="333"/>
      <c r="M28" s="334"/>
    </row>
    <row r="29" spans="1:14" ht="22.5" thickTop="1" thickBot="1" x14ac:dyDescent="0.3">
      <c r="B29" s="13"/>
      <c r="C29" s="335">
        <f>2019</f>
        <v>2019</v>
      </c>
      <c r="D29" s="336"/>
      <c r="E29" s="337">
        <v>2020</v>
      </c>
      <c r="F29" s="336"/>
      <c r="G29" s="337">
        <v>2021</v>
      </c>
      <c r="H29" s="336"/>
      <c r="I29" s="337">
        <v>2022</v>
      </c>
      <c r="J29" s="336"/>
      <c r="K29" s="337">
        <v>2023</v>
      </c>
      <c r="L29" s="338"/>
      <c r="M29" s="339"/>
    </row>
    <row r="30" spans="1:14" ht="16.5" thickTop="1" thickBot="1" x14ac:dyDescent="0.3">
      <c r="B30" s="16"/>
      <c r="C30" s="138" t="s">
        <v>136</v>
      </c>
      <c r="D30" s="139" t="str">
        <f>CONCATENATE("var ",RIGHT(2019,2),"/",RIGHT(2018,2))</f>
        <v>var 19/18</v>
      </c>
      <c r="E30" s="140" t="s">
        <v>136</v>
      </c>
      <c r="F30" s="139" t="str">
        <f>CONCATENATE("var ",RIGHT(E29,2),"/",RIGHT(E29-1,2))</f>
        <v>var 20/19</v>
      </c>
      <c r="G30" s="140" t="s">
        <v>136</v>
      </c>
      <c r="H30" s="139" t="str">
        <f>CONCATENATE("var ",RIGHT(G29,2),"/",RIGHT(G29-1,2))</f>
        <v>var 21/20</v>
      </c>
      <c r="I30" s="140" t="s">
        <v>136</v>
      </c>
      <c r="J30" s="139" t="str">
        <f>CONCATENATE("var ",RIGHT(I29,2),"/",RIGHT(I29-1,2))</f>
        <v>var 22/21</v>
      </c>
      <c r="K30" s="140" t="s">
        <v>136</v>
      </c>
      <c r="L30" s="139" t="str">
        <f>CONCATENATE("var ",RIGHT(K29,2),"/",RIGHT(K29-1,2))</f>
        <v>var 23/22</v>
      </c>
      <c r="M30" s="139" t="str">
        <f>CONCATENATE("var ",RIGHT(K29,2),"/",RIGHT(2019,2))</f>
        <v>var 23/19</v>
      </c>
    </row>
    <row r="31" spans="1:14" x14ac:dyDescent="0.25">
      <c r="B31" s="142" t="s">
        <v>140</v>
      </c>
      <c r="C31" s="143">
        <v>34561</v>
      </c>
      <c r="D31" s="144">
        <v>0.2140297878319517</v>
      </c>
      <c r="E31" s="143">
        <v>36835</v>
      </c>
      <c r="F31" s="144">
        <f t="shared" ref="F31:F43" si="4">IFERROR(E31/C31-1,"-")</f>
        <v>6.5796707271201571E-2</v>
      </c>
      <c r="G31" s="143">
        <v>18517</v>
      </c>
      <c r="H31" s="144">
        <f t="shared" ref="H31:J43" si="5">IFERROR(G31/E31-1,"-")</f>
        <v>-0.49729876476177548</v>
      </c>
      <c r="I31" s="143">
        <v>31260</v>
      </c>
      <c r="J31" s="144">
        <f t="shared" si="5"/>
        <v>0.68817843063131168</v>
      </c>
      <c r="K31" s="143">
        <v>37556</v>
      </c>
      <c r="L31" s="144">
        <f t="shared" ref="L31:L38" si="6">IFERROR(K31/I31-1,"-")</f>
        <v>0.20140754958413298</v>
      </c>
      <c r="M31" s="144">
        <f>K31/C31-1</f>
        <v>8.6658372153583629E-2</v>
      </c>
    </row>
    <row r="32" spans="1:14" x14ac:dyDescent="0.25">
      <c r="B32" s="142" t="s">
        <v>142</v>
      </c>
      <c r="C32" s="143">
        <v>33570</v>
      </c>
      <c r="D32" s="144">
        <v>0.1325910931174088</v>
      </c>
      <c r="E32" s="143">
        <v>43815</v>
      </c>
      <c r="F32" s="144">
        <f t="shared" si="4"/>
        <v>0.30518319928507598</v>
      </c>
      <c r="G32" s="143">
        <v>24214</v>
      </c>
      <c r="H32" s="144">
        <f t="shared" si="5"/>
        <v>-0.44735821065845027</v>
      </c>
      <c r="I32" s="143">
        <v>43995</v>
      </c>
      <c r="J32" s="144">
        <f t="shared" si="5"/>
        <v>0.81692409349962825</v>
      </c>
      <c r="K32" s="143">
        <v>36152</v>
      </c>
      <c r="L32" s="144">
        <f t="shared" si="6"/>
        <v>-0.17827025798386176</v>
      </c>
      <c r="M32" s="144">
        <f>IFERROR(K32/C32-1,"-")</f>
        <v>7.6913911230265031E-2</v>
      </c>
    </row>
    <row r="33" spans="2:14" x14ac:dyDescent="0.25">
      <c r="B33" s="142" t="s">
        <v>144</v>
      </c>
      <c r="C33" s="143">
        <v>47389</v>
      </c>
      <c r="D33" s="144">
        <v>4.429843153878732E-3</v>
      </c>
      <c r="E33" s="143">
        <v>22625</v>
      </c>
      <c r="F33" s="144">
        <f t="shared" si="4"/>
        <v>-0.52256852856148051</v>
      </c>
      <c r="G33" s="143">
        <v>32961</v>
      </c>
      <c r="H33" s="144">
        <f t="shared" si="5"/>
        <v>0.45683977900552497</v>
      </c>
      <c r="I33" s="143">
        <v>42893</v>
      </c>
      <c r="J33" s="144">
        <f t="shared" si="5"/>
        <v>0.3013258092897666</v>
      </c>
      <c r="K33" s="143">
        <v>50680</v>
      </c>
      <c r="L33" s="144">
        <f t="shared" si="6"/>
        <v>0.18154477420558135</v>
      </c>
      <c r="M33" s="144">
        <f t="shared" ref="M33:M38" si="7">IFERROR(K33/C33-1,"-")</f>
        <v>6.9446496022283588E-2</v>
      </c>
    </row>
    <row r="34" spans="2:14" x14ac:dyDescent="0.25">
      <c r="B34" s="142" t="s">
        <v>146</v>
      </c>
      <c r="C34" s="143">
        <v>75403</v>
      </c>
      <c r="D34" s="144">
        <v>0.19469222847183709</v>
      </c>
      <c r="E34" s="143">
        <v>0</v>
      </c>
      <c r="F34" s="144">
        <f t="shared" si="4"/>
        <v>-1</v>
      </c>
      <c r="G34" s="143">
        <v>39426</v>
      </c>
      <c r="H34" s="144" t="str">
        <f t="shared" si="5"/>
        <v>-</v>
      </c>
      <c r="I34" s="143">
        <v>78062</v>
      </c>
      <c r="J34" s="144">
        <f t="shared" si="5"/>
        <v>0.97996246131994114</v>
      </c>
      <c r="K34" s="143">
        <v>87211</v>
      </c>
      <c r="L34" s="144">
        <f t="shared" si="6"/>
        <v>0.11720171146012137</v>
      </c>
      <c r="M34" s="144">
        <f t="shared" si="7"/>
        <v>0.15659854382451632</v>
      </c>
    </row>
    <row r="35" spans="2:14" x14ac:dyDescent="0.25">
      <c r="B35" s="142" t="s">
        <v>148</v>
      </c>
      <c r="C35" s="143">
        <v>92343</v>
      </c>
      <c r="D35" s="144">
        <v>0.32590997200086158</v>
      </c>
      <c r="E35" s="143">
        <v>1349</v>
      </c>
      <c r="F35" s="144">
        <f t="shared" si="4"/>
        <v>-0.98539142111475697</v>
      </c>
      <c r="G35" s="143">
        <v>63019</v>
      </c>
      <c r="H35" s="144">
        <f t="shared" si="5"/>
        <v>45.71534469977761</v>
      </c>
      <c r="I35" s="143">
        <v>93041</v>
      </c>
      <c r="J35" s="144">
        <f t="shared" si="5"/>
        <v>0.4763960075532776</v>
      </c>
      <c r="K35" s="143">
        <v>80625</v>
      </c>
      <c r="L35" s="144">
        <f t="shared" si="6"/>
        <v>-0.13344654507152764</v>
      </c>
      <c r="M35" s="144">
        <f t="shared" si="7"/>
        <v>-0.12689646210324546</v>
      </c>
    </row>
    <row r="36" spans="2:14" x14ac:dyDescent="0.25">
      <c r="B36" s="142" t="s">
        <v>150</v>
      </c>
      <c r="C36" s="143">
        <v>102586</v>
      </c>
      <c r="D36" s="144">
        <v>0.22892807513536817</v>
      </c>
      <c r="E36" s="143">
        <v>9458</v>
      </c>
      <c r="F36" s="144">
        <f t="shared" si="4"/>
        <v>-0.9078041838067572</v>
      </c>
      <c r="G36" s="143">
        <v>86691</v>
      </c>
      <c r="H36" s="144">
        <f t="shared" si="5"/>
        <v>8.1658913089448077</v>
      </c>
      <c r="I36" s="143">
        <v>101789</v>
      </c>
      <c r="J36" s="144">
        <f t="shared" si="5"/>
        <v>0.17415879387710365</v>
      </c>
      <c r="K36" s="143">
        <v>99656</v>
      </c>
      <c r="L36" s="144">
        <f t="shared" si="6"/>
        <v>-2.0955113027930294E-2</v>
      </c>
      <c r="M36" s="144">
        <f t="shared" si="7"/>
        <v>-2.8561402140642955E-2</v>
      </c>
    </row>
    <row r="37" spans="2:14" x14ac:dyDescent="0.25">
      <c r="B37" s="142" t="s">
        <v>152</v>
      </c>
      <c r="C37" s="143">
        <v>119570</v>
      </c>
      <c r="D37" s="144">
        <v>0.13198080072707308</v>
      </c>
      <c r="E37" s="143">
        <v>57670</v>
      </c>
      <c r="F37" s="144">
        <f t="shared" si="4"/>
        <v>-0.517688383373756</v>
      </c>
      <c r="G37" s="143">
        <v>115969</v>
      </c>
      <c r="H37" s="144">
        <f t="shared" si="5"/>
        <v>1.0109068839951449</v>
      </c>
      <c r="I37" s="143">
        <v>112358</v>
      </c>
      <c r="J37" s="144">
        <f t="shared" si="5"/>
        <v>-3.1137631608447069E-2</v>
      </c>
      <c r="K37" s="143">
        <v>118849</v>
      </c>
      <c r="L37" s="144">
        <f t="shared" si="6"/>
        <v>5.7770697235621782E-2</v>
      </c>
      <c r="M37" s="144">
        <f t="shared" si="7"/>
        <v>-6.0299406205569506E-3</v>
      </c>
    </row>
    <row r="38" spans="2:14" x14ac:dyDescent="0.25">
      <c r="B38" s="142" t="s">
        <v>154</v>
      </c>
      <c r="C38" s="143">
        <v>142781</v>
      </c>
      <c r="D38" s="144">
        <v>0.19593094841233283</v>
      </c>
      <c r="E38" s="143">
        <v>92966</v>
      </c>
      <c r="F38" s="144">
        <f t="shared" si="4"/>
        <v>-0.34889095888108357</v>
      </c>
      <c r="G38" s="143">
        <v>125666</v>
      </c>
      <c r="H38" s="144">
        <f t="shared" si="5"/>
        <v>0.3517414968913366</v>
      </c>
      <c r="I38" s="143">
        <v>124411</v>
      </c>
      <c r="J38" s="144">
        <f t="shared" si="5"/>
        <v>-9.9867903808508185E-3</v>
      </c>
      <c r="K38" s="143">
        <v>134132</v>
      </c>
      <c r="L38" s="144">
        <f t="shared" si="6"/>
        <v>7.8136177669177131E-2</v>
      </c>
      <c r="M38" s="144">
        <f t="shared" si="7"/>
        <v>-6.0575286627772562E-2</v>
      </c>
    </row>
    <row r="39" spans="2:14" x14ac:dyDescent="0.25">
      <c r="B39" s="142" t="s">
        <v>156</v>
      </c>
      <c r="C39" s="143">
        <v>91191</v>
      </c>
      <c r="D39" s="144">
        <v>0.14114275703273593</v>
      </c>
      <c r="E39" s="143">
        <v>56354</v>
      </c>
      <c r="F39" s="144">
        <f t="shared" si="4"/>
        <v>-0.3820223486966916</v>
      </c>
      <c r="G39" s="143">
        <v>88919</v>
      </c>
      <c r="H39" s="144">
        <f t="shared" si="5"/>
        <v>0.57786492529367917</v>
      </c>
      <c r="I39" s="143">
        <v>88917</v>
      </c>
      <c r="J39" s="144">
        <f t="shared" si="5"/>
        <v>-2.2492380706062853E-5</v>
      </c>
      <c r="K39" s="143"/>
      <c r="L39" s="144"/>
      <c r="M39" s="144"/>
    </row>
    <row r="40" spans="2:14" x14ac:dyDescent="0.25">
      <c r="B40" s="142" t="s">
        <v>158</v>
      </c>
      <c r="C40" s="143">
        <v>73843</v>
      </c>
      <c r="D40" s="144">
        <v>0.30096899224806206</v>
      </c>
      <c r="E40" s="143">
        <v>48314</v>
      </c>
      <c r="F40" s="144">
        <f t="shared" si="4"/>
        <v>-0.34571997345719974</v>
      </c>
      <c r="G40" s="143">
        <v>71899</v>
      </c>
      <c r="H40" s="144">
        <f t="shared" si="5"/>
        <v>0.488160781554001</v>
      </c>
      <c r="I40" s="143">
        <v>65891</v>
      </c>
      <c r="J40" s="144">
        <f t="shared" si="5"/>
        <v>-8.3561662888218202E-2</v>
      </c>
      <c r="K40" s="143"/>
      <c r="L40" s="144"/>
      <c r="M40" s="144"/>
    </row>
    <row r="41" spans="2:14" x14ac:dyDescent="0.25">
      <c r="B41" s="142" t="s">
        <v>160</v>
      </c>
      <c r="C41" s="143">
        <v>48294</v>
      </c>
      <c r="D41" s="144">
        <v>0.44605802916429615</v>
      </c>
      <c r="E41" s="143">
        <v>25678</v>
      </c>
      <c r="F41" s="144">
        <f t="shared" si="4"/>
        <v>-0.46829833933822007</v>
      </c>
      <c r="G41" s="143">
        <v>39145</v>
      </c>
      <c r="H41" s="144">
        <f t="shared" si="5"/>
        <v>0.52445673339045107</v>
      </c>
      <c r="I41" s="143">
        <v>43989</v>
      </c>
      <c r="J41" s="144">
        <f t="shared" si="5"/>
        <v>0.12374505045344231</v>
      </c>
      <c r="K41" s="143"/>
      <c r="L41" s="144"/>
      <c r="M41" s="144"/>
    </row>
    <row r="42" spans="2:14" x14ac:dyDescent="0.25">
      <c r="B42" s="142" t="s">
        <v>162</v>
      </c>
      <c r="C42" s="143">
        <v>46887</v>
      </c>
      <c r="D42" s="144">
        <v>0.16166195926861904</v>
      </c>
      <c r="E42" s="143">
        <v>31148</v>
      </c>
      <c r="F42" s="144">
        <f t="shared" si="4"/>
        <v>-0.33567939940708513</v>
      </c>
      <c r="G42" s="143">
        <v>47373</v>
      </c>
      <c r="H42" s="144">
        <f t="shared" si="5"/>
        <v>0.52090021831257216</v>
      </c>
      <c r="I42" s="143">
        <v>50108</v>
      </c>
      <c r="J42" s="144">
        <f t="shared" si="5"/>
        <v>5.7733308002448691E-2</v>
      </c>
      <c r="K42" s="143"/>
      <c r="L42" s="144"/>
      <c r="M42" s="144"/>
    </row>
    <row r="43" spans="2:14" ht="15.75" x14ac:dyDescent="0.25">
      <c r="B43" s="145" t="s">
        <v>122</v>
      </c>
      <c r="C43" s="146">
        <v>908418</v>
      </c>
      <c r="D43" s="147">
        <v>0.2000665809744866</v>
      </c>
      <c r="E43" s="146">
        <v>426489</v>
      </c>
      <c r="F43" s="147">
        <f t="shared" si="4"/>
        <v>-0.53051458689722131</v>
      </c>
      <c r="G43" s="146">
        <v>753799</v>
      </c>
      <c r="H43" s="147">
        <f t="shared" si="5"/>
        <v>0.76745238446947051</v>
      </c>
      <c r="I43" s="146">
        <v>876714</v>
      </c>
      <c r="J43" s="147">
        <f t="shared" si="5"/>
        <v>0.16306070981786913</v>
      </c>
      <c r="K43" s="146">
        <v>644861</v>
      </c>
      <c r="L43" s="147">
        <v>2.7161127030673304E-2</v>
      </c>
      <c r="M43" s="147">
        <v>-5.1557922440963466E-3</v>
      </c>
    </row>
    <row r="44" spans="2:14" ht="6" customHeight="1" x14ac:dyDescent="0.25"/>
    <row r="45" spans="2:14" x14ac:dyDescent="0.25">
      <c r="B45" s="49" t="s">
        <v>290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22" t="s">
        <v>292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1" t="s">
        <v>169</v>
      </c>
    </row>
    <row r="49" spans="1:14" ht="10.5" customHeight="1" thickBot="1" x14ac:dyDescent="0.3">
      <c r="B49" s="135"/>
      <c r="C49" s="136"/>
      <c r="D49" s="135"/>
      <c r="E49" s="135"/>
      <c r="F49" s="135"/>
      <c r="G49" s="135"/>
      <c r="H49" s="135"/>
      <c r="I49" s="135"/>
      <c r="J49" s="135"/>
      <c r="K49" s="4"/>
      <c r="L49" s="4"/>
      <c r="N49" s="1" t="s">
        <v>170</v>
      </c>
    </row>
    <row r="50" spans="1:14" ht="22.5" thickTop="1" thickBot="1" x14ac:dyDescent="0.3">
      <c r="B50" s="13"/>
      <c r="C50" s="332" t="s">
        <v>171</v>
      </c>
      <c r="D50" s="333"/>
      <c r="E50" s="333"/>
      <c r="F50" s="333"/>
      <c r="G50" s="333"/>
      <c r="H50" s="333"/>
      <c r="I50" s="333"/>
      <c r="J50" s="333"/>
      <c r="K50" s="333"/>
      <c r="L50" s="333"/>
      <c r="M50" s="334"/>
    </row>
    <row r="51" spans="1:14" ht="22.5" thickTop="1" thickBot="1" x14ac:dyDescent="0.3">
      <c r="B51" s="13"/>
      <c r="C51" s="335">
        <f>2019</f>
        <v>2019</v>
      </c>
      <c r="D51" s="336"/>
      <c r="E51" s="337">
        <v>2020</v>
      </c>
      <c r="F51" s="336"/>
      <c r="G51" s="337">
        <v>2021</v>
      </c>
      <c r="H51" s="336"/>
      <c r="I51" s="337">
        <v>2022</v>
      </c>
      <c r="J51" s="336"/>
      <c r="K51" s="337">
        <v>2023</v>
      </c>
      <c r="L51" s="338"/>
      <c r="M51" s="339"/>
    </row>
    <row r="52" spans="1:14" ht="16.5" thickTop="1" thickBot="1" x14ac:dyDescent="0.3">
      <c r="B52" s="16"/>
      <c r="C52" s="138" t="s">
        <v>136</v>
      </c>
      <c r="D52" s="139" t="str">
        <f>CONCATENATE("var ",RIGHT(2019,2),"/",RIGHT(2018,2))</f>
        <v>var 19/18</v>
      </c>
      <c r="E52" s="140" t="s">
        <v>136</v>
      </c>
      <c r="F52" s="139" t="str">
        <f>CONCATENATE("var ",RIGHT(E51,2),"/",RIGHT(E51-1,2))</f>
        <v>var 20/19</v>
      </c>
      <c r="G52" s="140" t="s">
        <v>136</v>
      </c>
      <c r="H52" s="139" t="str">
        <f>CONCATENATE("var ",RIGHT(G51,2),"/",RIGHT(G51-1,2))</f>
        <v>var 21/20</v>
      </c>
      <c r="I52" s="140" t="s">
        <v>136</v>
      </c>
      <c r="J52" s="139" t="str">
        <f>CONCATENATE("var ",RIGHT(I51,2),"/",RIGHT(I51-1,2))</f>
        <v>var 22/21</v>
      </c>
      <c r="K52" s="140" t="s">
        <v>136</v>
      </c>
      <c r="L52" s="139" t="str">
        <f>CONCATENATE("var ",RIGHT(K51,2),"/",RIGHT(K51-1,2))</f>
        <v>var 23/22</v>
      </c>
      <c r="M52" s="139" t="str">
        <f>CONCATENATE("var ",RIGHT(K51,2),"/",RIGHT(2019,2))</f>
        <v>var 23/19</v>
      </c>
    </row>
    <row r="53" spans="1:14" x14ac:dyDescent="0.25">
      <c r="A53" s="1">
        <v>1</v>
      </c>
      <c r="B53" s="142" t="s">
        <v>140</v>
      </c>
      <c r="C53" s="143">
        <v>17734</v>
      </c>
      <c r="D53" s="144">
        <v>0.22930819353944276</v>
      </c>
      <c r="E53" s="143">
        <v>19396</v>
      </c>
      <c r="F53" s="144">
        <f>IFERROR(E53/C53-1,"-")</f>
        <v>9.3718281267621606E-2</v>
      </c>
      <c r="G53" s="143">
        <v>6391</v>
      </c>
      <c r="H53" s="144">
        <f>IFERROR(G53/E53-1,"-")</f>
        <v>-0.67049907197360281</v>
      </c>
      <c r="I53" s="143">
        <v>15642</v>
      </c>
      <c r="J53" s="144">
        <f>IFERROR(I53/G53-1,"-")</f>
        <v>1.4475043029259895</v>
      </c>
      <c r="K53" s="143">
        <v>19562</v>
      </c>
      <c r="L53" s="144">
        <f t="shared" ref="L53:L60" si="8">IFERROR(K53/I53-1,"-")</f>
        <v>0.25060733921493417</v>
      </c>
      <c r="M53" s="144">
        <f>IFERROR(K53/C53-1,"-")</f>
        <v>0.10307883162287124</v>
      </c>
    </row>
    <row r="54" spans="1:14" x14ac:dyDescent="0.25">
      <c r="A54" s="1">
        <v>2</v>
      </c>
      <c r="B54" s="142" t="s">
        <v>142</v>
      </c>
      <c r="C54" s="143">
        <v>16720</v>
      </c>
      <c r="D54" s="144">
        <v>4.8867699642431539E-2</v>
      </c>
      <c r="E54" s="143">
        <v>23160</v>
      </c>
      <c r="F54" s="144">
        <f t="shared" ref="F54:F65" si="9">IFERROR(E54/C54-1,"-")</f>
        <v>0.3851674641148326</v>
      </c>
      <c r="G54" s="143">
        <v>6543</v>
      </c>
      <c r="H54" s="144">
        <f t="shared" ref="H54:J65" si="10">IFERROR(G54/E54-1,"-")</f>
        <v>-0.71748704663212437</v>
      </c>
      <c r="I54" s="143">
        <v>20413</v>
      </c>
      <c r="J54" s="144">
        <f t="shared" si="10"/>
        <v>2.1198227112945132</v>
      </c>
      <c r="K54" s="143">
        <v>20181</v>
      </c>
      <c r="L54" s="144">
        <f t="shared" si="8"/>
        <v>-1.1365306422377874E-2</v>
      </c>
      <c r="M54" s="144">
        <f>IFERROR(K54/C54-1,"-")</f>
        <v>0.20699760765550246</v>
      </c>
    </row>
    <row r="55" spans="1:14" x14ac:dyDescent="0.25">
      <c r="A55" s="1">
        <v>3</v>
      </c>
      <c r="B55" s="142" t="s">
        <v>144</v>
      </c>
      <c r="C55" s="143">
        <v>19777</v>
      </c>
      <c r="D55" s="144">
        <v>-5.219016581999425E-2</v>
      </c>
      <c r="E55" s="143">
        <v>10225</v>
      </c>
      <c r="F55" s="144">
        <f t="shared" si="9"/>
        <v>-0.48298528593821111</v>
      </c>
      <c r="G55" s="143">
        <v>9152</v>
      </c>
      <c r="H55" s="144">
        <f t="shared" si="10"/>
        <v>-0.10493887530562351</v>
      </c>
      <c r="I55" s="143">
        <v>21007</v>
      </c>
      <c r="J55" s="144">
        <f t="shared" si="10"/>
        <v>1.2953452797202796</v>
      </c>
      <c r="K55" s="143">
        <v>25948</v>
      </c>
      <c r="L55" s="144">
        <f t="shared" si="8"/>
        <v>0.23520731184843147</v>
      </c>
      <c r="M55" s="144">
        <f t="shared" ref="M55:M60" si="11">IFERROR(K55/C55-1,"-")</f>
        <v>0.31202912474086064</v>
      </c>
    </row>
    <row r="56" spans="1:14" x14ac:dyDescent="0.25">
      <c r="A56" s="1">
        <v>4</v>
      </c>
      <c r="B56" s="142" t="s">
        <v>146</v>
      </c>
      <c r="C56" s="143">
        <v>26761</v>
      </c>
      <c r="D56" s="144">
        <v>3.0855161787365137E-2</v>
      </c>
      <c r="E56" s="143">
        <v>0</v>
      </c>
      <c r="F56" s="144">
        <f t="shared" si="9"/>
        <v>-1</v>
      </c>
      <c r="G56" s="143">
        <v>9923</v>
      </c>
      <c r="H56" s="144" t="str">
        <f t="shared" si="10"/>
        <v>-</v>
      </c>
      <c r="I56" s="143">
        <v>32400</v>
      </c>
      <c r="J56" s="144">
        <f t="shared" si="10"/>
        <v>2.2651415902448857</v>
      </c>
      <c r="K56" s="143">
        <v>31837</v>
      </c>
      <c r="L56" s="144">
        <f t="shared" si="8"/>
        <v>-1.7376543209876583E-2</v>
      </c>
      <c r="M56" s="144">
        <f t="shared" si="11"/>
        <v>0.18967901050035496</v>
      </c>
    </row>
    <row r="57" spans="1:14" x14ac:dyDescent="0.25">
      <c r="A57" s="1">
        <v>5</v>
      </c>
      <c r="B57" s="142" t="s">
        <v>148</v>
      </c>
      <c r="C57" s="143">
        <v>34523</v>
      </c>
      <c r="D57" s="144">
        <v>0.24384795532336523</v>
      </c>
      <c r="E57" s="143">
        <v>717</v>
      </c>
      <c r="F57" s="144">
        <f t="shared" si="9"/>
        <v>-0.97923123714625038</v>
      </c>
      <c r="G57" s="143">
        <v>14539</v>
      </c>
      <c r="H57" s="144">
        <f t="shared" si="10"/>
        <v>19.277545327754531</v>
      </c>
      <c r="I57" s="143">
        <v>33944</v>
      </c>
      <c r="J57" s="144">
        <f t="shared" si="10"/>
        <v>1.3346860169200081</v>
      </c>
      <c r="K57" s="143">
        <v>30339</v>
      </c>
      <c r="L57" s="144">
        <f t="shared" si="8"/>
        <v>-0.10620433655432482</v>
      </c>
      <c r="M57" s="144">
        <f t="shared" si="11"/>
        <v>-0.12119456594154621</v>
      </c>
    </row>
    <row r="58" spans="1:14" x14ac:dyDescent="0.25">
      <c r="A58" s="1">
        <v>6</v>
      </c>
      <c r="B58" s="142" t="s">
        <v>150</v>
      </c>
      <c r="C58" s="143">
        <v>35914</v>
      </c>
      <c r="D58" s="144">
        <v>8.4359903381642454E-2</v>
      </c>
      <c r="E58" s="143">
        <v>2536</v>
      </c>
      <c r="F58" s="144">
        <f t="shared" si="9"/>
        <v>-0.92938686863061759</v>
      </c>
      <c r="G58" s="143">
        <v>22152</v>
      </c>
      <c r="H58" s="144">
        <f t="shared" si="10"/>
        <v>7.7350157728706623</v>
      </c>
      <c r="I58" s="143">
        <v>38151</v>
      </c>
      <c r="J58" s="144">
        <f t="shared" si="10"/>
        <v>0.72223726977248104</v>
      </c>
      <c r="K58" s="143">
        <v>34013</v>
      </c>
      <c r="L58" s="144">
        <f t="shared" si="8"/>
        <v>-0.10846373620612826</v>
      </c>
      <c r="M58" s="144">
        <f t="shared" si="11"/>
        <v>-5.2932004232332797E-2</v>
      </c>
    </row>
    <row r="59" spans="1:14" x14ac:dyDescent="0.25">
      <c r="A59" s="1">
        <v>7</v>
      </c>
      <c r="B59" s="142" t="s">
        <v>152</v>
      </c>
      <c r="C59" s="143">
        <v>42642</v>
      </c>
      <c r="D59" s="144">
        <v>0.36402021623696501</v>
      </c>
      <c r="E59" s="143">
        <v>12598</v>
      </c>
      <c r="F59" s="144">
        <f t="shared" si="9"/>
        <v>-0.70456357581726936</v>
      </c>
      <c r="G59" s="143">
        <v>27091</v>
      </c>
      <c r="H59" s="144">
        <f t="shared" si="10"/>
        <v>1.1504207016986823</v>
      </c>
      <c r="I59" s="143">
        <v>43150</v>
      </c>
      <c r="J59" s="144">
        <f t="shared" si="10"/>
        <v>0.59277989000036913</v>
      </c>
      <c r="K59" s="143">
        <v>37814</v>
      </c>
      <c r="L59" s="144">
        <f t="shared" si="8"/>
        <v>-0.12366164542294322</v>
      </c>
      <c r="M59" s="144">
        <f t="shared" si="11"/>
        <v>-0.11322170629895412</v>
      </c>
    </row>
    <row r="60" spans="1:14" x14ac:dyDescent="0.25">
      <c r="A60" s="1">
        <v>8</v>
      </c>
      <c r="B60" s="142" t="s">
        <v>154</v>
      </c>
      <c r="C60" s="143">
        <v>45923</v>
      </c>
      <c r="D60" s="144">
        <v>0.27351636161952309</v>
      </c>
      <c r="E60" s="143">
        <v>22527</v>
      </c>
      <c r="F60" s="144">
        <f t="shared" si="9"/>
        <v>-0.50946148988524276</v>
      </c>
      <c r="G60" s="143">
        <v>39976</v>
      </c>
      <c r="H60" s="144">
        <f t="shared" si="10"/>
        <v>0.77458161317530072</v>
      </c>
      <c r="I60" s="143">
        <v>46199</v>
      </c>
      <c r="J60" s="144">
        <f t="shared" si="10"/>
        <v>0.1556684010406244</v>
      </c>
      <c r="K60" s="143">
        <v>40239</v>
      </c>
      <c r="L60" s="144">
        <f t="shared" si="8"/>
        <v>-0.12900712136626336</v>
      </c>
      <c r="M60" s="144">
        <f t="shared" si="11"/>
        <v>-0.12377240162881342</v>
      </c>
    </row>
    <row r="61" spans="1:14" x14ac:dyDescent="0.25">
      <c r="A61" s="1">
        <v>9</v>
      </c>
      <c r="B61" s="142" t="s">
        <v>156</v>
      </c>
      <c r="C61" s="143">
        <v>33258</v>
      </c>
      <c r="D61" s="144">
        <v>0.19714913070083862</v>
      </c>
      <c r="E61" s="143">
        <v>14155</v>
      </c>
      <c r="F61" s="144">
        <f t="shared" si="9"/>
        <v>-0.57438811714474713</v>
      </c>
      <c r="G61" s="143">
        <v>31219</v>
      </c>
      <c r="H61" s="144">
        <f t="shared" si="10"/>
        <v>1.2055104203461675</v>
      </c>
      <c r="I61" s="143">
        <v>34694</v>
      </c>
      <c r="J61" s="144">
        <f t="shared" si="10"/>
        <v>0.11131041993657709</v>
      </c>
      <c r="K61" s="143"/>
      <c r="L61" s="144"/>
      <c r="M61" s="144"/>
    </row>
    <row r="62" spans="1:14" x14ac:dyDescent="0.25">
      <c r="A62" s="1">
        <v>10</v>
      </c>
      <c r="B62" s="142" t="s">
        <v>158</v>
      </c>
      <c r="C62" s="143">
        <v>30393</v>
      </c>
      <c r="D62" s="144">
        <v>0.41910631741140225</v>
      </c>
      <c r="E62" s="143">
        <v>12201</v>
      </c>
      <c r="F62" s="144">
        <f t="shared" si="9"/>
        <v>-0.59855887868917179</v>
      </c>
      <c r="G62" s="143">
        <v>30392</v>
      </c>
      <c r="H62" s="144">
        <f t="shared" si="10"/>
        <v>1.4909433652979263</v>
      </c>
      <c r="I62" s="143">
        <v>33471</v>
      </c>
      <c r="J62" s="144">
        <f t="shared" si="10"/>
        <v>0.10130955514609097</v>
      </c>
      <c r="K62" s="143"/>
      <c r="L62" s="144"/>
      <c r="M62" s="144"/>
    </row>
    <row r="63" spans="1:14" x14ac:dyDescent="0.25">
      <c r="A63" s="1">
        <v>11</v>
      </c>
      <c r="B63" s="142" t="s">
        <v>160</v>
      </c>
      <c r="C63" s="143">
        <v>24900</v>
      </c>
      <c r="D63" s="144">
        <v>0.50717268930452142</v>
      </c>
      <c r="E63" s="143">
        <v>8967</v>
      </c>
      <c r="F63" s="144">
        <f t="shared" si="9"/>
        <v>-0.63987951807228916</v>
      </c>
      <c r="G63" s="143">
        <v>20705</v>
      </c>
      <c r="H63" s="144">
        <f t="shared" si="10"/>
        <v>1.3090219694435152</v>
      </c>
      <c r="I63" s="143">
        <v>22821</v>
      </c>
      <c r="J63" s="144">
        <f t="shared" si="10"/>
        <v>0.10219753682685351</v>
      </c>
      <c r="K63" s="143"/>
      <c r="L63" s="144"/>
      <c r="M63" s="144"/>
    </row>
    <row r="64" spans="1:14" x14ac:dyDescent="0.25">
      <c r="A64" s="1">
        <v>12</v>
      </c>
      <c r="B64" s="142" t="s">
        <v>162</v>
      </c>
      <c r="C64" s="143">
        <v>23553</v>
      </c>
      <c r="D64" s="144">
        <v>0.32857626353790614</v>
      </c>
      <c r="E64" s="143">
        <v>8040</v>
      </c>
      <c r="F64" s="144">
        <f t="shared" si="9"/>
        <v>-0.65864221118328881</v>
      </c>
      <c r="G64" s="143">
        <v>24272</v>
      </c>
      <c r="H64" s="144">
        <f t="shared" si="10"/>
        <v>2.0189054726368161</v>
      </c>
      <c r="I64" s="143">
        <v>25070</v>
      </c>
      <c r="J64" s="144">
        <f t="shared" si="10"/>
        <v>3.2877389584706762E-2</v>
      </c>
      <c r="K64" s="143"/>
      <c r="L64" s="144"/>
      <c r="M64" s="144"/>
    </row>
    <row r="65" spans="1:14" ht="15.75" x14ac:dyDescent="0.25">
      <c r="B65" s="145" t="s">
        <v>122</v>
      </c>
      <c r="C65" s="146">
        <v>352098</v>
      </c>
      <c r="D65" s="147">
        <v>0.21901972392733615</v>
      </c>
      <c r="E65" s="146">
        <v>134797</v>
      </c>
      <c r="F65" s="147">
        <f t="shared" si="9"/>
        <v>-0.61716056325227631</v>
      </c>
      <c r="G65" s="146">
        <v>242355</v>
      </c>
      <c r="H65" s="147">
        <f t="shared" si="10"/>
        <v>0.79792576986134711</v>
      </c>
      <c r="I65" s="146">
        <v>366962</v>
      </c>
      <c r="J65" s="147">
        <f t="shared" si="10"/>
        <v>0.51415072930205685</v>
      </c>
      <c r="K65" s="146">
        <v>239933</v>
      </c>
      <c r="L65" s="147">
        <v>-4.3733509760627509E-2</v>
      </c>
      <c r="M65" s="147">
        <v>-2.5417302099217665E-4</v>
      </c>
    </row>
    <row r="66" spans="1:14" ht="6" customHeight="1" x14ac:dyDescent="0.25"/>
    <row r="67" spans="1:14" x14ac:dyDescent="0.25">
      <c r="B67" s="49" t="s">
        <v>290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22" t="s">
        <v>293</v>
      </c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1" t="s">
        <v>173</v>
      </c>
    </row>
    <row r="71" spans="1:14" ht="10.5" customHeight="1" thickBot="1" x14ac:dyDescent="0.3">
      <c r="B71" s="135"/>
      <c r="C71" s="136"/>
      <c r="D71" s="135"/>
      <c r="E71" s="135"/>
      <c r="F71" s="135"/>
      <c r="G71" s="135"/>
      <c r="H71" s="135"/>
      <c r="I71" s="135"/>
      <c r="J71" s="135"/>
      <c r="K71" s="4"/>
      <c r="L71" s="4"/>
      <c r="N71" s="1" t="s">
        <v>174</v>
      </c>
    </row>
    <row r="72" spans="1:14" ht="22.5" thickTop="1" thickBot="1" x14ac:dyDescent="0.3">
      <c r="B72" s="13"/>
      <c r="C72" s="332" t="s">
        <v>98</v>
      </c>
      <c r="D72" s="333"/>
      <c r="E72" s="333"/>
      <c r="F72" s="333"/>
      <c r="G72" s="333"/>
      <c r="H72" s="333"/>
      <c r="I72" s="333"/>
      <c r="J72" s="333"/>
      <c r="K72" s="333"/>
      <c r="L72" s="333"/>
      <c r="M72" s="334"/>
    </row>
    <row r="73" spans="1:14" ht="22.5" thickTop="1" thickBot="1" x14ac:dyDescent="0.3">
      <c r="B73" s="13"/>
      <c r="C73" s="335">
        <f>2019</f>
        <v>2019</v>
      </c>
      <c r="D73" s="336"/>
      <c r="E73" s="337">
        <v>2020</v>
      </c>
      <c r="F73" s="336"/>
      <c r="G73" s="337">
        <v>2021</v>
      </c>
      <c r="H73" s="336"/>
      <c r="I73" s="337">
        <v>2022</v>
      </c>
      <c r="J73" s="336"/>
      <c r="K73" s="337">
        <v>2023</v>
      </c>
      <c r="L73" s="338"/>
      <c r="M73" s="339"/>
    </row>
    <row r="74" spans="1:14" ht="16.5" thickTop="1" thickBot="1" x14ac:dyDescent="0.3">
      <c r="B74" s="16"/>
      <c r="C74" s="138" t="s">
        <v>136</v>
      </c>
      <c r="D74" s="139" t="str">
        <f>CONCATENATE("var ",RIGHT(2019,2),"/",RIGHT(2018,2))</f>
        <v>var 19/18</v>
      </c>
      <c r="E74" s="140" t="s">
        <v>136</v>
      </c>
      <c r="F74" s="139" t="str">
        <f>CONCATENATE("var ",RIGHT(E73,2),"/",RIGHT(E73-1,2))</f>
        <v>var 20/19</v>
      </c>
      <c r="G74" s="140" t="s">
        <v>136</v>
      </c>
      <c r="H74" s="139" t="str">
        <f>CONCATENATE("var ",RIGHT(G73,2),"/",RIGHT(G73-1,2))</f>
        <v>var 21/20</v>
      </c>
      <c r="I74" s="140" t="s">
        <v>136</v>
      </c>
      <c r="J74" s="139" t="str">
        <f>CONCATENATE("var ",RIGHT(I73,2),"/",RIGHT(I73-1,2))</f>
        <v>var 22/21</v>
      </c>
      <c r="K74" s="140" t="s">
        <v>136</v>
      </c>
      <c r="L74" s="139" t="str">
        <f>CONCATENATE("var ",RIGHT(K73,2),"/",RIGHT(K73-1,2))</f>
        <v>var 23/22</v>
      </c>
      <c r="M74" s="139" t="str">
        <f>CONCATENATE("var ",RIGHT(K73,2),"/",RIGHT(2019,2))</f>
        <v>var 23/19</v>
      </c>
    </row>
    <row r="75" spans="1:14" x14ac:dyDescent="0.25">
      <c r="A75" s="1">
        <v>1</v>
      </c>
      <c r="B75" s="142" t="s">
        <v>140</v>
      </c>
      <c r="C75" s="143">
        <v>16827</v>
      </c>
      <c r="D75" s="144">
        <v>0.19833357071642221</v>
      </c>
      <c r="E75" s="143">
        <v>17439</v>
      </c>
      <c r="F75" s="144">
        <f>IFERROR(E75/C75-1,"-")</f>
        <v>3.6370119450882532E-2</v>
      </c>
      <c r="G75" s="143">
        <v>12126</v>
      </c>
      <c r="H75" s="144">
        <f>IFERROR(G75/E75-1,"-")</f>
        <v>-0.30466196456218819</v>
      </c>
      <c r="I75" s="143">
        <v>15618</v>
      </c>
      <c r="J75" s="144">
        <f>IFERROR(I75/G75-1,"-")</f>
        <v>0.28797624938149435</v>
      </c>
      <c r="K75" s="143">
        <v>17994</v>
      </c>
      <c r="L75" s="144">
        <f t="shared" ref="L75:L82" si="12">IFERROR(K75/I75-1,"-")</f>
        <v>0.15213215520553214</v>
      </c>
      <c r="M75" s="144">
        <f>K75/C75-1</f>
        <v>6.9352825815653496E-2</v>
      </c>
    </row>
    <row r="76" spans="1:14" x14ac:dyDescent="0.25">
      <c r="A76" s="1">
        <v>2</v>
      </c>
      <c r="B76" s="142" t="s">
        <v>142</v>
      </c>
      <c r="C76" s="143">
        <v>16850</v>
      </c>
      <c r="D76" s="144">
        <v>0.23001678954668225</v>
      </c>
      <c r="E76" s="143">
        <v>20655</v>
      </c>
      <c r="F76" s="144">
        <f t="shared" ref="F76:F87" si="13">IFERROR(E76/C76-1,"-")</f>
        <v>0.22581602373887244</v>
      </c>
      <c r="G76" s="143">
        <v>17671</v>
      </c>
      <c r="H76" s="144">
        <f t="shared" ref="H76:J87" si="14">IFERROR(G76/E76-1,"-")</f>
        <v>-0.14446865165819411</v>
      </c>
      <c r="I76" s="143">
        <v>23582</v>
      </c>
      <c r="J76" s="144">
        <f t="shared" si="14"/>
        <v>0.33450285778959876</v>
      </c>
      <c r="K76" s="143">
        <v>15971</v>
      </c>
      <c r="L76" s="144">
        <f t="shared" si="12"/>
        <v>-0.32274616232719866</v>
      </c>
      <c r="M76" s="144">
        <f>IFERROR(K76/C76-1,"-")</f>
        <v>-5.2166172106824948E-2</v>
      </c>
    </row>
    <row r="77" spans="1:14" x14ac:dyDescent="0.25">
      <c r="A77" s="1">
        <v>3</v>
      </c>
      <c r="B77" s="142" t="s">
        <v>144</v>
      </c>
      <c r="C77" s="143">
        <v>27612</v>
      </c>
      <c r="D77" s="144">
        <v>4.9327354260089606E-2</v>
      </c>
      <c r="E77" s="143">
        <v>12400</v>
      </c>
      <c r="F77" s="144">
        <f t="shared" si="13"/>
        <v>-0.55091988990294083</v>
      </c>
      <c r="G77" s="143">
        <v>23809</v>
      </c>
      <c r="H77" s="144">
        <f t="shared" si="14"/>
        <v>0.9200806451612904</v>
      </c>
      <c r="I77" s="143">
        <v>21886</v>
      </c>
      <c r="J77" s="144">
        <f t="shared" si="14"/>
        <v>-8.0767776891091603E-2</v>
      </c>
      <c r="K77" s="143">
        <v>24732</v>
      </c>
      <c r="L77" s="144">
        <f t="shared" si="12"/>
        <v>0.13003746687380069</v>
      </c>
      <c r="M77" s="144">
        <f t="shared" ref="M77:M82" si="15">IFERROR(K77/C77-1,"-")</f>
        <v>-0.10430247718383312</v>
      </c>
    </row>
    <row r="78" spans="1:14" x14ac:dyDescent="0.25">
      <c r="A78" s="1">
        <v>4</v>
      </c>
      <c r="B78" s="142" t="s">
        <v>146</v>
      </c>
      <c r="C78" s="143">
        <v>48642</v>
      </c>
      <c r="D78" s="144">
        <v>0.30916431166733949</v>
      </c>
      <c r="E78" s="143">
        <v>0</v>
      </c>
      <c r="F78" s="144">
        <f t="shared" si="13"/>
        <v>-1</v>
      </c>
      <c r="G78" s="143">
        <v>29503</v>
      </c>
      <c r="H78" s="144" t="str">
        <f t="shared" si="14"/>
        <v>-</v>
      </c>
      <c r="I78" s="143">
        <v>45662</v>
      </c>
      <c r="J78" s="144">
        <f t="shared" si="14"/>
        <v>0.5477070128461512</v>
      </c>
      <c r="K78" s="143">
        <v>55374</v>
      </c>
      <c r="L78" s="144">
        <f t="shared" si="12"/>
        <v>0.21269326792518939</v>
      </c>
      <c r="M78" s="144">
        <f t="shared" si="15"/>
        <v>0.13839891451831754</v>
      </c>
    </row>
    <row r="79" spans="1:14" x14ac:dyDescent="0.25">
      <c r="A79" s="1">
        <v>5</v>
      </c>
      <c r="B79" s="142" t="s">
        <v>148</v>
      </c>
      <c r="C79" s="143">
        <v>57820</v>
      </c>
      <c r="D79" s="144">
        <v>0.38028169014084501</v>
      </c>
      <c r="E79" s="143">
        <v>632</v>
      </c>
      <c r="F79" s="144">
        <f t="shared" si="13"/>
        <v>-0.98906952611553101</v>
      </c>
      <c r="G79" s="143">
        <v>48480</v>
      </c>
      <c r="H79" s="144">
        <f t="shared" si="14"/>
        <v>75.708860759493675</v>
      </c>
      <c r="I79" s="143">
        <v>59097</v>
      </c>
      <c r="J79" s="144">
        <f t="shared" si="14"/>
        <v>0.21899752475247514</v>
      </c>
      <c r="K79" s="143">
        <v>50286</v>
      </c>
      <c r="L79" s="144">
        <f t="shared" si="12"/>
        <v>-0.14909386263262092</v>
      </c>
      <c r="M79" s="144">
        <f t="shared" si="15"/>
        <v>-0.13030093393289521</v>
      </c>
    </row>
    <row r="80" spans="1:14" x14ac:dyDescent="0.25">
      <c r="A80" s="1">
        <v>6</v>
      </c>
      <c r="B80" s="142" t="s">
        <v>150</v>
      </c>
      <c r="C80" s="143">
        <v>66672</v>
      </c>
      <c r="D80" s="144">
        <v>0.32401302724600844</v>
      </c>
      <c r="E80" s="143">
        <v>6922</v>
      </c>
      <c r="F80" s="144">
        <f t="shared" si="13"/>
        <v>-0.89617830573554114</v>
      </c>
      <c r="G80" s="143">
        <v>64539</v>
      </c>
      <c r="H80" s="144">
        <f t="shared" si="14"/>
        <v>8.3237503611672921</v>
      </c>
      <c r="I80" s="143">
        <v>63638</v>
      </c>
      <c r="J80" s="144">
        <f t="shared" si="14"/>
        <v>-1.3960550984675968E-2</v>
      </c>
      <c r="K80" s="143">
        <v>65643</v>
      </c>
      <c r="L80" s="144">
        <f t="shared" si="12"/>
        <v>3.1506332694302142E-2</v>
      </c>
      <c r="M80" s="144">
        <f t="shared" si="15"/>
        <v>-1.5433765298776048E-2</v>
      </c>
    </row>
    <row r="81" spans="1:14" x14ac:dyDescent="0.25">
      <c r="A81" s="1">
        <v>7</v>
      </c>
      <c r="B81" s="142" t="s">
        <v>152</v>
      </c>
      <c r="C81" s="143">
        <v>76928</v>
      </c>
      <c r="D81" s="144">
        <v>3.4437317627442177E-2</v>
      </c>
      <c r="E81" s="143">
        <v>45072</v>
      </c>
      <c r="F81" s="144">
        <f t="shared" si="13"/>
        <v>-0.4141014975041597</v>
      </c>
      <c r="G81" s="143">
        <v>88878</v>
      </c>
      <c r="H81" s="144">
        <f t="shared" si="14"/>
        <v>0.97191160809371668</v>
      </c>
      <c r="I81" s="143">
        <v>69208</v>
      </c>
      <c r="J81" s="144">
        <f t="shared" si="14"/>
        <v>-0.22131461103985239</v>
      </c>
      <c r="K81" s="143">
        <v>81035</v>
      </c>
      <c r="L81" s="144">
        <f t="shared" si="12"/>
        <v>0.17089064847994462</v>
      </c>
      <c r="M81" s="144">
        <f t="shared" si="15"/>
        <v>5.3387583194675514E-2</v>
      </c>
    </row>
    <row r="82" spans="1:14" x14ac:dyDescent="0.25">
      <c r="A82" s="1">
        <v>8</v>
      </c>
      <c r="B82" s="142" t="s">
        <v>154</v>
      </c>
      <c r="C82" s="143">
        <v>96858</v>
      </c>
      <c r="D82" s="144">
        <v>0.16235644253501191</v>
      </c>
      <c r="E82" s="143">
        <v>70439</v>
      </c>
      <c r="F82" s="144">
        <f t="shared" si="13"/>
        <v>-0.27276012306675756</v>
      </c>
      <c r="G82" s="143">
        <v>85690</v>
      </c>
      <c r="H82" s="144">
        <f t="shared" si="14"/>
        <v>0.21651357912520042</v>
      </c>
      <c r="I82" s="143">
        <v>78212</v>
      </c>
      <c r="J82" s="144">
        <f t="shared" si="14"/>
        <v>-8.7268059283463595E-2</v>
      </c>
      <c r="K82" s="143">
        <v>93893</v>
      </c>
      <c r="L82" s="144">
        <f t="shared" si="12"/>
        <v>0.20049353040454143</v>
      </c>
      <c r="M82" s="144">
        <f t="shared" si="15"/>
        <v>-3.061182349418734E-2</v>
      </c>
    </row>
    <row r="83" spans="1:14" x14ac:dyDescent="0.25">
      <c r="A83" s="1">
        <v>9</v>
      </c>
      <c r="B83" s="142" t="s">
        <v>156</v>
      </c>
      <c r="C83" s="143">
        <v>57933</v>
      </c>
      <c r="D83" s="144">
        <v>0.11129654140530576</v>
      </c>
      <c r="E83" s="143">
        <v>42199</v>
      </c>
      <c r="F83" s="144">
        <f t="shared" si="13"/>
        <v>-0.27158959487684053</v>
      </c>
      <c r="G83" s="143">
        <v>57700</v>
      </c>
      <c r="H83" s="144">
        <f t="shared" si="14"/>
        <v>0.36733097940709492</v>
      </c>
      <c r="I83" s="143">
        <v>54223</v>
      </c>
      <c r="J83" s="144">
        <f t="shared" si="14"/>
        <v>-6.0259965337954968E-2</v>
      </c>
      <c r="K83" s="143"/>
      <c r="L83" s="144"/>
      <c r="M83" s="144"/>
    </row>
    <row r="84" spans="1:14" x14ac:dyDescent="0.25">
      <c r="A84" s="1">
        <v>10</v>
      </c>
      <c r="B84" s="142" t="s">
        <v>158</v>
      </c>
      <c r="C84" s="143">
        <v>43450</v>
      </c>
      <c r="D84" s="144">
        <v>0.22938064114534695</v>
      </c>
      <c r="E84" s="143">
        <v>36113</v>
      </c>
      <c r="F84" s="144">
        <f t="shared" si="13"/>
        <v>-0.16886075949367085</v>
      </c>
      <c r="G84" s="143">
        <v>41507</v>
      </c>
      <c r="H84" s="144">
        <f t="shared" si="14"/>
        <v>0.14936449478027303</v>
      </c>
      <c r="I84" s="143">
        <v>32420</v>
      </c>
      <c r="J84" s="144">
        <f t="shared" si="14"/>
        <v>-0.21892692798805025</v>
      </c>
      <c r="K84" s="143"/>
      <c r="L84" s="144"/>
      <c r="M84" s="144"/>
    </row>
    <row r="85" spans="1:14" x14ac:dyDescent="0.25">
      <c r="A85" s="1">
        <v>11</v>
      </c>
      <c r="B85" s="142" t="s">
        <v>160</v>
      </c>
      <c r="C85" s="143">
        <v>23394</v>
      </c>
      <c r="D85" s="144">
        <v>0.38622896420952824</v>
      </c>
      <c r="E85" s="143">
        <v>16711</v>
      </c>
      <c r="F85" s="144">
        <f t="shared" si="13"/>
        <v>-0.28567153971103698</v>
      </c>
      <c r="G85" s="143">
        <v>18440</v>
      </c>
      <c r="H85" s="144">
        <f t="shared" si="14"/>
        <v>0.10346478367542344</v>
      </c>
      <c r="I85" s="143">
        <v>21168</v>
      </c>
      <c r="J85" s="144">
        <f t="shared" si="14"/>
        <v>0.14793926247288502</v>
      </c>
      <c r="K85" s="143"/>
      <c r="L85" s="144"/>
      <c r="M85" s="144"/>
    </row>
    <row r="86" spans="1:14" x14ac:dyDescent="0.25">
      <c r="A86" s="1">
        <v>12</v>
      </c>
      <c r="B86" s="142" t="s">
        <v>162</v>
      </c>
      <c r="C86" s="143">
        <v>23334</v>
      </c>
      <c r="D86" s="144">
        <v>3.0926924096492003E-2</v>
      </c>
      <c r="E86" s="143">
        <v>23108</v>
      </c>
      <c r="F86" s="144">
        <f t="shared" si="13"/>
        <v>-9.6854375589269237E-3</v>
      </c>
      <c r="G86" s="143">
        <v>23101</v>
      </c>
      <c r="H86" s="144">
        <f t="shared" si="14"/>
        <v>-3.0292539380305517E-4</v>
      </c>
      <c r="I86" s="143">
        <v>25038</v>
      </c>
      <c r="J86" s="144">
        <f t="shared" si="14"/>
        <v>8.3849184018007783E-2</v>
      </c>
      <c r="K86" s="143"/>
      <c r="L86" s="144"/>
      <c r="M86" s="144"/>
    </row>
    <row r="87" spans="1:14" ht="15.75" x14ac:dyDescent="0.25">
      <c r="B87" s="145" t="s">
        <v>122</v>
      </c>
      <c r="C87" s="146">
        <v>556320</v>
      </c>
      <c r="D87" s="147">
        <v>0.18837260966898506</v>
      </c>
      <c r="E87" s="146">
        <v>291692</v>
      </c>
      <c r="F87" s="147">
        <f t="shared" si="13"/>
        <v>-0.47567587000287603</v>
      </c>
      <c r="G87" s="146">
        <v>511444</v>
      </c>
      <c r="H87" s="147">
        <f t="shared" si="14"/>
        <v>0.75336999300632179</v>
      </c>
      <c r="I87" s="146">
        <v>509752</v>
      </c>
      <c r="J87" s="147">
        <f t="shared" si="14"/>
        <v>-3.3082800854052907E-3</v>
      </c>
      <c r="K87" s="146">
        <v>404928</v>
      </c>
      <c r="L87" s="147">
        <v>7.4356001411503669E-2</v>
      </c>
      <c r="M87" s="147">
        <v>-8.0375493925906039E-3</v>
      </c>
    </row>
    <row r="88" spans="1:14" ht="6" customHeight="1" x14ac:dyDescent="0.25"/>
    <row r="89" spans="1:14" x14ac:dyDescent="0.25">
      <c r="B89" s="49" t="s">
        <v>290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22" t="s">
        <v>294</v>
      </c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1" t="s">
        <v>176</v>
      </c>
    </row>
    <row r="93" spans="1:14" ht="10.5" customHeight="1" thickBot="1" x14ac:dyDescent="0.3">
      <c r="B93" s="135"/>
      <c r="C93" s="136"/>
      <c r="D93" s="135"/>
      <c r="E93" s="135"/>
      <c r="F93" s="135"/>
      <c r="G93" s="135"/>
      <c r="H93" s="135"/>
      <c r="I93" s="135"/>
      <c r="J93" s="135"/>
      <c r="K93" s="4"/>
      <c r="L93" s="4"/>
      <c r="N93" s="1" t="s">
        <v>177</v>
      </c>
    </row>
    <row r="94" spans="1:14" ht="22.5" thickTop="1" thickBot="1" x14ac:dyDescent="0.3">
      <c r="B94" s="150" t="s">
        <v>178</v>
      </c>
      <c r="C94" s="332" t="s">
        <v>179</v>
      </c>
      <c r="D94" s="333"/>
      <c r="E94" s="333"/>
      <c r="F94" s="333"/>
      <c r="G94" s="333"/>
      <c r="H94" s="333"/>
      <c r="I94" s="333"/>
      <c r="J94" s="333"/>
      <c r="K94" s="333"/>
      <c r="L94" s="333"/>
      <c r="M94" s="334"/>
    </row>
    <row r="95" spans="1:14" ht="22.5" thickTop="1" thickBot="1" x14ac:dyDescent="0.3">
      <c r="B95" s="13"/>
      <c r="C95" s="335">
        <f>2019</f>
        <v>2019</v>
      </c>
      <c r="D95" s="336"/>
      <c r="E95" s="337">
        <v>2020</v>
      </c>
      <c r="F95" s="336"/>
      <c r="G95" s="337">
        <v>2021</v>
      </c>
      <c r="H95" s="336"/>
      <c r="I95" s="337">
        <v>2022</v>
      </c>
      <c r="J95" s="336"/>
      <c r="K95" s="337">
        <v>2023</v>
      </c>
      <c r="L95" s="338"/>
      <c r="M95" s="339"/>
    </row>
    <row r="96" spans="1:14" ht="16.5" thickTop="1" thickBot="1" x14ac:dyDescent="0.3">
      <c r="B96" s="16"/>
      <c r="C96" s="138" t="s">
        <v>136</v>
      </c>
      <c r="D96" s="139" t="str">
        <f>CONCATENATE("var ",RIGHT(2019,2),"/",RIGHT(2018,2))</f>
        <v>var 19/18</v>
      </c>
      <c r="E96" s="140" t="s">
        <v>136</v>
      </c>
      <c r="F96" s="139" t="str">
        <f>CONCATENATE("var ",RIGHT(E95,2),"/",RIGHT(E95-1,2))</f>
        <v>var 20/19</v>
      </c>
      <c r="G96" s="140" t="s">
        <v>136</v>
      </c>
      <c r="H96" s="139" t="str">
        <f>CONCATENATE("var ",RIGHT(G95,2),"/",RIGHT(G95-1,2))</f>
        <v>var 21/20</v>
      </c>
      <c r="I96" s="140" t="s">
        <v>136</v>
      </c>
      <c r="J96" s="139" t="str">
        <f>CONCATENATE("var ",RIGHT(I95,2),"/",RIGHT(I95-1,2))</f>
        <v>var 22/21</v>
      </c>
      <c r="K96" s="140" t="s">
        <v>136</v>
      </c>
      <c r="L96" s="139" t="str">
        <f>CONCATENATE("var ",RIGHT(K95,2),"/",RIGHT(K95-1,2))</f>
        <v>var 23/22</v>
      </c>
      <c r="M96" s="139" t="str">
        <f>CONCATENATE("var ",RIGHT(K95,2),"/",RIGHT(2019,2))</f>
        <v>var 23/19</v>
      </c>
    </row>
    <row r="97" spans="2:13" x14ac:dyDescent="0.25">
      <c r="B97" s="142" t="s">
        <v>140</v>
      </c>
      <c r="C97" s="143">
        <v>271578</v>
      </c>
      <c r="D97" s="144">
        <v>-3.3420175963098986E-2</v>
      </c>
      <c r="E97" s="143">
        <v>255610</v>
      </c>
      <c r="F97" s="144">
        <f t="shared" ref="F97:F109" si="16">IFERROR(E97/C97-1,"-")</f>
        <v>-5.8797104330984062E-2</v>
      </c>
      <c r="G97" s="143">
        <v>21789</v>
      </c>
      <c r="H97" s="144">
        <f t="shared" ref="H97:J109" si="17">IFERROR(G97/E97-1,"-")</f>
        <v>-0.91475685614803803</v>
      </c>
      <c r="I97" s="143">
        <v>174249</v>
      </c>
      <c r="J97" s="144">
        <f t="shared" si="17"/>
        <v>6.9971086327963654</v>
      </c>
      <c r="K97" s="143">
        <v>252274</v>
      </c>
      <c r="L97" s="144">
        <f t="shared" ref="L97:L104" si="18">IFERROR(K97/I97-1,"-")</f>
        <v>0.44777875339313278</v>
      </c>
      <c r="M97" s="144">
        <f>K97/C97-1</f>
        <v>-7.1080868111555451E-2</v>
      </c>
    </row>
    <row r="98" spans="2:13" x14ac:dyDescent="0.25">
      <c r="B98" s="142" t="s">
        <v>142</v>
      </c>
      <c r="C98" s="143">
        <v>259774</v>
      </c>
      <c r="D98" s="144">
        <v>-3.9769639933021073E-2</v>
      </c>
      <c r="E98" s="143">
        <v>271488</v>
      </c>
      <c r="F98" s="144">
        <f t="shared" si="16"/>
        <v>4.5093042413790529E-2</v>
      </c>
      <c r="G98" s="143">
        <v>15523</v>
      </c>
      <c r="H98" s="144">
        <f t="shared" si="17"/>
        <v>-0.94282251885902879</v>
      </c>
      <c r="I98" s="143">
        <v>194966</v>
      </c>
      <c r="J98" s="144">
        <f t="shared" si="17"/>
        <v>11.55981446885267</v>
      </c>
      <c r="K98" s="143">
        <v>245323</v>
      </c>
      <c r="L98" s="144">
        <f t="shared" si="18"/>
        <v>0.2582860601335617</v>
      </c>
      <c r="M98" s="144">
        <f>IFERROR(K98/C98-1,"-")</f>
        <v>-5.5629123776821388E-2</v>
      </c>
    </row>
    <row r="99" spans="2:13" x14ac:dyDescent="0.25">
      <c r="B99" s="142" t="s">
        <v>144</v>
      </c>
      <c r="C99" s="143">
        <v>287179</v>
      </c>
      <c r="D99" s="144">
        <v>-6.543719714794316E-2</v>
      </c>
      <c r="E99" s="143">
        <v>102897</v>
      </c>
      <c r="F99" s="144">
        <f t="shared" si="16"/>
        <v>-0.64169733859369937</v>
      </c>
      <c r="G99" s="143">
        <v>21459</v>
      </c>
      <c r="H99" s="144">
        <f t="shared" si="17"/>
        <v>-0.79145164582057781</v>
      </c>
      <c r="I99" s="143">
        <v>216778</v>
      </c>
      <c r="J99" s="144">
        <f t="shared" si="17"/>
        <v>9.1019618807959368</v>
      </c>
      <c r="K99" s="143">
        <v>252517</v>
      </c>
      <c r="L99" s="144">
        <f t="shared" si="18"/>
        <v>0.16486451577189576</v>
      </c>
      <c r="M99" s="144">
        <f t="shared" ref="M99:M104" si="19">IFERROR(K99/C99-1,"-")</f>
        <v>-0.12069824047022937</v>
      </c>
    </row>
    <row r="100" spans="2:13" x14ac:dyDescent="0.25">
      <c r="B100" s="142" t="s">
        <v>146</v>
      </c>
      <c r="C100" s="143">
        <v>226291</v>
      </c>
      <c r="D100" s="144">
        <v>-5.2358936991716676E-2</v>
      </c>
      <c r="E100" s="143">
        <v>0</v>
      </c>
      <c r="F100" s="144">
        <f t="shared" si="16"/>
        <v>-1</v>
      </c>
      <c r="G100" s="143">
        <v>22811</v>
      </c>
      <c r="H100" s="144" t="str">
        <f t="shared" si="17"/>
        <v>-</v>
      </c>
      <c r="I100" s="143">
        <v>207881</v>
      </c>
      <c r="J100" s="144">
        <f t="shared" si="17"/>
        <v>8.1131910043400115</v>
      </c>
      <c r="K100" s="143">
        <v>223488</v>
      </c>
      <c r="L100" s="144">
        <f t="shared" si="18"/>
        <v>7.5076606327658668E-2</v>
      </c>
      <c r="M100" s="144">
        <f t="shared" si="19"/>
        <v>-1.2386705613568361E-2</v>
      </c>
    </row>
    <row r="101" spans="2:13" x14ac:dyDescent="0.25">
      <c r="B101" s="142" t="s">
        <v>148</v>
      </c>
      <c r="C101" s="143">
        <v>185240</v>
      </c>
      <c r="D101" s="144">
        <v>-0.15720700841246082</v>
      </c>
      <c r="E101" s="143">
        <v>354</v>
      </c>
      <c r="F101" s="144">
        <f t="shared" si="16"/>
        <v>-0.99808896566616279</v>
      </c>
      <c r="G101" s="143">
        <v>32342</v>
      </c>
      <c r="H101" s="144">
        <f t="shared" si="17"/>
        <v>90.361581920903959</v>
      </c>
      <c r="I101" s="143">
        <v>169419</v>
      </c>
      <c r="J101" s="144">
        <f t="shared" si="17"/>
        <v>4.2383587904273083</v>
      </c>
      <c r="K101" s="143">
        <v>187775</v>
      </c>
      <c r="L101" s="144">
        <f t="shared" si="18"/>
        <v>0.10834676157927969</v>
      </c>
      <c r="M101" s="144">
        <f t="shared" si="19"/>
        <v>1.3684949255020618E-2</v>
      </c>
    </row>
    <row r="102" spans="2:13" x14ac:dyDescent="0.25">
      <c r="B102" s="142" t="s">
        <v>150</v>
      </c>
      <c r="C102" s="143">
        <v>191927</v>
      </c>
      <c r="D102" s="144">
        <v>-8.8791192096055127E-2</v>
      </c>
      <c r="E102" s="143">
        <v>1784</v>
      </c>
      <c r="F102" s="144">
        <f t="shared" si="16"/>
        <v>-0.990704799220537</v>
      </c>
      <c r="G102" s="143">
        <v>48742</v>
      </c>
      <c r="H102" s="144">
        <f t="shared" si="17"/>
        <v>26.321748878923767</v>
      </c>
      <c r="I102" s="143">
        <v>166594</v>
      </c>
      <c r="J102" s="144">
        <f t="shared" si="17"/>
        <v>2.4178737023511552</v>
      </c>
      <c r="K102" s="143">
        <v>181428</v>
      </c>
      <c r="L102" s="144">
        <f t="shared" si="18"/>
        <v>8.9042822670684529E-2</v>
      </c>
      <c r="M102" s="144">
        <f t="shared" si="19"/>
        <v>-5.4703090237434027E-2</v>
      </c>
    </row>
    <row r="103" spans="2:13" x14ac:dyDescent="0.25">
      <c r="B103" s="142" t="s">
        <v>152</v>
      </c>
      <c r="C103" s="143">
        <v>228102</v>
      </c>
      <c r="D103" s="144">
        <v>-7.1952544276141506E-2</v>
      </c>
      <c r="E103" s="143">
        <v>31310</v>
      </c>
      <c r="F103" s="144">
        <f t="shared" si="16"/>
        <v>-0.86273684579705567</v>
      </c>
      <c r="G103" s="143">
        <v>84801</v>
      </c>
      <c r="H103" s="144">
        <f t="shared" si="17"/>
        <v>1.7084318109230279</v>
      </c>
      <c r="I103" s="143">
        <v>201533</v>
      </c>
      <c r="J103" s="144">
        <f t="shared" si="17"/>
        <v>1.3765403709861914</v>
      </c>
      <c r="K103" s="143">
        <v>221477</v>
      </c>
      <c r="L103" s="144">
        <f t="shared" si="18"/>
        <v>9.8961460405988078E-2</v>
      </c>
      <c r="M103" s="144">
        <f t="shared" si="19"/>
        <v>-2.9044024164628146E-2</v>
      </c>
    </row>
    <row r="104" spans="2:13" x14ac:dyDescent="0.25">
      <c r="B104" s="142" t="s">
        <v>154</v>
      </c>
      <c r="C104" s="143">
        <v>221732</v>
      </c>
      <c r="D104" s="144">
        <v>-0.1147221578976787</v>
      </c>
      <c r="E104" s="143">
        <v>45911</v>
      </c>
      <c r="F104" s="144">
        <f t="shared" si="16"/>
        <v>-0.79294373387693251</v>
      </c>
      <c r="G104" s="143">
        <v>108633</v>
      </c>
      <c r="H104" s="144">
        <f t="shared" si="17"/>
        <v>1.3661649713576267</v>
      </c>
      <c r="I104" s="143">
        <v>193844</v>
      </c>
      <c r="J104" s="144">
        <f t="shared" si="17"/>
        <v>0.78439332431213349</v>
      </c>
      <c r="K104" s="143">
        <v>214604</v>
      </c>
      <c r="L104" s="144">
        <f t="shared" si="18"/>
        <v>0.10709642805554975</v>
      </c>
      <c r="M104" s="144">
        <f t="shared" si="19"/>
        <v>-3.2146916096909783E-2</v>
      </c>
    </row>
    <row r="105" spans="2:13" x14ac:dyDescent="0.25">
      <c r="B105" s="142" t="s">
        <v>156</v>
      </c>
      <c r="C105" s="143">
        <v>206935</v>
      </c>
      <c r="D105" s="144">
        <v>-0.11846897697501546</v>
      </c>
      <c r="E105" s="143">
        <v>12947</v>
      </c>
      <c r="F105" s="144">
        <f t="shared" si="16"/>
        <v>-0.93743446009616549</v>
      </c>
      <c r="G105" s="143">
        <v>117656</v>
      </c>
      <c r="H105" s="144">
        <f t="shared" si="17"/>
        <v>8.0875106202209004</v>
      </c>
      <c r="I105" s="143">
        <v>178321</v>
      </c>
      <c r="J105" s="144">
        <f t="shared" si="17"/>
        <v>0.51561331338818239</v>
      </c>
      <c r="K105" s="143"/>
      <c r="L105" s="144"/>
      <c r="M105" s="144"/>
    </row>
    <row r="106" spans="2:13" x14ac:dyDescent="0.25">
      <c r="B106" s="142" t="s">
        <v>158</v>
      </c>
      <c r="C106" s="143">
        <v>259754</v>
      </c>
      <c r="D106" s="144">
        <v>-9.9817367105979105E-2</v>
      </c>
      <c r="E106" s="143">
        <v>18376</v>
      </c>
      <c r="F106" s="144">
        <f t="shared" si="16"/>
        <v>-0.9292561423500697</v>
      </c>
      <c r="G106" s="143">
        <v>202693</v>
      </c>
      <c r="H106" s="144">
        <f t="shared" si="17"/>
        <v>10.030311275576839</v>
      </c>
      <c r="I106" s="143">
        <v>240385</v>
      </c>
      <c r="J106" s="144">
        <f t="shared" si="17"/>
        <v>0.18595610109870586</v>
      </c>
      <c r="K106" s="143"/>
      <c r="L106" s="144"/>
      <c r="M106" s="144"/>
    </row>
    <row r="107" spans="2:13" x14ac:dyDescent="0.25">
      <c r="B107" s="142" t="s">
        <v>160</v>
      </c>
      <c r="C107" s="143">
        <v>273632</v>
      </c>
      <c r="D107" s="144">
        <v>2.0927308477257656E-2</v>
      </c>
      <c r="E107" s="143">
        <v>28217</v>
      </c>
      <c r="F107" s="144">
        <f t="shared" si="16"/>
        <v>-0.89687975090632677</v>
      </c>
      <c r="G107" s="143">
        <v>202352</v>
      </c>
      <c r="H107" s="144">
        <f t="shared" si="17"/>
        <v>6.1712797249884819</v>
      </c>
      <c r="I107" s="143">
        <v>237524</v>
      </c>
      <c r="J107" s="144">
        <f t="shared" si="17"/>
        <v>0.17381592472523133</v>
      </c>
      <c r="K107" s="143"/>
      <c r="L107" s="144"/>
      <c r="M107" s="144"/>
    </row>
    <row r="108" spans="2:13" x14ac:dyDescent="0.25">
      <c r="B108" s="142" t="s">
        <v>162</v>
      </c>
      <c r="C108" s="143">
        <v>264308</v>
      </c>
      <c r="D108" s="144">
        <v>-3.7854878106491685E-2</v>
      </c>
      <c r="E108" s="143">
        <v>39813</v>
      </c>
      <c r="F108" s="144">
        <f t="shared" si="16"/>
        <v>-0.84936891808042136</v>
      </c>
      <c r="G108" s="143">
        <v>196809</v>
      </c>
      <c r="H108" s="144">
        <f t="shared" si="17"/>
        <v>3.9433350915530108</v>
      </c>
      <c r="I108" s="143">
        <v>258328</v>
      </c>
      <c r="J108" s="144">
        <f t="shared" si="17"/>
        <v>0.3125822497954871</v>
      </c>
      <c r="K108" s="143"/>
      <c r="L108" s="144"/>
      <c r="M108" s="144"/>
    </row>
    <row r="109" spans="2:13" ht="15.75" x14ac:dyDescent="0.25">
      <c r="B109" s="145" t="s">
        <v>122</v>
      </c>
      <c r="C109" s="146">
        <v>2876452</v>
      </c>
      <c r="D109" s="147">
        <v>-6.9196440850677665E-2</v>
      </c>
      <c r="E109" s="146">
        <v>808957</v>
      </c>
      <c r="F109" s="147">
        <f t="shared" si="16"/>
        <v>-0.71876568772918858</v>
      </c>
      <c r="G109" s="146">
        <v>1075610</v>
      </c>
      <c r="H109" s="147">
        <f t="shared" si="17"/>
        <v>0.32962567849712654</v>
      </c>
      <c r="I109" s="146">
        <v>2439822</v>
      </c>
      <c r="J109" s="147">
        <f t="shared" si="17"/>
        <v>1.268314723738158</v>
      </c>
      <c r="K109" s="146">
        <v>1778886</v>
      </c>
      <c r="L109" s="147">
        <v>0.16628072255032578</v>
      </c>
      <c r="M109" s="147">
        <v>-4.9650527854396498E-2</v>
      </c>
    </row>
    <row r="110" spans="2:13" ht="6" customHeight="1" x14ac:dyDescent="0.25"/>
    <row r="111" spans="2:13" x14ac:dyDescent="0.25">
      <c r="B111" s="49" t="s">
        <v>290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22" t="s">
        <v>295</v>
      </c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1" t="s">
        <v>181</v>
      </c>
    </row>
    <row r="115" spans="1:14" ht="10.5" customHeight="1" thickBot="1" x14ac:dyDescent="0.3">
      <c r="B115" s="135"/>
      <c r="C115" s="136"/>
      <c r="D115" s="135"/>
      <c r="E115" s="135"/>
      <c r="F115" s="135"/>
      <c r="G115" s="135"/>
      <c r="H115" s="135"/>
      <c r="I115" s="135"/>
      <c r="J115" s="135"/>
      <c r="K115" s="4"/>
      <c r="L115" s="4"/>
      <c r="N115" s="1" t="s">
        <v>182</v>
      </c>
    </row>
    <row r="116" spans="1:14" ht="22.5" thickTop="1" thickBot="1" x14ac:dyDescent="0.3">
      <c r="B116" s="150" t="str">
        <f>C116</f>
        <v>Reino Unido</v>
      </c>
      <c r="C116" s="332" t="s">
        <v>183</v>
      </c>
      <c r="D116" s="333"/>
      <c r="E116" s="333"/>
      <c r="F116" s="333"/>
      <c r="G116" s="333"/>
      <c r="H116" s="333"/>
      <c r="I116" s="333"/>
      <c r="J116" s="333"/>
      <c r="K116" s="333"/>
      <c r="L116" s="333"/>
      <c r="M116" s="334"/>
    </row>
    <row r="117" spans="1:14" ht="22.5" thickTop="1" thickBot="1" x14ac:dyDescent="0.3">
      <c r="B117" s="13"/>
      <c r="C117" s="335">
        <f>2019</f>
        <v>2019</v>
      </c>
      <c r="D117" s="336"/>
      <c r="E117" s="337">
        <v>2020</v>
      </c>
      <c r="F117" s="336"/>
      <c r="G117" s="337">
        <v>2021</v>
      </c>
      <c r="H117" s="336"/>
      <c r="I117" s="337">
        <v>2022</v>
      </c>
      <c r="J117" s="336"/>
      <c r="K117" s="337">
        <v>2023</v>
      </c>
      <c r="L117" s="338"/>
      <c r="M117" s="339"/>
    </row>
    <row r="118" spans="1:14" ht="16.5" thickTop="1" thickBot="1" x14ac:dyDescent="0.3">
      <c r="B118" s="16"/>
      <c r="C118" s="138" t="s">
        <v>136</v>
      </c>
      <c r="D118" s="139" t="str">
        <f>CONCATENATE("var ",RIGHT(2019,2),"/",RIGHT(2018,2))</f>
        <v>var 19/18</v>
      </c>
      <c r="E118" s="140" t="s">
        <v>136</v>
      </c>
      <c r="F118" s="139" t="str">
        <f>CONCATENATE("var ",RIGHT(E117,2),"/",RIGHT(E117-1,2))</f>
        <v>var 20/19</v>
      </c>
      <c r="G118" s="140" t="s">
        <v>136</v>
      </c>
      <c r="H118" s="139" t="str">
        <f>CONCATENATE("var ",RIGHT(G117,2),"/",RIGHT(G117-1,2))</f>
        <v>var 21/20</v>
      </c>
      <c r="I118" s="140" t="s">
        <v>136</v>
      </c>
      <c r="J118" s="139" t="str">
        <f>CONCATENATE("var ",RIGHT(I117,2),"/",RIGHT(I117-1,2))</f>
        <v>var 22/21</v>
      </c>
      <c r="K118" s="140" t="s">
        <v>136</v>
      </c>
      <c r="L118" s="139" t="str">
        <f>CONCATENATE("var ",RIGHT(K117,2),"/",RIGHT(K117-1,2))</f>
        <v>var 23/22</v>
      </c>
      <c r="M118" s="139" t="str">
        <f>CONCATENATE("var ",RIGHT(K117,2),"/",RIGHT(2019,2))</f>
        <v>var 23/19</v>
      </c>
    </row>
    <row r="119" spans="1:14" x14ac:dyDescent="0.25">
      <c r="B119" s="142" t="s">
        <v>140</v>
      </c>
      <c r="C119" s="143">
        <v>37749</v>
      </c>
      <c r="D119" s="144">
        <v>-7.3803273057388874E-2</v>
      </c>
      <c r="E119" s="143">
        <v>41043</v>
      </c>
      <c r="F119" s="144">
        <f t="shared" ref="F119:F131" si="20">IFERROR(E119/C119-1,"-")</f>
        <v>8.7260589684494905E-2</v>
      </c>
      <c r="G119" s="143">
        <v>1045</v>
      </c>
      <c r="H119" s="144">
        <f t="shared" ref="H119:J131" si="21">IFERROR(G119/E119-1,"-")</f>
        <v>-0.974538898228687</v>
      </c>
      <c r="I119" s="143">
        <v>22837</v>
      </c>
      <c r="J119" s="144">
        <f t="shared" si="21"/>
        <v>20.853588516746413</v>
      </c>
      <c r="K119" s="143">
        <v>42592</v>
      </c>
      <c r="L119" s="144">
        <f t="shared" ref="L119:L126" si="22">IFERROR(K119/I119-1,"-")</f>
        <v>0.86504356964575035</v>
      </c>
      <c r="M119" s="144">
        <f>K119/C119-1</f>
        <v>0.12829478926594073</v>
      </c>
    </row>
    <row r="120" spans="1:14" x14ac:dyDescent="0.25">
      <c r="B120" s="142" t="s">
        <v>142</v>
      </c>
      <c r="C120" s="143">
        <v>40517</v>
      </c>
      <c r="D120" s="144">
        <v>-1.7769696969696991E-2</v>
      </c>
      <c r="E120" s="143">
        <v>45771</v>
      </c>
      <c r="F120" s="144">
        <f t="shared" si="20"/>
        <v>0.12967396401510478</v>
      </c>
      <c r="G120" s="143">
        <v>628</v>
      </c>
      <c r="H120" s="144">
        <f t="shared" si="21"/>
        <v>-0.98627952196805835</v>
      </c>
      <c r="I120" s="143">
        <v>36016</v>
      </c>
      <c r="J120" s="144">
        <f t="shared" si="21"/>
        <v>56.35031847133758</v>
      </c>
      <c r="K120" s="143">
        <v>47739</v>
      </c>
      <c r="L120" s="144">
        <f t="shared" si="22"/>
        <v>0.32549422478898271</v>
      </c>
      <c r="M120" s="144">
        <f>IFERROR(K120/C120-1,"-")</f>
        <v>0.17824616827504514</v>
      </c>
    </row>
    <row r="121" spans="1:14" x14ac:dyDescent="0.25">
      <c r="B121" s="142" t="s">
        <v>144</v>
      </c>
      <c r="C121" s="143">
        <v>49187</v>
      </c>
      <c r="D121" s="144">
        <v>-7.920551125088926E-2</v>
      </c>
      <c r="E121" s="143">
        <v>21963</v>
      </c>
      <c r="F121" s="144">
        <f t="shared" si="20"/>
        <v>-0.55347957793725988</v>
      </c>
      <c r="G121" s="143">
        <v>736</v>
      </c>
      <c r="H121" s="144">
        <f t="shared" si="21"/>
        <v>-0.96648909529663529</v>
      </c>
      <c r="I121" s="143">
        <v>45971</v>
      </c>
      <c r="J121" s="144">
        <f t="shared" si="21"/>
        <v>61.460597826086953</v>
      </c>
      <c r="K121" s="143">
        <v>53360</v>
      </c>
      <c r="L121" s="144">
        <f t="shared" si="22"/>
        <v>0.16073176567836245</v>
      </c>
      <c r="M121" s="144">
        <f t="shared" ref="M121:M126" si="23">IFERROR(K121/C121-1,"-")</f>
        <v>8.4839490109175131E-2</v>
      </c>
    </row>
    <row r="122" spans="1:14" x14ac:dyDescent="0.25">
      <c r="B122" s="142" t="s">
        <v>146</v>
      </c>
      <c r="C122" s="143">
        <v>55621</v>
      </c>
      <c r="D122" s="144">
        <v>-6.5067572110535821E-2</v>
      </c>
      <c r="E122" s="143">
        <v>0</v>
      </c>
      <c r="F122" s="144">
        <f t="shared" si="20"/>
        <v>-1</v>
      </c>
      <c r="G122" s="143">
        <v>758</v>
      </c>
      <c r="H122" s="144" t="str">
        <f t="shared" si="21"/>
        <v>-</v>
      </c>
      <c r="I122" s="143">
        <v>49608</v>
      </c>
      <c r="J122" s="144">
        <f t="shared" si="21"/>
        <v>64.445910290237464</v>
      </c>
      <c r="K122" s="143">
        <v>54205</v>
      </c>
      <c r="L122" s="144">
        <f t="shared" si="22"/>
        <v>9.2666505402354549E-2</v>
      </c>
      <c r="M122" s="144">
        <f t="shared" si="23"/>
        <v>-2.5458010463673797E-2</v>
      </c>
    </row>
    <row r="123" spans="1:14" x14ac:dyDescent="0.25">
      <c r="B123" s="142" t="s">
        <v>148</v>
      </c>
      <c r="C123" s="143">
        <v>58464</v>
      </c>
      <c r="D123" s="144">
        <v>-0.17162815081400451</v>
      </c>
      <c r="E123" s="143">
        <v>33</v>
      </c>
      <c r="F123" s="144">
        <f t="shared" si="20"/>
        <v>-0.99943555008210183</v>
      </c>
      <c r="G123" s="143">
        <v>786</v>
      </c>
      <c r="H123" s="144">
        <f t="shared" si="21"/>
        <v>22.818181818181817</v>
      </c>
      <c r="I123" s="143">
        <v>55439</v>
      </c>
      <c r="J123" s="144">
        <f t="shared" si="21"/>
        <v>69.533078880407118</v>
      </c>
      <c r="K123" s="143">
        <v>60780</v>
      </c>
      <c r="L123" s="144">
        <f t="shared" si="22"/>
        <v>9.6340121575064552E-2</v>
      </c>
      <c r="M123" s="144">
        <f t="shared" si="23"/>
        <v>3.9614121510673339E-2</v>
      </c>
    </row>
    <row r="124" spans="1:14" x14ac:dyDescent="0.25">
      <c r="B124" s="142" t="s">
        <v>150</v>
      </c>
      <c r="C124" s="143">
        <v>64694</v>
      </c>
      <c r="D124" s="144">
        <v>-0.10749662003697269</v>
      </c>
      <c r="E124" s="143">
        <v>61</v>
      </c>
      <c r="F124" s="144">
        <f t="shared" si="20"/>
        <v>-0.99905709957646771</v>
      </c>
      <c r="G124" s="143">
        <v>1645</v>
      </c>
      <c r="H124" s="144">
        <f t="shared" si="21"/>
        <v>25.967213114754099</v>
      </c>
      <c r="I124" s="143">
        <v>55531</v>
      </c>
      <c r="J124" s="144">
        <f t="shared" si="21"/>
        <v>32.757446808510636</v>
      </c>
      <c r="K124" s="143">
        <v>64813</v>
      </c>
      <c r="L124" s="144">
        <f t="shared" si="22"/>
        <v>0.16714988024706923</v>
      </c>
      <c r="M124" s="144">
        <f t="shared" si="23"/>
        <v>1.8394286950875749E-3</v>
      </c>
    </row>
    <row r="125" spans="1:14" x14ac:dyDescent="0.25">
      <c r="B125" s="142" t="s">
        <v>152</v>
      </c>
      <c r="C125" s="143">
        <v>69158</v>
      </c>
      <c r="D125" s="144">
        <v>-6.8692010396046221E-2</v>
      </c>
      <c r="E125" s="143">
        <v>6204</v>
      </c>
      <c r="F125" s="144">
        <f t="shared" si="20"/>
        <v>-0.91029237398421003</v>
      </c>
      <c r="G125" s="143">
        <v>7462</v>
      </c>
      <c r="H125" s="144">
        <f t="shared" si="21"/>
        <v>0.20277240490006454</v>
      </c>
      <c r="I125" s="143">
        <v>60049</v>
      </c>
      <c r="J125" s="144">
        <f t="shared" si="21"/>
        <v>7.0473063521844015</v>
      </c>
      <c r="K125" s="143">
        <v>68798</v>
      </c>
      <c r="L125" s="144">
        <f t="shared" si="22"/>
        <v>0.14569768022781404</v>
      </c>
      <c r="M125" s="144">
        <f t="shared" si="23"/>
        <v>-5.2054715289626685E-3</v>
      </c>
    </row>
    <row r="126" spans="1:14" x14ac:dyDescent="0.25">
      <c r="B126" s="142" t="s">
        <v>154</v>
      </c>
      <c r="C126" s="143">
        <v>72033</v>
      </c>
      <c r="D126" s="144">
        <v>-0.10480202818581763</v>
      </c>
      <c r="E126" s="143">
        <v>7077</v>
      </c>
      <c r="F126" s="144">
        <f t="shared" si="20"/>
        <v>-0.90175336304193909</v>
      </c>
      <c r="G126" s="143">
        <v>18094</v>
      </c>
      <c r="H126" s="144">
        <f t="shared" si="21"/>
        <v>1.5567330789882718</v>
      </c>
      <c r="I126" s="143">
        <v>57493</v>
      </c>
      <c r="J126" s="144">
        <f t="shared" si="21"/>
        <v>2.1774621421465681</v>
      </c>
      <c r="K126" s="143">
        <v>72184</v>
      </c>
      <c r="L126" s="144">
        <f t="shared" si="22"/>
        <v>0.2555267597794515</v>
      </c>
      <c r="M126" s="144">
        <f t="shared" si="23"/>
        <v>2.0962614357309395E-3</v>
      </c>
    </row>
    <row r="127" spans="1:14" x14ac:dyDescent="0.25">
      <c r="B127" s="142" t="s">
        <v>156</v>
      </c>
      <c r="C127" s="143">
        <v>68443</v>
      </c>
      <c r="D127" s="144">
        <v>-7.8977823231779487E-2</v>
      </c>
      <c r="E127" s="143">
        <v>2353</v>
      </c>
      <c r="F127" s="144">
        <f t="shared" si="20"/>
        <v>-0.96562102771649405</v>
      </c>
      <c r="G127" s="143">
        <v>22841</v>
      </c>
      <c r="H127" s="144">
        <f t="shared" si="21"/>
        <v>8.7071823204419889</v>
      </c>
      <c r="I127" s="143">
        <v>57284</v>
      </c>
      <c r="J127" s="144">
        <f t="shared" si="21"/>
        <v>1.5079462370299024</v>
      </c>
      <c r="K127" s="143"/>
      <c r="L127" s="144"/>
      <c r="M127" s="144"/>
    </row>
    <row r="128" spans="1:14" x14ac:dyDescent="0.25">
      <c r="A128" s="141"/>
      <c r="B128" s="142" t="s">
        <v>158</v>
      </c>
      <c r="C128" s="143">
        <v>58143</v>
      </c>
      <c r="D128" s="144">
        <v>-9.6344533896987938E-2</v>
      </c>
      <c r="E128" s="143">
        <v>3026</v>
      </c>
      <c r="F128" s="144">
        <f t="shared" si="20"/>
        <v>-0.94795590182825107</v>
      </c>
      <c r="G128" s="143">
        <v>39205</v>
      </c>
      <c r="H128" s="144">
        <f t="shared" si="21"/>
        <v>11.956047587574355</v>
      </c>
      <c r="I128" s="143">
        <v>58355</v>
      </c>
      <c r="J128" s="144">
        <f t="shared" si="21"/>
        <v>0.48845810483356722</v>
      </c>
      <c r="K128" s="143"/>
      <c r="L128" s="144"/>
      <c r="M128" s="144"/>
    </row>
    <row r="129" spans="2:14" x14ac:dyDescent="0.25">
      <c r="B129" s="142" t="s">
        <v>160</v>
      </c>
      <c r="C129" s="143">
        <v>43687</v>
      </c>
      <c r="D129" s="144">
        <v>0.10521655535316743</v>
      </c>
      <c r="E129" s="143">
        <v>4096</v>
      </c>
      <c r="F129" s="144">
        <f t="shared" si="20"/>
        <v>-0.90624213152654109</v>
      </c>
      <c r="G129" s="143">
        <v>32230</v>
      </c>
      <c r="H129" s="144">
        <f t="shared" si="21"/>
        <v>6.86865234375</v>
      </c>
      <c r="I129" s="143">
        <v>40827</v>
      </c>
      <c r="J129" s="144">
        <f t="shared" si="21"/>
        <v>0.26673906298479677</v>
      </c>
      <c r="K129" s="143"/>
      <c r="L129" s="144"/>
      <c r="M129" s="144"/>
    </row>
    <row r="130" spans="2:14" x14ac:dyDescent="0.25">
      <c r="B130" s="142" t="s">
        <v>162</v>
      </c>
      <c r="C130" s="143">
        <v>44406</v>
      </c>
      <c r="D130" s="144">
        <v>6.8530728138986419E-2</v>
      </c>
      <c r="E130" s="143">
        <v>7076</v>
      </c>
      <c r="F130" s="144">
        <f t="shared" si="20"/>
        <v>-0.84065216412196553</v>
      </c>
      <c r="G130" s="143">
        <v>23948</v>
      </c>
      <c r="H130" s="144">
        <f t="shared" si="21"/>
        <v>2.3843979649519502</v>
      </c>
      <c r="I130" s="143">
        <v>47976</v>
      </c>
      <c r="J130" s="144">
        <f t="shared" si="21"/>
        <v>1.0033405712376817</v>
      </c>
      <c r="K130" s="143"/>
      <c r="L130" s="144"/>
      <c r="M130" s="144"/>
    </row>
    <row r="131" spans="2:14" ht="15.75" x14ac:dyDescent="0.25">
      <c r="B131" s="145" t="s">
        <v>122</v>
      </c>
      <c r="C131" s="146">
        <v>662102</v>
      </c>
      <c r="D131" s="147">
        <v>-7.0662296738695618E-2</v>
      </c>
      <c r="E131" s="146">
        <v>138718</v>
      </c>
      <c r="F131" s="147">
        <f t="shared" si="20"/>
        <v>-0.79048847458548677</v>
      </c>
      <c r="G131" s="146">
        <v>149378</v>
      </c>
      <c r="H131" s="147">
        <f t="shared" si="21"/>
        <v>7.6846551997577839E-2</v>
      </c>
      <c r="I131" s="146">
        <v>587386</v>
      </c>
      <c r="J131" s="147">
        <f t="shared" si="21"/>
        <v>2.9322122400889019</v>
      </c>
      <c r="K131" s="146">
        <v>464471</v>
      </c>
      <c r="L131" s="147">
        <v>0.2128953580680204</v>
      </c>
      <c r="M131" s="147">
        <v>3.8102645594884521E-2</v>
      </c>
    </row>
    <row r="132" spans="2:14" ht="6" customHeight="1" x14ac:dyDescent="0.25"/>
    <row r="133" spans="2:14" x14ac:dyDescent="0.25">
      <c r="B133" s="49" t="s">
        <v>290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1"/>
      <c r="K134" s="141"/>
      <c r="L134" s="151"/>
    </row>
    <row r="136" spans="2:14" ht="48.75" customHeight="1" thickBot="1" x14ac:dyDescent="0.3">
      <c r="B136" s="322" t="s">
        <v>296</v>
      </c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1" t="s">
        <v>185</v>
      </c>
    </row>
    <row r="137" spans="2:14" ht="10.5" customHeight="1" thickBot="1" x14ac:dyDescent="0.3">
      <c r="B137" s="135"/>
      <c r="C137" s="136"/>
      <c r="D137" s="135"/>
      <c r="E137" s="135"/>
      <c r="F137" s="135"/>
      <c r="G137" s="135"/>
      <c r="H137" s="135"/>
      <c r="I137" s="135"/>
      <c r="J137" s="135"/>
      <c r="K137" s="4"/>
      <c r="L137" s="4"/>
      <c r="N137" s="1" t="s">
        <v>186</v>
      </c>
    </row>
    <row r="138" spans="2:14" ht="22.5" thickTop="1" thickBot="1" x14ac:dyDescent="0.3">
      <c r="B138" s="150" t="str">
        <f>C138</f>
        <v>Alemania</v>
      </c>
      <c r="C138" s="332" t="s">
        <v>187</v>
      </c>
      <c r="D138" s="333"/>
      <c r="E138" s="333"/>
      <c r="F138" s="333"/>
      <c r="G138" s="333"/>
      <c r="H138" s="333"/>
      <c r="I138" s="333"/>
      <c r="J138" s="333"/>
      <c r="K138" s="333"/>
      <c r="L138" s="333"/>
      <c r="M138" s="334"/>
    </row>
    <row r="139" spans="2:14" ht="22.5" thickTop="1" thickBot="1" x14ac:dyDescent="0.3">
      <c r="B139" s="13"/>
      <c r="C139" s="335">
        <f>2019</f>
        <v>2019</v>
      </c>
      <c r="D139" s="336"/>
      <c r="E139" s="337">
        <v>2020</v>
      </c>
      <c r="F139" s="336"/>
      <c r="G139" s="337">
        <v>2021</v>
      </c>
      <c r="H139" s="336"/>
      <c r="I139" s="337">
        <v>2022</v>
      </c>
      <c r="J139" s="336"/>
      <c r="K139" s="337">
        <v>2023</v>
      </c>
      <c r="L139" s="338"/>
      <c r="M139" s="339"/>
    </row>
    <row r="140" spans="2:14" ht="16.5" thickTop="1" thickBot="1" x14ac:dyDescent="0.3">
      <c r="B140" s="16"/>
      <c r="C140" s="138" t="s">
        <v>136</v>
      </c>
      <c r="D140" s="139" t="str">
        <f>CONCATENATE("var ",RIGHT(2019,2),"/",RIGHT(2018,2))</f>
        <v>var 19/18</v>
      </c>
      <c r="E140" s="140" t="s">
        <v>136</v>
      </c>
      <c r="F140" s="139" t="str">
        <f>CONCATENATE("var ",RIGHT(E139,2),"/",RIGHT(E139-1,2))</f>
        <v>var 20/19</v>
      </c>
      <c r="G140" s="140" t="s">
        <v>136</v>
      </c>
      <c r="H140" s="139" t="str">
        <f>CONCATENATE("var ",RIGHT(G139,2),"/",RIGHT(G139-1,2))</f>
        <v>var 21/20</v>
      </c>
      <c r="I140" s="140" t="s">
        <v>136</v>
      </c>
      <c r="J140" s="139" t="str">
        <f>CONCATENATE("var ",RIGHT(I139,2),"/",RIGHT(I139-1,2))</f>
        <v>var 22/21</v>
      </c>
      <c r="K140" s="140" t="s">
        <v>136</v>
      </c>
      <c r="L140" s="139" t="str">
        <f>CONCATENATE("var ",RIGHT(K139,2),"/",RIGHT(K139-1,2))</f>
        <v>var 23/22</v>
      </c>
      <c r="M140" s="139" t="str">
        <f>CONCATENATE("var ",RIGHT(K139,2),"/",RIGHT(2019,2))</f>
        <v>var 23/19</v>
      </c>
    </row>
    <row r="141" spans="2:14" x14ac:dyDescent="0.25">
      <c r="B141" s="142" t="s">
        <v>140</v>
      </c>
      <c r="C141" s="143">
        <v>51082</v>
      </c>
      <c r="D141" s="144">
        <v>-7.4869603013619224E-2</v>
      </c>
      <c r="E141" s="143">
        <v>45875</v>
      </c>
      <c r="F141" s="144">
        <f t="shared" ref="F141:F153" si="24">IFERROR(E141/C141-1,"-")</f>
        <v>-0.10193414510003529</v>
      </c>
      <c r="G141" s="143">
        <v>5765</v>
      </c>
      <c r="H141" s="144">
        <f t="shared" ref="H141:J153" si="25">IFERROR(G141/E141-1,"-")</f>
        <v>-0.87433242506811992</v>
      </c>
      <c r="I141" s="143">
        <v>30290</v>
      </c>
      <c r="J141" s="144">
        <f t="shared" si="25"/>
        <v>4.2541196877710323</v>
      </c>
      <c r="K141" s="143">
        <v>44520</v>
      </c>
      <c r="L141" s="144">
        <f>IFERROR(K141/I141-1,"-")</f>
        <v>0.46979201056454278</v>
      </c>
      <c r="M141" s="144">
        <f>K141/C141-1</f>
        <v>-0.12846012293958731</v>
      </c>
    </row>
    <row r="142" spans="2:14" x14ac:dyDescent="0.25">
      <c r="B142" s="142" t="s">
        <v>142</v>
      </c>
      <c r="C142" s="143">
        <v>44654</v>
      </c>
      <c r="D142" s="144">
        <v>-0.12100155508749832</v>
      </c>
      <c r="E142" s="143">
        <v>45664</v>
      </c>
      <c r="F142" s="144">
        <f t="shared" si="24"/>
        <v>2.2618354458727064E-2</v>
      </c>
      <c r="G142" s="143">
        <v>2898</v>
      </c>
      <c r="H142" s="144">
        <f t="shared" si="25"/>
        <v>-0.93653644008409254</v>
      </c>
      <c r="I142" s="143">
        <v>30808</v>
      </c>
      <c r="J142" s="144">
        <f t="shared" si="25"/>
        <v>9.6307798481711533</v>
      </c>
      <c r="K142" s="143">
        <v>40842</v>
      </c>
      <c r="L142" s="144">
        <f t="shared" ref="L142:L148" si="26">IFERROR(K142/I142-1,"-")</f>
        <v>0.32569462477278632</v>
      </c>
      <c r="M142" s="144">
        <f>IFERROR(K142/C142-1,"-")</f>
        <v>-8.536749227392848E-2</v>
      </c>
    </row>
    <row r="143" spans="2:14" x14ac:dyDescent="0.25">
      <c r="B143" s="142" t="s">
        <v>144</v>
      </c>
      <c r="C143" s="143">
        <v>53182</v>
      </c>
      <c r="D143" s="144">
        <v>-0.10983529726834496</v>
      </c>
      <c r="E143" s="143">
        <v>18858</v>
      </c>
      <c r="F143" s="144">
        <f t="shared" si="24"/>
        <v>-0.64540634049114365</v>
      </c>
      <c r="G143" s="143">
        <v>5583</v>
      </c>
      <c r="H143" s="144">
        <f t="shared" si="25"/>
        <v>-0.70394527521476302</v>
      </c>
      <c r="I143" s="143">
        <v>41330</v>
      </c>
      <c r="J143" s="144">
        <f t="shared" si="25"/>
        <v>6.4028300197026686</v>
      </c>
      <c r="K143" s="143">
        <v>48374</v>
      </c>
      <c r="L143" s="144">
        <f t="shared" si="26"/>
        <v>0.17043309944350349</v>
      </c>
      <c r="M143" s="144">
        <f t="shared" ref="M143:M148" si="27">IFERROR(K143/C143-1,"-")</f>
        <v>-9.0406528524688778E-2</v>
      </c>
    </row>
    <row r="144" spans="2:14" x14ac:dyDescent="0.25">
      <c r="B144" s="142" t="s">
        <v>146</v>
      </c>
      <c r="C144" s="143">
        <v>47296</v>
      </c>
      <c r="D144" s="144">
        <v>-0.12521732697073951</v>
      </c>
      <c r="E144" s="143">
        <v>0</v>
      </c>
      <c r="F144" s="144">
        <f t="shared" si="24"/>
        <v>-1</v>
      </c>
      <c r="G144" s="143">
        <v>4679</v>
      </c>
      <c r="H144" s="144" t="str">
        <f t="shared" si="25"/>
        <v>-</v>
      </c>
      <c r="I144" s="143">
        <v>47019</v>
      </c>
      <c r="J144" s="144">
        <f t="shared" si="25"/>
        <v>9.0489420816413766</v>
      </c>
      <c r="K144" s="143">
        <v>47096</v>
      </c>
      <c r="L144" s="144">
        <f t="shared" si="26"/>
        <v>1.6376358493375154E-3</v>
      </c>
      <c r="M144" s="144">
        <f t="shared" si="27"/>
        <v>-4.2286874154262577E-3</v>
      </c>
    </row>
    <row r="145" spans="1:14" x14ac:dyDescent="0.25">
      <c r="B145" s="142" t="s">
        <v>148</v>
      </c>
      <c r="C145" s="143">
        <v>44068</v>
      </c>
      <c r="D145" s="144">
        <v>-0.2098119026699421</v>
      </c>
      <c r="E145" s="143">
        <v>96</v>
      </c>
      <c r="F145" s="144">
        <f t="shared" si="24"/>
        <v>-0.99782154851592997</v>
      </c>
      <c r="G145" s="143">
        <v>8882</v>
      </c>
      <c r="H145" s="144">
        <f t="shared" si="25"/>
        <v>91.520833333333329</v>
      </c>
      <c r="I145" s="143">
        <v>35452</v>
      </c>
      <c r="J145" s="144">
        <f t="shared" si="25"/>
        <v>2.9914433686106734</v>
      </c>
      <c r="K145" s="143">
        <v>39474</v>
      </c>
      <c r="L145" s="144">
        <f t="shared" si="26"/>
        <v>0.11344917070969207</v>
      </c>
      <c r="M145" s="144">
        <f t="shared" si="27"/>
        <v>-0.10424798039393668</v>
      </c>
    </row>
    <row r="146" spans="1:14" x14ac:dyDescent="0.25">
      <c r="B146" s="142" t="s">
        <v>150</v>
      </c>
      <c r="C146" s="143">
        <v>46964</v>
      </c>
      <c r="D146" s="144">
        <v>-0.12334801762114533</v>
      </c>
      <c r="E146" s="143">
        <v>122</v>
      </c>
      <c r="F146" s="144">
        <f t="shared" si="24"/>
        <v>-0.99740226556511369</v>
      </c>
      <c r="G146" s="143">
        <v>14556</v>
      </c>
      <c r="H146" s="144">
        <f t="shared" si="25"/>
        <v>118.31147540983606</v>
      </c>
      <c r="I146" s="143">
        <v>39234</v>
      </c>
      <c r="J146" s="144">
        <f t="shared" si="25"/>
        <v>1.6953833470733719</v>
      </c>
      <c r="K146" s="143">
        <v>35878</v>
      </c>
      <c r="L146" s="144">
        <f t="shared" si="26"/>
        <v>-8.5538053728908547E-2</v>
      </c>
      <c r="M146" s="144">
        <f t="shared" si="27"/>
        <v>-0.23605314709138914</v>
      </c>
    </row>
    <row r="147" spans="1:14" x14ac:dyDescent="0.25">
      <c r="B147" s="142" t="s">
        <v>152</v>
      </c>
      <c r="C147" s="143">
        <v>45367</v>
      </c>
      <c r="D147" s="144">
        <v>-0.23576975557165236</v>
      </c>
      <c r="E147" s="143">
        <v>11012</v>
      </c>
      <c r="F147" s="144">
        <f t="shared" si="24"/>
        <v>-0.75726849912932304</v>
      </c>
      <c r="G147" s="143">
        <v>23181</v>
      </c>
      <c r="H147" s="144">
        <f t="shared" si="25"/>
        <v>1.1050671994188157</v>
      </c>
      <c r="I147" s="143">
        <v>39349</v>
      </c>
      <c r="J147" s="144">
        <f t="shared" si="25"/>
        <v>0.69746775376385828</v>
      </c>
      <c r="K147" s="143">
        <v>37617</v>
      </c>
      <c r="L147" s="144">
        <f t="shared" si="26"/>
        <v>-4.4016366362550463E-2</v>
      </c>
      <c r="M147" s="144">
        <f t="shared" si="27"/>
        <v>-0.17082901668613748</v>
      </c>
    </row>
    <row r="148" spans="1:14" x14ac:dyDescent="0.25">
      <c r="B148" s="142" t="s">
        <v>154</v>
      </c>
      <c r="C148" s="143">
        <v>43828</v>
      </c>
      <c r="D148" s="144">
        <v>-0.24447509050163763</v>
      </c>
      <c r="E148" s="143">
        <v>15534</v>
      </c>
      <c r="F148" s="144">
        <f t="shared" si="24"/>
        <v>-0.64556904262115544</v>
      </c>
      <c r="G148" s="143">
        <v>25131</v>
      </c>
      <c r="H148" s="144">
        <f t="shared" si="25"/>
        <v>0.61780610274237158</v>
      </c>
      <c r="I148" s="143">
        <v>39614</v>
      </c>
      <c r="J148" s="144">
        <f t="shared" si="25"/>
        <v>0.57630018702001506</v>
      </c>
      <c r="K148" s="143">
        <v>38348</v>
      </c>
      <c r="L148" s="144">
        <f t="shared" si="26"/>
        <v>-3.1958398545968603E-2</v>
      </c>
      <c r="M148" s="144">
        <f t="shared" si="27"/>
        <v>-0.12503422469654102</v>
      </c>
    </row>
    <row r="149" spans="1:14" x14ac:dyDescent="0.25">
      <c r="B149" s="142" t="s">
        <v>156</v>
      </c>
      <c r="C149" s="143">
        <v>49458</v>
      </c>
      <c r="D149" s="144">
        <v>-0.23269776750391735</v>
      </c>
      <c r="E149" s="143">
        <v>1682</v>
      </c>
      <c r="F149" s="144">
        <f t="shared" si="24"/>
        <v>-0.96599134619272919</v>
      </c>
      <c r="G149" s="143">
        <v>34781</v>
      </c>
      <c r="H149" s="144">
        <f t="shared" si="25"/>
        <v>19.678359096313912</v>
      </c>
      <c r="I149" s="143">
        <v>41553</v>
      </c>
      <c r="J149" s="144">
        <f t="shared" si="25"/>
        <v>0.194704005060234</v>
      </c>
      <c r="K149" s="143"/>
      <c r="L149" s="144"/>
      <c r="M149" s="144"/>
    </row>
    <row r="150" spans="1:14" x14ac:dyDescent="0.25">
      <c r="A150" s="141"/>
      <c r="B150" s="142" t="s">
        <v>158</v>
      </c>
      <c r="C150" s="143">
        <v>49391</v>
      </c>
      <c r="D150" s="144">
        <v>-0.23272540856272916</v>
      </c>
      <c r="E150" s="143">
        <v>2986</v>
      </c>
      <c r="F150" s="144">
        <f t="shared" si="24"/>
        <v>-0.93954364155412928</v>
      </c>
      <c r="G150" s="143">
        <v>50667</v>
      </c>
      <c r="H150" s="144">
        <f t="shared" si="25"/>
        <v>15.968184862692564</v>
      </c>
      <c r="I150" s="143">
        <v>46982</v>
      </c>
      <c r="J150" s="144">
        <f t="shared" si="25"/>
        <v>-7.2729784672469266E-2</v>
      </c>
      <c r="K150" s="143"/>
      <c r="L150" s="144"/>
      <c r="M150" s="144"/>
    </row>
    <row r="151" spans="1:14" x14ac:dyDescent="0.25">
      <c r="B151" s="142" t="s">
        <v>160</v>
      </c>
      <c r="C151" s="143">
        <v>51371</v>
      </c>
      <c r="D151" s="144">
        <v>-0.11668414808191618</v>
      </c>
      <c r="E151" s="143">
        <v>10641</v>
      </c>
      <c r="F151" s="144">
        <f t="shared" si="24"/>
        <v>-0.79285978470343188</v>
      </c>
      <c r="G151" s="143">
        <v>51798</v>
      </c>
      <c r="H151" s="144">
        <f t="shared" si="25"/>
        <v>3.8677755850014099</v>
      </c>
      <c r="I151" s="143">
        <v>46672</v>
      </c>
      <c r="J151" s="144">
        <f t="shared" si="25"/>
        <v>-9.8961349859067904E-2</v>
      </c>
      <c r="K151" s="143"/>
      <c r="L151" s="144"/>
      <c r="M151" s="144"/>
    </row>
    <row r="152" spans="1:14" x14ac:dyDescent="0.25">
      <c r="B152" s="142" t="s">
        <v>162</v>
      </c>
      <c r="C152" s="143">
        <v>47609</v>
      </c>
      <c r="D152" s="144">
        <v>-0.11962350678649358</v>
      </c>
      <c r="E152" s="143">
        <v>12158</v>
      </c>
      <c r="F152" s="144">
        <f t="shared" si="24"/>
        <v>-0.74462811653258831</v>
      </c>
      <c r="G152" s="143">
        <v>41842</v>
      </c>
      <c r="H152" s="144">
        <f t="shared" si="25"/>
        <v>2.4415199868399409</v>
      </c>
      <c r="I152" s="143">
        <v>44254</v>
      </c>
      <c r="J152" s="144">
        <f t="shared" si="25"/>
        <v>5.7645428038812785E-2</v>
      </c>
      <c r="K152" s="143"/>
      <c r="L152" s="144"/>
      <c r="M152" s="144"/>
    </row>
    <row r="153" spans="1:14" ht="15.75" x14ac:dyDescent="0.25">
      <c r="B153" s="145" t="s">
        <v>122</v>
      </c>
      <c r="C153" s="146">
        <v>574270</v>
      </c>
      <c r="D153" s="147">
        <v>-0.16482573570581949</v>
      </c>
      <c r="E153" s="146">
        <v>164634</v>
      </c>
      <c r="F153" s="147">
        <f t="shared" si="24"/>
        <v>-0.71331603601093563</v>
      </c>
      <c r="G153" s="146">
        <v>269763</v>
      </c>
      <c r="H153" s="147">
        <f t="shared" si="25"/>
        <v>0.63856190094391185</v>
      </c>
      <c r="I153" s="146">
        <v>482557</v>
      </c>
      <c r="J153" s="147">
        <f t="shared" si="25"/>
        <v>0.78881833312945071</v>
      </c>
      <c r="K153" s="146">
        <v>332149</v>
      </c>
      <c r="L153" s="147">
        <v>9.5854118827038315E-2</v>
      </c>
      <c r="M153" s="147">
        <v>-0.11765987233059094</v>
      </c>
    </row>
    <row r="154" spans="1:14" ht="6" customHeight="1" x14ac:dyDescent="0.25"/>
    <row r="155" spans="1:14" x14ac:dyDescent="0.25">
      <c r="B155" s="49" t="s">
        <v>290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1"/>
      <c r="L156" s="152"/>
    </row>
    <row r="157" spans="1:14" x14ac:dyDescent="0.25">
      <c r="M157" s="151"/>
    </row>
    <row r="158" spans="1:14" ht="48.75" customHeight="1" thickBot="1" x14ac:dyDescent="0.3">
      <c r="B158" s="322" t="s">
        <v>297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1" t="s">
        <v>189</v>
      </c>
    </row>
    <row r="159" spans="1:14" ht="10.5" customHeight="1" thickBot="1" x14ac:dyDescent="0.3">
      <c r="B159" s="135"/>
      <c r="C159" s="136"/>
      <c r="D159" s="135"/>
      <c r="E159" s="135"/>
      <c r="F159" s="135"/>
      <c r="G159" s="135"/>
      <c r="H159" s="135"/>
      <c r="I159" s="135"/>
      <c r="J159" s="135"/>
      <c r="K159" s="4"/>
      <c r="L159" s="4"/>
      <c r="N159" s="1" t="s">
        <v>190</v>
      </c>
    </row>
    <row r="160" spans="1:14" ht="22.5" thickTop="1" thickBot="1" x14ac:dyDescent="0.3">
      <c r="B160" s="150" t="str">
        <f>C160</f>
        <v>Francia</v>
      </c>
      <c r="C160" s="332" t="s">
        <v>191</v>
      </c>
      <c r="D160" s="333"/>
      <c r="E160" s="333"/>
      <c r="F160" s="333"/>
      <c r="G160" s="333"/>
      <c r="H160" s="333"/>
      <c r="I160" s="333"/>
      <c r="J160" s="333"/>
      <c r="K160" s="333"/>
      <c r="L160" s="333"/>
      <c r="M160" s="334"/>
    </row>
    <row r="161" spans="2:13" ht="22.5" thickTop="1" thickBot="1" x14ac:dyDescent="0.3">
      <c r="B161" s="13"/>
      <c r="C161" s="335">
        <f>2019</f>
        <v>2019</v>
      </c>
      <c r="D161" s="336"/>
      <c r="E161" s="337">
        <v>2020</v>
      </c>
      <c r="F161" s="336"/>
      <c r="G161" s="337">
        <v>2021</v>
      </c>
      <c r="H161" s="336"/>
      <c r="I161" s="337">
        <v>2022</v>
      </c>
      <c r="J161" s="336"/>
      <c r="K161" s="337">
        <v>2023</v>
      </c>
      <c r="L161" s="338"/>
      <c r="M161" s="339"/>
    </row>
    <row r="162" spans="2:13" ht="16.5" thickTop="1" thickBot="1" x14ac:dyDescent="0.3">
      <c r="B162" s="16"/>
      <c r="C162" s="138" t="s">
        <v>136</v>
      </c>
      <c r="D162" s="139" t="str">
        <f>CONCATENATE("var ",RIGHT(2019,2),"/",RIGHT(2018,2))</f>
        <v>var 19/18</v>
      </c>
      <c r="E162" s="140" t="s">
        <v>136</v>
      </c>
      <c r="F162" s="139" t="str">
        <f>CONCATENATE("var ",RIGHT(E161,2),"/",RIGHT(E161-1,2))</f>
        <v>var 20/19</v>
      </c>
      <c r="G162" s="140" t="s">
        <v>136</v>
      </c>
      <c r="H162" s="139" t="str">
        <f>CONCATENATE("var ",RIGHT(G161,2),"/",RIGHT(G161-1,2))</f>
        <v>var 21/20</v>
      </c>
      <c r="I162" s="140" t="s">
        <v>136</v>
      </c>
      <c r="J162" s="139" t="str">
        <f>CONCATENATE("var ",RIGHT(I161,2),"/",RIGHT(I161-1,2))</f>
        <v>var 22/21</v>
      </c>
      <c r="K162" s="140" t="s">
        <v>136</v>
      </c>
      <c r="L162" s="139" t="str">
        <f>CONCATENATE("var ",RIGHT(K161,2),"/",RIGHT(K161-1,2))</f>
        <v>var 23/22</v>
      </c>
      <c r="M162" s="139" t="str">
        <f>CONCATENATE("var ",RIGHT(K161,2),"/",RIGHT(2019,2))</f>
        <v>var 23/19</v>
      </c>
    </row>
    <row r="163" spans="2:13" x14ac:dyDescent="0.25">
      <c r="B163" s="142" t="s">
        <v>140</v>
      </c>
      <c r="C163" s="143">
        <v>4777</v>
      </c>
      <c r="D163" s="144">
        <v>-5.0864295648718416E-2</v>
      </c>
      <c r="E163" s="143">
        <v>5299</v>
      </c>
      <c r="F163" s="144">
        <f t="shared" ref="F163:F175" si="28">IFERROR(E163/C163-1,"-")</f>
        <v>0.10927360267950603</v>
      </c>
      <c r="G163" s="143">
        <v>1987</v>
      </c>
      <c r="H163" s="144">
        <f t="shared" ref="H163:J175" si="29">IFERROR(G163/E163-1,"-")</f>
        <v>-0.62502358935648239</v>
      </c>
      <c r="I163" s="143">
        <v>4202</v>
      </c>
      <c r="J163" s="144">
        <f t="shared" si="29"/>
        <v>1.1147458480120784</v>
      </c>
      <c r="K163" s="143">
        <v>7223</v>
      </c>
      <c r="L163" s="144">
        <f t="shared" ref="L163:L170" si="30">IFERROR(K163/I163-1,"-")</f>
        <v>0.71894336030461692</v>
      </c>
      <c r="M163" s="144">
        <f>K163/C163-1</f>
        <v>0.51203684320703369</v>
      </c>
    </row>
    <row r="164" spans="2:13" x14ac:dyDescent="0.25">
      <c r="B164" s="142" t="s">
        <v>142</v>
      </c>
      <c r="C164" s="143">
        <v>5938</v>
      </c>
      <c r="D164" s="144">
        <v>-4.7481552775104241E-2</v>
      </c>
      <c r="E164" s="143">
        <v>7150</v>
      </c>
      <c r="F164" s="144">
        <f t="shared" si="28"/>
        <v>0.2041091276524083</v>
      </c>
      <c r="G164" s="143">
        <v>1941</v>
      </c>
      <c r="H164" s="144">
        <f t="shared" si="29"/>
        <v>-0.72853146853146855</v>
      </c>
      <c r="I164" s="143">
        <v>6655</v>
      </c>
      <c r="J164" s="144">
        <f t="shared" si="29"/>
        <v>2.4286450283359091</v>
      </c>
      <c r="K164" s="143">
        <v>9366</v>
      </c>
      <c r="L164" s="144">
        <f t="shared" si="30"/>
        <v>0.40736288504883555</v>
      </c>
      <c r="M164" s="144">
        <f>IFERROR(K164/C164-1,"-")</f>
        <v>0.57729875378915452</v>
      </c>
    </row>
    <row r="165" spans="2:13" x14ac:dyDescent="0.25">
      <c r="B165" s="142" t="s">
        <v>144</v>
      </c>
      <c r="C165" s="143">
        <v>6248</v>
      </c>
      <c r="D165" s="144">
        <v>-0.12247191011235958</v>
      </c>
      <c r="E165" s="143">
        <v>3513</v>
      </c>
      <c r="F165" s="144">
        <f t="shared" si="28"/>
        <v>-0.43774007682458382</v>
      </c>
      <c r="G165" s="143">
        <v>2165</v>
      </c>
      <c r="H165" s="144">
        <f t="shared" si="29"/>
        <v>-0.38371762026757761</v>
      </c>
      <c r="I165" s="143">
        <v>6549</v>
      </c>
      <c r="J165" s="144">
        <f t="shared" si="29"/>
        <v>2.0249422632794456</v>
      </c>
      <c r="K165" s="143">
        <v>7437</v>
      </c>
      <c r="L165" s="144">
        <f t="shared" si="30"/>
        <v>0.13559322033898313</v>
      </c>
      <c r="M165" s="144">
        <f t="shared" ref="M165:M170" si="31">IFERROR(K165/C165-1,"-")</f>
        <v>0.19030089628681179</v>
      </c>
    </row>
    <row r="166" spans="2:13" x14ac:dyDescent="0.25">
      <c r="B166" s="142" t="s">
        <v>146</v>
      </c>
      <c r="C166" s="143">
        <v>8320</v>
      </c>
      <c r="D166" s="144">
        <v>-0.2668311596757138</v>
      </c>
      <c r="E166" s="143">
        <v>0</v>
      </c>
      <c r="F166" s="144">
        <f t="shared" si="28"/>
        <v>-1</v>
      </c>
      <c r="G166" s="143">
        <v>2166</v>
      </c>
      <c r="H166" s="144" t="str">
        <f t="shared" si="29"/>
        <v>-</v>
      </c>
      <c r="I166" s="143">
        <v>9621</v>
      </c>
      <c r="J166" s="144">
        <f t="shared" si="29"/>
        <v>3.4418282548476453</v>
      </c>
      <c r="K166" s="143">
        <v>10688</v>
      </c>
      <c r="L166" s="144">
        <f t="shared" si="30"/>
        <v>0.11090323251221279</v>
      </c>
      <c r="M166" s="144">
        <f t="shared" si="31"/>
        <v>0.28461538461538471</v>
      </c>
    </row>
    <row r="167" spans="2:13" x14ac:dyDescent="0.25">
      <c r="B167" s="142" t="s">
        <v>148</v>
      </c>
      <c r="C167" s="143">
        <v>8140</v>
      </c>
      <c r="D167" s="144">
        <v>-0.18240257131378068</v>
      </c>
      <c r="E167" s="143">
        <v>7</v>
      </c>
      <c r="F167" s="144">
        <f t="shared" si="28"/>
        <v>-0.99914004914004917</v>
      </c>
      <c r="G167" s="143">
        <v>3942</v>
      </c>
      <c r="H167" s="144">
        <f t="shared" si="29"/>
        <v>562.14285714285711</v>
      </c>
      <c r="I167" s="143">
        <v>8766</v>
      </c>
      <c r="J167" s="144">
        <f t="shared" si="29"/>
        <v>1.2237442922374431</v>
      </c>
      <c r="K167" s="143">
        <v>8566</v>
      </c>
      <c r="L167" s="144">
        <f t="shared" si="30"/>
        <v>-2.2815423226100862E-2</v>
      </c>
      <c r="M167" s="144">
        <f t="shared" si="31"/>
        <v>5.2334152334152284E-2</v>
      </c>
    </row>
    <row r="168" spans="2:13" x14ac:dyDescent="0.25">
      <c r="B168" s="142" t="s">
        <v>150</v>
      </c>
      <c r="C168" s="143">
        <v>5791</v>
      </c>
      <c r="D168" s="144">
        <v>-0.13282419886193475</v>
      </c>
      <c r="E168" s="143">
        <v>33</v>
      </c>
      <c r="F168" s="144">
        <f t="shared" si="28"/>
        <v>-0.99430150233120362</v>
      </c>
      <c r="G168" s="143">
        <v>2713</v>
      </c>
      <c r="H168" s="144">
        <f t="shared" si="29"/>
        <v>81.212121212121218</v>
      </c>
      <c r="I168" s="143">
        <v>5386</v>
      </c>
      <c r="J168" s="144">
        <f t="shared" si="29"/>
        <v>0.98525617397714704</v>
      </c>
      <c r="K168" s="143">
        <v>6228</v>
      </c>
      <c r="L168" s="144">
        <f t="shared" si="30"/>
        <v>0.15633122911251385</v>
      </c>
      <c r="M168" s="144">
        <f t="shared" si="31"/>
        <v>7.5461923674667641E-2</v>
      </c>
    </row>
    <row r="169" spans="2:13" x14ac:dyDescent="0.25">
      <c r="B169" s="142" t="s">
        <v>152</v>
      </c>
      <c r="C169" s="143">
        <v>8342</v>
      </c>
      <c r="D169" s="144">
        <v>-9.0591954649514861E-2</v>
      </c>
      <c r="E169" s="143">
        <v>1013</v>
      </c>
      <c r="F169" s="144">
        <f t="shared" si="28"/>
        <v>-0.87856629105730044</v>
      </c>
      <c r="G169" s="143">
        <v>7311</v>
      </c>
      <c r="H169" s="144">
        <f t="shared" si="29"/>
        <v>6.2171767028627842</v>
      </c>
      <c r="I169" s="143">
        <v>9482</v>
      </c>
      <c r="J169" s="144">
        <f t="shared" si="29"/>
        <v>0.29694980166871843</v>
      </c>
      <c r="K169" s="143">
        <v>9002</v>
      </c>
      <c r="L169" s="144">
        <f t="shared" si="30"/>
        <v>-5.0622231596709533E-2</v>
      </c>
      <c r="M169" s="144">
        <f t="shared" si="31"/>
        <v>7.9117717573723434E-2</v>
      </c>
    </row>
    <row r="170" spans="2:13" x14ac:dyDescent="0.25">
      <c r="B170" s="142" t="s">
        <v>154</v>
      </c>
      <c r="C170" s="143">
        <v>11827</v>
      </c>
      <c r="D170" s="144">
        <v>-5.5049536593160808E-2</v>
      </c>
      <c r="E170" s="143">
        <v>2243</v>
      </c>
      <c r="F170" s="144">
        <f t="shared" si="28"/>
        <v>-0.81034920098080665</v>
      </c>
      <c r="G170" s="143">
        <v>11004</v>
      </c>
      <c r="H170" s="144">
        <f t="shared" si="29"/>
        <v>3.9059295586268394</v>
      </c>
      <c r="I170" s="143">
        <v>11262</v>
      </c>
      <c r="J170" s="144">
        <f t="shared" si="29"/>
        <v>2.3446019629225656E-2</v>
      </c>
      <c r="K170" s="143">
        <v>11318</v>
      </c>
      <c r="L170" s="144">
        <f t="shared" si="30"/>
        <v>4.9724738057184137E-3</v>
      </c>
      <c r="M170" s="144">
        <f t="shared" si="31"/>
        <v>-4.3037118457766144E-2</v>
      </c>
    </row>
    <row r="171" spans="2:13" x14ac:dyDescent="0.25">
      <c r="B171" s="142" t="s">
        <v>156</v>
      </c>
      <c r="C171" s="143">
        <v>6010</v>
      </c>
      <c r="D171" s="144">
        <v>-0.1152657147063153</v>
      </c>
      <c r="E171" s="143">
        <v>801</v>
      </c>
      <c r="F171" s="144">
        <f t="shared" si="28"/>
        <v>-0.86672212978369378</v>
      </c>
      <c r="G171" s="143">
        <v>5432</v>
      </c>
      <c r="H171" s="144">
        <f t="shared" si="29"/>
        <v>5.7815230961298374</v>
      </c>
      <c r="I171" s="143">
        <v>6277</v>
      </c>
      <c r="J171" s="144">
        <f t="shared" si="29"/>
        <v>0.15555964653902787</v>
      </c>
      <c r="K171" s="143"/>
      <c r="L171" s="144"/>
      <c r="M171" s="144"/>
    </row>
    <row r="172" spans="2:13" x14ac:dyDescent="0.25">
      <c r="B172" s="142" t="s">
        <v>158</v>
      </c>
      <c r="C172" s="143">
        <v>7726</v>
      </c>
      <c r="D172" s="144">
        <v>-4.3456728983533477E-2</v>
      </c>
      <c r="E172" s="143">
        <v>2400</v>
      </c>
      <c r="F172" s="144">
        <f t="shared" si="28"/>
        <v>-0.68936060056950554</v>
      </c>
      <c r="G172" s="143">
        <v>8135</v>
      </c>
      <c r="H172" s="144">
        <f t="shared" si="29"/>
        <v>2.3895833333333334</v>
      </c>
      <c r="I172" s="143">
        <v>8808</v>
      </c>
      <c r="J172" s="144">
        <f t="shared" si="29"/>
        <v>8.2728948985863582E-2</v>
      </c>
      <c r="K172" s="143"/>
      <c r="L172" s="144"/>
      <c r="M172" s="144"/>
    </row>
    <row r="173" spans="2:13" x14ac:dyDescent="0.25">
      <c r="B173" s="142" t="s">
        <v>160</v>
      </c>
      <c r="C173" s="143">
        <v>4782</v>
      </c>
      <c r="D173" s="144">
        <v>0.12517647058823522</v>
      </c>
      <c r="E173" s="143">
        <v>759</v>
      </c>
      <c r="F173" s="144">
        <f t="shared" si="28"/>
        <v>-0.84127979924717688</v>
      </c>
      <c r="G173" s="143">
        <v>4800</v>
      </c>
      <c r="H173" s="144">
        <f t="shared" si="29"/>
        <v>5.3241106719367588</v>
      </c>
      <c r="I173" s="143">
        <v>5727</v>
      </c>
      <c r="J173" s="144">
        <f t="shared" si="29"/>
        <v>0.19312499999999999</v>
      </c>
      <c r="K173" s="143"/>
      <c r="L173" s="144"/>
      <c r="M173" s="144"/>
    </row>
    <row r="174" spans="2:13" x14ac:dyDescent="0.25">
      <c r="B174" s="142" t="s">
        <v>162</v>
      </c>
      <c r="C174" s="143">
        <v>4466</v>
      </c>
      <c r="D174" s="144">
        <v>1.0635890472957765E-2</v>
      </c>
      <c r="E174" s="143">
        <v>1763</v>
      </c>
      <c r="F174" s="144">
        <f t="shared" si="28"/>
        <v>-0.60523958799820865</v>
      </c>
      <c r="G174" s="143">
        <v>5309</v>
      </c>
      <c r="H174" s="144">
        <f t="shared" si="29"/>
        <v>2.0113442994895063</v>
      </c>
      <c r="I174" s="143">
        <v>6705</v>
      </c>
      <c r="J174" s="144">
        <f t="shared" si="29"/>
        <v>0.26294970804294593</v>
      </c>
      <c r="K174" s="143"/>
      <c r="L174" s="144"/>
      <c r="M174" s="144"/>
    </row>
    <row r="175" spans="2:13" ht="15.75" x14ac:dyDescent="0.25">
      <c r="B175" s="145" t="s">
        <v>122</v>
      </c>
      <c r="C175" s="146">
        <v>82367</v>
      </c>
      <c r="D175" s="147">
        <v>-0.10076749238512184</v>
      </c>
      <c r="E175" s="146">
        <v>24981</v>
      </c>
      <c r="F175" s="147">
        <f t="shared" si="28"/>
        <v>-0.69671106146879214</v>
      </c>
      <c r="G175" s="146">
        <v>56905</v>
      </c>
      <c r="H175" s="147">
        <f t="shared" si="29"/>
        <v>1.277931227733077</v>
      </c>
      <c r="I175" s="146">
        <v>89440</v>
      </c>
      <c r="J175" s="147">
        <f t="shared" si="29"/>
        <v>0.57174237764695546</v>
      </c>
      <c r="K175" s="146">
        <v>69828</v>
      </c>
      <c r="L175" s="147">
        <v>0.12765854367520957</v>
      </c>
      <c r="M175" s="147">
        <v>0.17589209032888209</v>
      </c>
    </row>
    <row r="176" spans="2:13" ht="6" customHeight="1" x14ac:dyDescent="0.25"/>
    <row r="177" spans="1:14" x14ac:dyDescent="0.25">
      <c r="B177" s="49" t="s">
        <v>290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22" t="s">
        <v>298</v>
      </c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1" t="s">
        <v>193</v>
      </c>
    </row>
    <row r="181" spans="1:14" ht="10.5" customHeight="1" thickBot="1" x14ac:dyDescent="0.3">
      <c r="B181" s="135"/>
      <c r="C181" s="136"/>
      <c r="D181" s="135"/>
      <c r="E181" s="135"/>
      <c r="F181" s="135"/>
      <c r="G181" s="135"/>
      <c r="H181" s="135"/>
      <c r="I181" s="135"/>
      <c r="J181" s="135"/>
      <c r="K181" s="4"/>
      <c r="L181" s="4"/>
      <c r="N181" s="1" t="s">
        <v>194</v>
      </c>
    </row>
    <row r="182" spans="1:14" ht="22.5" thickTop="1" thickBot="1" x14ac:dyDescent="0.3">
      <c r="B182" s="150" t="str">
        <f>C182</f>
        <v>Bélgica</v>
      </c>
      <c r="C182" s="332" t="s">
        <v>195</v>
      </c>
      <c r="D182" s="333"/>
      <c r="E182" s="333"/>
      <c r="F182" s="333"/>
      <c r="G182" s="333"/>
      <c r="H182" s="333"/>
      <c r="I182" s="333"/>
      <c r="J182" s="333"/>
      <c r="K182" s="333"/>
      <c r="L182" s="333"/>
      <c r="M182" s="334"/>
    </row>
    <row r="183" spans="1:14" ht="22.5" thickTop="1" thickBot="1" x14ac:dyDescent="0.3">
      <c r="B183" s="13"/>
      <c r="C183" s="335">
        <f>2019</f>
        <v>2019</v>
      </c>
      <c r="D183" s="336"/>
      <c r="E183" s="337">
        <v>2020</v>
      </c>
      <c r="F183" s="336"/>
      <c r="G183" s="337">
        <v>2021</v>
      </c>
      <c r="H183" s="336"/>
      <c r="I183" s="337">
        <v>2022</v>
      </c>
      <c r="J183" s="336"/>
      <c r="K183" s="337">
        <v>2023</v>
      </c>
      <c r="L183" s="338"/>
      <c r="M183" s="339"/>
    </row>
    <row r="184" spans="1:14" ht="16.5" thickTop="1" thickBot="1" x14ac:dyDescent="0.3">
      <c r="B184" s="16"/>
      <c r="C184" s="138" t="s">
        <v>136</v>
      </c>
      <c r="D184" s="139" t="str">
        <f>CONCATENATE("var ",RIGHT(2019,2),"/",RIGHT(2018,2))</f>
        <v>var 19/18</v>
      </c>
      <c r="E184" s="140" t="s">
        <v>136</v>
      </c>
      <c r="F184" s="139" t="str">
        <f>CONCATENATE("var ",RIGHT(E183,2),"/",RIGHT(E183-1,2))</f>
        <v>var 20/19</v>
      </c>
      <c r="G184" s="140" t="s">
        <v>136</v>
      </c>
      <c r="H184" s="139" t="str">
        <f>CONCATENATE("var ",RIGHT(G183,2),"/",RIGHT(G183-1,2))</f>
        <v>var 21/20</v>
      </c>
      <c r="I184" s="140" t="s">
        <v>136</v>
      </c>
      <c r="J184" s="139" t="str">
        <f>CONCATENATE("var ",RIGHT(I183,2),"/",RIGHT(I183-1,2))</f>
        <v>var 22/21</v>
      </c>
      <c r="K184" s="140" t="s">
        <v>136</v>
      </c>
      <c r="L184" s="139" t="str">
        <f>CONCATENATE("var ",RIGHT(K183,2),"/",RIGHT(K183-1,2))</f>
        <v>var 23/22</v>
      </c>
      <c r="M184" s="139" t="str">
        <f>CONCATENATE("var ",RIGHT(K183,2),"/",RIGHT(2019,2))</f>
        <v>var 23/19</v>
      </c>
    </row>
    <row r="185" spans="1:14" x14ac:dyDescent="0.25">
      <c r="A185" s="141"/>
      <c r="B185" s="142" t="s">
        <v>140</v>
      </c>
      <c r="C185" s="143">
        <v>5281</v>
      </c>
      <c r="D185" s="144">
        <v>-9.9420190995907265E-2</v>
      </c>
      <c r="E185" s="143">
        <v>4770</v>
      </c>
      <c r="F185" s="144">
        <f t="shared" ref="F185:F197" si="32">IFERROR(E185/C185-1,"-")</f>
        <v>-9.6761976898314672E-2</v>
      </c>
      <c r="G185" s="143">
        <v>1396</v>
      </c>
      <c r="H185" s="144">
        <f t="shared" ref="H185:J197" si="33">IFERROR(G185/E185-1,"-")</f>
        <v>-0.70733752620545065</v>
      </c>
      <c r="I185" s="143">
        <v>5781</v>
      </c>
      <c r="J185" s="144">
        <f t="shared" si="33"/>
        <v>3.1411174785100284</v>
      </c>
      <c r="K185" s="143">
        <v>5547</v>
      </c>
      <c r="L185" s="144">
        <f t="shared" ref="L185:L192" si="34">IFERROR(K185/I185-1,"-")</f>
        <v>-4.0477426050856247E-2</v>
      </c>
      <c r="M185" s="144">
        <f>K185/C185-1</f>
        <v>5.0369248248437692E-2</v>
      </c>
    </row>
    <row r="186" spans="1:14" x14ac:dyDescent="0.25">
      <c r="B186" s="142" t="s">
        <v>142</v>
      </c>
      <c r="C186" s="143">
        <v>4551</v>
      </c>
      <c r="D186" s="144">
        <v>-0.20879694019471484</v>
      </c>
      <c r="E186" s="143">
        <v>5110</v>
      </c>
      <c r="F186" s="144">
        <f t="shared" si="32"/>
        <v>0.12283014722039121</v>
      </c>
      <c r="G186" s="143">
        <v>170</v>
      </c>
      <c r="H186" s="144">
        <f t="shared" si="33"/>
        <v>-0.96673189823874761</v>
      </c>
      <c r="I186" s="143">
        <v>5925</v>
      </c>
      <c r="J186" s="144">
        <f t="shared" si="33"/>
        <v>33.852941176470587</v>
      </c>
      <c r="K186" s="143">
        <v>5633</v>
      </c>
      <c r="L186" s="144">
        <f t="shared" si="34"/>
        <v>-4.9282700421940939E-2</v>
      </c>
      <c r="M186" s="144">
        <f>IFERROR(K186/C186-1,"-")</f>
        <v>0.23774994506701819</v>
      </c>
    </row>
    <row r="187" spans="1:14" x14ac:dyDescent="0.25">
      <c r="B187" s="142" t="s">
        <v>144</v>
      </c>
      <c r="C187" s="143">
        <v>6364</v>
      </c>
      <c r="D187" s="144">
        <v>1.0479517307081521E-2</v>
      </c>
      <c r="E187" s="143">
        <v>1894</v>
      </c>
      <c r="F187" s="144">
        <f t="shared" si="32"/>
        <v>-0.70238843494657455</v>
      </c>
      <c r="G187" s="143">
        <v>248</v>
      </c>
      <c r="H187" s="144">
        <f t="shared" si="33"/>
        <v>-0.86906019007391766</v>
      </c>
      <c r="I187" s="143">
        <v>6016</v>
      </c>
      <c r="J187" s="144">
        <f t="shared" si="33"/>
        <v>23.258064516129032</v>
      </c>
      <c r="K187" s="143">
        <v>6275</v>
      </c>
      <c r="L187" s="144">
        <f t="shared" si="34"/>
        <v>4.3051861702127603E-2</v>
      </c>
      <c r="M187" s="144">
        <f t="shared" ref="M187:M192" si="35">IFERROR(K187/C187-1,"-")</f>
        <v>-1.3984915147705834E-2</v>
      </c>
    </row>
    <row r="188" spans="1:14" x14ac:dyDescent="0.25">
      <c r="B188" s="142" t="s">
        <v>146</v>
      </c>
      <c r="C188" s="143">
        <v>7773</v>
      </c>
      <c r="D188" s="144">
        <v>-8.423656927426959E-2</v>
      </c>
      <c r="E188" s="143">
        <v>0</v>
      </c>
      <c r="F188" s="144">
        <f t="shared" si="32"/>
        <v>-1</v>
      </c>
      <c r="G188" s="143">
        <v>416</v>
      </c>
      <c r="H188" s="144" t="str">
        <f t="shared" si="33"/>
        <v>-</v>
      </c>
      <c r="I188" s="143">
        <v>8779</v>
      </c>
      <c r="J188" s="144">
        <f t="shared" si="33"/>
        <v>20.103365384615383</v>
      </c>
      <c r="K188" s="143">
        <v>8770</v>
      </c>
      <c r="L188" s="144">
        <f t="shared" si="34"/>
        <v>-1.0251737099897795E-3</v>
      </c>
      <c r="M188" s="144">
        <f t="shared" si="35"/>
        <v>0.12826450533899392</v>
      </c>
    </row>
    <row r="189" spans="1:14" x14ac:dyDescent="0.25">
      <c r="B189" s="142" t="s">
        <v>148</v>
      </c>
      <c r="C189" s="143">
        <v>6408</v>
      </c>
      <c r="D189" s="144">
        <v>-7.8913324708926313E-2</v>
      </c>
      <c r="E189" s="143">
        <v>6</v>
      </c>
      <c r="F189" s="144">
        <f t="shared" si="32"/>
        <v>-0.99906367041198507</v>
      </c>
      <c r="G189" s="143">
        <v>1933</v>
      </c>
      <c r="H189" s="144">
        <f t="shared" si="33"/>
        <v>321.16666666666669</v>
      </c>
      <c r="I189" s="143">
        <v>5511</v>
      </c>
      <c r="J189" s="144">
        <f t="shared" si="33"/>
        <v>1.8510087946197622</v>
      </c>
      <c r="K189" s="143">
        <v>7744</v>
      </c>
      <c r="L189" s="144">
        <f t="shared" si="34"/>
        <v>0.40518962075848308</v>
      </c>
      <c r="M189" s="144">
        <f t="shared" si="35"/>
        <v>0.20848938826466923</v>
      </c>
    </row>
    <row r="190" spans="1:14" x14ac:dyDescent="0.25">
      <c r="B190" s="142" t="s">
        <v>196</v>
      </c>
      <c r="C190" s="143">
        <v>7816</v>
      </c>
      <c r="D190" s="144">
        <v>8.7216580887466977E-2</v>
      </c>
      <c r="E190" s="143">
        <v>7</v>
      </c>
      <c r="F190" s="144">
        <f t="shared" si="32"/>
        <v>-0.99910440122824973</v>
      </c>
      <c r="G190" s="143">
        <v>4559</v>
      </c>
      <c r="H190" s="144">
        <f t="shared" si="33"/>
        <v>650.28571428571433</v>
      </c>
      <c r="I190" s="143">
        <v>5402</v>
      </c>
      <c r="J190" s="144">
        <f t="shared" si="33"/>
        <v>0.18490897126562844</v>
      </c>
      <c r="K190" s="143">
        <v>5656</v>
      </c>
      <c r="L190" s="144">
        <f t="shared" si="34"/>
        <v>4.7019622362088009E-2</v>
      </c>
      <c r="M190" s="144">
        <f t="shared" si="35"/>
        <v>-0.27635619242579323</v>
      </c>
    </row>
    <row r="191" spans="1:14" x14ac:dyDescent="0.25">
      <c r="B191" s="142" t="s">
        <v>152</v>
      </c>
      <c r="C191" s="143">
        <v>9059</v>
      </c>
      <c r="D191" s="144">
        <v>-0.12380307573266269</v>
      </c>
      <c r="E191" s="143">
        <v>2633</v>
      </c>
      <c r="F191" s="144">
        <f t="shared" si="32"/>
        <v>-0.70934981786069096</v>
      </c>
      <c r="G191" s="143">
        <v>5596</v>
      </c>
      <c r="H191" s="144">
        <f t="shared" si="33"/>
        <v>1.1253323205469048</v>
      </c>
      <c r="I191" s="143">
        <v>10797</v>
      </c>
      <c r="J191" s="144">
        <f t="shared" si="33"/>
        <v>0.92941386704789131</v>
      </c>
      <c r="K191" s="143">
        <v>10922</v>
      </c>
      <c r="L191" s="144">
        <f t="shared" si="34"/>
        <v>1.1577289987959594E-2</v>
      </c>
      <c r="M191" s="144">
        <f t="shared" si="35"/>
        <v>0.20565183795120867</v>
      </c>
    </row>
    <row r="192" spans="1:14" x14ac:dyDescent="0.25">
      <c r="B192" s="142" t="s">
        <v>154</v>
      </c>
      <c r="C192" s="143">
        <v>7458</v>
      </c>
      <c r="D192" s="144">
        <v>-5.3913484713941418E-2</v>
      </c>
      <c r="E192" s="143">
        <v>3403</v>
      </c>
      <c r="F192" s="144">
        <f t="shared" si="32"/>
        <v>-0.54371145079109673</v>
      </c>
      <c r="G192" s="143">
        <v>6893</v>
      </c>
      <c r="H192" s="144">
        <f t="shared" si="33"/>
        <v>1.0255656773435202</v>
      </c>
      <c r="I192" s="143">
        <v>7333</v>
      </c>
      <c r="J192" s="144">
        <f t="shared" si="33"/>
        <v>6.3832873930073974E-2</v>
      </c>
      <c r="K192" s="143">
        <v>7539</v>
      </c>
      <c r="L192" s="144">
        <f t="shared" si="34"/>
        <v>2.8092186008454867E-2</v>
      </c>
      <c r="M192" s="144">
        <f t="shared" si="35"/>
        <v>1.0860820595333776E-2</v>
      </c>
    </row>
    <row r="193" spans="2:14" x14ac:dyDescent="0.25">
      <c r="B193" s="142" t="s">
        <v>156</v>
      </c>
      <c r="C193" s="143">
        <v>6956</v>
      </c>
      <c r="D193" s="144">
        <v>-3.5496394897393202E-2</v>
      </c>
      <c r="E193" s="143">
        <v>340</v>
      </c>
      <c r="F193" s="144">
        <f t="shared" si="32"/>
        <v>-0.9511213341000575</v>
      </c>
      <c r="G193" s="143">
        <v>7151</v>
      </c>
      <c r="H193" s="144">
        <f t="shared" si="33"/>
        <v>20.03235294117647</v>
      </c>
      <c r="I193" s="143">
        <v>6861</v>
      </c>
      <c r="J193" s="144">
        <f t="shared" si="33"/>
        <v>-4.0553768703677773E-2</v>
      </c>
      <c r="K193" s="143"/>
      <c r="L193" s="144"/>
      <c r="M193" s="144"/>
    </row>
    <row r="194" spans="2:14" x14ac:dyDescent="0.25">
      <c r="B194" s="142" t="s">
        <v>158</v>
      </c>
      <c r="C194" s="143">
        <v>6361</v>
      </c>
      <c r="D194" s="144">
        <v>-0.10922839938383977</v>
      </c>
      <c r="E194" s="143">
        <v>633</v>
      </c>
      <c r="F194" s="144">
        <f t="shared" si="32"/>
        <v>-0.90048734475711367</v>
      </c>
      <c r="G194" s="143">
        <v>8262</v>
      </c>
      <c r="H194" s="144">
        <f t="shared" si="33"/>
        <v>12.052132701421801</v>
      </c>
      <c r="I194" s="143">
        <v>7780</v>
      </c>
      <c r="J194" s="144">
        <f t="shared" si="33"/>
        <v>-5.8339385136770727E-2</v>
      </c>
      <c r="K194" s="143"/>
      <c r="L194" s="144"/>
      <c r="M194" s="144"/>
    </row>
    <row r="195" spans="2:14" x14ac:dyDescent="0.25">
      <c r="B195" s="142" t="s">
        <v>160</v>
      </c>
      <c r="C195" s="143">
        <v>5193</v>
      </c>
      <c r="D195" s="144">
        <v>-3.8498556304134013E-4</v>
      </c>
      <c r="E195" s="143">
        <v>1952</v>
      </c>
      <c r="F195" s="144">
        <f t="shared" si="32"/>
        <v>-0.62410937800885802</v>
      </c>
      <c r="G195" s="143">
        <v>6651</v>
      </c>
      <c r="H195" s="144">
        <f t="shared" si="33"/>
        <v>2.4072745901639343</v>
      </c>
      <c r="I195" s="143">
        <v>5379</v>
      </c>
      <c r="J195" s="144">
        <f t="shared" si="33"/>
        <v>-0.19124943617501122</v>
      </c>
      <c r="K195" s="143"/>
      <c r="L195" s="144"/>
      <c r="M195" s="144"/>
    </row>
    <row r="196" spans="2:14" x14ac:dyDescent="0.25">
      <c r="B196" s="142" t="s">
        <v>162</v>
      </c>
      <c r="C196" s="143">
        <v>5794</v>
      </c>
      <c r="D196" s="144">
        <v>-5.5890500244419106E-2</v>
      </c>
      <c r="E196" s="143">
        <v>3682</v>
      </c>
      <c r="F196" s="144">
        <f t="shared" si="32"/>
        <v>-0.36451501553331034</v>
      </c>
      <c r="G196" s="143">
        <v>6124</v>
      </c>
      <c r="H196" s="144">
        <f t="shared" si="33"/>
        <v>0.66322650733297128</v>
      </c>
      <c r="I196" s="143">
        <v>5928</v>
      </c>
      <c r="J196" s="144">
        <f t="shared" si="33"/>
        <v>-3.2005225342913168E-2</v>
      </c>
      <c r="K196" s="143"/>
      <c r="L196" s="144"/>
      <c r="M196" s="144"/>
    </row>
    <row r="197" spans="2:14" ht="15.75" x14ac:dyDescent="0.25">
      <c r="B197" s="145" t="s">
        <v>122</v>
      </c>
      <c r="C197" s="146">
        <v>79014</v>
      </c>
      <c r="D197" s="147">
        <v>-6.4424841631638197E-2</v>
      </c>
      <c r="E197" s="146">
        <v>24430</v>
      </c>
      <c r="F197" s="147">
        <f t="shared" si="32"/>
        <v>-0.69081428607588524</v>
      </c>
      <c r="G197" s="146">
        <v>49399</v>
      </c>
      <c r="H197" s="147">
        <f t="shared" si="33"/>
        <v>1.0220630372492838</v>
      </c>
      <c r="I197" s="146">
        <v>81492</v>
      </c>
      <c r="J197" s="147">
        <f t="shared" si="33"/>
        <v>0.6496690216401142</v>
      </c>
      <c r="K197" s="146">
        <v>58086</v>
      </c>
      <c r="L197" s="147">
        <v>4.5765519227999318E-2</v>
      </c>
      <c r="M197" s="147">
        <v>6.1707183330286908E-2</v>
      </c>
    </row>
    <row r="198" spans="2:14" ht="6" customHeight="1" x14ac:dyDescent="0.25"/>
    <row r="199" spans="2:14" x14ac:dyDescent="0.25">
      <c r="B199" s="49" t="s">
        <v>290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1"/>
    </row>
    <row r="202" spans="2:14" ht="48.75" customHeight="1" thickBot="1" x14ac:dyDescent="0.3">
      <c r="B202" s="322" t="s">
        <v>299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1" t="s">
        <v>198</v>
      </c>
    </row>
    <row r="203" spans="2:14" ht="10.5" customHeight="1" thickBot="1" x14ac:dyDescent="0.3">
      <c r="B203" s="135"/>
      <c r="C203" s="136"/>
      <c r="D203" s="135"/>
      <c r="E203" s="135"/>
      <c r="F203" s="135"/>
      <c r="G203" s="135"/>
      <c r="H203" s="135"/>
      <c r="I203" s="135"/>
      <c r="J203" s="135"/>
      <c r="K203" s="4"/>
      <c r="L203" s="4"/>
      <c r="N203" s="1" t="s">
        <v>199</v>
      </c>
    </row>
    <row r="204" spans="2:14" ht="22.5" thickTop="1" thickBot="1" x14ac:dyDescent="0.3">
      <c r="B204" s="150" t="str">
        <f>C204</f>
        <v>Países Bajos</v>
      </c>
      <c r="C204" s="332" t="s">
        <v>200</v>
      </c>
      <c r="D204" s="333"/>
      <c r="E204" s="333"/>
      <c r="F204" s="333"/>
      <c r="G204" s="333"/>
      <c r="H204" s="333"/>
      <c r="I204" s="333"/>
      <c r="J204" s="333"/>
      <c r="K204" s="333"/>
      <c r="L204" s="333"/>
      <c r="M204" s="334"/>
    </row>
    <row r="205" spans="2:14" ht="22.5" thickTop="1" thickBot="1" x14ac:dyDescent="0.3">
      <c r="B205" s="13"/>
      <c r="C205" s="335">
        <f>2019</f>
        <v>2019</v>
      </c>
      <c r="D205" s="336"/>
      <c r="E205" s="337">
        <v>2020</v>
      </c>
      <c r="F205" s="336"/>
      <c r="G205" s="337">
        <v>2021</v>
      </c>
      <c r="H205" s="336"/>
      <c r="I205" s="337">
        <v>2022</v>
      </c>
      <c r="J205" s="336"/>
      <c r="K205" s="337">
        <v>2023</v>
      </c>
      <c r="L205" s="338"/>
      <c r="M205" s="339"/>
    </row>
    <row r="206" spans="2:14" ht="16.5" thickTop="1" thickBot="1" x14ac:dyDescent="0.3">
      <c r="B206" s="16"/>
      <c r="C206" s="138" t="s">
        <v>136</v>
      </c>
      <c r="D206" s="139" t="str">
        <f>CONCATENATE("var ",RIGHT(2019,2),"/",RIGHT(2018,2))</f>
        <v>var 19/18</v>
      </c>
      <c r="E206" s="140" t="s">
        <v>136</v>
      </c>
      <c r="F206" s="139" t="str">
        <f>CONCATENATE("var ",RIGHT(E205,2),"/",RIGHT(E205-1,2))</f>
        <v>var 20/19</v>
      </c>
      <c r="G206" s="140" t="s">
        <v>136</v>
      </c>
      <c r="H206" s="139" t="str">
        <f>CONCATENATE("var ",RIGHT(G205,2),"/",RIGHT(G205-1,2))</f>
        <v>var 21/20</v>
      </c>
      <c r="I206" s="140" t="s">
        <v>136</v>
      </c>
      <c r="J206" s="139" t="str">
        <f>CONCATENATE("var ",RIGHT(I205,2),"/",RIGHT(I205-1,2))</f>
        <v>var 22/21</v>
      </c>
      <c r="K206" s="140" t="s">
        <v>136</v>
      </c>
      <c r="L206" s="139" t="str">
        <f>CONCATENATE("var ",RIGHT(K205,2),"/",RIGHT(K205-1,2))</f>
        <v>var 23/22</v>
      </c>
      <c r="M206" s="139" t="str">
        <f>CONCATENATE("var ",RIGHT(K205,2),"/",RIGHT(2019,2))</f>
        <v>var 23/19</v>
      </c>
    </row>
    <row r="207" spans="2:14" x14ac:dyDescent="0.25">
      <c r="B207" s="142" t="s">
        <v>140</v>
      </c>
      <c r="C207" s="143">
        <v>15002</v>
      </c>
      <c r="D207" s="144">
        <v>-2.5970653161927038E-2</v>
      </c>
      <c r="E207" s="143">
        <v>14546</v>
      </c>
      <c r="F207" s="144">
        <f t="shared" ref="F207:F219" si="36">IFERROR(E207/C207-1,"-")</f>
        <v>-3.0395947207039087E-2</v>
      </c>
      <c r="G207" s="143">
        <v>509</v>
      </c>
      <c r="H207" s="144">
        <f t="shared" ref="H207:J219" si="37">IFERROR(G207/E207-1,"-")</f>
        <v>-0.96500756221641693</v>
      </c>
      <c r="I207" s="143">
        <v>16833</v>
      </c>
      <c r="J207" s="144">
        <f t="shared" si="37"/>
        <v>32.07072691552063</v>
      </c>
      <c r="K207" s="143">
        <v>17690</v>
      </c>
      <c r="L207" s="144">
        <f t="shared" ref="L207:L214" si="38">IFERROR(K207/I207-1,"-")</f>
        <v>5.0911899245529524E-2</v>
      </c>
      <c r="M207" s="144">
        <f>K207/C207-1</f>
        <v>0.1791761098520197</v>
      </c>
    </row>
    <row r="208" spans="2:14" x14ac:dyDescent="0.25">
      <c r="B208" s="142" t="s">
        <v>142</v>
      </c>
      <c r="C208" s="143">
        <v>13422</v>
      </c>
      <c r="D208" s="144">
        <v>-0.1016064257028112</v>
      </c>
      <c r="E208" s="143">
        <v>15949</v>
      </c>
      <c r="F208" s="144">
        <f t="shared" si="36"/>
        <v>0.18827298465206388</v>
      </c>
      <c r="G208" s="143">
        <v>339</v>
      </c>
      <c r="H208" s="144">
        <f t="shared" si="37"/>
        <v>-0.97874474888707752</v>
      </c>
      <c r="I208" s="143">
        <v>17692</v>
      </c>
      <c r="J208" s="144">
        <f t="shared" si="37"/>
        <v>51.188790560471979</v>
      </c>
      <c r="K208" s="143">
        <v>16379</v>
      </c>
      <c r="L208" s="144">
        <f t="shared" si="38"/>
        <v>-7.4214334162333251E-2</v>
      </c>
      <c r="M208" s="144">
        <f>IFERROR(K208/C208-1,"-")</f>
        <v>0.22030993890627326</v>
      </c>
    </row>
    <row r="209" spans="2:14" x14ac:dyDescent="0.25">
      <c r="B209" s="142" t="s">
        <v>144</v>
      </c>
      <c r="C209" s="143">
        <v>16460</v>
      </c>
      <c r="D209" s="144">
        <v>0.1858789625360231</v>
      </c>
      <c r="E209" s="143">
        <v>6273</v>
      </c>
      <c r="F209" s="144">
        <f t="shared" si="36"/>
        <v>-0.61889428918590528</v>
      </c>
      <c r="G209" s="143">
        <v>508</v>
      </c>
      <c r="H209" s="144">
        <f t="shared" si="37"/>
        <v>-0.91901801370954883</v>
      </c>
      <c r="I209" s="143">
        <v>17450</v>
      </c>
      <c r="J209" s="144">
        <f t="shared" si="37"/>
        <v>33.3503937007874</v>
      </c>
      <c r="K209" s="143">
        <v>16203</v>
      </c>
      <c r="L209" s="144">
        <f t="shared" si="38"/>
        <v>-7.1461318051575962E-2</v>
      </c>
      <c r="M209" s="144">
        <f t="shared" ref="M209:M214" si="39">IFERROR(K209/C209-1,"-")</f>
        <v>-1.5613608748481167E-2</v>
      </c>
    </row>
    <row r="210" spans="2:14" x14ac:dyDescent="0.25">
      <c r="B210" s="142" t="s">
        <v>146</v>
      </c>
      <c r="C210" s="143">
        <v>18733</v>
      </c>
      <c r="D210" s="144">
        <v>-2.6604312808521713E-2</v>
      </c>
      <c r="E210" s="143">
        <v>0</v>
      </c>
      <c r="F210" s="144">
        <f t="shared" si="36"/>
        <v>-1</v>
      </c>
      <c r="G210" s="143">
        <v>903</v>
      </c>
      <c r="H210" s="144" t="str">
        <f t="shared" si="37"/>
        <v>-</v>
      </c>
      <c r="I210" s="143">
        <v>21942</v>
      </c>
      <c r="J210" s="144">
        <f t="shared" si="37"/>
        <v>23.299003322259136</v>
      </c>
      <c r="K210" s="143">
        <v>20891</v>
      </c>
      <c r="L210" s="144">
        <f t="shared" si="38"/>
        <v>-4.7899006471606942E-2</v>
      </c>
      <c r="M210" s="144">
        <f t="shared" si="39"/>
        <v>0.11519777931991682</v>
      </c>
    </row>
    <row r="211" spans="2:14" x14ac:dyDescent="0.25">
      <c r="B211" s="142" t="s">
        <v>148</v>
      </c>
      <c r="C211" s="143">
        <v>15483</v>
      </c>
      <c r="D211" s="144">
        <v>-0.13676404995539693</v>
      </c>
      <c r="E211" s="143">
        <v>22</v>
      </c>
      <c r="F211" s="144">
        <f t="shared" si="36"/>
        <v>-0.99857908674029583</v>
      </c>
      <c r="G211" s="143">
        <v>2487</v>
      </c>
      <c r="H211" s="144">
        <f t="shared" si="37"/>
        <v>112.04545454545455</v>
      </c>
      <c r="I211" s="143">
        <v>19285</v>
      </c>
      <c r="J211" s="144">
        <f t="shared" si="37"/>
        <v>6.7543224768797749</v>
      </c>
      <c r="K211" s="143">
        <v>18073</v>
      </c>
      <c r="L211" s="144">
        <f t="shared" si="38"/>
        <v>-6.2846772102670423E-2</v>
      </c>
      <c r="M211" s="144">
        <f t="shared" si="39"/>
        <v>0.1672802428469935</v>
      </c>
    </row>
    <row r="212" spans="2:14" x14ac:dyDescent="0.25">
      <c r="B212" s="142" t="s">
        <v>150</v>
      </c>
      <c r="C212" s="143">
        <v>14277</v>
      </c>
      <c r="D212" s="144">
        <v>-1.3290430889759675E-3</v>
      </c>
      <c r="E212" s="143">
        <v>38</v>
      </c>
      <c r="F212" s="144">
        <f t="shared" si="36"/>
        <v>-0.99733837640960987</v>
      </c>
      <c r="G212" s="143">
        <v>8608</v>
      </c>
      <c r="H212" s="144">
        <f t="shared" si="37"/>
        <v>225.52631578947367</v>
      </c>
      <c r="I212" s="143">
        <v>15453</v>
      </c>
      <c r="J212" s="144">
        <f t="shared" si="37"/>
        <v>0.79519052044609673</v>
      </c>
      <c r="K212" s="143">
        <v>15342</v>
      </c>
      <c r="L212" s="144">
        <f t="shared" si="38"/>
        <v>-7.1830712483013093E-3</v>
      </c>
      <c r="M212" s="144">
        <f t="shared" si="39"/>
        <v>7.4595503256986717E-2</v>
      </c>
    </row>
    <row r="213" spans="2:14" x14ac:dyDescent="0.25">
      <c r="B213" s="142" t="s">
        <v>152</v>
      </c>
      <c r="C213" s="143">
        <v>22375</v>
      </c>
      <c r="D213" s="144">
        <v>5.7519614330276969E-2</v>
      </c>
      <c r="E213" s="143">
        <v>3852</v>
      </c>
      <c r="F213" s="144">
        <f t="shared" si="36"/>
        <v>-0.82784357541899445</v>
      </c>
      <c r="G213" s="143">
        <v>9649</v>
      </c>
      <c r="H213" s="144">
        <f t="shared" si="37"/>
        <v>1.5049325025960538</v>
      </c>
      <c r="I213" s="143">
        <v>22147</v>
      </c>
      <c r="J213" s="144">
        <f t="shared" si="37"/>
        <v>1.2952637579023731</v>
      </c>
      <c r="K213" s="143">
        <v>21658</v>
      </c>
      <c r="L213" s="144">
        <f t="shared" si="38"/>
        <v>-2.2079739919627972E-2</v>
      </c>
      <c r="M213" s="144">
        <f t="shared" si="39"/>
        <v>-3.2044692737430158E-2</v>
      </c>
    </row>
    <row r="214" spans="2:14" x14ac:dyDescent="0.25">
      <c r="B214" s="142" t="s">
        <v>154</v>
      </c>
      <c r="C214" s="143">
        <v>21594</v>
      </c>
      <c r="D214" s="144">
        <v>-0.10628259250062078</v>
      </c>
      <c r="E214" s="143">
        <v>7335</v>
      </c>
      <c r="F214" s="144">
        <f t="shared" si="36"/>
        <v>-0.66032231175326483</v>
      </c>
      <c r="G214" s="143">
        <v>15835</v>
      </c>
      <c r="H214" s="144">
        <f t="shared" si="37"/>
        <v>1.1588275391956375</v>
      </c>
      <c r="I214" s="143">
        <v>24458</v>
      </c>
      <c r="J214" s="144">
        <f t="shared" si="37"/>
        <v>0.54455320492579729</v>
      </c>
      <c r="K214" s="143">
        <v>23316</v>
      </c>
      <c r="L214" s="144">
        <f t="shared" si="38"/>
        <v>-4.6692288821653438E-2</v>
      </c>
      <c r="M214" s="144">
        <f t="shared" si="39"/>
        <v>7.9744373437065752E-2</v>
      </c>
    </row>
    <row r="215" spans="2:14" x14ac:dyDescent="0.25">
      <c r="B215" s="142" t="s">
        <v>156</v>
      </c>
      <c r="C215" s="143">
        <v>16369</v>
      </c>
      <c r="D215" s="144">
        <v>-6.3183196932410035E-2</v>
      </c>
      <c r="E215" s="143">
        <v>451</v>
      </c>
      <c r="F215" s="144">
        <f t="shared" si="36"/>
        <v>-0.9724479198484941</v>
      </c>
      <c r="G215" s="143">
        <v>17158</v>
      </c>
      <c r="H215" s="144">
        <f t="shared" si="37"/>
        <v>37.044345898004437</v>
      </c>
      <c r="I215" s="143">
        <v>19164</v>
      </c>
      <c r="J215" s="144">
        <f t="shared" si="37"/>
        <v>0.11691339316936711</v>
      </c>
      <c r="K215" s="143"/>
      <c r="L215" s="144"/>
      <c r="M215" s="144"/>
    </row>
    <row r="216" spans="2:14" x14ac:dyDescent="0.25">
      <c r="B216" s="142" t="s">
        <v>158</v>
      </c>
      <c r="C216" s="143">
        <v>19663</v>
      </c>
      <c r="D216" s="144">
        <v>2.8076963296036705E-2</v>
      </c>
      <c r="E216" s="143">
        <v>573</v>
      </c>
      <c r="F216" s="144">
        <f t="shared" si="36"/>
        <v>-0.97085897370696228</v>
      </c>
      <c r="G216" s="143">
        <v>24946</v>
      </c>
      <c r="H216" s="144">
        <f t="shared" si="37"/>
        <v>42.535776614310649</v>
      </c>
      <c r="I216" s="143">
        <v>22464</v>
      </c>
      <c r="J216" s="144">
        <f t="shared" si="37"/>
        <v>-9.9494909003447485E-2</v>
      </c>
      <c r="K216" s="143"/>
      <c r="L216" s="144"/>
      <c r="M216" s="144"/>
    </row>
    <row r="217" spans="2:14" x14ac:dyDescent="0.25">
      <c r="B217" s="142" t="s">
        <v>160</v>
      </c>
      <c r="C217" s="143">
        <v>15150</v>
      </c>
      <c r="D217" s="144">
        <v>0.17624223602484479</v>
      </c>
      <c r="E217" s="143">
        <v>1293</v>
      </c>
      <c r="F217" s="144">
        <f t="shared" si="36"/>
        <v>-0.91465346534653469</v>
      </c>
      <c r="G217" s="143">
        <v>15526</v>
      </c>
      <c r="H217" s="144">
        <f t="shared" si="37"/>
        <v>11.007733952049497</v>
      </c>
      <c r="I217" s="143">
        <v>15137</v>
      </c>
      <c r="J217" s="144">
        <f t="shared" si="37"/>
        <v>-2.5054746876207679E-2</v>
      </c>
      <c r="K217" s="143"/>
      <c r="L217" s="144"/>
      <c r="M217" s="144"/>
    </row>
    <row r="218" spans="2:14" x14ac:dyDescent="0.25">
      <c r="B218" s="142" t="s">
        <v>162</v>
      </c>
      <c r="C218" s="143">
        <v>16558</v>
      </c>
      <c r="D218" s="144">
        <v>9.1640295358649704E-2</v>
      </c>
      <c r="E218" s="143">
        <v>1642</v>
      </c>
      <c r="F218" s="144">
        <f t="shared" si="36"/>
        <v>-0.90083343398961224</v>
      </c>
      <c r="G218" s="143">
        <v>15745</v>
      </c>
      <c r="H218" s="144">
        <f t="shared" si="37"/>
        <v>8.5889159561510358</v>
      </c>
      <c r="I218" s="143">
        <v>17267</v>
      </c>
      <c r="J218" s="144">
        <f t="shared" si="37"/>
        <v>9.6665608129564928E-2</v>
      </c>
      <c r="K218" s="143"/>
      <c r="L218" s="144"/>
      <c r="M218" s="144"/>
    </row>
    <row r="219" spans="2:14" ht="15.75" x14ac:dyDescent="0.25">
      <c r="B219" s="145" t="s">
        <v>122</v>
      </c>
      <c r="C219" s="146">
        <v>205086</v>
      </c>
      <c r="D219" s="147">
        <v>-2.8201063860823217E-3</v>
      </c>
      <c r="E219" s="146">
        <v>51977</v>
      </c>
      <c r="F219" s="147">
        <f t="shared" si="36"/>
        <v>-0.74655997971582655</v>
      </c>
      <c r="G219" s="146">
        <v>112213</v>
      </c>
      <c r="H219" s="147">
        <f t="shared" si="37"/>
        <v>1.1588972045327739</v>
      </c>
      <c r="I219" s="146">
        <v>229292</v>
      </c>
      <c r="J219" s="147">
        <f t="shared" si="37"/>
        <v>1.0433639596125226</v>
      </c>
      <c r="K219" s="146">
        <v>149552</v>
      </c>
      <c r="L219" s="147">
        <v>-3.6764137575679534E-2</v>
      </c>
      <c r="M219" s="147">
        <v>8.8870443988175785E-2</v>
      </c>
    </row>
    <row r="220" spans="2:14" ht="6" customHeight="1" x14ac:dyDescent="0.25"/>
    <row r="221" spans="2:14" x14ac:dyDescent="0.25">
      <c r="B221" s="49" t="s">
        <v>290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1"/>
      <c r="K222" s="151"/>
      <c r="M222" s="151"/>
    </row>
    <row r="224" spans="2:14" ht="48.75" customHeight="1" thickBot="1" x14ac:dyDescent="0.3">
      <c r="B224" s="322" t="s">
        <v>300</v>
      </c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1" t="s">
        <v>202</v>
      </c>
    </row>
    <row r="225" spans="2:14" ht="10.5" customHeight="1" thickBot="1" x14ac:dyDescent="0.3">
      <c r="B225" s="135"/>
      <c r="C225" s="136"/>
      <c r="D225" s="135"/>
      <c r="E225" s="135"/>
      <c r="F225" s="135"/>
      <c r="G225" s="135"/>
      <c r="H225" s="135"/>
      <c r="I225" s="135"/>
      <c r="J225" s="135"/>
      <c r="K225" s="4"/>
      <c r="L225" s="4"/>
      <c r="N225" s="1" t="s">
        <v>203</v>
      </c>
    </row>
    <row r="226" spans="2:14" ht="22.5" thickTop="1" thickBot="1" x14ac:dyDescent="0.3">
      <c r="B226" s="150" t="str">
        <f>C226</f>
        <v>Italia</v>
      </c>
      <c r="C226" s="332" t="s">
        <v>204</v>
      </c>
      <c r="D226" s="333"/>
      <c r="E226" s="333"/>
      <c r="F226" s="333"/>
      <c r="G226" s="333"/>
      <c r="H226" s="333"/>
      <c r="I226" s="333"/>
      <c r="J226" s="333"/>
      <c r="K226" s="333"/>
      <c r="L226" s="333"/>
      <c r="M226" s="334"/>
    </row>
    <row r="227" spans="2:14" ht="22.5" thickTop="1" thickBot="1" x14ac:dyDescent="0.3">
      <c r="B227" s="13"/>
      <c r="C227" s="335">
        <f>2019</f>
        <v>2019</v>
      </c>
      <c r="D227" s="336"/>
      <c r="E227" s="337">
        <v>2020</v>
      </c>
      <c r="F227" s="336"/>
      <c r="G227" s="337">
        <v>2021</v>
      </c>
      <c r="H227" s="336"/>
      <c r="I227" s="337">
        <v>2022</v>
      </c>
      <c r="J227" s="336"/>
      <c r="K227" s="337">
        <v>2023</v>
      </c>
      <c r="L227" s="338"/>
      <c r="M227" s="339"/>
    </row>
    <row r="228" spans="2:14" ht="16.5" thickTop="1" thickBot="1" x14ac:dyDescent="0.3">
      <c r="B228" s="16"/>
      <c r="C228" s="138" t="s">
        <v>136</v>
      </c>
      <c r="D228" s="139" t="str">
        <f>CONCATENATE("var ",RIGHT(2019,2),"/",RIGHT(2018,2))</f>
        <v>var 19/18</v>
      </c>
      <c r="E228" s="140" t="s">
        <v>136</v>
      </c>
      <c r="F228" s="139" t="str">
        <f>CONCATENATE("var ",RIGHT(E227,2),"/",RIGHT(E227-1,2))</f>
        <v>var 20/19</v>
      </c>
      <c r="G228" s="140" t="s">
        <v>136</v>
      </c>
      <c r="H228" s="139" t="str">
        <f>CONCATENATE("var ",RIGHT(G227,2),"/",RIGHT(G227-1,2))</f>
        <v>var 21/20</v>
      </c>
      <c r="I228" s="140" t="s">
        <v>136</v>
      </c>
      <c r="J228" s="139" t="str">
        <f>CONCATENATE("var ",RIGHT(I227,2),"/",RIGHT(I227-1,2))</f>
        <v>var 22/21</v>
      </c>
      <c r="K228" s="140" t="s">
        <v>136</v>
      </c>
      <c r="L228" s="139" t="str">
        <f>CONCATENATE("var ",RIGHT(K227,2),"/",RIGHT(K227-1,2))</f>
        <v>var 23/22</v>
      </c>
      <c r="M228" s="139" t="str">
        <f>CONCATENATE("var ",RIGHT(K227,2),"/",RIGHT(2019,2))</f>
        <v>var 23/19</v>
      </c>
    </row>
    <row r="229" spans="2:14" x14ac:dyDescent="0.25">
      <c r="B229" s="142" t="s">
        <v>140</v>
      </c>
      <c r="C229" s="143">
        <v>6509</v>
      </c>
      <c r="D229" s="144">
        <v>-6.7144819166793379E-3</v>
      </c>
      <c r="E229" s="143">
        <v>5496</v>
      </c>
      <c r="F229" s="144">
        <f t="shared" ref="F229:F241" si="40">IFERROR(E229/C229-1,"-")</f>
        <v>-0.15563066523275459</v>
      </c>
      <c r="G229" s="143">
        <v>865</v>
      </c>
      <c r="H229" s="144">
        <f t="shared" ref="H229:J241" si="41">IFERROR(G229/E229-1,"-")</f>
        <v>-0.84261280931586602</v>
      </c>
      <c r="I229" s="143">
        <v>4824</v>
      </c>
      <c r="J229" s="144">
        <f t="shared" si="41"/>
        <v>4.5768786127167633</v>
      </c>
      <c r="K229" s="143">
        <v>7821</v>
      </c>
      <c r="L229" s="144">
        <f t="shared" ref="L229:L236" si="42">IFERROR(K229/I229-1,"-")</f>
        <v>0.62126865671641784</v>
      </c>
      <c r="M229" s="144">
        <f>K229/C229-1</f>
        <v>0.20156706099247201</v>
      </c>
    </row>
    <row r="230" spans="2:14" x14ac:dyDescent="0.25">
      <c r="B230" s="142" t="s">
        <v>142</v>
      </c>
      <c r="C230" s="143">
        <v>5910</v>
      </c>
      <c r="D230" s="144">
        <v>0.12958715596330284</v>
      </c>
      <c r="E230" s="143">
        <v>4839</v>
      </c>
      <c r="F230" s="144">
        <f t="shared" si="40"/>
        <v>-0.18121827411167513</v>
      </c>
      <c r="G230" s="143">
        <v>802</v>
      </c>
      <c r="H230" s="144">
        <f t="shared" si="41"/>
        <v>-0.83426327753668117</v>
      </c>
      <c r="I230" s="143">
        <v>5262</v>
      </c>
      <c r="J230" s="144">
        <f t="shared" si="41"/>
        <v>5.5610972568578552</v>
      </c>
      <c r="K230" s="143">
        <v>6474</v>
      </c>
      <c r="L230" s="144">
        <f t="shared" si="42"/>
        <v>0.23033067274800456</v>
      </c>
      <c r="M230" s="144">
        <f>IFERROR(K230/C230-1,"-")</f>
        <v>9.5431472081218383E-2</v>
      </c>
    </row>
    <row r="231" spans="2:14" x14ac:dyDescent="0.25">
      <c r="B231" s="142" t="s">
        <v>144</v>
      </c>
      <c r="C231" s="143">
        <v>6183</v>
      </c>
      <c r="D231" s="144">
        <v>0.16638370118845502</v>
      </c>
      <c r="E231" s="143">
        <v>1790</v>
      </c>
      <c r="F231" s="144">
        <f t="shared" si="40"/>
        <v>-0.71049652272359698</v>
      </c>
      <c r="G231" s="143">
        <v>1185</v>
      </c>
      <c r="H231" s="144">
        <f t="shared" si="41"/>
        <v>-0.33798882681564246</v>
      </c>
      <c r="I231" s="143">
        <v>5545</v>
      </c>
      <c r="J231" s="144">
        <f t="shared" si="41"/>
        <v>3.6793248945147683</v>
      </c>
      <c r="K231" s="143">
        <v>5259</v>
      </c>
      <c r="L231" s="144">
        <f t="shared" si="42"/>
        <v>-5.1577998196573493E-2</v>
      </c>
      <c r="M231" s="144">
        <f t="shared" ref="M231:M236" si="43">IFERROR(K231/C231-1,"-")</f>
        <v>-0.14944201843765159</v>
      </c>
    </row>
    <row r="232" spans="2:14" x14ac:dyDescent="0.25">
      <c r="B232" s="142" t="s">
        <v>146</v>
      </c>
      <c r="C232" s="143">
        <v>6261</v>
      </c>
      <c r="D232" s="144">
        <v>-0.11467760180995479</v>
      </c>
      <c r="E232" s="143">
        <v>0</v>
      </c>
      <c r="F232" s="144">
        <f t="shared" si="40"/>
        <v>-1</v>
      </c>
      <c r="G232" s="143">
        <v>1377</v>
      </c>
      <c r="H232" s="144" t="str">
        <f t="shared" si="41"/>
        <v>-</v>
      </c>
      <c r="I232" s="143">
        <v>5475</v>
      </c>
      <c r="J232" s="144">
        <f t="shared" si="41"/>
        <v>2.9760348583877994</v>
      </c>
      <c r="K232" s="143">
        <v>5813</v>
      </c>
      <c r="L232" s="144">
        <f t="shared" si="42"/>
        <v>6.173515981735167E-2</v>
      </c>
      <c r="M232" s="144">
        <f t="shared" si="43"/>
        <v>-7.1554064845871235E-2</v>
      </c>
    </row>
    <row r="233" spans="2:14" x14ac:dyDescent="0.25">
      <c r="B233" s="142" t="s">
        <v>148</v>
      </c>
      <c r="C233" s="143">
        <v>5482</v>
      </c>
      <c r="D233" s="144">
        <v>-0.12873490146217414</v>
      </c>
      <c r="E233" s="143">
        <v>4</v>
      </c>
      <c r="F233" s="144">
        <f t="shared" si="40"/>
        <v>-0.99927033929222908</v>
      </c>
      <c r="G233" s="143">
        <v>1656</v>
      </c>
      <c r="H233" s="144">
        <f t="shared" si="41"/>
        <v>413</v>
      </c>
      <c r="I233" s="143">
        <v>5988</v>
      </c>
      <c r="J233" s="144">
        <f t="shared" si="41"/>
        <v>2.6159420289855073</v>
      </c>
      <c r="K233" s="143">
        <v>5231</v>
      </c>
      <c r="L233" s="144">
        <f t="shared" si="42"/>
        <v>-0.12641950567802274</v>
      </c>
      <c r="M233" s="144">
        <f t="shared" si="43"/>
        <v>-4.5786209412623124E-2</v>
      </c>
    </row>
    <row r="234" spans="2:14" x14ac:dyDescent="0.25">
      <c r="B234" s="142" t="s">
        <v>150</v>
      </c>
      <c r="C234" s="143">
        <v>4839</v>
      </c>
      <c r="D234" s="144">
        <v>-9.3650496347630674E-2</v>
      </c>
      <c r="E234" s="143">
        <v>119</v>
      </c>
      <c r="F234" s="144">
        <f t="shared" si="40"/>
        <v>-0.97540814217813598</v>
      </c>
      <c r="G234" s="143">
        <v>1813</v>
      </c>
      <c r="H234" s="144">
        <f t="shared" si="41"/>
        <v>14.235294117647058</v>
      </c>
      <c r="I234" s="143">
        <v>4474</v>
      </c>
      <c r="J234" s="144">
        <f t="shared" si="41"/>
        <v>1.4677330391616108</v>
      </c>
      <c r="K234" s="143">
        <v>4690</v>
      </c>
      <c r="L234" s="144">
        <f t="shared" si="42"/>
        <v>4.8278945015646002E-2</v>
      </c>
      <c r="M234" s="144">
        <f t="shared" si="43"/>
        <v>-3.0791485844182676E-2</v>
      </c>
    </row>
    <row r="235" spans="2:14" x14ac:dyDescent="0.25">
      <c r="B235" s="142" t="s">
        <v>152</v>
      </c>
      <c r="C235" s="143">
        <v>5610</v>
      </c>
      <c r="D235" s="144">
        <v>-0.12425850764907898</v>
      </c>
      <c r="E235" s="143">
        <v>950</v>
      </c>
      <c r="F235" s="144">
        <f t="shared" si="40"/>
        <v>-0.83065953654188951</v>
      </c>
      <c r="G235" s="143">
        <v>2679</v>
      </c>
      <c r="H235" s="144">
        <f t="shared" si="41"/>
        <v>1.8199999999999998</v>
      </c>
      <c r="I235" s="143">
        <v>4669</v>
      </c>
      <c r="J235" s="144">
        <f t="shared" si="41"/>
        <v>0.7428144830160508</v>
      </c>
      <c r="K235" s="143">
        <v>5735</v>
      </c>
      <c r="L235" s="144">
        <f t="shared" si="42"/>
        <v>0.22831441422146059</v>
      </c>
      <c r="M235" s="144">
        <f t="shared" si="43"/>
        <v>2.2281639928698693E-2</v>
      </c>
    </row>
    <row r="236" spans="2:14" x14ac:dyDescent="0.25">
      <c r="B236" s="142" t="s">
        <v>154</v>
      </c>
      <c r="C236" s="143">
        <v>8166</v>
      </c>
      <c r="D236" s="144">
        <v>-0.10470343164126739</v>
      </c>
      <c r="E236" s="143">
        <v>2054</v>
      </c>
      <c r="F236" s="144">
        <f t="shared" si="40"/>
        <v>-0.74846926279696302</v>
      </c>
      <c r="G236" s="143">
        <v>4490</v>
      </c>
      <c r="H236" s="144">
        <f t="shared" si="41"/>
        <v>1.1859785783836418</v>
      </c>
      <c r="I236" s="143">
        <v>7253</v>
      </c>
      <c r="J236" s="144">
        <f t="shared" si="41"/>
        <v>0.61536748329621371</v>
      </c>
      <c r="K236" s="143">
        <v>7189</v>
      </c>
      <c r="L236" s="144">
        <f t="shared" si="42"/>
        <v>-8.8239349234799924E-3</v>
      </c>
      <c r="M236" s="144">
        <f t="shared" si="43"/>
        <v>-0.11964241978937051</v>
      </c>
    </row>
    <row r="237" spans="2:14" x14ac:dyDescent="0.25">
      <c r="B237" s="142" t="s">
        <v>156</v>
      </c>
      <c r="C237" s="143">
        <v>5106</v>
      </c>
      <c r="D237" s="144">
        <v>2.7157513578756731E-2</v>
      </c>
      <c r="E237" s="143">
        <v>769</v>
      </c>
      <c r="F237" s="144">
        <f t="shared" si="40"/>
        <v>-0.84939287113200157</v>
      </c>
      <c r="G237" s="143">
        <v>2665</v>
      </c>
      <c r="H237" s="144">
        <f t="shared" si="41"/>
        <v>2.4655396618985694</v>
      </c>
      <c r="I237" s="143">
        <v>4356</v>
      </c>
      <c r="J237" s="144">
        <f t="shared" si="41"/>
        <v>0.6345215759849907</v>
      </c>
      <c r="K237" s="143"/>
      <c r="L237" s="144"/>
      <c r="M237" s="144"/>
    </row>
    <row r="238" spans="2:14" x14ac:dyDescent="0.25">
      <c r="B238" s="142" t="s">
        <v>158</v>
      </c>
      <c r="C238" s="143">
        <v>5698</v>
      </c>
      <c r="D238" s="144">
        <v>5.7535263548626592E-2</v>
      </c>
      <c r="E238" s="143">
        <v>800</v>
      </c>
      <c r="F238" s="144">
        <f t="shared" si="40"/>
        <v>-0.85959985959985963</v>
      </c>
      <c r="G238" s="143">
        <v>3851</v>
      </c>
      <c r="H238" s="144">
        <f t="shared" si="41"/>
        <v>3.8137499999999998</v>
      </c>
      <c r="I238" s="143">
        <v>5375</v>
      </c>
      <c r="J238" s="144">
        <f t="shared" si="41"/>
        <v>0.39574136587899256</v>
      </c>
      <c r="K238" s="143"/>
      <c r="L238" s="144"/>
      <c r="M238" s="144"/>
    </row>
    <row r="239" spans="2:14" x14ac:dyDescent="0.25">
      <c r="B239" s="142" t="s">
        <v>160</v>
      </c>
      <c r="C239" s="143">
        <v>5471</v>
      </c>
      <c r="D239" s="144">
        <v>0.11904274902843115</v>
      </c>
      <c r="E239" s="143">
        <v>728</v>
      </c>
      <c r="F239" s="144">
        <f t="shared" si="40"/>
        <v>-0.86693474684701155</v>
      </c>
      <c r="G239" s="143">
        <v>4200</v>
      </c>
      <c r="H239" s="144">
        <f t="shared" si="41"/>
        <v>4.7692307692307692</v>
      </c>
      <c r="I239" s="143">
        <v>5456</v>
      </c>
      <c r="J239" s="144">
        <f t="shared" si="41"/>
        <v>0.29904761904761901</v>
      </c>
      <c r="K239" s="143"/>
      <c r="L239" s="144"/>
      <c r="M239" s="144"/>
    </row>
    <row r="240" spans="2:14" x14ac:dyDescent="0.25">
      <c r="B240" s="142" t="s">
        <v>162</v>
      </c>
      <c r="C240" s="143">
        <v>6702</v>
      </c>
      <c r="D240" s="144">
        <v>-4.8416867812011932E-2</v>
      </c>
      <c r="E240" s="143">
        <v>1240</v>
      </c>
      <c r="F240" s="144">
        <f t="shared" si="40"/>
        <v>-0.81498060280513274</v>
      </c>
      <c r="G240" s="143">
        <v>5277</v>
      </c>
      <c r="H240" s="144">
        <f t="shared" si="41"/>
        <v>3.2556451612903228</v>
      </c>
      <c r="I240" s="143">
        <v>6769</v>
      </c>
      <c r="J240" s="144">
        <f t="shared" si="41"/>
        <v>0.28273640325942773</v>
      </c>
      <c r="K240" s="143"/>
      <c r="L240" s="144"/>
      <c r="M240" s="144"/>
    </row>
    <row r="241" spans="2:14" ht="15.75" x14ac:dyDescent="0.25">
      <c r="B241" s="145" t="s">
        <v>122</v>
      </c>
      <c r="C241" s="146">
        <v>71937</v>
      </c>
      <c r="D241" s="147">
        <v>-2.2688059559552776E-2</v>
      </c>
      <c r="E241" s="146">
        <v>18789</v>
      </c>
      <c r="F241" s="147">
        <f t="shared" si="40"/>
        <v>-0.73881312815380129</v>
      </c>
      <c r="G241" s="146">
        <v>30860</v>
      </c>
      <c r="H241" s="147">
        <f t="shared" si="41"/>
        <v>0.64245036989728033</v>
      </c>
      <c r="I241" s="146">
        <v>65446</v>
      </c>
      <c r="J241" s="147">
        <f t="shared" si="41"/>
        <v>1.1207388204795854</v>
      </c>
      <c r="K241" s="146">
        <v>48212</v>
      </c>
      <c r="L241" s="147">
        <v>0.10857668429524026</v>
      </c>
      <c r="M241" s="147">
        <v>-1.5277777777777724E-2</v>
      </c>
    </row>
    <row r="242" spans="2:14" ht="6" customHeight="1" x14ac:dyDescent="0.25"/>
    <row r="243" spans="2:14" x14ac:dyDescent="0.25">
      <c r="B243" s="49" t="s">
        <v>290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I244" s="141"/>
      <c r="K244" s="49"/>
      <c r="M244" s="151"/>
    </row>
    <row r="246" spans="2:14" ht="48.75" customHeight="1" thickBot="1" x14ac:dyDescent="0.3">
      <c r="B246" s="322" t="s">
        <v>301</v>
      </c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1" t="s">
        <v>206</v>
      </c>
    </row>
    <row r="247" spans="2:14" ht="10.5" customHeight="1" thickBot="1" x14ac:dyDescent="0.3">
      <c r="B247" s="135"/>
      <c r="C247" s="136"/>
      <c r="D247" s="135"/>
      <c r="E247" s="135"/>
      <c r="F247" s="135"/>
      <c r="G247" s="135"/>
      <c r="H247" s="135"/>
      <c r="I247" s="135"/>
      <c r="J247" s="135"/>
      <c r="K247" s="4"/>
      <c r="L247" s="4"/>
      <c r="N247" s="1" t="s">
        <v>207</v>
      </c>
    </row>
    <row r="248" spans="2:14" ht="22.5" thickTop="1" thickBot="1" x14ac:dyDescent="0.3">
      <c r="B248" s="150" t="str">
        <f>C248</f>
        <v>Irlanda</v>
      </c>
      <c r="C248" s="332" t="s">
        <v>208</v>
      </c>
      <c r="D248" s="333"/>
      <c r="E248" s="333"/>
      <c r="F248" s="333"/>
      <c r="G248" s="333"/>
      <c r="H248" s="333"/>
      <c r="I248" s="333"/>
      <c r="J248" s="333"/>
      <c r="K248" s="333"/>
      <c r="L248" s="333"/>
      <c r="M248" s="334"/>
    </row>
    <row r="249" spans="2:14" ht="22.5" thickTop="1" thickBot="1" x14ac:dyDescent="0.3">
      <c r="B249" s="13"/>
      <c r="C249" s="335">
        <f>2019</f>
        <v>2019</v>
      </c>
      <c r="D249" s="336"/>
      <c r="E249" s="337">
        <v>2020</v>
      </c>
      <c r="F249" s="336"/>
      <c r="G249" s="337">
        <v>2021</v>
      </c>
      <c r="H249" s="336"/>
      <c r="I249" s="337">
        <v>2022</v>
      </c>
      <c r="J249" s="336"/>
      <c r="K249" s="337">
        <v>2023</v>
      </c>
      <c r="L249" s="338"/>
      <c r="M249" s="339"/>
    </row>
    <row r="250" spans="2:14" ht="16.5" thickTop="1" thickBot="1" x14ac:dyDescent="0.3">
      <c r="B250" s="16"/>
      <c r="C250" s="138" t="s">
        <v>136</v>
      </c>
      <c r="D250" s="139" t="str">
        <f>CONCATENATE("var ",RIGHT(2019,2),"/",RIGHT(2018,2))</f>
        <v>var 19/18</v>
      </c>
      <c r="E250" s="140" t="s">
        <v>136</v>
      </c>
      <c r="F250" s="139" t="str">
        <f>CONCATENATE("var ",RIGHT(E249,2),"/",RIGHT(E249-1,2))</f>
        <v>var 20/19</v>
      </c>
      <c r="G250" s="140" t="s">
        <v>136</v>
      </c>
      <c r="H250" s="139" t="str">
        <f>CONCATENATE("var ",RIGHT(G249,2),"/",RIGHT(G249-1,2))</f>
        <v>var 21/20</v>
      </c>
      <c r="I250" s="140" t="s">
        <v>136</v>
      </c>
      <c r="J250" s="139" t="str">
        <f>CONCATENATE("var ",RIGHT(I249,2),"/",RIGHT(I249-1,2))</f>
        <v>var 22/21</v>
      </c>
      <c r="K250" s="140" t="s">
        <v>136</v>
      </c>
      <c r="L250" s="139" t="str">
        <f>CONCATENATE("var ",RIGHT(K249,2),"/",RIGHT(K249-1,2))</f>
        <v>var 23/22</v>
      </c>
      <c r="M250" s="139" t="str">
        <f>CONCATENATE("var ",RIGHT(K249,2),"/",RIGHT(2019,2))</f>
        <v>var 23/19</v>
      </c>
    </row>
    <row r="251" spans="2:14" x14ac:dyDescent="0.25">
      <c r="B251" s="142" t="s">
        <v>140</v>
      </c>
      <c r="C251" s="143">
        <v>4322</v>
      </c>
      <c r="D251" s="144">
        <v>1.5984955336154183E-2</v>
      </c>
      <c r="E251" s="143">
        <v>4374</v>
      </c>
      <c r="F251" s="144">
        <f t="shared" ref="F251:F263" si="44">IFERROR(E251/C251-1,"-")</f>
        <v>1.2031466913466016E-2</v>
      </c>
      <c r="G251" s="143">
        <v>446</v>
      </c>
      <c r="H251" s="144">
        <f t="shared" ref="H251:J263" si="45">IFERROR(G251/E251-1,"-")</f>
        <v>-0.8980338363054412</v>
      </c>
      <c r="I251" s="143">
        <v>3905</v>
      </c>
      <c r="J251" s="144">
        <f t="shared" si="45"/>
        <v>7.7556053811659194</v>
      </c>
      <c r="K251" s="143">
        <v>7480</v>
      </c>
      <c r="L251" s="144">
        <f t="shared" ref="L251:L258" si="46">IFERROR(K251/I251-1,"-")</f>
        <v>0.91549295774647876</v>
      </c>
      <c r="M251" s="144">
        <f>K251/C251-1</f>
        <v>0.73068024062933823</v>
      </c>
    </row>
    <row r="252" spans="2:14" x14ac:dyDescent="0.25">
      <c r="B252" s="142" t="s">
        <v>142</v>
      </c>
      <c r="C252" s="143">
        <v>3583</v>
      </c>
      <c r="D252" s="144">
        <v>-0.12737457379444717</v>
      </c>
      <c r="E252" s="143">
        <v>4557</v>
      </c>
      <c r="F252" s="144">
        <f t="shared" si="44"/>
        <v>0.27183924085961486</v>
      </c>
      <c r="G252" s="143">
        <v>186</v>
      </c>
      <c r="H252" s="144">
        <f t="shared" si="45"/>
        <v>-0.95918367346938771</v>
      </c>
      <c r="I252" s="143">
        <v>4690</v>
      </c>
      <c r="J252" s="144">
        <f t="shared" si="45"/>
        <v>24.21505376344086</v>
      </c>
      <c r="K252" s="143">
        <v>6503</v>
      </c>
      <c r="L252" s="144">
        <f t="shared" si="46"/>
        <v>0.38656716417910442</v>
      </c>
      <c r="M252" s="144">
        <f>IFERROR(K252/C252-1,"-")</f>
        <v>0.81495953111917396</v>
      </c>
    </row>
    <row r="253" spans="2:14" x14ac:dyDescent="0.25">
      <c r="B253" s="142" t="s">
        <v>144</v>
      </c>
      <c r="C253" s="143">
        <v>4596</v>
      </c>
      <c r="D253" s="144">
        <v>-0.18365896980461816</v>
      </c>
      <c r="E253" s="143">
        <v>1770</v>
      </c>
      <c r="F253" s="144">
        <f t="shared" si="44"/>
        <v>-0.61488250652741516</v>
      </c>
      <c r="G253" s="143">
        <v>210</v>
      </c>
      <c r="H253" s="144">
        <f t="shared" si="45"/>
        <v>-0.88135593220338981</v>
      </c>
      <c r="I253" s="143">
        <v>5636</v>
      </c>
      <c r="J253" s="144">
        <f t="shared" si="45"/>
        <v>25.838095238095239</v>
      </c>
      <c r="K253" s="143">
        <v>6151</v>
      </c>
      <c r="L253" s="144">
        <f t="shared" si="46"/>
        <v>9.1376863023420851E-2</v>
      </c>
      <c r="M253" s="144">
        <f t="shared" ref="M253:M258" si="47">IFERROR(K253/C253-1,"-")</f>
        <v>0.33833768494342897</v>
      </c>
    </row>
    <row r="254" spans="2:14" x14ac:dyDescent="0.25">
      <c r="B254" s="142" t="s">
        <v>146</v>
      </c>
      <c r="C254" s="143">
        <v>5269</v>
      </c>
      <c r="D254" s="144">
        <v>0.15119073629014634</v>
      </c>
      <c r="E254" s="143">
        <v>0</v>
      </c>
      <c r="F254" s="144">
        <f t="shared" si="44"/>
        <v>-1</v>
      </c>
      <c r="G254" s="143">
        <v>145</v>
      </c>
      <c r="H254" s="144" t="str">
        <f t="shared" si="45"/>
        <v>-</v>
      </c>
      <c r="I254" s="143">
        <v>4609</v>
      </c>
      <c r="J254" s="144">
        <f t="shared" si="45"/>
        <v>30.786206896551725</v>
      </c>
      <c r="K254" s="143">
        <v>5552</v>
      </c>
      <c r="L254" s="144">
        <f t="shared" si="46"/>
        <v>0.20459969624647423</v>
      </c>
      <c r="M254" s="144">
        <f t="shared" si="47"/>
        <v>5.3710381476560931E-2</v>
      </c>
    </row>
    <row r="255" spans="2:14" x14ac:dyDescent="0.25">
      <c r="B255" s="142" t="s">
        <v>148</v>
      </c>
      <c r="C255" s="143">
        <v>5145</v>
      </c>
      <c r="D255" s="144">
        <v>-7.3139974779318995E-2</v>
      </c>
      <c r="E255" s="143">
        <v>3</v>
      </c>
      <c r="F255" s="144">
        <f t="shared" si="44"/>
        <v>-0.99941690962099128</v>
      </c>
      <c r="G255" s="143">
        <v>110</v>
      </c>
      <c r="H255" s="144">
        <f t="shared" si="45"/>
        <v>35.666666666666664</v>
      </c>
      <c r="I255" s="143">
        <v>4271</v>
      </c>
      <c r="J255" s="144">
        <f t="shared" si="45"/>
        <v>37.827272727272728</v>
      </c>
      <c r="K255" s="143">
        <v>5568</v>
      </c>
      <c r="L255" s="144">
        <f t="shared" si="46"/>
        <v>0.30367595410910786</v>
      </c>
      <c r="M255" s="144">
        <f t="shared" si="47"/>
        <v>8.2215743440233302E-2</v>
      </c>
    </row>
    <row r="256" spans="2:14" x14ac:dyDescent="0.25">
      <c r="B256" s="142" t="s">
        <v>150</v>
      </c>
      <c r="C256" s="143">
        <v>5370</v>
      </c>
      <c r="D256" s="144">
        <v>-2.096627164995446E-2</v>
      </c>
      <c r="E256" s="143">
        <v>14</v>
      </c>
      <c r="F256" s="144">
        <f t="shared" si="44"/>
        <v>-0.99739292364990684</v>
      </c>
      <c r="G256" s="143">
        <v>128</v>
      </c>
      <c r="H256" s="144">
        <f t="shared" si="45"/>
        <v>8.1428571428571423</v>
      </c>
      <c r="I256" s="143">
        <v>4845</v>
      </c>
      <c r="J256" s="144">
        <f t="shared" si="45"/>
        <v>36.8515625</v>
      </c>
      <c r="K256" s="143">
        <v>6335</v>
      </c>
      <c r="L256" s="144">
        <f t="shared" si="46"/>
        <v>0.30753353973168207</v>
      </c>
      <c r="M256" s="144">
        <f t="shared" si="47"/>
        <v>0.17970204841713211</v>
      </c>
    </row>
    <row r="257" spans="2:14" x14ac:dyDescent="0.25">
      <c r="B257" s="142" t="s">
        <v>152</v>
      </c>
      <c r="C257" s="143">
        <v>5737</v>
      </c>
      <c r="D257" s="144">
        <v>2.7967138612130515E-3</v>
      </c>
      <c r="E257" s="143">
        <v>350</v>
      </c>
      <c r="F257" s="144">
        <f t="shared" si="44"/>
        <v>-0.93899250479344609</v>
      </c>
      <c r="G257" s="143">
        <v>1108</v>
      </c>
      <c r="H257" s="144">
        <f t="shared" si="45"/>
        <v>2.1657142857142859</v>
      </c>
      <c r="I257" s="143">
        <v>4963</v>
      </c>
      <c r="J257" s="144">
        <f t="shared" si="45"/>
        <v>3.4792418772563174</v>
      </c>
      <c r="K257" s="143">
        <v>6855</v>
      </c>
      <c r="L257" s="144">
        <f t="shared" si="46"/>
        <v>0.38122103566391297</v>
      </c>
      <c r="M257" s="144">
        <f t="shared" si="47"/>
        <v>0.19487537040264957</v>
      </c>
    </row>
    <row r="258" spans="2:14" x14ac:dyDescent="0.25">
      <c r="B258" s="142" t="s">
        <v>154</v>
      </c>
      <c r="C258" s="143">
        <v>6388</v>
      </c>
      <c r="D258" s="144">
        <v>6.466666666666665E-2</v>
      </c>
      <c r="E258" s="143">
        <v>310</v>
      </c>
      <c r="F258" s="144">
        <f t="shared" si="44"/>
        <v>-0.95147150907952416</v>
      </c>
      <c r="G258" s="143">
        <v>2431</v>
      </c>
      <c r="H258" s="144">
        <f t="shared" si="45"/>
        <v>6.8419354838709676</v>
      </c>
      <c r="I258" s="143">
        <v>4674</v>
      </c>
      <c r="J258" s="144">
        <f t="shared" si="45"/>
        <v>0.92266556972439329</v>
      </c>
      <c r="K258" s="143">
        <v>6927</v>
      </c>
      <c r="L258" s="144">
        <f t="shared" si="46"/>
        <v>0.48202824133504496</v>
      </c>
      <c r="M258" s="144">
        <f t="shared" si="47"/>
        <v>8.4376956793988711E-2</v>
      </c>
    </row>
    <row r="259" spans="2:14" x14ac:dyDescent="0.25">
      <c r="B259" s="142" t="s">
        <v>156</v>
      </c>
      <c r="C259" s="143">
        <v>6410</v>
      </c>
      <c r="D259" s="144">
        <v>-9.5654627539503378E-2</v>
      </c>
      <c r="E259" s="143">
        <v>248</v>
      </c>
      <c r="F259" s="144">
        <f t="shared" si="44"/>
        <v>-0.96131045241809676</v>
      </c>
      <c r="G259" s="143">
        <v>3138</v>
      </c>
      <c r="H259" s="144">
        <f t="shared" si="45"/>
        <v>11.653225806451612</v>
      </c>
      <c r="I259" s="143">
        <v>4827</v>
      </c>
      <c r="J259" s="144">
        <f t="shared" si="45"/>
        <v>0.53824091778202687</v>
      </c>
      <c r="K259" s="143"/>
      <c r="L259" s="144"/>
      <c r="M259" s="144"/>
    </row>
    <row r="260" spans="2:14" x14ac:dyDescent="0.25">
      <c r="B260" s="142" t="s">
        <v>158</v>
      </c>
      <c r="C260" s="143">
        <v>5043</v>
      </c>
      <c r="D260" s="144">
        <v>0.1008513425016373</v>
      </c>
      <c r="E260" s="143">
        <v>311</v>
      </c>
      <c r="F260" s="144">
        <f t="shared" si="44"/>
        <v>-0.93833035891334526</v>
      </c>
      <c r="G260" s="143">
        <v>4142</v>
      </c>
      <c r="H260" s="144">
        <f t="shared" si="45"/>
        <v>12.318327974276528</v>
      </c>
      <c r="I260" s="143">
        <v>4702</v>
      </c>
      <c r="J260" s="144">
        <f t="shared" si="45"/>
        <v>0.13520038628681785</v>
      </c>
      <c r="K260" s="143"/>
      <c r="L260" s="144"/>
      <c r="M260" s="144"/>
    </row>
    <row r="261" spans="2:14" x14ac:dyDescent="0.25">
      <c r="B261" s="142" t="s">
        <v>160</v>
      </c>
      <c r="C261" s="143">
        <v>3644</v>
      </c>
      <c r="D261" s="144">
        <v>0.18968331700946783</v>
      </c>
      <c r="E261" s="143">
        <v>425</v>
      </c>
      <c r="F261" s="144">
        <f t="shared" si="44"/>
        <v>-0.8833699231613612</v>
      </c>
      <c r="G261" s="143">
        <v>3548</v>
      </c>
      <c r="H261" s="144">
        <f t="shared" si="45"/>
        <v>7.3482352941176465</v>
      </c>
      <c r="I261" s="143">
        <v>5030</v>
      </c>
      <c r="J261" s="144">
        <f t="shared" si="45"/>
        <v>0.41770011273957164</v>
      </c>
      <c r="K261" s="143"/>
      <c r="L261" s="144"/>
      <c r="M261" s="144"/>
    </row>
    <row r="262" spans="2:14" x14ac:dyDescent="0.25">
      <c r="B262" s="142" t="s">
        <v>162</v>
      </c>
      <c r="C262" s="143">
        <v>4789</v>
      </c>
      <c r="D262" s="144">
        <v>0.29924036896364625</v>
      </c>
      <c r="E262" s="143">
        <v>463</v>
      </c>
      <c r="F262" s="144">
        <f t="shared" si="44"/>
        <v>-0.90332010858216749</v>
      </c>
      <c r="G262" s="143">
        <v>2991</v>
      </c>
      <c r="H262" s="144">
        <f t="shared" si="45"/>
        <v>5.4600431965442766</v>
      </c>
      <c r="I262" s="143">
        <v>6166</v>
      </c>
      <c r="J262" s="144">
        <f t="shared" si="45"/>
        <v>1.0615178869943165</v>
      </c>
      <c r="K262" s="143"/>
      <c r="L262" s="144"/>
      <c r="M262" s="144"/>
    </row>
    <row r="263" spans="2:14" ht="15.75" x14ac:dyDescent="0.25">
      <c r="B263" s="145" t="s">
        <v>122</v>
      </c>
      <c r="C263" s="146">
        <v>60296</v>
      </c>
      <c r="D263" s="147">
        <v>9.2732081282849155E-3</v>
      </c>
      <c r="E263" s="146">
        <v>12827</v>
      </c>
      <c r="F263" s="147">
        <f t="shared" si="44"/>
        <v>-0.78726615364203267</v>
      </c>
      <c r="G263" s="146">
        <v>18583</v>
      </c>
      <c r="H263" s="147">
        <f t="shared" si="45"/>
        <v>0.44874093708583462</v>
      </c>
      <c r="I263" s="146">
        <v>58318</v>
      </c>
      <c r="J263" s="147">
        <f t="shared" si="45"/>
        <v>2.138244632190712</v>
      </c>
      <c r="K263" s="146">
        <v>51371</v>
      </c>
      <c r="L263" s="147">
        <v>0.36650440241534321</v>
      </c>
      <c r="M263" s="147">
        <v>0.27124474140064336</v>
      </c>
    </row>
    <row r="264" spans="2:14" ht="6" customHeight="1" x14ac:dyDescent="0.25"/>
    <row r="265" spans="2:14" x14ac:dyDescent="0.25">
      <c r="B265" s="49" t="s">
        <v>290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1"/>
    </row>
    <row r="268" spans="2:14" ht="48.75" customHeight="1" thickBot="1" x14ac:dyDescent="0.3">
      <c r="B268" s="322" t="s">
        <v>302</v>
      </c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1" t="s">
        <v>210</v>
      </c>
    </row>
    <row r="269" spans="2:14" ht="10.5" customHeight="1" thickBot="1" x14ac:dyDescent="0.3">
      <c r="B269" s="135"/>
      <c r="C269" s="136"/>
      <c r="D269" s="135"/>
      <c r="E269" s="135"/>
      <c r="F269" s="135"/>
      <c r="G269" s="135"/>
      <c r="H269" s="135"/>
      <c r="I269" s="135"/>
      <c r="J269" s="135"/>
      <c r="K269" s="4"/>
      <c r="L269" s="4"/>
      <c r="N269" s="1" t="s">
        <v>211</v>
      </c>
    </row>
    <row r="270" spans="2:14" ht="22.5" thickTop="1" thickBot="1" x14ac:dyDescent="0.3">
      <c r="B270" s="150" t="str">
        <f>C270</f>
        <v>Suiza</v>
      </c>
      <c r="C270" s="332" t="s">
        <v>212</v>
      </c>
      <c r="D270" s="333"/>
      <c r="E270" s="333"/>
      <c r="F270" s="333"/>
      <c r="G270" s="333"/>
      <c r="H270" s="333"/>
      <c r="I270" s="333"/>
      <c r="J270" s="333"/>
      <c r="K270" s="333"/>
      <c r="L270" s="333"/>
      <c r="M270" s="334"/>
    </row>
    <row r="271" spans="2:14" ht="22.5" thickTop="1" thickBot="1" x14ac:dyDescent="0.3">
      <c r="B271" s="13"/>
      <c r="C271" s="335">
        <f>2019</f>
        <v>2019</v>
      </c>
      <c r="D271" s="336"/>
      <c r="E271" s="337">
        <v>2020</v>
      </c>
      <c r="F271" s="336"/>
      <c r="G271" s="337">
        <v>2021</v>
      </c>
      <c r="H271" s="336"/>
      <c r="I271" s="337">
        <v>2022</v>
      </c>
      <c r="J271" s="336"/>
      <c r="K271" s="337">
        <v>2023</v>
      </c>
      <c r="L271" s="338"/>
      <c r="M271" s="339"/>
    </row>
    <row r="272" spans="2:14" ht="16.5" thickTop="1" thickBot="1" x14ac:dyDescent="0.3">
      <c r="B272" s="16"/>
      <c r="C272" s="138" t="s">
        <v>136</v>
      </c>
      <c r="D272" s="139" t="str">
        <f>CONCATENATE("var ",RIGHT(2019,2),"/",RIGHT(2018,2))</f>
        <v>var 19/18</v>
      </c>
      <c r="E272" s="140" t="s">
        <v>136</v>
      </c>
      <c r="F272" s="139" t="str">
        <f>CONCATENATE("var ",RIGHT(E271,2),"/",RIGHT(E271-1,2))</f>
        <v>var 20/19</v>
      </c>
      <c r="G272" s="140" t="s">
        <v>136</v>
      </c>
      <c r="H272" s="139" t="str">
        <f>CONCATENATE("var ",RIGHT(G271,2),"/",RIGHT(G271-1,2))</f>
        <v>var 21/20</v>
      </c>
      <c r="I272" s="140" t="s">
        <v>136</v>
      </c>
      <c r="J272" s="139" t="str">
        <f>CONCATENATE("var ",RIGHT(I271,2),"/",RIGHT(I271-1,2))</f>
        <v>var 22/21</v>
      </c>
      <c r="K272" s="140" t="s">
        <v>136</v>
      </c>
      <c r="L272" s="139" t="str">
        <f>CONCATENATE("var ",RIGHT(K271,2),"/",RIGHT(K271-1,2))</f>
        <v>var 23/22</v>
      </c>
      <c r="M272" s="139" t="str">
        <f>CONCATENATE("var ",RIGHT(K271,2),"/",RIGHT(2019,2))</f>
        <v>var 23/19</v>
      </c>
    </row>
    <row r="273" spans="2:13" x14ac:dyDescent="0.25">
      <c r="B273" s="142" t="s">
        <v>140</v>
      </c>
      <c r="C273" s="143">
        <v>4235</v>
      </c>
      <c r="D273" s="144">
        <v>-5.9933407325194255E-2</v>
      </c>
      <c r="E273" s="143">
        <v>3776</v>
      </c>
      <c r="F273" s="144">
        <f t="shared" ref="F273:F285" si="48">IFERROR(E273/C273-1,"-")</f>
        <v>-0.10838252656434477</v>
      </c>
      <c r="G273" s="143">
        <v>836</v>
      </c>
      <c r="H273" s="144">
        <f t="shared" ref="H273:J285" si="49">IFERROR(G273/E273-1,"-")</f>
        <v>-0.77860169491525422</v>
      </c>
      <c r="I273" s="143">
        <v>2220</v>
      </c>
      <c r="J273" s="144">
        <f t="shared" si="49"/>
        <v>1.6555023923444976</v>
      </c>
      <c r="K273" s="143">
        <v>3629</v>
      </c>
      <c r="L273" s="144">
        <f t="shared" ref="L273:L280" si="50">IFERROR(K273/I273-1,"-")</f>
        <v>0.63468468468468475</v>
      </c>
      <c r="M273" s="144">
        <f>K273/C273-1</f>
        <v>-0.14309327036599762</v>
      </c>
    </row>
    <row r="274" spans="2:13" x14ac:dyDescent="0.25">
      <c r="B274" s="142" t="s">
        <v>142</v>
      </c>
      <c r="C274" s="143">
        <v>4152</v>
      </c>
      <c r="D274" s="144">
        <v>-0.13500000000000001</v>
      </c>
      <c r="E274" s="143">
        <v>4061</v>
      </c>
      <c r="F274" s="144">
        <f t="shared" si="48"/>
        <v>-2.1917148362235017E-2</v>
      </c>
      <c r="G274" s="143">
        <v>276</v>
      </c>
      <c r="H274" s="144">
        <f t="shared" si="49"/>
        <v>-0.9320364442255602</v>
      </c>
      <c r="I274" s="143">
        <v>2930</v>
      </c>
      <c r="J274" s="144">
        <f t="shared" si="49"/>
        <v>9.6159420289855078</v>
      </c>
      <c r="K274" s="143">
        <v>4173</v>
      </c>
      <c r="L274" s="144">
        <f t="shared" si="50"/>
        <v>0.42423208191126283</v>
      </c>
      <c r="M274" s="144">
        <f>IFERROR(K274/C274-1,"-")</f>
        <v>5.0578034682080553E-3</v>
      </c>
    </row>
    <row r="275" spans="2:13" x14ac:dyDescent="0.25">
      <c r="B275" s="142" t="s">
        <v>144</v>
      </c>
      <c r="C275" s="143">
        <v>4167</v>
      </c>
      <c r="D275" s="144">
        <v>-8.7584847821326917E-2</v>
      </c>
      <c r="E275" s="143">
        <v>1575</v>
      </c>
      <c r="F275" s="144">
        <f t="shared" si="48"/>
        <v>-0.62203023758099352</v>
      </c>
      <c r="G275" s="143">
        <v>407</v>
      </c>
      <c r="H275" s="144">
        <f t="shared" si="49"/>
        <v>-0.74158730158730157</v>
      </c>
      <c r="I275" s="143">
        <v>3085</v>
      </c>
      <c r="J275" s="144">
        <f t="shared" si="49"/>
        <v>6.57985257985258</v>
      </c>
      <c r="K275" s="143">
        <v>3751</v>
      </c>
      <c r="L275" s="144">
        <f t="shared" si="50"/>
        <v>0.21588330632090758</v>
      </c>
      <c r="M275" s="144">
        <f t="shared" ref="M275:M280" si="51">IFERROR(K275/C275-1,"-")</f>
        <v>-9.9832013438924894E-2</v>
      </c>
    </row>
    <row r="276" spans="2:13" x14ac:dyDescent="0.25">
      <c r="B276" s="142" t="s">
        <v>146</v>
      </c>
      <c r="C276" s="143">
        <v>5023</v>
      </c>
      <c r="D276" s="144">
        <v>-0.17493429697766094</v>
      </c>
      <c r="E276" s="143">
        <v>0</v>
      </c>
      <c r="F276" s="144">
        <f t="shared" si="48"/>
        <v>-1</v>
      </c>
      <c r="G276" s="143">
        <v>1363</v>
      </c>
      <c r="H276" s="144" t="str">
        <f t="shared" si="49"/>
        <v>-</v>
      </c>
      <c r="I276" s="143">
        <v>4638</v>
      </c>
      <c r="J276" s="144">
        <f t="shared" si="49"/>
        <v>2.4027879677182686</v>
      </c>
      <c r="K276" s="143">
        <v>5192</v>
      </c>
      <c r="L276" s="144">
        <f t="shared" si="50"/>
        <v>0.11944803794739123</v>
      </c>
      <c r="M276" s="144">
        <f t="shared" si="51"/>
        <v>3.3645231933107755E-2</v>
      </c>
    </row>
    <row r="277" spans="2:13" x14ac:dyDescent="0.25">
      <c r="B277" s="142" t="s">
        <v>148</v>
      </c>
      <c r="C277" s="143">
        <v>4059</v>
      </c>
      <c r="D277" s="144">
        <v>-0.1123988628908813</v>
      </c>
      <c r="E277" s="143">
        <v>2</v>
      </c>
      <c r="F277" s="144">
        <f t="shared" si="48"/>
        <v>-0.99950726779995069</v>
      </c>
      <c r="G277" s="143">
        <v>1663</v>
      </c>
      <c r="H277" s="144">
        <f t="shared" si="49"/>
        <v>830.5</v>
      </c>
      <c r="I277" s="143">
        <v>3140</v>
      </c>
      <c r="J277" s="144">
        <f t="shared" si="49"/>
        <v>0.8881539386650632</v>
      </c>
      <c r="K277" s="143">
        <v>3686</v>
      </c>
      <c r="L277" s="144">
        <f t="shared" si="50"/>
        <v>0.17388535031847141</v>
      </c>
      <c r="M277" s="144">
        <f t="shared" si="51"/>
        <v>-9.1894555309189441E-2</v>
      </c>
    </row>
    <row r="278" spans="2:13" x14ac:dyDescent="0.25">
      <c r="B278" s="142" t="s">
        <v>150</v>
      </c>
      <c r="C278" s="143">
        <v>3141</v>
      </c>
      <c r="D278" s="144">
        <v>-0.13590096286107289</v>
      </c>
      <c r="E278" s="143">
        <v>5</v>
      </c>
      <c r="F278" s="144">
        <f t="shared" si="48"/>
        <v>-0.99840815027061447</v>
      </c>
      <c r="G278" s="143">
        <v>1231</v>
      </c>
      <c r="H278" s="144">
        <f t="shared" si="49"/>
        <v>245.2</v>
      </c>
      <c r="I278" s="143">
        <v>2699</v>
      </c>
      <c r="J278" s="144">
        <f t="shared" si="49"/>
        <v>1.1925264012997565</v>
      </c>
      <c r="K278" s="143">
        <v>2855</v>
      </c>
      <c r="L278" s="144">
        <f t="shared" si="50"/>
        <v>5.7799184883290167E-2</v>
      </c>
      <c r="M278" s="144">
        <f t="shared" si="51"/>
        <v>-9.105380452085321E-2</v>
      </c>
    </row>
    <row r="279" spans="2:13" x14ac:dyDescent="0.25">
      <c r="B279" s="142" t="s">
        <v>152</v>
      </c>
      <c r="C279" s="143">
        <v>4614</v>
      </c>
      <c r="D279" s="144">
        <v>-0.25855696609352408</v>
      </c>
      <c r="E279" s="143">
        <v>727</v>
      </c>
      <c r="F279" s="144">
        <f t="shared" si="48"/>
        <v>-0.8424360641525791</v>
      </c>
      <c r="G279" s="143">
        <v>3258</v>
      </c>
      <c r="H279" s="144">
        <f t="shared" si="49"/>
        <v>3.4814305364511693</v>
      </c>
      <c r="I279" s="143">
        <v>4079</v>
      </c>
      <c r="J279" s="144">
        <f t="shared" si="49"/>
        <v>0.25199508901166356</v>
      </c>
      <c r="K279" s="143">
        <v>5162</v>
      </c>
      <c r="L279" s="144">
        <f t="shared" si="50"/>
        <v>0.26550625153223839</v>
      </c>
      <c r="M279" s="144">
        <f t="shared" si="51"/>
        <v>0.11876896402254</v>
      </c>
    </row>
    <row r="280" spans="2:13" x14ac:dyDescent="0.25">
      <c r="B280" s="142" t="s">
        <v>154</v>
      </c>
      <c r="C280" s="143">
        <v>2902</v>
      </c>
      <c r="D280" s="144">
        <v>-0.24915912031047871</v>
      </c>
      <c r="E280" s="143">
        <v>832</v>
      </c>
      <c r="F280" s="144">
        <f t="shared" si="48"/>
        <v>-0.7133011716057891</v>
      </c>
      <c r="G280" s="143">
        <v>2312</v>
      </c>
      <c r="H280" s="144">
        <f t="shared" si="49"/>
        <v>1.7788461538461537</v>
      </c>
      <c r="I280" s="143">
        <v>2461</v>
      </c>
      <c r="J280" s="144">
        <f t="shared" si="49"/>
        <v>6.4446366782006992E-2</v>
      </c>
      <c r="K280" s="143">
        <v>2690</v>
      </c>
      <c r="L280" s="144">
        <f t="shared" si="50"/>
        <v>9.3051605038602103E-2</v>
      </c>
      <c r="M280" s="144">
        <f t="shared" si="51"/>
        <v>-7.305306685044799E-2</v>
      </c>
    </row>
    <row r="281" spans="2:13" x14ac:dyDescent="0.25">
      <c r="B281" s="142" t="s">
        <v>156</v>
      </c>
      <c r="C281" s="143">
        <v>4177</v>
      </c>
      <c r="D281" s="144">
        <v>-0.26667837078651691</v>
      </c>
      <c r="E281" s="143">
        <v>354</v>
      </c>
      <c r="F281" s="144">
        <f t="shared" si="48"/>
        <v>-0.91525017955470434</v>
      </c>
      <c r="G281" s="143">
        <v>2297</v>
      </c>
      <c r="H281" s="144">
        <f t="shared" si="49"/>
        <v>5.4887005649717517</v>
      </c>
      <c r="I281" s="143">
        <v>3377</v>
      </c>
      <c r="J281" s="144">
        <f t="shared" si="49"/>
        <v>0.47017849368741826</v>
      </c>
      <c r="K281" s="143"/>
      <c r="L281" s="144"/>
      <c r="M281" s="144"/>
    </row>
    <row r="282" spans="2:13" x14ac:dyDescent="0.25">
      <c r="B282" s="142" t="s">
        <v>158</v>
      </c>
      <c r="C282" s="143">
        <v>5903</v>
      </c>
      <c r="D282" s="144">
        <v>-0.17979713769626238</v>
      </c>
      <c r="E282" s="143">
        <v>208</v>
      </c>
      <c r="F282" s="144">
        <f t="shared" si="48"/>
        <v>-0.96476367948500763</v>
      </c>
      <c r="G282" s="143">
        <v>5911</v>
      </c>
      <c r="H282" s="144">
        <f t="shared" si="49"/>
        <v>27.41826923076923</v>
      </c>
      <c r="I282" s="143">
        <v>5127</v>
      </c>
      <c r="J282" s="144">
        <f t="shared" si="49"/>
        <v>-0.13263407206902389</v>
      </c>
      <c r="K282" s="143"/>
      <c r="L282" s="144"/>
      <c r="M282" s="144"/>
    </row>
    <row r="283" spans="2:13" x14ac:dyDescent="0.25">
      <c r="B283" s="142" t="s">
        <v>160</v>
      </c>
      <c r="C283" s="143">
        <v>4965</v>
      </c>
      <c r="D283" s="144">
        <v>-7.02247191011236E-2</v>
      </c>
      <c r="E283" s="143">
        <v>550</v>
      </c>
      <c r="F283" s="144">
        <f t="shared" si="48"/>
        <v>-0.88922457200402816</v>
      </c>
      <c r="G283" s="143">
        <v>4053</v>
      </c>
      <c r="H283" s="144">
        <f t="shared" si="49"/>
        <v>6.3690909090909091</v>
      </c>
      <c r="I283" s="143">
        <v>4325</v>
      </c>
      <c r="J283" s="144">
        <f t="shared" si="49"/>
        <v>6.7110782136688973E-2</v>
      </c>
      <c r="K283" s="143"/>
      <c r="L283" s="144"/>
      <c r="M283" s="144"/>
    </row>
    <row r="284" spans="2:13" x14ac:dyDescent="0.25">
      <c r="B284" s="142" t="s">
        <v>162</v>
      </c>
      <c r="C284" s="143">
        <v>3797</v>
      </c>
      <c r="D284" s="144">
        <v>-0.14288939051918736</v>
      </c>
      <c r="E284" s="143">
        <v>1047</v>
      </c>
      <c r="F284" s="144">
        <f t="shared" si="48"/>
        <v>-0.72425599157229392</v>
      </c>
      <c r="G284" s="143">
        <v>2887</v>
      </c>
      <c r="H284" s="144">
        <f t="shared" si="49"/>
        <v>1.757402101241643</v>
      </c>
      <c r="I284" s="143">
        <v>3960</v>
      </c>
      <c r="J284" s="144">
        <f t="shared" si="49"/>
        <v>0.37166608936612411</v>
      </c>
      <c r="K284" s="143"/>
      <c r="L284" s="144"/>
      <c r="M284" s="144"/>
    </row>
    <row r="285" spans="2:13" ht="15.75" x14ac:dyDescent="0.25">
      <c r="B285" s="145" t="s">
        <v>122</v>
      </c>
      <c r="C285" s="146">
        <v>51135</v>
      </c>
      <c r="D285" s="147">
        <v>-0.16060670726702675</v>
      </c>
      <c r="E285" s="146">
        <v>13137</v>
      </c>
      <c r="F285" s="147">
        <f t="shared" si="48"/>
        <v>-0.74309181578175421</v>
      </c>
      <c r="G285" s="146">
        <v>26494</v>
      </c>
      <c r="H285" s="147">
        <f t="shared" si="49"/>
        <v>1.0167465935906219</v>
      </c>
      <c r="I285" s="146">
        <v>42041</v>
      </c>
      <c r="J285" s="147">
        <f t="shared" si="49"/>
        <v>0.58681210840190223</v>
      </c>
      <c r="K285" s="146">
        <v>31138</v>
      </c>
      <c r="L285" s="147">
        <v>0.2330904482813243</v>
      </c>
      <c r="M285" s="147">
        <v>-3.5766265134858921E-2</v>
      </c>
    </row>
    <row r="286" spans="2:13" ht="6" customHeight="1" x14ac:dyDescent="0.25"/>
    <row r="287" spans="2:13" x14ac:dyDescent="0.25">
      <c r="B287" s="49" t="s">
        <v>290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I288" s="141"/>
      <c r="L288" s="121"/>
    </row>
    <row r="290" spans="2:14" ht="48.75" customHeight="1" thickBot="1" x14ac:dyDescent="0.3">
      <c r="B290" s="322" t="s">
        <v>303</v>
      </c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1" t="s">
        <v>214</v>
      </c>
    </row>
    <row r="291" spans="2:14" ht="10.5" customHeight="1" thickBot="1" x14ac:dyDescent="0.3">
      <c r="B291" s="135"/>
      <c r="C291" s="136"/>
      <c r="D291" s="135"/>
      <c r="E291" s="135"/>
      <c r="F291" s="135"/>
      <c r="G291" s="135"/>
      <c r="H291" s="135"/>
      <c r="I291" s="135"/>
      <c r="J291" s="135"/>
      <c r="K291" s="4"/>
      <c r="L291" s="4"/>
      <c r="N291" s="1" t="s">
        <v>215</v>
      </c>
    </row>
    <row r="292" spans="2:14" ht="22.5" thickTop="1" thickBot="1" x14ac:dyDescent="0.3">
      <c r="B292" s="150" t="str">
        <f>C292</f>
        <v>Austria</v>
      </c>
      <c r="C292" s="332" t="s">
        <v>216</v>
      </c>
      <c r="D292" s="333"/>
      <c r="E292" s="333"/>
      <c r="F292" s="333"/>
      <c r="G292" s="333"/>
      <c r="H292" s="333"/>
      <c r="I292" s="333"/>
      <c r="J292" s="333"/>
      <c r="K292" s="333"/>
      <c r="L292" s="333"/>
      <c r="M292" s="334"/>
    </row>
    <row r="293" spans="2:14" ht="22.5" thickTop="1" thickBot="1" x14ac:dyDescent="0.3">
      <c r="B293" s="13"/>
      <c r="C293" s="335">
        <f>2019</f>
        <v>2019</v>
      </c>
      <c r="D293" s="336"/>
      <c r="E293" s="337">
        <v>2020</v>
      </c>
      <c r="F293" s="336"/>
      <c r="G293" s="337">
        <v>2021</v>
      </c>
      <c r="H293" s="336"/>
      <c r="I293" s="337">
        <v>2022</v>
      </c>
      <c r="J293" s="336"/>
      <c r="K293" s="337">
        <v>2023</v>
      </c>
      <c r="L293" s="338"/>
      <c r="M293" s="339"/>
    </row>
    <row r="294" spans="2:14" ht="16.5" thickTop="1" thickBot="1" x14ac:dyDescent="0.3">
      <c r="B294" s="16"/>
      <c r="C294" s="138" t="s">
        <v>136</v>
      </c>
      <c r="D294" s="139" t="str">
        <f>CONCATENATE("var ",RIGHT(2019,2),"/",RIGHT(2018,2))</f>
        <v>var 19/18</v>
      </c>
      <c r="E294" s="140" t="s">
        <v>136</v>
      </c>
      <c r="F294" s="139" t="str">
        <f>CONCATENATE("var ",RIGHT(E293,2),"/",RIGHT(E293-1,2))</f>
        <v>var 20/19</v>
      </c>
      <c r="G294" s="140" t="s">
        <v>136</v>
      </c>
      <c r="H294" s="139" t="str">
        <f>CONCATENATE("var ",RIGHT(G293,2),"/",RIGHT(G293-1,2))</f>
        <v>var 21/20</v>
      </c>
      <c r="I294" s="140" t="s">
        <v>136</v>
      </c>
      <c r="J294" s="139" t="str">
        <f>CONCATENATE("var ",RIGHT(I293,2),"/",RIGHT(I293-1,2))</f>
        <v>var 22/21</v>
      </c>
      <c r="K294" s="140" t="s">
        <v>136</v>
      </c>
      <c r="L294" s="139" t="str">
        <f>CONCATENATE("var ",RIGHT(K293,2),"/",RIGHT(K293-1,2))</f>
        <v>var 23/22</v>
      </c>
      <c r="M294" s="139" t="str">
        <f>CONCATENATE("var ",RIGHT(K293,2),"/",RIGHT(2019,2))</f>
        <v>var 23/19</v>
      </c>
    </row>
    <row r="295" spans="2:14" x14ac:dyDescent="0.25">
      <c r="B295" s="142" t="s">
        <v>140</v>
      </c>
      <c r="C295" s="143">
        <v>2699</v>
      </c>
      <c r="D295" s="144">
        <v>-9.2162798520013411E-2</v>
      </c>
      <c r="E295" s="143">
        <v>2416</v>
      </c>
      <c r="F295" s="144">
        <f t="shared" ref="F295:F307" si="52">IFERROR(E295/C295-1,"-")</f>
        <v>-0.10485364949981479</v>
      </c>
      <c r="G295" s="143">
        <v>278</v>
      </c>
      <c r="H295" s="144">
        <f t="shared" ref="H295:J307" si="53">IFERROR(G295/E295-1,"-")</f>
        <v>-0.88493377483443703</v>
      </c>
      <c r="I295" s="143">
        <v>2168</v>
      </c>
      <c r="J295" s="144">
        <f t="shared" si="53"/>
        <v>6.7985611510791371</v>
      </c>
      <c r="K295" s="143">
        <v>3128</v>
      </c>
      <c r="L295" s="144">
        <f t="shared" ref="L295:L302" si="54">IFERROR(K295/I295-1,"-")</f>
        <v>0.44280442804428044</v>
      </c>
      <c r="M295" s="144">
        <f>K295/C295-1</f>
        <v>0.15894775842904774</v>
      </c>
    </row>
    <row r="296" spans="2:14" x14ac:dyDescent="0.25">
      <c r="B296" s="142" t="s">
        <v>142</v>
      </c>
      <c r="C296" s="143">
        <v>3148</v>
      </c>
      <c r="D296" s="144">
        <v>0.20890937019969269</v>
      </c>
      <c r="E296" s="143">
        <v>2728</v>
      </c>
      <c r="F296" s="144">
        <f t="shared" si="52"/>
        <v>-0.13341804320203299</v>
      </c>
      <c r="G296" s="143">
        <v>207</v>
      </c>
      <c r="H296" s="144">
        <f t="shared" si="53"/>
        <v>-0.92412023460410553</v>
      </c>
      <c r="I296" s="143">
        <v>2344</v>
      </c>
      <c r="J296" s="144">
        <f t="shared" si="53"/>
        <v>10.323671497584542</v>
      </c>
      <c r="K296" s="143">
        <v>2703</v>
      </c>
      <c r="L296" s="144">
        <f t="shared" si="54"/>
        <v>0.15315699658703075</v>
      </c>
      <c r="M296" s="144">
        <f>IFERROR(K296/C296-1,"-")</f>
        <v>-0.14135959339263027</v>
      </c>
    </row>
    <row r="297" spans="2:14" x14ac:dyDescent="0.25">
      <c r="B297" s="142" t="s">
        <v>144</v>
      </c>
      <c r="C297" s="143">
        <v>2518</v>
      </c>
      <c r="D297" s="144">
        <v>-7.0977917981072114E-3</v>
      </c>
      <c r="E297" s="143">
        <v>693</v>
      </c>
      <c r="F297" s="144">
        <f t="shared" si="52"/>
        <v>-0.72478157267672749</v>
      </c>
      <c r="G297" s="143">
        <v>196</v>
      </c>
      <c r="H297" s="144">
        <f t="shared" si="53"/>
        <v>-0.71717171717171713</v>
      </c>
      <c r="I297" s="143">
        <v>2351</v>
      </c>
      <c r="J297" s="144">
        <f t="shared" si="53"/>
        <v>10.994897959183673</v>
      </c>
      <c r="K297" s="143">
        <v>2252</v>
      </c>
      <c r="L297" s="144">
        <f t="shared" si="54"/>
        <v>-4.2109740535942186E-2</v>
      </c>
      <c r="M297" s="144">
        <f t="shared" ref="M297:M302" si="55">IFERROR(K297/C297-1,"-")</f>
        <v>-0.10563939634630659</v>
      </c>
    </row>
    <row r="298" spans="2:14" x14ac:dyDescent="0.25">
      <c r="B298" s="142" t="s">
        <v>146</v>
      </c>
      <c r="C298" s="143">
        <v>2099</v>
      </c>
      <c r="D298" s="144">
        <v>-3.5386029411764719E-2</v>
      </c>
      <c r="E298" s="143">
        <v>0</v>
      </c>
      <c r="F298" s="144">
        <f t="shared" si="52"/>
        <v>-1</v>
      </c>
      <c r="G298" s="143">
        <v>160</v>
      </c>
      <c r="H298" s="144" t="str">
        <f t="shared" si="53"/>
        <v>-</v>
      </c>
      <c r="I298" s="143">
        <v>2711</v>
      </c>
      <c r="J298" s="144">
        <f t="shared" si="53"/>
        <v>15.943750000000001</v>
      </c>
      <c r="K298" s="143">
        <v>2438</v>
      </c>
      <c r="L298" s="144">
        <f t="shared" si="54"/>
        <v>-0.10070084839542603</v>
      </c>
      <c r="M298" s="144">
        <f t="shared" si="55"/>
        <v>0.16150547879942834</v>
      </c>
    </row>
    <row r="299" spans="2:14" x14ac:dyDescent="0.25">
      <c r="B299" s="142" t="s">
        <v>148</v>
      </c>
      <c r="C299" s="143">
        <v>1641</v>
      </c>
      <c r="D299" s="144">
        <v>-7.3927765237020271E-2</v>
      </c>
      <c r="E299" s="143">
        <v>9</v>
      </c>
      <c r="F299" s="144">
        <f t="shared" si="52"/>
        <v>-0.99451553930530168</v>
      </c>
      <c r="G299" s="143">
        <v>270</v>
      </c>
      <c r="H299" s="144">
        <f t="shared" si="53"/>
        <v>29</v>
      </c>
      <c r="I299" s="143">
        <v>1561</v>
      </c>
      <c r="J299" s="144">
        <f t="shared" si="53"/>
        <v>4.7814814814814817</v>
      </c>
      <c r="K299" s="143">
        <v>1441</v>
      </c>
      <c r="L299" s="144">
        <f t="shared" si="54"/>
        <v>-7.6873798846893049E-2</v>
      </c>
      <c r="M299" s="144">
        <f t="shared" si="55"/>
        <v>-0.12187690432663012</v>
      </c>
    </row>
    <row r="300" spans="2:14" x14ac:dyDescent="0.25">
      <c r="B300" s="142" t="s">
        <v>150</v>
      </c>
      <c r="C300" s="143">
        <v>1559</v>
      </c>
      <c r="D300" s="144">
        <v>-8.9369158878504718E-2</v>
      </c>
      <c r="E300" s="143">
        <v>0</v>
      </c>
      <c r="F300" s="144">
        <f t="shared" si="52"/>
        <v>-1</v>
      </c>
      <c r="G300" s="143">
        <v>235</v>
      </c>
      <c r="H300" s="144" t="str">
        <f t="shared" si="53"/>
        <v>-</v>
      </c>
      <c r="I300" s="143">
        <v>1210</v>
      </c>
      <c r="J300" s="144">
        <f t="shared" si="53"/>
        <v>4.1489361702127656</v>
      </c>
      <c r="K300" s="143">
        <v>1319</v>
      </c>
      <c r="L300" s="144">
        <f t="shared" si="54"/>
        <v>9.0082644628099118E-2</v>
      </c>
      <c r="M300" s="144">
        <f t="shared" si="55"/>
        <v>-0.15394483643361134</v>
      </c>
    </row>
    <row r="301" spans="2:14" x14ac:dyDescent="0.25">
      <c r="B301" s="142" t="s">
        <v>152</v>
      </c>
      <c r="C301" s="143">
        <v>2271</v>
      </c>
      <c r="D301" s="144">
        <v>-5.4144106622240784E-2</v>
      </c>
      <c r="E301" s="143">
        <v>126</v>
      </c>
      <c r="F301" s="144">
        <f t="shared" si="52"/>
        <v>-0.94451783355350072</v>
      </c>
      <c r="G301" s="143">
        <v>980</v>
      </c>
      <c r="H301" s="144">
        <f t="shared" si="53"/>
        <v>6.7777777777777777</v>
      </c>
      <c r="I301" s="143">
        <v>2080</v>
      </c>
      <c r="J301" s="144">
        <f t="shared" si="53"/>
        <v>1.1224489795918369</v>
      </c>
      <c r="K301" s="143">
        <v>1971</v>
      </c>
      <c r="L301" s="144">
        <f t="shared" si="54"/>
        <v>-5.240384615384619E-2</v>
      </c>
      <c r="M301" s="144">
        <f t="shared" si="55"/>
        <v>-0.13210039630118886</v>
      </c>
    </row>
    <row r="302" spans="2:14" x14ac:dyDescent="0.25">
      <c r="B302" s="142" t="s">
        <v>154</v>
      </c>
      <c r="C302" s="143">
        <v>1811</v>
      </c>
      <c r="D302" s="144">
        <v>-0.19973486522315509</v>
      </c>
      <c r="E302" s="143">
        <v>253</v>
      </c>
      <c r="F302" s="144">
        <f t="shared" si="52"/>
        <v>-0.8602981778023191</v>
      </c>
      <c r="G302" s="143">
        <v>1056</v>
      </c>
      <c r="H302" s="144">
        <f t="shared" si="53"/>
        <v>3.1739130434782608</v>
      </c>
      <c r="I302" s="143">
        <v>1774</v>
      </c>
      <c r="J302" s="144">
        <f t="shared" si="53"/>
        <v>0.67992424242424243</v>
      </c>
      <c r="K302" s="143">
        <v>1785</v>
      </c>
      <c r="L302" s="144">
        <f t="shared" si="54"/>
        <v>6.2006764374296086E-3</v>
      </c>
      <c r="M302" s="144">
        <f t="shared" si="55"/>
        <v>-1.4356709000552192E-2</v>
      </c>
    </row>
    <row r="303" spans="2:14" x14ac:dyDescent="0.25">
      <c r="B303" s="142" t="s">
        <v>156</v>
      </c>
      <c r="C303" s="143">
        <v>1886</v>
      </c>
      <c r="D303" s="144">
        <v>-0.16879682679594532</v>
      </c>
      <c r="E303" s="143">
        <v>91</v>
      </c>
      <c r="F303" s="144">
        <f t="shared" si="52"/>
        <v>-0.95174973488865322</v>
      </c>
      <c r="G303" s="143">
        <v>898</v>
      </c>
      <c r="H303" s="144">
        <f t="shared" si="53"/>
        <v>8.8681318681318686</v>
      </c>
      <c r="I303" s="143">
        <v>1457</v>
      </c>
      <c r="J303" s="144">
        <f t="shared" si="53"/>
        <v>0.62249443207126953</v>
      </c>
      <c r="K303" s="143"/>
      <c r="L303" s="144"/>
      <c r="M303" s="144"/>
    </row>
    <row r="304" spans="2:14" x14ac:dyDescent="0.25">
      <c r="B304" s="142" t="s">
        <v>158</v>
      </c>
      <c r="C304" s="143">
        <v>2395</v>
      </c>
      <c r="D304" s="144">
        <v>-0.13003995641118782</v>
      </c>
      <c r="E304" s="143">
        <v>246</v>
      </c>
      <c r="F304" s="144">
        <f t="shared" si="52"/>
        <v>-0.89728601252609608</v>
      </c>
      <c r="G304" s="143">
        <v>1937</v>
      </c>
      <c r="H304" s="144">
        <f t="shared" si="53"/>
        <v>6.8739837398373984</v>
      </c>
      <c r="I304" s="143">
        <v>2580</v>
      </c>
      <c r="J304" s="144">
        <f t="shared" si="53"/>
        <v>0.33195663397005681</v>
      </c>
      <c r="K304" s="143"/>
      <c r="L304" s="144"/>
      <c r="M304" s="144"/>
    </row>
    <row r="305" spans="2:14" x14ac:dyDescent="0.25">
      <c r="B305" s="142" t="s">
        <v>160</v>
      </c>
      <c r="C305" s="143">
        <v>2728</v>
      </c>
      <c r="D305" s="144">
        <v>-9.1272485009993298E-2</v>
      </c>
      <c r="E305" s="143">
        <v>426</v>
      </c>
      <c r="F305" s="144">
        <f t="shared" si="52"/>
        <v>-0.84384164222873903</v>
      </c>
      <c r="G305" s="143">
        <v>2508</v>
      </c>
      <c r="H305" s="144">
        <f t="shared" si="53"/>
        <v>4.887323943661972</v>
      </c>
      <c r="I305" s="143">
        <v>2565</v>
      </c>
      <c r="J305" s="144">
        <f t="shared" si="53"/>
        <v>2.2727272727272707E-2</v>
      </c>
      <c r="K305" s="143"/>
      <c r="L305" s="144"/>
      <c r="M305" s="144"/>
    </row>
    <row r="306" spans="2:14" x14ac:dyDescent="0.25">
      <c r="B306" s="142" t="s">
        <v>162</v>
      </c>
      <c r="C306" s="143">
        <v>2116</v>
      </c>
      <c r="D306" s="144">
        <v>-0.1589825119236884</v>
      </c>
      <c r="E306" s="143">
        <v>496</v>
      </c>
      <c r="F306" s="144">
        <f t="shared" si="52"/>
        <v>-0.7655954631379962</v>
      </c>
      <c r="G306" s="143">
        <v>2420</v>
      </c>
      <c r="H306" s="144">
        <f t="shared" si="53"/>
        <v>3.879032258064516</v>
      </c>
      <c r="I306" s="143">
        <v>2540</v>
      </c>
      <c r="J306" s="144">
        <f t="shared" si="53"/>
        <v>4.9586776859504189E-2</v>
      </c>
      <c r="K306" s="143"/>
      <c r="L306" s="144"/>
      <c r="M306" s="144"/>
    </row>
    <row r="307" spans="2:14" ht="15.75" x14ac:dyDescent="0.25">
      <c r="B307" s="145" t="s">
        <v>122</v>
      </c>
      <c r="C307" s="146">
        <v>26871</v>
      </c>
      <c r="D307" s="147">
        <v>-7.2678331090174964E-2</v>
      </c>
      <c r="E307" s="146">
        <v>7484</v>
      </c>
      <c r="F307" s="147">
        <f t="shared" si="52"/>
        <v>-0.72148412787019467</v>
      </c>
      <c r="G307" s="146">
        <v>11145</v>
      </c>
      <c r="H307" s="147">
        <f t="shared" si="53"/>
        <v>0.48917691074291825</v>
      </c>
      <c r="I307" s="146">
        <v>25341</v>
      </c>
      <c r="J307" s="147">
        <f t="shared" si="53"/>
        <v>1.2737550471063259</v>
      </c>
      <c r="K307" s="146">
        <v>17037</v>
      </c>
      <c r="L307" s="147">
        <v>5.1731588369652526E-2</v>
      </c>
      <c r="M307" s="147">
        <v>-3.9952665389383468E-2</v>
      </c>
    </row>
    <row r="308" spans="2:14" ht="6" customHeight="1" x14ac:dyDescent="0.25"/>
    <row r="309" spans="2:14" x14ac:dyDescent="0.25">
      <c r="B309" s="49" t="s">
        <v>290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1"/>
      <c r="E310" s="121"/>
      <c r="G310" s="121"/>
      <c r="I310" s="121"/>
      <c r="K310" s="121"/>
    </row>
    <row r="313" spans="2:14" ht="48.75" customHeight="1" thickBot="1" x14ac:dyDescent="0.3">
      <c r="B313" s="322" t="s">
        <v>304</v>
      </c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1" t="s">
        <v>214</v>
      </c>
    </row>
    <row r="314" spans="2:14" ht="10.5" customHeight="1" thickBot="1" x14ac:dyDescent="0.3">
      <c r="B314" s="135"/>
      <c r="C314" s="136"/>
      <c r="D314" s="135"/>
      <c r="E314" s="135"/>
      <c r="F314" s="135"/>
      <c r="G314" s="135"/>
      <c r="H314" s="135"/>
      <c r="I314" s="135"/>
      <c r="J314" s="135"/>
      <c r="K314" s="4"/>
      <c r="L314" s="4"/>
      <c r="N314" s="1" t="s">
        <v>215</v>
      </c>
    </row>
    <row r="315" spans="2:14" ht="22.5" thickTop="1" thickBot="1" x14ac:dyDescent="0.3">
      <c r="B315" s="150" t="str">
        <f>C315</f>
        <v>Canadá</v>
      </c>
      <c r="C315" s="332" t="s">
        <v>218</v>
      </c>
      <c r="D315" s="333"/>
      <c r="E315" s="333"/>
      <c r="F315" s="333"/>
      <c r="G315" s="333"/>
      <c r="H315" s="333"/>
      <c r="I315" s="333"/>
      <c r="J315" s="333"/>
      <c r="K315" s="333"/>
      <c r="L315" s="333"/>
      <c r="M315" s="334"/>
    </row>
    <row r="316" spans="2:14" ht="22.5" thickTop="1" thickBot="1" x14ac:dyDescent="0.3">
      <c r="B316" s="13"/>
      <c r="C316" s="335">
        <f>2019</f>
        <v>2019</v>
      </c>
      <c r="D316" s="336"/>
      <c r="E316" s="337">
        <v>2020</v>
      </c>
      <c r="F316" s="336"/>
      <c r="G316" s="337">
        <v>2021</v>
      </c>
      <c r="H316" s="336"/>
      <c r="I316" s="337">
        <v>2022</v>
      </c>
      <c r="J316" s="336"/>
      <c r="K316" s="337">
        <v>2023</v>
      </c>
      <c r="L316" s="338"/>
      <c r="M316" s="339"/>
    </row>
    <row r="317" spans="2:14" ht="16.5" thickTop="1" thickBot="1" x14ac:dyDescent="0.3">
      <c r="B317" s="16"/>
      <c r="C317" s="138" t="s">
        <v>136</v>
      </c>
      <c r="D317" s="139" t="str">
        <f>CONCATENATE("var ",RIGHT(2019,2),"/",RIGHT(2018,2))</f>
        <v>var 19/18</v>
      </c>
      <c r="E317" s="140" t="s">
        <v>136</v>
      </c>
      <c r="F317" s="139" t="str">
        <f>CONCATENATE("var ",RIGHT(E316,2),"/",RIGHT(E316-1,2))</f>
        <v>var 20/19</v>
      </c>
      <c r="G317" s="140" t="s">
        <v>136</v>
      </c>
      <c r="H317" s="139" t="str">
        <f>CONCATENATE("var ",RIGHT(G316,2),"/",RIGHT(G316-1,2))</f>
        <v>var 21/20</v>
      </c>
      <c r="I317" s="140" t="s">
        <v>136</v>
      </c>
      <c r="J317" s="139" t="str">
        <f>CONCATENATE("var ",RIGHT(I316,2),"/",RIGHT(I316-1,2))</f>
        <v>var 22/21</v>
      </c>
      <c r="K317" s="140" t="s">
        <v>136</v>
      </c>
      <c r="L317" s="139" t="str">
        <f>CONCATENATE("var ",RIGHT(K316,2),"/",RIGHT(K316-1,2))</f>
        <v>var 23/22</v>
      </c>
      <c r="M317" s="139" t="str">
        <f>CONCATENATE("var ",RIGHT(K316,2),"/",RIGHT(2019,2))</f>
        <v>var 23/19</v>
      </c>
    </row>
    <row r="318" spans="2:14" x14ac:dyDescent="0.25">
      <c r="B318" s="142" t="s">
        <v>140</v>
      </c>
      <c r="C318" s="143">
        <v>263</v>
      </c>
      <c r="D318" s="144">
        <v>0.27053140096618367</v>
      </c>
      <c r="E318" s="143">
        <v>247</v>
      </c>
      <c r="F318" s="144">
        <f t="shared" ref="F318:F330" si="56">IFERROR(E318/C318-1,"-")</f>
        <v>-6.0836501901140649E-2</v>
      </c>
      <c r="G318" s="143">
        <v>57</v>
      </c>
      <c r="H318" s="144">
        <f t="shared" ref="H318:J330" si="57">IFERROR(G318/E318-1,"-")</f>
        <v>-0.76923076923076916</v>
      </c>
      <c r="I318" s="143">
        <v>127</v>
      </c>
      <c r="J318" s="144">
        <f t="shared" si="57"/>
        <v>1.2280701754385963</v>
      </c>
      <c r="K318" s="143">
        <v>331</v>
      </c>
      <c r="L318" s="144">
        <f t="shared" ref="L318:L325" si="58">IFERROR(K318/I318-1,"-")</f>
        <v>1.606299212598425</v>
      </c>
      <c r="M318" s="144">
        <f>K318/C318-1</f>
        <v>0.2585551330798479</v>
      </c>
    </row>
    <row r="319" spans="2:14" x14ac:dyDescent="0.25">
      <c r="B319" s="142" t="s">
        <v>142</v>
      </c>
      <c r="C319" s="143">
        <v>249</v>
      </c>
      <c r="D319" s="144">
        <v>0.54658385093167694</v>
      </c>
      <c r="E319" s="143">
        <v>364</v>
      </c>
      <c r="F319" s="144">
        <f t="shared" si="56"/>
        <v>0.4618473895582329</v>
      </c>
      <c r="G319" s="143">
        <v>24</v>
      </c>
      <c r="H319" s="144">
        <f t="shared" si="57"/>
        <v>-0.93406593406593408</v>
      </c>
      <c r="I319" s="143">
        <v>167</v>
      </c>
      <c r="J319" s="144">
        <f t="shared" si="57"/>
        <v>5.958333333333333</v>
      </c>
      <c r="K319" s="143">
        <v>287</v>
      </c>
      <c r="L319" s="144">
        <f t="shared" si="58"/>
        <v>0.7185628742514969</v>
      </c>
      <c r="M319" s="144">
        <f>IFERROR(K319/C319-1,"-")</f>
        <v>0.15261044176706817</v>
      </c>
    </row>
    <row r="320" spans="2:14" x14ac:dyDescent="0.25">
      <c r="B320" s="142" t="s">
        <v>144</v>
      </c>
      <c r="C320" s="143">
        <v>316</v>
      </c>
      <c r="D320" s="144">
        <v>0.55665024630541882</v>
      </c>
      <c r="E320" s="143">
        <v>86</v>
      </c>
      <c r="F320" s="144">
        <f t="shared" si="56"/>
        <v>-0.72784810126582278</v>
      </c>
      <c r="G320" s="143">
        <v>40</v>
      </c>
      <c r="H320" s="144">
        <f t="shared" si="57"/>
        <v>-0.53488372093023262</v>
      </c>
      <c r="I320" s="143">
        <v>212</v>
      </c>
      <c r="J320" s="144">
        <f t="shared" si="57"/>
        <v>4.3</v>
      </c>
      <c r="K320" s="143">
        <v>443</v>
      </c>
      <c r="L320" s="144">
        <f t="shared" si="58"/>
        <v>1.0896226415094339</v>
      </c>
      <c r="M320" s="144">
        <f t="shared" ref="M320:M325" si="59">IFERROR(K320/C320-1,"-")</f>
        <v>0.40189873417721511</v>
      </c>
    </row>
    <row r="321" spans="2:13" x14ac:dyDescent="0.25">
      <c r="B321" s="142" t="s">
        <v>146</v>
      </c>
      <c r="C321" s="143">
        <v>194</v>
      </c>
      <c r="D321" s="144">
        <v>-6.2801932367149704E-2</v>
      </c>
      <c r="E321" s="143">
        <v>0</v>
      </c>
      <c r="F321" s="144">
        <f t="shared" si="56"/>
        <v>-1</v>
      </c>
      <c r="G321" s="143">
        <v>21</v>
      </c>
      <c r="H321" s="144" t="str">
        <f t="shared" si="57"/>
        <v>-</v>
      </c>
      <c r="I321" s="143">
        <v>146</v>
      </c>
      <c r="J321" s="144">
        <f t="shared" si="57"/>
        <v>5.9523809523809526</v>
      </c>
      <c r="K321" s="143">
        <v>355</v>
      </c>
      <c r="L321" s="144">
        <f t="shared" si="58"/>
        <v>1.4315068493150687</v>
      </c>
      <c r="M321" s="144">
        <f t="shared" si="59"/>
        <v>0.82989690721649478</v>
      </c>
    </row>
    <row r="322" spans="2:13" x14ac:dyDescent="0.25">
      <c r="B322" s="142" t="s">
        <v>148</v>
      </c>
      <c r="C322" s="143">
        <v>188</v>
      </c>
      <c r="D322" s="144">
        <v>-0.23577235772357719</v>
      </c>
      <c r="E322" s="143">
        <v>0</v>
      </c>
      <c r="F322" s="144">
        <f t="shared" si="56"/>
        <v>-1</v>
      </c>
      <c r="G322" s="143">
        <v>30</v>
      </c>
      <c r="H322" s="144" t="str">
        <f t="shared" si="57"/>
        <v>-</v>
      </c>
      <c r="I322" s="143">
        <v>221</v>
      </c>
      <c r="J322" s="144">
        <f t="shared" si="57"/>
        <v>6.3666666666666663</v>
      </c>
      <c r="K322" s="143">
        <v>217</v>
      </c>
      <c r="L322" s="144">
        <f t="shared" si="58"/>
        <v>-1.8099547511312264E-2</v>
      </c>
      <c r="M322" s="144">
        <f t="shared" si="59"/>
        <v>0.1542553191489362</v>
      </c>
    </row>
    <row r="323" spans="2:13" x14ac:dyDescent="0.25">
      <c r="B323" s="142" t="s">
        <v>150</v>
      </c>
      <c r="C323" s="143">
        <v>139</v>
      </c>
      <c r="D323" s="144">
        <v>0.10317460317460325</v>
      </c>
      <c r="E323" s="143">
        <v>4</v>
      </c>
      <c r="F323" s="144">
        <f t="shared" si="56"/>
        <v>-0.97122302158273377</v>
      </c>
      <c r="G323" s="143">
        <v>22</v>
      </c>
      <c r="H323" s="144">
        <f t="shared" si="57"/>
        <v>4.5</v>
      </c>
      <c r="I323" s="143">
        <v>194</v>
      </c>
      <c r="J323" s="144">
        <f t="shared" si="57"/>
        <v>7.8181818181818183</v>
      </c>
      <c r="K323" s="143">
        <v>169</v>
      </c>
      <c r="L323" s="144">
        <f t="shared" si="58"/>
        <v>-0.12886597938144329</v>
      </c>
      <c r="M323" s="144">
        <f t="shared" si="59"/>
        <v>0.21582733812949639</v>
      </c>
    </row>
    <row r="324" spans="2:13" x14ac:dyDescent="0.25">
      <c r="B324" s="142" t="s">
        <v>152</v>
      </c>
      <c r="C324" s="143">
        <v>198</v>
      </c>
      <c r="D324" s="144">
        <v>0.125</v>
      </c>
      <c r="E324" s="143">
        <v>18</v>
      </c>
      <c r="F324" s="144">
        <f t="shared" si="56"/>
        <v>-0.90909090909090906</v>
      </c>
      <c r="G324" s="143">
        <v>55</v>
      </c>
      <c r="H324" s="144">
        <f t="shared" si="57"/>
        <v>2.0555555555555554</v>
      </c>
      <c r="I324" s="143">
        <v>210</v>
      </c>
      <c r="J324" s="144">
        <f t="shared" si="57"/>
        <v>2.8181818181818183</v>
      </c>
      <c r="K324" s="143">
        <v>162</v>
      </c>
      <c r="L324" s="144">
        <f t="shared" si="58"/>
        <v>-0.22857142857142854</v>
      </c>
      <c r="M324" s="144">
        <f t="shared" si="59"/>
        <v>-0.18181818181818177</v>
      </c>
    </row>
    <row r="325" spans="2:13" x14ac:dyDescent="0.25">
      <c r="B325" s="142" t="s">
        <v>154</v>
      </c>
      <c r="C325" s="143">
        <v>151</v>
      </c>
      <c r="D325" s="144">
        <v>6.3380281690140761E-2</v>
      </c>
      <c r="E325" s="143">
        <v>52</v>
      </c>
      <c r="F325" s="144">
        <f t="shared" si="56"/>
        <v>-0.6556291390728477</v>
      </c>
      <c r="G325" s="143">
        <v>75</v>
      </c>
      <c r="H325" s="144">
        <f t="shared" si="57"/>
        <v>0.44230769230769229</v>
      </c>
      <c r="I325" s="143">
        <v>204</v>
      </c>
      <c r="J325" s="144">
        <f t="shared" si="57"/>
        <v>1.7200000000000002</v>
      </c>
      <c r="K325" s="143">
        <v>229</v>
      </c>
      <c r="L325" s="144">
        <f t="shared" si="58"/>
        <v>0.12254901960784315</v>
      </c>
      <c r="M325" s="144">
        <f t="shared" si="59"/>
        <v>0.51655629139072845</v>
      </c>
    </row>
    <row r="326" spans="2:13" x14ac:dyDescent="0.25">
      <c r="B326" s="142" t="s">
        <v>156</v>
      </c>
      <c r="C326" s="143">
        <v>135</v>
      </c>
      <c r="D326" s="144">
        <v>0</v>
      </c>
      <c r="E326" s="143">
        <v>29</v>
      </c>
      <c r="F326" s="144">
        <f t="shared" si="56"/>
        <v>-0.78518518518518521</v>
      </c>
      <c r="G326" s="143">
        <v>68</v>
      </c>
      <c r="H326" s="144">
        <f t="shared" si="57"/>
        <v>1.3448275862068964</v>
      </c>
      <c r="I326" s="143">
        <v>245</v>
      </c>
      <c r="J326" s="144">
        <f t="shared" si="57"/>
        <v>2.6029411764705883</v>
      </c>
      <c r="K326" s="143"/>
      <c r="L326" s="144"/>
      <c r="M326" s="144"/>
    </row>
    <row r="327" spans="2:13" x14ac:dyDescent="0.25">
      <c r="B327" s="142" t="s">
        <v>158</v>
      </c>
      <c r="C327" s="143">
        <v>254</v>
      </c>
      <c r="D327" s="144">
        <v>1.195219123505975E-2</v>
      </c>
      <c r="E327" s="143">
        <v>29</v>
      </c>
      <c r="F327" s="144">
        <f t="shared" si="56"/>
        <v>-0.88582677165354329</v>
      </c>
      <c r="G327" s="143">
        <v>109</v>
      </c>
      <c r="H327" s="144">
        <f t="shared" si="57"/>
        <v>2.7586206896551726</v>
      </c>
      <c r="I327" s="143">
        <v>219</v>
      </c>
      <c r="J327" s="144">
        <f t="shared" si="57"/>
        <v>1.0091743119266057</v>
      </c>
      <c r="K327" s="143"/>
      <c r="L327" s="144"/>
      <c r="M327" s="144"/>
    </row>
    <row r="328" spans="2:13" x14ac:dyDescent="0.25">
      <c r="B328" s="142" t="s">
        <v>160</v>
      </c>
      <c r="C328" s="143">
        <v>222</v>
      </c>
      <c r="D328" s="144">
        <v>8.8235294117646967E-2</v>
      </c>
      <c r="E328" s="143">
        <v>23</v>
      </c>
      <c r="F328" s="144">
        <f t="shared" si="56"/>
        <v>-0.89639639639639634</v>
      </c>
      <c r="G328" s="143">
        <v>116</v>
      </c>
      <c r="H328" s="144">
        <f t="shared" si="57"/>
        <v>4.0434782608695654</v>
      </c>
      <c r="I328" s="143">
        <v>306</v>
      </c>
      <c r="J328" s="144">
        <f t="shared" si="57"/>
        <v>1.6379310344827585</v>
      </c>
      <c r="K328" s="143"/>
      <c r="L328" s="144"/>
      <c r="M328" s="144"/>
    </row>
    <row r="329" spans="2:13" x14ac:dyDescent="0.25">
      <c r="B329" s="142" t="s">
        <v>162</v>
      </c>
      <c r="C329" s="143">
        <v>199</v>
      </c>
      <c r="D329" s="144">
        <v>-0.2602230483271375</v>
      </c>
      <c r="E329" s="143">
        <v>58</v>
      </c>
      <c r="F329" s="144">
        <f t="shared" si="56"/>
        <v>-0.70854271356783927</v>
      </c>
      <c r="G329" s="143">
        <v>263</v>
      </c>
      <c r="H329" s="144">
        <f t="shared" si="57"/>
        <v>3.5344827586206895</v>
      </c>
      <c r="I329" s="143">
        <v>265</v>
      </c>
      <c r="J329" s="144">
        <f t="shared" si="57"/>
        <v>7.6045627376426506E-3</v>
      </c>
      <c r="K329" s="143"/>
      <c r="L329" s="144"/>
      <c r="M329" s="144"/>
    </row>
    <row r="330" spans="2:13" ht="15.75" x14ac:dyDescent="0.25">
      <c r="B330" s="145" t="s">
        <v>122</v>
      </c>
      <c r="C330" s="146">
        <v>2508</v>
      </c>
      <c r="D330" s="147">
        <v>7.7782552642887914E-2</v>
      </c>
      <c r="E330" s="146">
        <v>910</v>
      </c>
      <c r="F330" s="147">
        <f t="shared" si="56"/>
        <v>-0.63716108452950559</v>
      </c>
      <c r="G330" s="146">
        <v>880</v>
      </c>
      <c r="H330" s="147">
        <f t="shared" si="57"/>
        <v>-3.2967032967032961E-2</v>
      </c>
      <c r="I330" s="146">
        <v>2516</v>
      </c>
      <c r="J330" s="147">
        <f t="shared" si="57"/>
        <v>1.8590909090909089</v>
      </c>
      <c r="K330" s="146">
        <v>2193</v>
      </c>
      <c r="L330" s="147">
        <v>0.48075624577987841</v>
      </c>
      <c r="M330" s="147">
        <v>0.29151943462897534</v>
      </c>
    </row>
    <row r="331" spans="2:13" ht="6" customHeight="1" x14ac:dyDescent="0.25"/>
    <row r="332" spans="2:13" x14ac:dyDescent="0.25">
      <c r="B332" s="49" t="s">
        <v>290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1"/>
      <c r="E333" s="121"/>
      <c r="G333" s="121"/>
      <c r="I333" s="121"/>
      <c r="K333" s="121"/>
    </row>
    <row r="339" spans="2:14" ht="48.75" customHeight="1" thickBot="1" x14ac:dyDescent="0.3">
      <c r="B339" s="322" t="s">
        <v>305</v>
      </c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1" t="s">
        <v>214</v>
      </c>
    </row>
    <row r="340" spans="2:14" ht="10.5" customHeight="1" thickBot="1" x14ac:dyDescent="0.3">
      <c r="B340" s="135"/>
      <c r="C340" s="136"/>
      <c r="D340" s="135"/>
      <c r="E340" s="135"/>
      <c r="F340" s="135"/>
      <c r="G340" s="135"/>
      <c r="H340" s="135"/>
      <c r="I340" s="135"/>
      <c r="J340" s="135"/>
      <c r="K340" s="4"/>
      <c r="L340" s="4"/>
      <c r="N340" s="1" t="s">
        <v>215</v>
      </c>
    </row>
    <row r="341" spans="2:14" ht="22.5" thickTop="1" thickBot="1" x14ac:dyDescent="0.3">
      <c r="B341" s="150" t="str">
        <f>C341</f>
        <v>Dinamarca</v>
      </c>
      <c r="C341" s="332" t="s">
        <v>220</v>
      </c>
      <c r="D341" s="333"/>
      <c r="E341" s="333"/>
      <c r="F341" s="333"/>
      <c r="G341" s="333"/>
      <c r="H341" s="333"/>
      <c r="I341" s="333"/>
      <c r="J341" s="333"/>
      <c r="K341" s="333"/>
      <c r="L341" s="333"/>
      <c r="M341" s="334"/>
    </row>
    <row r="342" spans="2:14" ht="22.5" thickTop="1" thickBot="1" x14ac:dyDescent="0.3">
      <c r="B342" s="13"/>
      <c r="C342" s="335">
        <f>2019</f>
        <v>2019</v>
      </c>
      <c r="D342" s="336"/>
      <c r="E342" s="337">
        <v>2020</v>
      </c>
      <c r="F342" s="336"/>
      <c r="G342" s="337">
        <v>2021</v>
      </c>
      <c r="H342" s="336"/>
      <c r="I342" s="337">
        <v>2022</v>
      </c>
      <c r="J342" s="336"/>
      <c r="K342" s="337">
        <v>2023</v>
      </c>
      <c r="L342" s="338"/>
      <c r="M342" s="339"/>
    </row>
    <row r="343" spans="2:14" ht="16.5" thickTop="1" thickBot="1" x14ac:dyDescent="0.3">
      <c r="B343" s="16"/>
      <c r="C343" s="138" t="s">
        <v>136</v>
      </c>
      <c r="D343" s="139" t="str">
        <f>CONCATENATE("var ",RIGHT(2019,2),"/",RIGHT(2018,2))</f>
        <v>var 19/18</v>
      </c>
      <c r="E343" s="140" t="s">
        <v>136</v>
      </c>
      <c r="F343" s="139" t="str">
        <f>CONCATENATE("var ",RIGHT(E342,2),"/",RIGHT(E342-1,2))</f>
        <v>var 20/19</v>
      </c>
      <c r="G343" s="140" t="s">
        <v>136</v>
      </c>
      <c r="H343" s="139" t="str">
        <f>CONCATENATE("var ",RIGHT(G342,2),"/",RIGHT(G342-1,2))</f>
        <v>var 21/20</v>
      </c>
      <c r="I343" s="140" t="s">
        <v>136</v>
      </c>
      <c r="J343" s="139" t="str">
        <f>CONCATENATE("var ",RIGHT(I342,2),"/",RIGHT(I342-1,2))</f>
        <v>var 22/21</v>
      </c>
      <c r="K343" s="140" t="s">
        <v>136</v>
      </c>
      <c r="L343" s="139" t="str">
        <f>CONCATENATE("var ",RIGHT(K342,2),"/",RIGHT(K342-1,2))</f>
        <v>var 23/22</v>
      </c>
      <c r="M343" s="139" t="str">
        <f>CONCATENATE("var ",RIGHT(K342,2),"/",RIGHT(2019,2))</f>
        <v>var 23/19</v>
      </c>
    </row>
    <row r="344" spans="2:14" x14ac:dyDescent="0.25">
      <c r="B344" s="142" t="s">
        <v>140</v>
      </c>
      <c r="C344" s="143">
        <v>19299</v>
      </c>
      <c r="D344" s="144">
        <v>0.13945799137981929</v>
      </c>
      <c r="E344" s="143">
        <v>15478</v>
      </c>
      <c r="F344" s="144">
        <f t="shared" ref="F344:F356" si="60">IFERROR(E344/C344-1,"-")</f>
        <v>-0.19798953313643197</v>
      </c>
      <c r="G344" s="143">
        <v>223</v>
      </c>
      <c r="H344" s="144">
        <f t="shared" ref="H344:J356" si="61">IFERROR(G344/E344-1,"-")</f>
        <v>-0.98559245380540117</v>
      </c>
      <c r="I344" s="143">
        <v>14811</v>
      </c>
      <c r="J344" s="144">
        <f t="shared" si="61"/>
        <v>65.417040358744401</v>
      </c>
      <c r="K344" s="143">
        <v>14530</v>
      </c>
      <c r="L344" s="144">
        <f t="shared" ref="L344:L351" si="62">IFERROR(K344/I344-1,"-")</f>
        <v>-1.8972385389237734E-2</v>
      </c>
      <c r="M344" s="144">
        <f>K344/C344-1</f>
        <v>-0.24711124928752781</v>
      </c>
    </row>
    <row r="345" spans="2:14" x14ac:dyDescent="0.25">
      <c r="B345" s="142" t="s">
        <v>142</v>
      </c>
      <c r="C345" s="143">
        <v>16567</v>
      </c>
      <c r="D345" s="144">
        <v>-9.7854497930734086E-2</v>
      </c>
      <c r="E345" s="143">
        <v>17827</v>
      </c>
      <c r="F345" s="144">
        <f t="shared" si="60"/>
        <v>7.605480775034712E-2</v>
      </c>
      <c r="G345" s="143">
        <v>72</v>
      </c>
      <c r="H345" s="144">
        <f t="shared" si="61"/>
        <v>-0.9959611824760195</v>
      </c>
      <c r="I345" s="143">
        <v>16178</v>
      </c>
      <c r="J345" s="144">
        <f t="shared" si="61"/>
        <v>223.69444444444446</v>
      </c>
      <c r="K345" s="143">
        <v>14800</v>
      </c>
      <c r="L345" s="144">
        <f t="shared" si="62"/>
        <v>-8.5177401409321285E-2</v>
      </c>
      <c r="M345" s="144">
        <f>IFERROR(K345/C345-1,"-")</f>
        <v>-0.10665781372608196</v>
      </c>
    </row>
    <row r="346" spans="2:14" x14ac:dyDescent="0.25">
      <c r="B346" s="142" t="s">
        <v>144</v>
      </c>
      <c r="C346" s="143">
        <v>18073</v>
      </c>
      <c r="D346" s="144">
        <v>-0.18626744709590271</v>
      </c>
      <c r="E346" s="143">
        <v>5971</v>
      </c>
      <c r="F346" s="144">
        <f t="shared" si="60"/>
        <v>-0.66961766170530623</v>
      </c>
      <c r="G346" s="143">
        <v>125</v>
      </c>
      <c r="H346" s="144">
        <f t="shared" si="61"/>
        <v>-0.9790654831686485</v>
      </c>
      <c r="I346" s="143">
        <v>15812</v>
      </c>
      <c r="J346" s="144">
        <f t="shared" si="61"/>
        <v>125.496</v>
      </c>
      <c r="K346" s="143">
        <v>13896</v>
      </c>
      <c r="L346" s="144">
        <f t="shared" si="62"/>
        <v>-0.12117379205666579</v>
      </c>
      <c r="M346" s="144">
        <f t="shared" ref="M346:M351" si="63">IFERROR(K346/C346-1,"-")</f>
        <v>-0.23111824268245451</v>
      </c>
    </row>
    <row r="347" spans="2:14" x14ac:dyDescent="0.25">
      <c r="B347" s="142" t="s">
        <v>146</v>
      </c>
      <c r="C347" s="143">
        <v>7783</v>
      </c>
      <c r="D347" s="144">
        <v>0.20312258463441024</v>
      </c>
      <c r="E347" s="143">
        <v>0</v>
      </c>
      <c r="F347" s="144">
        <f t="shared" si="60"/>
        <v>-1</v>
      </c>
      <c r="G347" s="143">
        <v>77</v>
      </c>
      <c r="H347" s="144" t="str">
        <f t="shared" si="61"/>
        <v>-</v>
      </c>
      <c r="I347" s="143">
        <v>9862</v>
      </c>
      <c r="J347" s="144">
        <f t="shared" si="61"/>
        <v>127.07792207792207</v>
      </c>
      <c r="K347" s="143">
        <v>7989</v>
      </c>
      <c r="L347" s="144">
        <f t="shared" si="62"/>
        <v>-0.18992090853782195</v>
      </c>
      <c r="M347" s="144">
        <f t="shared" si="63"/>
        <v>2.6467942952588919E-2</v>
      </c>
    </row>
    <row r="348" spans="2:14" x14ac:dyDescent="0.25">
      <c r="B348" s="142" t="s">
        <v>148</v>
      </c>
      <c r="C348" s="143">
        <v>3170</v>
      </c>
      <c r="D348" s="144">
        <v>-9.4285714285714306E-2</v>
      </c>
      <c r="E348" s="143">
        <v>1</v>
      </c>
      <c r="F348" s="144">
        <f t="shared" si="60"/>
        <v>-0.99968454258675077</v>
      </c>
      <c r="G348" s="143">
        <v>563</v>
      </c>
      <c r="H348" s="144">
        <f t="shared" si="61"/>
        <v>562</v>
      </c>
      <c r="I348" s="143">
        <v>3067</v>
      </c>
      <c r="J348" s="144">
        <f t="shared" si="61"/>
        <v>4.4476021314387211</v>
      </c>
      <c r="K348" s="143">
        <v>3271</v>
      </c>
      <c r="L348" s="144">
        <f t="shared" si="62"/>
        <v>6.651450929246816E-2</v>
      </c>
      <c r="M348" s="144">
        <f t="shared" si="63"/>
        <v>3.1861198738170282E-2</v>
      </c>
    </row>
    <row r="349" spans="2:14" x14ac:dyDescent="0.25">
      <c r="B349" s="142" t="s">
        <v>150</v>
      </c>
      <c r="C349" s="143">
        <v>2803</v>
      </c>
      <c r="D349" s="144">
        <v>9.066147859922169E-2</v>
      </c>
      <c r="E349" s="143">
        <v>14</v>
      </c>
      <c r="F349" s="144">
        <f t="shared" si="60"/>
        <v>-0.99500535140920443</v>
      </c>
      <c r="G349" s="143">
        <v>1874</v>
      </c>
      <c r="H349" s="144">
        <f t="shared" si="61"/>
        <v>132.85714285714286</v>
      </c>
      <c r="I349" s="143">
        <v>3457</v>
      </c>
      <c r="J349" s="144">
        <f t="shared" si="61"/>
        <v>0.84471718249733185</v>
      </c>
      <c r="K349" s="143">
        <v>2766</v>
      </c>
      <c r="L349" s="144">
        <f t="shared" si="62"/>
        <v>-0.19988429273936936</v>
      </c>
      <c r="M349" s="144">
        <f t="shared" si="63"/>
        <v>-1.320014270424541E-2</v>
      </c>
    </row>
    <row r="350" spans="2:14" x14ac:dyDescent="0.25">
      <c r="B350" s="142" t="s">
        <v>152</v>
      </c>
      <c r="C350" s="143">
        <v>6979</v>
      </c>
      <c r="D350" s="144">
        <v>0.51257043779800604</v>
      </c>
      <c r="E350" s="143">
        <v>95</v>
      </c>
      <c r="F350" s="144">
        <f t="shared" si="60"/>
        <v>-0.98638773463246887</v>
      </c>
      <c r="G350" s="143">
        <v>4221</v>
      </c>
      <c r="H350" s="144">
        <f t="shared" si="61"/>
        <v>43.431578947368422</v>
      </c>
      <c r="I350" s="143">
        <v>6713</v>
      </c>
      <c r="J350" s="144">
        <f t="shared" si="61"/>
        <v>0.5903814262023217</v>
      </c>
      <c r="K350" s="143">
        <v>6116</v>
      </c>
      <c r="L350" s="144">
        <f t="shared" si="62"/>
        <v>-8.8931923134217161E-2</v>
      </c>
      <c r="M350" s="144">
        <f t="shared" si="63"/>
        <v>-0.12365668433873045</v>
      </c>
    </row>
    <row r="351" spans="2:14" x14ac:dyDescent="0.25">
      <c r="B351" s="142" t="s">
        <v>154</v>
      </c>
      <c r="C351" s="143">
        <v>3858</v>
      </c>
      <c r="D351" s="144">
        <v>8.8912133891212441E-3</v>
      </c>
      <c r="E351" s="143">
        <v>89</v>
      </c>
      <c r="F351" s="144">
        <f t="shared" si="60"/>
        <v>-0.97693105235873512</v>
      </c>
      <c r="G351" s="143">
        <v>2168</v>
      </c>
      <c r="H351" s="144">
        <f t="shared" si="61"/>
        <v>23.359550561797754</v>
      </c>
      <c r="I351" s="143">
        <v>4602</v>
      </c>
      <c r="J351" s="144">
        <f t="shared" si="61"/>
        <v>1.1226937269372694</v>
      </c>
      <c r="K351" s="143">
        <v>3733</v>
      </c>
      <c r="L351" s="144">
        <f t="shared" si="62"/>
        <v>-0.18883094306823123</v>
      </c>
      <c r="M351" s="144">
        <f t="shared" si="63"/>
        <v>-3.2400207361327094E-2</v>
      </c>
    </row>
    <row r="352" spans="2:14" x14ac:dyDescent="0.25">
      <c r="B352" s="142" t="s">
        <v>156</v>
      </c>
      <c r="C352" s="143">
        <v>4073</v>
      </c>
      <c r="D352" s="144">
        <v>-2.7227131597802767E-2</v>
      </c>
      <c r="E352" s="143">
        <v>66</v>
      </c>
      <c r="F352" s="144">
        <f t="shared" si="60"/>
        <v>-0.98379572796464521</v>
      </c>
      <c r="G352" s="143">
        <v>2628</v>
      </c>
      <c r="H352" s="144">
        <f t="shared" si="61"/>
        <v>38.81818181818182</v>
      </c>
      <c r="I352" s="143">
        <v>3339</v>
      </c>
      <c r="J352" s="144">
        <f t="shared" si="61"/>
        <v>0.27054794520547953</v>
      </c>
      <c r="K352" s="143"/>
      <c r="L352" s="144"/>
      <c r="M352" s="144"/>
    </row>
    <row r="353" spans="2:14" x14ac:dyDescent="0.25">
      <c r="B353" s="142" t="s">
        <v>158</v>
      </c>
      <c r="C353" s="143">
        <v>10437</v>
      </c>
      <c r="D353" s="144">
        <v>-0.10335051546391749</v>
      </c>
      <c r="E353" s="143">
        <v>223</v>
      </c>
      <c r="F353" s="144">
        <f t="shared" si="60"/>
        <v>-0.97863370700392838</v>
      </c>
      <c r="G353" s="143">
        <v>12489</v>
      </c>
      <c r="H353" s="144">
        <f t="shared" si="61"/>
        <v>55.004484304932738</v>
      </c>
      <c r="I353" s="143">
        <v>11826</v>
      </c>
      <c r="J353" s="144">
        <f t="shared" si="61"/>
        <v>-5.308671631035311E-2</v>
      </c>
      <c r="K353" s="143"/>
      <c r="L353" s="144"/>
      <c r="M353" s="144"/>
    </row>
    <row r="354" spans="2:14" x14ac:dyDescent="0.25">
      <c r="B354" s="142" t="s">
        <v>160</v>
      </c>
      <c r="C354" s="143">
        <v>17107</v>
      </c>
      <c r="D354" s="144">
        <v>0.29255761239138645</v>
      </c>
      <c r="E354" s="143">
        <v>129</v>
      </c>
      <c r="F354" s="144">
        <f t="shared" si="60"/>
        <v>-0.9924592272169287</v>
      </c>
      <c r="G354" s="143">
        <v>14447</v>
      </c>
      <c r="H354" s="144">
        <f t="shared" si="61"/>
        <v>110.99224806201551</v>
      </c>
      <c r="I354" s="143">
        <v>13481</v>
      </c>
      <c r="J354" s="144">
        <f t="shared" si="61"/>
        <v>-6.6865093098913309E-2</v>
      </c>
      <c r="K354" s="143"/>
      <c r="L354" s="144"/>
      <c r="M354" s="144"/>
    </row>
    <row r="355" spans="2:14" x14ac:dyDescent="0.25">
      <c r="B355" s="142" t="s">
        <v>162</v>
      </c>
      <c r="C355" s="143">
        <v>13796</v>
      </c>
      <c r="D355" s="144">
        <v>2.5039007355672771E-2</v>
      </c>
      <c r="E355" s="143">
        <v>190</v>
      </c>
      <c r="F355" s="144">
        <f t="shared" si="60"/>
        <v>-0.98622789214265005</v>
      </c>
      <c r="G355" s="143">
        <v>14342</v>
      </c>
      <c r="H355" s="144">
        <f t="shared" si="61"/>
        <v>74.484210526315792</v>
      </c>
      <c r="I355" s="143">
        <v>12815</v>
      </c>
      <c r="J355" s="144">
        <f t="shared" si="61"/>
        <v>-0.1064705062055501</v>
      </c>
      <c r="K355" s="143"/>
      <c r="L355" s="144"/>
      <c r="M355" s="144"/>
    </row>
    <row r="356" spans="2:14" ht="15.75" x14ac:dyDescent="0.25">
      <c r="B356" s="145" t="s">
        <v>122</v>
      </c>
      <c r="C356" s="146">
        <v>123945</v>
      </c>
      <c r="D356" s="147">
        <v>2.4262658149393879E-2</v>
      </c>
      <c r="E356" s="146">
        <v>40096</v>
      </c>
      <c r="F356" s="147">
        <f t="shared" si="60"/>
        <v>-0.67650167412965434</v>
      </c>
      <c r="G356" s="146">
        <v>53229</v>
      </c>
      <c r="H356" s="147">
        <f t="shared" si="61"/>
        <v>0.32753890662410212</v>
      </c>
      <c r="I356" s="146">
        <v>115963</v>
      </c>
      <c r="J356" s="147">
        <f t="shared" si="61"/>
        <v>1.1785680737943602</v>
      </c>
      <c r="K356" s="146">
        <v>67101</v>
      </c>
      <c r="L356" s="147">
        <v>-9.9339615043891438E-2</v>
      </c>
      <c r="M356" s="147">
        <v>-0.14555849844649316</v>
      </c>
    </row>
    <row r="357" spans="2:14" ht="6" customHeight="1" x14ac:dyDescent="0.25"/>
    <row r="358" spans="2:14" x14ac:dyDescent="0.25">
      <c r="B358" s="49" t="s">
        <v>290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1"/>
      <c r="E359" s="121"/>
      <c r="G359" s="121"/>
      <c r="I359" s="121"/>
      <c r="K359" s="121"/>
    </row>
    <row r="365" spans="2:14" ht="48.75" customHeight="1" thickBot="1" x14ac:dyDescent="0.3">
      <c r="B365" s="322" t="s">
        <v>306</v>
      </c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1" t="s">
        <v>214</v>
      </c>
    </row>
    <row r="366" spans="2:14" ht="10.5" customHeight="1" thickBot="1" x14ac:dyDescent="0.3">
      <c r="B366" s="135"/>
      <c r="C366" s="136"/>
      <c r="D366" s="135"/>
      <c r="E366" s="135"/>
      <c r="F366" s="135"/>
      <c r="G366" s="135"/>
      <c r="H366" s="135"/>
      <c r="I366" s="135"/>
      <c r="J366" s="135"/>
      <c r="K366" s="4"/>
      <c r="L366" s="4"/>
      <c r="N366" s="1" t="s">
        <v>215</v>
      </c>
    </row>
    <row r="367" spans="2:14" ht="22.5" thickTop="1" thickBot="1" x14ac:dyDescent="0.3">
      <c r="B367" s="150" t="str">
        <f>C367</f>
        <v>Finlandia</v>
      </c>
      <c r="C367" s="332" t="s">
        <v>222</v>
      </c>
      <c r="D367" s="333"/>
      <c r="E367" s="333"/>
      <c r="F367" s="333"/>
      <c r="G367" s="333"/>
      <c r="H367" s="333"/>
      <c r="I367" s="333"/>
      <c r="J367" s="333"/>
      <c r="K367" s="333"/>
      <c r="L367" s="333"/>
      <c r="M367" s="334"/>
    </row>
    <row r="368" spans="2:14" ht="22.5" thickTop="1" thickBot="1" x14ac:dyDescent="0.3">
      <c r="B368" s="13"/>
      <c r="C368" s="335">
        <f>2019</f>
        <v>2019</v>
      </c>
      <c r="D368" s="336"/>
      <c r="E368" s="337">
        <v>2020</v>
      </c>
      <c r="F368" s="336"/>
      <c r="G368" s="337">
        <v>2021</v>
      </c>
      <c r="H368" s="336"/>
      <c r="I368" s="337">
        <v>2022</v>
      </c>
      <c r="J368" s="336"/>
      <c r="K368" s="337">
        <v>2023</v>
      </c>
      <c r="L368" s="338"/>
      <c r="M368" s="339"/>
    </row>
    <row r="369" spans="2:13" ht="16.5" thickTop="1" thickBot="1" x14ac:dyDescent="0.3">
      <c r="B369" s="16"/>
      <c r="C369" s="138" t="s">
        <v>136</v>
      </c>
      <c r="D369" s="139" t="str">
        <f>CONCATENATE("var ",RIGHT(2019,2),"/",RIGHT(2018,2))</f>
        <v>var 19/18</v>
      </c>
      <c r="E369" s="140" t="s">
        <v>136</v>
      </c>
      <c r="F369" s="139" t="str">
        <f>CONCATENATE("var ",RIGHT(E368,2),"/",RIGHT(E368-1,2))</f>
        <v>var 20/19</v>
      </c>
      <c r="G369" s="140" t="s">
        <v>136</v>
      </c>
      <c r="H369" s="139" t="str">
        <f>CONCATENATE("var ",RIGHT(G368,2),"/",RIGHT(G368-1,2))</f>
        <v>var 21/20</v>
      </c>
      <c r="I369" s="140" t="s">
        <v>136</v>
      </c>
      <c r="J369" s="139" t="str">
        <f>CONCATENATE("var ",RIGHT(I368,2),"/",RIGHT(I368-1,2))</f>
        <v>var 22/21</v>
      </c>
      <c r="K369" s="140" t="s">
        <v>136</v>
      </c>
      <c r="L369" s="139" t="str">
        <f>CONCATENATE("var ",RIGHT(K368,2),"/",RIGHT(K368-1,2))</f>
        <v>var 23/22</v>
      </c>
      <c r="M369" s="139" t="str">
        <f>CONCATENATE("var ",RIGHT(K368,2),"/",RIGHT(2019,2))</f>
        <v>var 23/19</v>
      </c>
    </row>
    <row r="370" spans="2:13" x14ac:dyDescent="0.25">
      <c r="B370" s="142" t="s">
        <v>140</v>
      </c>
      <c r="C370" s="143">
        <v>19104</v>
      </c>
      <c r="D370" s="144">
        <v>3.5783994795055341E-2</v>
      </c>
      <c r="E370" s="143">
        <v>16394</v>
      </c>
      <c r="F370" s="144">
        <f t="shared" ref="F370:F382" si="64">IFERROR(E370/C370-1,"-")</f>
        <v>-0.1418551088777219</v>
      </c>
      <c r="G370" s="143">
        <v>147</v>
      </c>
      <c r="H370" s="144">
        <f t="shared" ref="H370:J382" si="65">IFERROR(G370/E370-1,"-")</f>
        <v>-0.99103330486763452</v>
      </c>
      <c r="I370" s="143">
        <v>9711</v>
      </c>
      <c r="J370" s="144">
        <f t="shared" si="65"/>
        <v>65.061224489795919</v>
      </c>
      <c r="K370" s="143">
        <v>14564</v>
      </c>
      <c r="L370" s="144">
        <f t="shared" ref="L370:L377" si="66">IFERROR(K370/I370-1,"-")</f>
        <v>0.4997425599835239</v>
      </c>
      <c r="M370" s="144">
        <f>K370/C370-1</f>
        <v>-0.23764656616415414</v>
      </c>
    </row>
    <row r="371" spans="2:13" x14ac:dyDescent="0.25">
      <c r="B371" s="142" t="s">
        <v>142</v>
      </c>
      <c r="C371" s="143">
        <v>18447</v>
      </c>
      <c r="D371" s="144">
        <v>7.8519644527595966E-2</v>
      </c>
      <c r="E371" s="143">
        <v>17063</v>
      </c>
      <c r="F371" s="144">
        <f t="shared" si="64"/>
        <v>-7.502574944435414E-2</v>
      </c>
      <c r="G371" s="143">
        <v>67</v>
      </c>
      <c r="H371" s="144">
        <f t="shared" si="65"/>
        <v>-0.99607337513919003</v>
      </c>
      <c r="I371" s="143">
        <v>9671</v>
      </c>
      <c r="J371" s="144">
        <f t="shared" si="65"/>
        <v>143.34328358208955</v>
      </c>
      <c r="K371" s="143">
        <v>12850</v>
      </c>
      <c r="L371" s="144">
        <f t="shared" si="66"/>
        <v>0.32871471409368214</v>
      </c>
      <c r="M371" s="144">
        <f>IFERROR(K371/C371-1,"-")</f>
        <v>-0.30340976852604762</v>
      </c>
    </row>
    <row r="372" spans="2:13" x14ac:dyDescent="0.25">
      <c r="B372" s="142" t="s">
        <v>144</v>
      </c>
      <c r="C372" s="143">
        <v>17214</v>
      </c>
      <c r="D372" s="144">
        <v>-5.2301255230125521E-2</v>
      </c>
      <c r="E372" s="143">
        <v>6512</v>
      </c>
      <c r="F372" s="144">
        <f t="shared" si="64"/>
        <v>-0.62170326478447779</v>
      </c>
      <c r="G372" s="143">
        <v>261</v>
      </c>
      <c r="H372" s="144">
        <f t="shared" si="65"/>
        <v>-0.95992014742014742</v>
      </c>
      <c r="I372" s="143">
        <v>8964</v>
      </c>
      <c r="J372" s="144">
        <f t="shared" si="65"/>
        <v>33.344827586206897</v>
      </c>
      <c r="K372" s="143">
        <v>12168</v>
      </c>
      <c r="L372" s="144">
        <f t="shared" si="66"/>
        <v>0.35742971887550201</v>
      </c>
      <c r="M372" s="144">
        <f t="shared" ref="M372:M377" si="67">IFERROR(K372/C372-1,"-")</f>
        <v>-0.29313349599163474</v>
      </c>
    </row>
    <row r="373" spans="2:13" x14ac:dyDescent="0.25">
      <c r="B373" s="142" t="s">
        <v>146</v>
      </c>
      <c r="C373" s="143">
        <v>6583</v>
      </c>
      <c r="D373" s="144">
        <v>-3.7432373153969856E-2</v>
      </c>
      <c r="E373" s="143">
        <v>0</v>
      </c>
      <c r="F373" s="144">
        <f t="shared" si="64"/>
        <v>-1</v>
      </c>
      <c r="G373" s="143">
        <v>77</v>
      </c>
      <c r="H373" s="144" t="str">
        <f t="shared" si="65"/>
        <v>-</v>
      </c>
      <c r="I373" s="143">
        <v>3296</v>
      </c>
      <c r="J373" s="144">
        <f t="shared" si="65"/>
        <v>41.805194805194802</v>
      </c>
      <c r="K373" s="143">
        <v>3530</v>
      </c>
      <c r="L373" s="144">
        <f t="shared" si="66"/>
        <v>7.0995145631068013E-2</v>
      </c>
      <c r="M373" s="144">
        <f t="shared" si="67"/>
        <v>-0.46377031748442954</v>
      </c>
    </row>
    <row r="374" spans="2:13" x14ac:dyDescent="0.25">
      <c r="B374" s="142" t="s">
        <v>148</v>
      </c>
      <c r="C374" s="143">
        <v>383</v>
      </c>
      <c r="D374" s="144">
        <v>-0.50065189048239889</v>
      </c>
      <c r="E374" s="143">
        <v>1</v>
      </c>
      <c r="F374" s="144">
        <f t="shared" si="64"/>
        <v>-0.99738903394255873</v>
      </c>
      <c r="G374" s="143">
        <v>51</v>
      </c>
      <c r="H374" s="144">
        <f t="shared" si="65"/>
        <v>50</v>
      </c>
      <c r="I374" s="143">
        <v>172</v>
      </c>
      <c r="J374" s="144">
        <f t="shared" si="65"/>
        <v>2.3725490196078431</v>
      </c>
      <c r="K374" s="143">
        <v>397</v>
      </c>
      <c r="L374" s="144">
        <f t="shared" si="66"/>
        <v>1.308139534883721</v>
      </c>
      <c r="M374" s="144">
        <f t="shared" si="67"/>
        <v>3.6553524804177506E-2</v>
      </c>
    </row>
    <row r="375" spans="2:13" x14ac:dyDescent="0.25">
      <c r="B375" s="142" t="s">
        <v>150</v>
      </c>
      <c r="C375" s="143">
        <v>419</v>
      </c>
      <c r="D375" s="144">
        <v>-0.46350832266325226</v>
      </c>
      <c r="E375" s="143">
        <v>5</v>
      </c>
      <c r="F375" s="144">
        <f t="shared" si="64"/>
        <v>-0.9880668257756563</v>
      </c>
      <c r="G375" s="143">
        <v>32</v>
      </c>
      <c r="H375" s="144">
        <f t="shared" si="65"/>
        <v>5.4</v>
      </c>
      <c r="I375" s="143">
        <v>170</v>
      </c>
      <c r="J375" s="144">
        <f t="shared" si="65"/>
        <v>4.3125</v>
      </c>
      <c r="K375" s="143">
        <v>163</v>
      </c>
      <c r="L375" s="144">
        <f t="shared" si="66"/>
        <v>-4.1176470588235259E-2</v>
      </c>
      <c r="M375" s="144">
        <f t="shared" si="67"/>
        <v>-0.61097852028639621</v>
      </c>
    </row>
    <row r="376" spans="2:13" x14ac:dyDescent="0.25">
      <c r="B376" s="142" t="s">
        <v>152</v>
      </c>
      <c r="C376" s="143">
        <v>361</v>
      </c>
      <c r="D376" s="144">
        <v>-0.33271719038817005</v>
      </c>
      <c r="E376" s="143">
        <v>24</v>
      </c>
      <c r="F376" s="144">
        <f t="shared" si="64"/>
        <v>-0.93351800554016617</v>
      </c>
      <c r="G376" s="143">
        <v>172</v>
      </c>
      <c r="H376" s="144">
        <f t="shared" si="65"/>
        <v>6.166666666666667</v>
      </c>
      <c r="I376" s="143">
        <v>177</v>
      </c>
      <c r="J376" s="144">
        <f t="shared" si="65"/>
        <v>2.9069767441860517E-2</v>
      </c>
      <c r="K376" s="143">
        <v>198</v>
      </c>
      <c r="L376" s="144">
        <f t="shared" si="66"/>
        <v>0.11864406779661008</v>
      </c>
      <c r="M376" s="144">
        <f t="shared" si="67"/>
        <v>-0.45152354570637121</v>
      </c>
    </row>
    <row r="377" spans="2:13" x14ac:dyDescent="0.25">
      <c r="B377" s="142" t="s">
        <v>154</v>
      </c>
      <c r="C377" s="143">
        <v>280</v>
      </c>
      <c r="D377" s="144">
        <v>-0.23287671232876717</v>
      </c>
      <c r="E377" s="143">
        <v>25</v>
      </c>
      <c r="F377" s="144">
        <f t="shared" si="64"/>
        <v>-0.9107142857142857</v>
      </c>
      <c r="G377" s="143">
        <v>58</v>
      </c>
      <c r="H377" s="144">
        <f t="shared" si="65"/>
        <v>1.3199999999999998</v>
      </c>
      <c r="I377" s="143">
        <v>131</v>
      </c>
      <c r="J377" s="144">
        <f t="shared" si="65"/>
        <v>1.2586206896551726</v>
      </c>
      <c r="K377" s="143">
        <v>124</v>
      </c>
      <c r="L377" s="144">
        <f t="shared" si="66"/>
        <v>-5.3435114503816772E-2</v>
      </c>
      <c r="M377" s="144">
        <f t="shared" si="67"/>
        <v>-0.55714285714285716</v>
      </c>
    </row>
    <row r="378" spans="2:13" x14ac:dyDescent="0.25">
      <c r="B378" s="142" t="s">
        <v>156</v>
      </c>
      <c r="C378" s="143">
        <v>692</v>
      </c>
      <c r="D378" s="144">
        <v>-0.42285237698081735</v>
      </c>
      <c r="E378" s="143">
        <v>19</v>
      </c>
      <c r="F378" s="144">
        <f t="shared" si="64"/>
        <v>-0.9725433526011561</v>
      </c>
      <c r="G378" s="143">
        <v>519</v>
      </c>
      <c r="H378" s="144">
        <f t="shared" si="65"/>
        <v>26.315789473684209</v>
      </c>
      <c r="I378" s="143">
        <v>185</v>
      </c>
      <c r="J378" s="144">
        <f t="shared" si="65"/>
        <v>-0.64354527938342965</v>
      </c>
      <c r="K378" s="143"/>
      <c r="L378" s="144"/>
      <c r="M378" s="144"/>
    </row>
    <row r="379" spans="2:13" x14ac:dyDescent="0.25">
      <c r="B379" s="142" t="s">
        <v>158</v>
      </c>
      <c r="C379" s="143">
        <v>9752</v>
      </c>
      <c r="D379" s="144">
        <v>-7.8260869565217384E-2</v>
      </c>
      <c r="E379" s="143">
        <v>38</v>
      </c>
      <c r="F379" s="144">
        <f t="shared" si="64"/>
        <v>-0.99610336341263328</v>
      </c>
      <c r="G379" s="143">
        <v>3745</v>
      </c>
      <c r="H379" s="144">
        <f t="shared" si="65"/>
        <v>97.55263157894737</v>
      </c>
      <c r="I379" s="143">
        <v>8932</v>
      </c>
      <c r="J379" s="144">
        <f t="shared" si="65"/>
        <v>1.3850467289719628</v>
      </c>
      <c r="K379" s="143"/>
      <c r="L379" s="144"/>
      <c r="M379" s="144"/>
    </row>
    <row r="380" spans="2:13" x14ac:dyDescent="0.25">
      <c r="B380" s="142" t="s">
        <v>160</v>
      </c>
      <c r="C380" s="143">
        <v>16835</v>
      </c>
      <c r="D380" s="144">
        <v>-7.8291814946619187E-2</v>
      </c>
      <c r="E380" s="143">
        <v>75</v>
      </c>
      <c r="F380" s="144">
        <f t="shared" si="64"/>
        <v>-0.99554499554499554</v>
      </c>
      <c r="G380" s="143">
        <v>7835</v>
      </c>
      <c r="H380" s="144">
        <f t="shared" si="65"/>
        <v>103.46666666666667</v>
      </c>
      <c r="I380" s="143">
        <v>15096</v>
      </c>
      <c r="J380" s="144">
        <f t="shared" si="65"/>
        <v>0.92673899170389284</v>
      </c>
      <c r="K380" s="143"/>
      <c r="L380" s="144"/>
      <c r="M380" s="144"/>
    </row>
    <row r="381" spans="2:13" x14ac:dyDescent="0.25">
      <c r="B381" s="142" t="s">
        <v>162</v>
      </c>
      <c r="C381" s="143">
        <v>18752</v>
      </c>
      <c r="D381" s="144">
        <v>-8.1054591786729357E-2</v>
      </c>
      <c r="E381" s="143">
        <v>120</v>
      </c>
      <c r="F381" s="144">
        <f t="shared" si="64"/>
        <v>-0.9936006825938567</v>
      </c>
      <c r="G381" s="143">
        <v>11297</v>
      </c>
      <c r="H381" s="144">
        <f t="shared" si="65"/>
        <v>93.141666666666666</v>
      </c>
      <c r="I381" s="143">
        <v>15934</v>
      </c>
      <c r="J381" s="144">
        <f t="shared" si="65"/>
        <v>0.41046295476675221</v>
      </c>
      <c r="K381" s="143"/>
      <c r="L381" s="144"/>
      <c r="M381" s="144"/>
    </row>
    <row r="382" spans="2:13" ht="15.75" x14ac:dyDescent="0.25">
      <c r="B382" s="145" t="s">
        <v>122</v>
      </c>
      <c r="C382" s="146">
        <v>108822</v>
      </c>
      <c r="D382" s="147">
        <v>-4.0835573575426332E-2</v>
      </c>
      <c r="E382" s="146">
        <v>40276</v>
      </c>
      <c r="F382" s="147">
        <f t="shared" si="64"/>
        <v>-0.62989101468453068</v>
      </c>
      <c r="G382" s="146">
        <v>24261</v>
      </c>
      <c r="H382" s="147">
        <f t="shared" si="65"/>
        <v>-0.39763134372827491</v>
      </c>
      <c r="I382" s="146">
        <v>72439</v>
      </c>
      <c r="J382" s="147">
        <f t="shared" si="65"/>
        <v>1.9858208647623758</v>
      </c>
      <c r="K382" s="146">
        <v>43994</v>
      </c>
      <c r="L382" s="147">
        <v>0.36238077542425362</v>
      </c>
      <c r="M382" s="147">
        <v>-0.29935818827538974</v>
      </c>
    </row>
    <row r="383" spans="2:13" ht="6" customHeight="1" x14ac:dyDescent="0.25"/>
    <row r="384" spans="2:13" x14ac:dyDescent="0.25">
      <c r="B384" s="49" t="s">
        <v>290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1"/>
      <c r="E385" s="121"/>
      <c r="G385" s="121"/>
      <c r="I385" s="121"/>
      <c r="K385" s="121"/>
    </row>
    <row r="391" spans="2:14" ht="48.75" customHeight="1" thickBot="1" x14ac:dyDescent="0.3">
      <c r="B391" s="322" t="s">
        <v>307</v>
      </c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1" t="s">
        <v>214</v>
      </c>
    </row>
    <row r="392" spans="2:14" ht="10.5" customHeight="1" thickBot="1" x14ac:dyDescent="0.3">
      <c r="B392" s="135"/>
      <c r="C392" s="136"/>
      <c r="D392" s="135"/>
      <c r="E392" s="135"/>
      <c r="F392" s="135"/>
      <c r="G392" s="135"/>
      <c r="H392" s="135"/>
      <c r="I392" s="135"/>
      <c r="J392" s="135"/>
      <c r="K392" s="4"/>
      <c r="L392" s="4"/>
      <c r="N392" s="1" t="s">
        <v>215</v>
      </c>
    </row>
    <row r="393" spans="2:14" ht="22.5" thickTop="1" thickBot="1" x14ac:dyDescent="0.3">
      <c r="B393" s="150" t="str">
        <f>C393</f>
        <v>Noruega</v>
      </c>
      <c r="C393" s="332" t="s">
        <v>224</v>
      </c>
      <c r="D393" s="333"/>
      <c r="E393" s="333"/>
      <c r="F393" s="333"/>
      <c r="G393" s="333"/>
      <c r="H393" s="333"/>
      <c r="I393" s="333"/>
      <c r="J393" s="333"/>
      <c r="K393" s="333"/>
      <c r="L393" s="333"/>
      <c r="M393" s="334"/>
    </row>
    <row r="394" spans="2:14" ht="22.5" thickTop="1" thickBot="1" x14ac:dyDescent="0.3">
      <c r="B394" s="13"/>
      <c r="C394" s="335">
        <f>2019</f>
        <v>2019</v>
      </c>
      <c r="D394" s="336"/>
      <c r="E394" s="337">
        <v>2020</v>
      </c>
      <c r="F394" s="336"/>
      <c r="G394" s="337">
        <v>2021</v>
      </c>
      <c r="H394" s="336"/>
      <c r="I394" s="337">
        <v>2022</v>
      </c>
      <c r="J394" s="336"/>
      <c r="K394" s="337">
        <v>2023</v>
      </c>
      <c r="L394" s="338"/>
      <c r="M394" s="339"/>
    </row>
    <row r="395" spans="2:14" ht="16.5" thickTop="1" thickBot="1" x14ac:dyDescent="0.3">
      <c r="B395" s="16"/>
      <c r="C395" s="138" t="s">
        <v>136</v>
      </c>
      <c r="D395" s="139" t="str">
        <f>CONCATENATE("var ",RIGHT(2019,2),"/",RIGHT(2018,2))</f>
        <v>var 19/18</v>
      </c>
      <c r="E395" s="140" t="s">
        <v>136</v>
      </c>
      <c r="F395" s="139" t="str">
        <f>CONCATENATE("var ",RIGHT(E394,2),"/",RIGHT(E394-1,2))</f>
        <v>var 20/19</v>
      </c>
      <c r="G395" s="140" t="s">
        <v>136</v>
      </c>
      <c r="H395" s="139" t="str">
        <f>CONCATENATE("var ",RIGHT(G394,2),"/",RIGHT(G394-1,2))</f>
        <v>var 21/20</v>
      </c>
      <c r="I395" s="140" t="s">
        <v>136</v>
      </c>
      <c r="J395" s="139" t="str">
        <f>CONCATENATE("var ",RIGHT(I394,2),"/",RIGHT(I394-1,2))</f>
        <v>var 22/21</v>
      </c>
      <c r="K395" s="140" t="s">
        <v>136</v>
      </c>
      <c r="L395" s="139" t="str">
        <f>CONCATENATE("var ",RIGHT(K394,2),"/",RIGHT(K394-1,2))</f>
        <v>var 23/22</v>
      </c>
      <c r="M395" s="139" t="str">
        <f>CONCATENATE("var ",RIGHT(K394,2),"/",RIGHT(2019,2))</f>
        <v>var 23/19</v>
      </c>
    </row>
    <row r="396" spans="2:14" x14ac:dyDescent="0.25">
      <c r="B396" s="142" t="s">
        <v>140</v>
      </c>
      <c r="C396" s="143">
        <v>31825</v>
      </c>
      <c r="D396" s="144">
        <v>-8.1630090107065456E-4</v>
      </c>
      <c r="E396" s="143">
        <v>28446</v>
      </c>
      <c r="F396" s="144">
        <f t="shared" ref="F396:F408" si="68">IFERROR(E396/C396-1,"-")</f>
        <v>-0.10617439120188532</v>
      </c>
      <c r="G396" s="143">
        <v>312</v>
      </c>
      <c r="H396" s="144">
        <f t="shared" ref="H396:J408" si="69">IFERROR(G396/E396-1,"-")</f>
        <v>-0.9890318498207129</v>
      </c>
      <c r="I396" s="143">
        <v>15652</v>
      </c>
      <c r="J396" s="144">
        <f t="shared" si="69"/>
        <v>49.166666666666664</v>
      </c>
      <c r="K396" s="143">
        <v>24873</v>
      </c>
      <c r="L396" s="144">
        <f t="shared" ref="L396:L403" si="70">IFERROR(K396/I396-1,"-")</f>
        <v>0.58912599028878088</v>
      </c>
      <c r="M396" s="144">
        <f>K396/C396-1</f>
        <v>-0.21844461901021206</v>
      </c>
    </row>
    <row r="397" spans="2:14" x14ac:dyDescent="0.25">
      <c r="B397" s="142" t="s">
        <v>142</v>
      </c>
      <c r="C397" s="143">
        <v>35327</v>
      </c>
      <c r="D397" s="144">
        <v>4.6477871911843049E-2</v>
      </c>
      <c r="E397" s="143">
        <v>37214</v>
      </c>
      <c r="F397" s="144">
        <f t="shared" si="68"/>
        <v>5.3415234806238887E-2</v>
      </c>
      <c r="G397" s="143">
        <v>171</v>
      </c>
      <c r="H397" s="144">
        <f t="shared" si="69"/>
        <v>-0.99540495512441551</v>
      </c>
      <c r="I397" s="143">
        <v>18080</v>
      </c>
      <c r="J397" s="144">
        <f t="shared" si="69"/>
        <v>104.73099415204679</v>
      </c>
      <c r="K397" s="143">
        <v>25871</v>
      </c>
      <c r="L397" s="144">
        <f t="shared" si="70"/>
        <v>0.43091814159292041</v>
      </c>
      <c r="M397" s="144">
        <f>IFERROR(K397/C397-1,"-")</f>
        <v>-0.26767062020550858</v>
      </c>
    </row>
    <row r="398" spans="2:14" x14ac:dyDescent="0.25">
      <c r="B398" s="142" t="s">
        <v>144</v>
      </c>
      <c r="C398" s="143">
        <v>37831</v>
      </c>
      <c r="D398" s="144">
        <v>2.8994968040255698E-2</v>
      </c>
      <c r="E398" s="143">
        <v>10199</v>
      </c>
      <c r="F398" s="144">
        <f t="shared" si="68"/>
        <v>-0.73040628056355894</v>
      </c>
      <c r="G398" s="143">
        <v>204</v>
      </c>
      <c r="H398" s="144">
        <f t="shared" si="69"/>
        <v>-0.97999803902343363</v>
      </c>
      <c r="I398" s="143">
        <v>18147</v>
      </c>
      <c r="J398" s="144">
        <f t="shared" si="69"/>
        <v>87.955882352941174</v>
      </c>
      <c r="K398" s="143">
        <v>24239</v>
      </c>
      <c r="L398" s="144">
        <f t="shared" si="70"/>
        <v>0.33570287099796103</v>
      </c>
      <c r="M398" s="144">
        <f t="shared" ref="M398:M403" si="71">IFERROR(K398/C398-1,"-")</f>
        <v>-0.35928207025983983</v>
      </c>
    </row>
    <row r="399" spans="2:14" x14ac:dyDescent="0.25">
      <c r="B399" s="142" t="s">
        <v>146</v>
      </c>
      <c r="C399" s="143">
        <v>13700</v>
      </c>
      <c r="D399" s="144">
        <v>0.33541280826591291</v>
      </c>
      <c r="E399" s="143">
        <v>0</v>
      </c>
      <c r="F399" s="144">
        <f t="shared" si="68"/>
        <v>-1</v>
      </c>
      <c r="G399" s="143">
        <v>102</v>
      </c>
      <c r="H399" s="144" t="str">
        <f t="shared" si="69"/>
        <v>-</v>
      </c>
      <c r="I399" s="143">
        <v>9416</v>
      </c>
      <c r="J399" s="144">
        <f t="shared" si="69"/>
        <v>91.313725490196077</v>
      </c>
      <c r="K399" s="143">
        <v>10639</v>
      </c>
      <c r="L399" s="144">
        <f t="shared" si="70"/>
        <v>0.12988530161427359</v>
      </c>
      <c r="M399" s="144">
        <f t="shared" si="71"/>
        <v>-0.22343065693430653</v>
      </c>
    </row>
    <row r="400" spans="2:14" x14ac:dyDescent="0.25">
      <c r="B400" s="142" t="s">
        <v>148</v>
      </c>
      <c r="C400" s="143">
        <v>5082</v>
      </c>
      <c r="D400" s="144">
        <v>-0.1124694376528117</v>
      </c>
      <c r="E400" s="143">
        <v>4</v>
      </c>
      <c r="F400" s="144">
        <f t="shared" si="68"/>
        <v>-0.99921290830381737</v>
      </c>
      <c r="G400" s="143">
        <v>101</v>
      </c>
      <c r="H400" s="144">
        <f t="shared" si="69"/>
        <v>24.25</v>
      </c>
      <c r="I400" s="143">
        <v>3409</v>
      </c>
      <c r="J400" s="144">
        <f t="shared" si="69"/>
        <v>32.75247524752475</v>
      </c>
      <c r="K400" s="143">
        <v>4044</v>
      </c>
      <c r="L400" s="144">
        <f t="shared" si="70"/>
        <v>0.18627163391023771</v>
      </c>
      <c r="M400" s="144">
        <f t="shared" si="71"/>
        <v>-0.20425029515938609</v>
      </c>
    </row>
    <row r="401" spans="2:13" x14ac:dyDescent="0.25">
      <c r="B401" s="142" t="s">
        <v>150</v>
      </c>
      <c r="C401" s="143">
        <v>6115</v>
      </c>
      <c r="D401" s="144">
        <v>-0.11530671296296291</v>
      </c>
      <c r="E401" s="143">
        <v>31</v>
      </c>
      <c r="F401" s="144">
        <f t="shared" si="68"/>
        <v>-0.99493049877350781</v>
      </c>
      <c r="G401" s="143">
        <v>183</v>
      </c>
      <c r="H401" s="144">
        <f t="shared" si="69"/>
        <v>4.903225806451613</v>
      </c>
      <c r="I401" s="143">
        <v>4710</v>
      </c>
      <c r="J401" s="144">
        <f t="shared" si="69"/>
        <v>24.737704918032787</v>
      </c>
      <c r="K401" s="143">
        <v>5532</v>
      </c>
      <c r="L401" s="144">
        <f t="shared" si="70"/>
        <v>0.17452229299363053</v>
      </c>
      <c r="M401" s="144">
        <f t="shared" si="71"/>
        <v>-9.533932951757973E-2</v>
      </c>
    </row>
    <row r="402" spans="2:13" x14ac:dyDescent="0.25">
      <c r="B402" s="142" t="s">
        <v>152</v>
      </c>
      <c r="C402" s="143">
        <v>10418</v>
      </c>
      <c r="D402" s="144">
        <v>-8.316465722080435E-2</v>
      </c>
      <c r="E402" s="143">
        <v>285</v>
      </c>
      <c r="F402" s="144">
        <f t="shared" si="68"/>
        <v>-0.97264350163179114</v>
      </c>
      <c r="G402" s="143">
        <v>987</v>
      </c>
      <c r="H402" s="144">
        <f t="shared" si="69"/>
        <v>2.4631578947368422</v>
      </c>
      <c r="I402" s="143">
        <v>6743</v>
      </c>
      <c r="J402" s="144">
        <f t="shared" si="69"/>
        <v>5.8318135764944277</v>
      </c>
      <c r="K402" s="143">
        <v>11356</v>
      </c>
      <c r="L402" s="144">
        <f t="shared" si="70"/>
        <v>0.68411686193089127</v>
      </c>
      <c r="M402" s="144">
        <f t="shared" si="71"/>
        <v>9.0036475331157551E-2</v>
      </c>
    </row>
    <row r="403" spans="2:13" x14ac:dyDescent="0.25">
      <c r="B403" s="142" t="s">
        <v>154</v>
      </c>
      <c r="C403" s="143">
        <v>5480</v>
      </c>
      <c r="D403" s="144">
        <v>-0.18694362017804156</v>
      </c>
      <c r="E403" s="143">
        <v>117</v>
      </c>
      <c r="F403" s="144">
        <f t="shared" si="68"/>
        <v>-0.97864963503649638</v>
      </c>
      <c r="G403" s="143">
        <v>931</v>
      </c>
      <c r="H403" s="144">
        <f t="shared" si="69"/>
        <v>6.9572649572649574</v>
      </c>
      <c r="I403" s="143">
        <v>3676</v>
      </c>
      <c r="J403" s="144">
        <f t="shared" si="69"/>
        <v>2.9484425349087005</v>
      </c>
      <c r="K403" s="143">
        <v>5129</v>
      </c>
      <c r="L403" s="144">
        <f t="shared" si="70"/>
        <v>0.39526659412404785</v>
      </c>
      <c r="M403" s="144">
        <f t="shared" si="71"/>
        <v>-6.4051094890510973E-2</v>
      </c>
    </row>
    <row r="404" spans="2:13" x14ac:dyDescent="0.25">
      <c r="B404" s="142" t="s">
        <v>156</v>
      </c>
      <c r="C404" s="143">
        <v>8056</v>
      </c>
      <c r="D404" s="144">
        <v>-0.1015947362551578</v>
      </c>
      <c r="E404" s="143">
        <v>112</v>
      </c>
      <c r="F404" s="144">
        <f t="shared" si="68"/>
        <v>-0.98609731876861961</v>
      </c>
      <c r="G404" s="143">
        <v>1778</v>
      </c>
      <c r="H404" s="144">
        <f t="shared" si="69"/>
        <v>14.875</v>
      </c>
      <c r="I404" s="143">
        <v>3787</v>
      </c>
      <c r="J404" s="144">
        <f t="shared" si="69"/>
        <v>1.1299212598425199</v>
      </c>
      <c r="K404" s="143"/>
      <c r="L404" s="144"/>
      <c r="M404" s="144"/>
    </row>
    <row r="405" spans="2:13" x14ac:dyDescent="0.25">
      <c r="B405" s="142" t="s">
        <v>158</v>
      </c>
      <c r="C405" s="143">
        <v>24960</v>
      </c>
      <c r="D405" s="144">
        <v>-7.5589792970630731E-2</v>
      </c>
      <c r="E405" s="143">
        <v>196</v>
      </c>
      <c r="F405" s="144">
        <f t="shared" si="68"/>
        <v>-0.99214743589743593</v>
      </c>
      <c r="G405" s="143">
        <v>9731</v>
      </c>
      <c r="H405" s="144">
        <f t="shared" si="69"/>
        <v>48.647959183673471</v>
      </c>
      <c r="I405" s="143">
        <v>18632</v>
      </c>
      <c r="J405" s="144">
        <f t="shared" si="69"/>
        <v>0.91470558010481962</v>
      </c>
      <c r="K405" s="143"/>
      <c r="L405" s="144"/>
      <c r="M405" s="144"/>
    </row>
    <row r="406" spans="2:13" x14ac:dyDescent="0.25">
      <c r="B406" s="142" t="s">
        <v>160</v>
      </c>
      <c r="C406" s="143">
        <v>36593</v>
      </c>
      <c r="D406" s="144">
        <v>4.0194434179481986E-2</v>
      </c>
      <c r="E406" s="143">
        <v>170</v>
      </c>
      <c r="F406" s="144">
        <f t="shared" si="68"/>
        <v>-0.99535430273549586</v>
      </c>
      <c r="G406" s="143">
        <v>16628</v>
      </c>
      <c r="H406" s="144">
        <f t="shared" si="69"/>
        <v>96.811764705882354</v>
      </c>
      <c r="I406" s="143">
        <v>26347</v>
      </c>
      <c r="J406" s="144">
        <f t="shared" si="69"/>
        <v>0.58449603079143619</v>
      </c>
      <c r="K406" s="143"/>
      <c r="L406" s="144"/>
      <c r="M406" s="144"/>
    </row>
    <row r="407" spans="2:13" x14ac:dyDescent="0.25">
      <c r="B407" s="142" t="s">
        <v>162</v>
      </c>
      <c r="C407" s="143">
        <v>26672</v>
      </c>
      <c r="D407" s="144">
        <v>-0.15871814282109509</v>
      </c>
      <c r="E407" s="143">
        <v>213</v>
      </c>
      <c r="F407" s="144">
        <f t="shared" si="68"/>
        <v>-0.99201409718056388</v>
      </c>
      <c r="G407" s="143">
        <v>14669</v>
      </c>
      <c r="H407" s="144">
        <f t="shared" si="69"/>
        <v>67.868544600938961</v>
      </c>
      <c r="I407" s="143">
        <v>25501</v>
      </c>
      <c r="J407" s="144">
        <f t="shared" si="69"/>
        <v>0.73842797736723709</v>
      </c>
      <c r="K407" s="143"/>
      <c r="L407" s="144"/>
      <c r="M407" s="144"/>
    </row>
    <row r="408" spans="2:13" ht="15.75" x14ac:dyDescent="0.25">
      <c r="B408" s="145" t="s">
        <v>122</v>
      </c>
      <c r="C408" s="146">
        <v>242059</v>
      </c>
      <c r="D408" s="147">
        <v>-1.6919484211595059E-2</v>
      </c>
      <c r="E408" s="146">
        <v>76987</v>
      </c>
      <c r="F408" s="147">
        <f t="shared" si="68"/>
        <v>-0.6819494420781711</v>
      </c>
      <c r="G408" s="146">
        <v>45797</v>
      </c>
      <c r="H408" s="147">
        <f t="shared" si="69"/>
        <v>-0.40513333419928044</v>
      </c>
      <c r="I408" s="146">
        <v>154100</v>
      </c>
      <c r="J408" s="147">
        <f t="shared" si="69"/>
        <v>2.3648492259318297</v>
      </c>
      <c r="K408" s="146">
        <v>111683</v>
      </c>
      <c r="L408" s="147">
        <v>0.39895782445855721</v>
      </c>
      <c r="M408" s="147">
        <v>-0.23388302761733593</v>
      </c>
    </row>
    <row r="409" spans="2:13" ht="6" customHeight="1" x14ac:dyDescent="0.25"/>
    <row r="410" spans="2:13" x14ac:dyDescent="0.25">
      <c r="B410" s="49" t="s">
        <v>290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1"/>
      <c r="E411" s="121"/>
      <c r="G411" s="121"/>
      <c r="I411" s="121"/>
      <c r="K411" s="121"/>
    </row>
    <row r="417" spans="2:14" ht="48.75" customHeight="1" thickBot="1" x14ac:dyDescent="0.3">
      <c r="B417" s="322" t="s">
        <v>308</v>
      </c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1" t="s">
        <v>214</v>
      </c>
    </row>
    <row r="418" spans="2:14" ht="10.5" customHeight="1" thickBot="1" x14ac:dyDescent="0.3">
      <c r="B418" s="135"/>
      <c r="C418" s="136"/>
      <c r="D418" s="135"/>
      <c r="E418" s="135"/>
      <c r="F418" s="135"/>
      <c r="G418" s="135"/>
      <c r="H418" s="135"/>
      <c r="I418" s="135"/>
      <c r="J418" s="135"/>
      <c r="K418" s="4"/>
      <c r="L418" s="4"/>
      <c r="N418" s="1" t="s">
        <v>215</v>
      </c>
    </row>
    <row r="419" spans="2:14" ht="22.5" thickTop="1" thickBot="1" x14ac:dyDescent="0.3">
      <c r="B419" s="150" t="str">
        <f>C419</f>
        <v>Suecia</v>
      </c>
      <c r="C419" s="332" t="s">
        <v>226</v>
      </c>
      <c r="D419" s="333"/>
      <c r="E419" s="333"/>
      <c r="F419" s="333"/>
      <c r="G419" s="333"/>
      <c r="H419" s="333"/>
      <c r="I419" s="333"/>
      <c r="J419" s="333"/>
      <c r="K419" s="333"/>
      <c r="L419" s="333"/>
      <c r="M419" s="334"/>
    </row>
    <row r="420" spans="2:14" ht="22.5" thickTop="1" thickBot="1" x14ac:dyDescent="0.3">
      <c r="B420" s="13"/>
      <c r="C420" s="335">
        <f>2019</f>
        <v>2019</v>
      </c>
      <c r="D420" s="336"/>
      <c r="E420" s="337">
        <v>2020</v>
      </c>
      <c r="F420" s="336"/>
      <c r="G420" s="337">
        <v>2021</v>
      </c>
      <c r="H420" s="336"/>
      <c r="I420" s="337">
        <v>2022</v>
      </c>
      <c r="J420" s="336"/>
      <c r="K420" s="337">
        <v>2023</v>
      </c>
      <c r="L420" s="338"/>
      <c r="M420" s="339"/>
    </row>
    <row r="421" spans="2:14" ht="16.5" thickTop="1" thickBot="1" x14ac:dyDescent="0.3">
      <c r="B421" s="16"/>
      <c r="C421" s="138" t="s">
        <v>136</v>
      </c>
      <c r="D421" s="139" t="str">
        <f>CONCATENATE("var ",RIGHT(2019,2),"/",RIGHT(2018,2))</f>
        <v>var 19/18</v>
      </c>
      <c r="E421" s="140" t="s">
        <v>136</v>
      </c>
      <c r="F421" s="139" t="str">
        <f>CONCATENATE("var ",RIGHT(E420,2),"/",RIGHT(E420-1,2))</f>
        <v>var 20/19</v>
      </c>
      <c r="G421" s="140" t="s">
        <v>136</v>
      </c>
      <c r="H421" s="139" t="str">
        <f>CONCATENATE("var ",RIGHT(G420,2),"/",RIGHT(G420-1,2))</f>
        <v>var 21/20</v>
      </c>
      <c r="I421" s="140" t="s">
        <v>136</v>
      </c>
      <c r="J421" s="139" t="str">
        <f>CONCATENATE("var ",RIGHT(I420,2),"/",RIGHT(I420-1,2))</f>
        <v>var 22/21</v>
      </c>
      <c r="K421" s="140" t="s">
        <v>136</v>
      </c>
      <c r="L421" s="139" t="str">
        <f>CONCATENATE("var ",RIGHT(K420,2),"/",RIGHT(K420-1,2))</f>
        <v>var 23/22</v>
      </c>
      <c r="M421" s="139" t="str">
        <f>CONCATENATE("var ",RIGHT(K420,2),"/",RIGHT(2019,2))</f>
        <v>var 23/19</v>
      </c>
    </row>
    <row r="422" spans="2:14" x14ac:dyDescent="0.25">
      <c r="B422" s="142" t="s">
        <v>140</v>
      </c>
      <c r="C422" s="143">
        <v>47535</v>
      </c>
      <c r="D422" s="144">
        <v>-0.11331841074426408</v>
      </c>
      <c r="E422" s="143">
        <v>46733</v>
      </c>
      <c r="F422" s="144">
        <f t="shared" ref="F422:F434" si="72">IFERROR(E422/C422-1,"-")</f>
        <v>-1.6871778689386718E-2</v>
      </c>
      <c r="G422" s="143">
        <v>2738</v>
      </c>
      <c r="H422" s="144">
        <f t="shared" ref="H422:J434" si="73">IFERROR(G422/E422-1,"-")</f>
        <v>-0.94141185029850427</v>
      </c>
      <c r="I422" s="143">
        <v>23286</v>
      </c>
      <c r="J422" s="144">
        <f t="shared" si="73"/>
        <v>7.5047479912344777</v>
      </c>
      <c r="K422" s="143">
        <v>32516</v>
      </c>
      <c r="L422" s="144">
        <f t="shared" ref="L422:L429" si="74">IFERROR(K422/I422-1,"-")</f>
        <v>0.39637550459503568</v>
      </c>
      <c r="M422" s="144">
        <f>K422/C422-1</f>
        <v>-0.31595666351109708</v>
      </c>
    </row>
    <row r="423" spans="2:14" x14ac:dyDescent="0.25">
      <c r="B423" s="142" t="s">
        <v>142</v>
      </c>
      <c r="C423" s="143">
        <v>44192</v>
      </c>
      <c r="D423" s="144">
        <v>-6.8013581626842678E-2</v>
      </c>
      <c r="E423" s="143">
        <v>42969</v>
      </c>
      <c r="F423" s="144">
        <f t="shared" si="72"/>
        <v>-2.7674692251991262E-2</v>
      </c>
      <c r="G423" s="143">
        <v>1976</v>
      </c>
      <c r="H423" s="144">
        <f t="shared" si="73"/>
        <v>-0.95401335846773261</v>
      </c>
      <c r="I423" s="143">
        <v>19422</v>
      </c>
      <c r="J423" s="144">
        <f t="shared" si="73"/>
        <v>8.8289473684210531</v>
      </c>
      <c r="K423" s="143">
        <v>25816</v>
      </c>
      <c r="L423" s="144">
        <f t="shared" si="74"/>
        <v>0.32921429306971484</v>
      </c>
      <c r="M423" s="144">
        <f>IFERROR(K423/C423-1,"-")</f>
        <v>-0.41582186821144096</v>
      </c>
    </row>
    <row r="424" spans="2:14" x14ac:dyDescent="0.25">
      <c r="B424" s="142" t="s">
        <v>144</v>
      </c>
      <c r="C424" s="143">
        <v>46142</v>
      </c>
      <c r="D424" s="144">
        <v>-0.12319239904988122</v>
      </c>
      <c r="E424" s="143">
        <v>14298</v>
      </c>
      <c r="F424" s="144">
        <f t="shared" si="72"/>
        <v>-0.69013046681981716</v>
      </c>
      <c r="G424" s="143">
        <v>2173</v>
      </c>
      <c r="H424" s="144">
        <f t="shared" si="73"/>
        <v>-0.84802070219611136</v>
      </c>
      <c r="I424" s="143">
        <v>19524</v>
      </c>
      <c r="J424" s="144">
        <f t="shared" si="73"/>
        <v>7.9848136217211234</v>
      </c>
      <c r="K424" s="143">
        <v>28714</v>
      </c>
      <c r="L424" s="144">
        <f t="shared" si="74"/>
        <v>0.4707027248514648</v>
      </c>
      <c r="M424" s="144">
        <f t="shared" ref="M424:M429" si="75">IFERROR(K424/C424-1,"-")</f>
        <v>-0.37770361059338564</v>
      </c>
    </row>
    <row r="425" spans="2:14" x14ac:dyDescent="0.25">
      <c r="B425" s="142" t="s">
        <v>146</v>
      </c>
      <c r="C425" s="143">
        <v>21331</v>
      </c>
      <c r="D425" s="144">
        <v>9.1155557829045053E-2</v>
      </c>
      <c r="E425" s="143">
        <v>0</v>
      </c>
      <c r="F425" s="144">
        <f t="shared" si="72"/>
        <v>-1</v>
      </c>
      <c r="G425" s="143">
        <v>815</v>
      </c>
      <c r="H425" s="144" t="str">
        <f t="shared" si="73"/>
        <v>-</v>
      </c>
      <c r="I425" s="143">
        <v>10441</v>
      </c>
      <c r="J425" s="144">
        <f t="shared" si="73"/>
        <v>11.811042944785276</v>
      </c>
      <c r="K425" s="143">
        <v>14276</v>
      </c>
      <c r="L425" s="144">
        <f t="shared" si="74"/>
        <v>0.36730198256871938</v>
      </c>
      <c r="M425" s="144">
        <f t="shared" si="75"/>
        <v>-0.33073929961089499</v>
      </c>
    </row>
    <row r="426" spans="2:14" x14ac:dyDescent="0.25">
      <c r="B426" s="142" t="s">
        <v>148</v>
      </c>
      <c r="C426" s="143">
        <v>7627</v>
      </c>
      <c r="D426" s="144">
        <v>-5.9950475693991701E-3</v>
      </c>
      <c r="E426" s="143">
        <v>7</v>
      </c>
      <c r="F426" s="144">
        <f t="shared" si="72"/>
        <v>-0.99908220794545688</v>
      </c>
      <c r="G426" s="143">
        <v>915</v>
      </c>
      <c r="H426" s="144">
        <f t="shared" si="73"/>
        <v>129.71428571428572</v>
      </c>
      <c r="I426" s="143">
        <v>2970</v>
      </c>
      <c r="J426" s="144">
        <f t="shared" si="73"/>
        <v>2.2459016393442623</v>
      </c>
      <c r="K426" s="143">
        <v>4381</v>
      </c>
      <c r="L426" s="144">
        <f t="shared" si="74"/>
        <v>0.475084175084175</v>
      </c>
      <c r="M426" s="144">
        <f t="shared" si="75"/>
        <v>-0.42559328700668675</v>
      </c>
    </row>
    <row r="427" spans="2:14" x14ac:dyDescent="0.25">
      <c r="B427" s="142" t="s">
        <v>150</v>
      </c>
      <c r="C427" s="143">
        <v>7171</v>
      </c>
      <c r="D427" s="144">
        <v>8.3232628398791642E-2</v>
      </c>
      <c r="E427" s="143">
        <v>22</v>
      </c>
      <c r="F427" s="144">
        <f t="shared" si="72"/>
        <v>-0.99693208757495466</v>
      </c>
      <c r="G427" s="143">
        <v>1294</v>
      </c>
      <c r="H427" s="144">
        <f t="shared" si="73"/>
        <v>57.81818181818182</v>
      </c>
      <c r="I427" s="143">
        <v>3952</v>
      </c>
      <c r="J427" s="144">
        <f t="shared" si="73"/>
        <v>2.054095826893354</v>
      </c>
      <c r="K427" s="143">
        <v>3920</v>
      </c>
      <c r="L427" s="144">
        <f t="shared" si="74"/>
        <v>-8.0971659919027994E-3</v>
      </c>
      <c r="M427" s="144">
        <f t="shared" si="75"/>
        <v>-0.45335378608283361</v>
      </c>
    </row>
    <row r="428" spans="2:14" x14ac:dyDescent="0.25">
      <c r="B428" s="142" t="s">
        <v>152</v>
      </c>
      <c r="C428" s="143">
        <v>8994</v>
      </c>
      <c r="D428" s="144">
        <v>0.36148955495004542</v>
      </c>
      <c r="E428" s="143">
        <v>123</v>
      </c>
      <c r="F428" s="144">
        <f t="shared" si="72"/>
        <v>-0.98632421614409604</v>
      </c>
      <c r="G428" s="143">
        <v>1828</v>
      </c>
      <c r="H428" s="144">
        <f t="shared" si="73"/>
        <v>13.861788617886178</v>
      </c>
      <c r="I428" s="143">
        <v>3377</v>
      </c>
      <c r="J428" s="144">
        <f t="shared" si="73"/>
        <v>0.84737417943107229</v>
      </c>
      <c r="K428" s="143">
        <v>5310</v>
      </c>
      <c r="L428" s="144">
        <f t="shared" si="74"/>
        <v>0.57240153982824982</v>
      </c>
      <c r="M428" s="144">
        <f t="shared" si="75"/>
        <v>-0.409606404269513</v>
      </c>
    </row>
    <row r="429" spans="2:14" x14ac:dyDescent="0.25">
      <c r="B429" s="142" t="s">
        <v>154</v>
      </c>
      <c r="C429" s="143">
        <v>7933</v>
      </c>
      <c r="D429" s="144">
        <v>0.11465505128565412</v>
      </c>
      <c r="E429" s="143">
        <v>128</v>
      </c>
      <c r="F429" s="144">
        <f t="shared" si="72"/>
        <v>-0.98386486827177611</v>
      </c>
      <c r="G429" s="143">
        <v>1702</v>
      </c>
      <c r="H429" s="144">
        <f t="shared" si="73"/>
        <v>12.296875</v>
      </c>
      <c r="I429" s="143">
        <v>3091</v>
      </c>
      <c r="J429" s="144">
        <f t="shared" si="73"/>
        <v>0.81609870740305523</v>
      </c>
      <c r="K429" s="143">
        <v>3887</v>
      </c>
      <c r="L429" s="144">
        <f t="shared" si="74"/>
        <v>0.25752183759301195</v>
      </c>
      <c r="M429" s="144">
        <f t="shared" si="75"/>
        <v>-0.5100214294718266</v>
      </c>
    </row>
    <row r="430" spans="2:14" x14ac:dyDescent="0.25">
      <c r="B430" s="142" t="s">
        <v>156</v>
      </c>
      <c r="C430" s="143">
        <v>7887</v>
      </c>
      <c r="D430" s="144">
        <v>0.10199804387313116</v>
      </c>
      <c r="E430" s="143">
        <v>215</v>
      </c>
      <c r="F430" s="144">
        <f t="shared" si="72"/>
        <v>-0.97273995181944972</v>
      </c>
      <c r="G430" s="143">
        <v>2048</v>
      </c>
      <c r="H430" s="144">
        <f t="shared" si="73"/>
        <v>8.5255813953488371</v>
      </c>
      <c r="I430" s="143">
        <v>2726</v>
      </c>
      <c r="J430" s="144">
        <f t="shared" si="73"/>
        <v>0.3310546875</v>
      </c>
      <c r="K430" s="143"/>
      <c r="L430" s="144"/>
      <c r="M430" s="144"/>
    </row>
    <row r="431" spans="2:14" x14ac:dyDescent="0.25">
      <c r="B431" s="142" t="s">
        <v>158</v>
      </c>
      <c r="C431" s="143">
        <v>30243</v>
      </c>
      <c r="D431" s="144">
        <v>-9.6009565087430859E-2</v>
      </c>
      <c r="E431" s="143">
        <v>1826</v>
      </c>
      <c r="F431" s="144">
        <f t="shared" si="72"/>
        <v>-0.93962239195846975</v>
      </c>
      <c r="G431" s="143">
        <v>12399</v>
      </c>
      <c r="H431" s="144">
        <f t="shared" si="73"/>
        <v>5.7902519167579412</v>
      </c>
      <c r="I431" s="143">
        <v>16744</v>
      </c>
      <c r="J431" s="144">
        <f t="shared" si="73"/>
        <v>0.35043148641019428</v>
      </c>
      <c r="K431" s="143"/>
      <c r="L431" s="144"/>
      <c r="M431" s="144"/>
    </row>
    <row r="432" spans="2:14" x14ac:dyDescent="0.25">
      <c r="B432" s="142" t="s">
        <v>160</v>
      </c>
      <c r="C432" s="143">
        <v>45744</v>
      </c>
      <c r="D432" s="144">
        <v>-4.3632790449708359E-2</v>
      </c>
      <c r="E432" s="143">
        <v>2030</v>
      </c>
      <c r="F432" s="144">
        <f t="shared" si="72"/>
        <v>-0.9556225953130465</v>
      </c>
      <c r="G432" s="143">
        <v>23156</v>
      </c>
      <c r="H432" s="144">
        <f t="shared" si="73"/>
        <v>10.406896551724138</v>
      </c>
      <c r="I432" s="143">
        <v>31481</v>
      </c>
      <c r="J432" s="144">
        <f t="shared" si="73"/>
        <v>0.35951805147693894</v>
      </c>
      <c r="K432" s="143"/>
      <c r="L432" s="144"/>
      <c r="M432" s="144"/>
    </row>
    <row r="433" spans="2:14" x14ac:dyDescent="0.25">
      <c r="B433" s="142" t="s">
        <v>162</v>
      </c>
      <c r="C433" s="143">
        <v>46662</v>
      </c>
      <c r="D433" s="144">
        <v>-4.6176488624517065E-2</v>
      </c>
      <c r="E433" s="143">
        <v>3017</v>
      </c>
      <c r="F433" s="144">
        <f t="shared" si="72"/>
        <v>-0.93534353435343531</v>
      </c>
      <c r="G433" s="143">
        <v>27304</v>
      </c>
      <c r="H433" s="144">
        <f t="shared" si="73"/>
        <v>8.0500497182631747</v>
      </c>
      <c r="I433" s="143">
        <v>35997</v>
      </c>
      <c r="J433" s="144">
        <f t="shared" si="73"/>
        <v>0.31837825959566368</v>
      </c>
      <c r="K433" s="143"/>
      <c r="L433" s="144"/>
      <c r="M433" s="144"/>
    </row>
    <row r="434" spans="2:14" ht="15.75" x14ac:dyDescent="0.25">
      <c r="B434" s="145" t="s">
        <v>122</v>
      </c>
      <c r="C434" s="146">
        <v>321461</v>
      </c>
      <c r="D434" s="147">
        <v>-5.0563971398276952E-2</v>
      </c>
      <c r="E434" s="146">
        <v>111368</v>
      </c>
      <c r="F434" s="147">
        <f t="shared" si="72"/>
        <v>-0.65355673005434567</v>
      </c>
      <c r="G434" s="146">
        <v>78348</v>
      </c>
      <c r="H434" s="147">
        <f t="shared" si="73"/>
        <v>-0.29649450470512173</v>
      </c>
      <c r="I434" s="146">
        <v>173011</v>
      </c>
      <c r="J434" s="147">
        <f t="shared" si="73"/>
        <v>1.20823760657579</v>
      </c>
      <c r="K434" s="146">
        <v>118820</v>
      </c>
      <c r="L434" s="147">
        <v>0.38061652510370303</v>
      </c>
      <c r="M434" s="147">
        <v>-0.37766138536074378</v>
      </c>
    </row>
    <row r="435" spans="2:14" ht="6" customHeight="1" x14ac:dyDescent="0.25"/>
    <row r="436" spans="2:14" x14ac:dyDescent="0.25">
      <c r="B436" s="49" t="s">
        <v>290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1"/>
      <c r="E437" s="121"/>
      <c r="G437" s="121"/>
      <c r="I437" s="121"/>
      <c r="K437" s="121"/>
    </row>
    <row r="443" spans="2:14" ht="48.75" customHeight="1" thickBot="1" x14ac:dyDescent="0.3">
      <c r="B443" s="322" t="s">
        <v>309</v>
      </c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1" t="s">
        <v>214</v>
      </c>
    </row>
    <row r="444" spans="2:14" ht="10.5" customHeight="1" thickBot="1" x14ac:dyDescent="0.3">
      <c r="B444" s="135"/>
      <c r="C444" s="136"/>
      <c r="D444" s="135"/>
      <c r="E444" s="135"/>
      <c r="F444" s="135"/>
      <c r="G444" s="135"/>
      <c r="H444" s="135"/>
      <c r="I444" s="135"/>
      <c r="J444" s="135"/>
      <c r="K444" s="4"/>
      <c r="L444" s="4"/>
      <c r="N444" s="1" t="s">
        <v>215</v>
      </c>
    </row>
    <row r="445" spans="2:14" ht="22.5" thickTop="1" thickBot="1" x14ac:dyDescent="0.3">
      <c r="B445" s="150" t="str">
        <f>C445</f>
        <v>Portugal</v>
      </c>
      <c r="C445" s="332" t="s">
        <v>228</v>
      </c>
      <c r="D445" s="333"/>
      <c r="E445" s="333"/>
      <c r="F445" s="333"/>
      <c r="G445" s="333"/>
      <c r="H445" s="333"/>
      <c r="I445" s="333"/>
      <c r="J445" s="333"/>
      <c r="K445" s="333"/>
      <c r="L445" s="333"/>
      <c r="M445" s="334"/>
    </row>
    <row r="446" spans="2:14" ht="22.5" thickTop="1" thickBot="1" x14ac:dyDescent="0.3">
      <c r="B446" s="13"/>
      <c r="C446" s="335">
        <f>2019</f>
        <v>2019</v>
      </c>
      <c r="D446" s="336"/>
      <c r="E446" s="337">
        <v>2020</v>
      </c>
      <c r="F446" s="336"/>
      <c r="G446" s="337">
        <v>2021</v>
      </c>
      <c r="H446" s="336"/>
      <c r="I446" s="337">
        <v>2022</v>
      </c>
      <c r="J446" s="336"/>
      <c r="K446" s="337">
        <v>2023</v>
      </c>
      <c r="L446" s="338"/>
      <c r="M446" s="339"/>
    </row>
    <row r="447" spans="2:14" ht="16.5" thickTop="1" thickBot="1" x14ac:dyDescent="0.3">
      <c r="B447" s="16"/>
      <c r="C447" s="138" t="s">
        <v>136</v>
      </c>
      <c r="D447" s="139" t="str">
        <f>CONCATENATE("var ",RIGHT(2019,2),"/",RIGHT(2018,2))</f>
        <v>var 19/18</v>
      </c>
      <c r="E447" s="140" t="s">
        <v>136</v>
      </c>
      <c r="F447" s="139" t="str">
        <f>CONCATENATE("var ",RIGHT(E446,2),"/",RIGHT(E446-1,2))</f>
        <v>var 20/19</v>
      </c>
      <c r="G447" s="140" t="s">
        <v>136</v>
      </c>
      <c r="H447" s="139" t="str">
        <f>CONCATENATE("var ",RIGHT(G446,2),"/",RIGHT(G446-1,2))</f>
        <v>var 21/20</v>
      </c>
      <c r="I447" s="140" t="s">
        <v>136</v>
      </c>
      <c r="J447" s="139" t="str">
        <f>CONCATENATE("var ",RIGHT(I446,2),"/",RIGHT(I446-1,2))</f>
        <v>var 22/21</v>
      </c>
      <c r="K447" s="140" t="s">
        <v>136</v>
      </c>
      <c r="L447" s="139" t="str">
        <f>CONCATENATE("var ",RIGHT(K446,2),"/",RIGHT(K446-1,2))</f>
        <v>var 23/22</v>
      </c>
      <c r="M447" s="139" t="str">
        <f>CONCATENATE("var ",RIGHT(K446,2),"/",RIGHT(2019,2))</f>
        <v>var 23/19</v>
      </c>
    </row>
    <row r="448" spans="2:14" x14ac:dyDescent="0.25">
      <c r="B448" s="142" t="s">
        <v>140</v>
      </c>
      <c r="C448" s="143">
        <v>383</v>
      </c>
      <c r="D448" s="144">
        <v>0.12316715542521983</v>
      </c>
      <c r="E448" s="143">
        <v>397</v>
      </c>
      <c r="F448" s="144">
        <f t="shared" ref="F448:F460" si="76">IFERROR(E448/C448-1,"-")</f>
        <v>3.6553524804177506E-2</v>
      </c>
      <c r="G448" s="143">
        <v>122</v>
      </c>
      <c r="H448" s="144">
        <f t="shared" ref="H448:J460" si="77">IFERROR(G448/E448-1,"-")</f>
        <v>-0.69269521410579338</v>
      </c>
      <c r="I448" s="143">
        <v>295</v>
      </c>
      <c r="J448" s="144">
        <f t="shared" si="77"/>
        <v>1.418032786885246</v>
      </c>
      <c r="K448" s="143">
        <v>584</v>
      </c>
      <c r="L448" s="144">
        <f t="shared" ref="L448:L455" si="78">IFERROR(K448/I448-1,"-")</f>
        <v>0.97966101694915264</v>
      </c>
      <c r="M448" s="144">
        <f>K448/C448-1</f>
        <v>0.52480417754569197</v>
      </c>
    </row>
    <row r="449" spans="2:13" x14ac:dyDescent="0.25">
      <c r="B449" s="142" t="s">
        <v>142</v>
      </c>
      <c r="C449" s="143">
        <v>343</v>
      </c>
      <c r="D449" s="144">
        <v>9.935897435897445E-2</v>
      </c>
      <c r="E449" s="143">
        <v>453</v>
      </c>
      <c r="F449" s="144">
        <f t="shared" si="76"/>
        <v>0.32069970845481044</v>
      </c>
      <c r="G449" s="143">
        <v>117</v>
      </c>
      <c r="H449" s="144">
        <f t="shared" si="77"/>
        <v>-0.74172185430463577</v>
      </c>
      <c r="I449" s="143">
        <v>409</v>
      </c>
      <c r="J449" s="144">
        <f t="shared" si="77"/>
        <v>2.4957264957264957</v>
      </c>
      <c r="K449" s="143">
        <v>736</v>
      </c>
      <c r="L449" s="144">
        <f t="shared" si="78"/>
        <v>0.79951100244498785</v>
      </c>
      <c r="M449" s="144">
        <f>IFERROR(K449/C449-1,"-")</f>
        <v>1.1457725947521866</v>
      </c>
    </row>
    <row r="450" spans="2:13" x14ac:dyDescent="0.25">
      <c r="B450" s="142" t="s">
        <v>144</v>
      </c>
      <c r="C450" s="143">
        <v>538</v>
      </c>
      <c r="D450" s="144">
        <v>1.7013232514177634E-2</v>
      </c>
      <c r="E450" s="143">
        <v>268</v>
      </c>
      <c r="F450" s="144">
        <f t="shared" si="76"/>
        <v>-0.5018587360594795</v>
      </c>
      <c r="G450" s="143">
        <v>147</v>
      </c>
      <c r="H450" s="144">
        <f t="shared" si="77"/>
        <v>-0.45149253731343286</v>
      </c>
      <c r="I450" s="143">
        <v>461</v>
      </c>
      <c r="J450" s="144">
        <f t="shared" si="77"/>
        <v>2.1360544217687076</v>
      </c>
      <c r="K450" s="143">
        <v>773</v>
      </c>
      <c r="L450" s="144">
        <f t="shared" si="78"/>
        <v>0.67678958785249455</v>
      </c>
      <c r="M450" s="144">
        <f t="shared" ref="M450:M455" si="79">IFERROR(K450/C450-1,"-")</f>
        <v>0.43680297397769507</v>
      </c>
    </row>
    <row r="451" spans="2:13" x14ac:dyDescent="0.25">
      <c r="B451" s="142" t="s">
        <v>146</v>
      </c>
      <c r="C451" s="143">
        <v>1365</v>
      </c>
      <c r="D451" s="144">
        <v>-3.6016949152542388E-2</v>
      </c>
      <c r="E451" s="143">
        <v>0</v>
      </c>
      <c r="F451" s="144">
        <f t="shared" si="76"/>
        <v>-1</v>
      </c>
      <c r="G451" s="143">
        <v>212</v>
      </c>
      <c r="H451" s="144" t="str">
        <f t="shared" si="77"/>
        <v>-</v>
      </c>
      <c r="I451" s="143">
        <v>1189</v>
      </c>
      <c r="J451" s="144">
        <f t="shared" si="77"/>
        <v>4.6084905660377355</v>
      </c>
      <c r="K451" s="143">
        <v>2169</v>
      </c>
      <c r="L451" s="144">
        <f t="shared" si="78"/>
        <v>0.82422203532380145</v>
      </c>
      <c r="M451" s="144">
        <f t="shared" si="79"/>
        <v>0.58901098901098892</v>
      </c>
    </row>
    <row r="452" spans="2:13" x14ac:dyDescent="0.25">
      <c r="B452" s="142" t="s">
        <v>148</v>
      </c>
      <c r="C452" s="143">
        <v>1302</v>
      </c>
      <c r="D452" s="144">
        <v>-6.1068702290076882E-3</v>
      </c>
      <c r="E452" s="143">
        <v>1</v>
      </c>
      <c r="F452" s="144">
        <f t="shared" si="76"/>
        <v>-0.99923195084485406</v>
      </c>
      <c r="G452" s="143">
        <v>365</v>
      </c>
      <c r="H452" s="144">
        <f t="shared" si="77"/>
        <v>364</v>
      </c>
      <c r="I452" s="143">
        <v>1385</v>
      </c>
      <c r="J452" s="144">
        <f t="shared" si="77"/>
        <v>2.7945205479452055</v>
      </c>
      <c r="K452" s="143">
        <v>2210</v>
      </c>
      <c r="L452" s="144">
        <f t="shared" si="78"/>
        <v>0.59566787003610111</v>
      </c>
      <c r="M452" s="144">
        <f t="shared" si="79"/>
        <v>0.69738863287250386</v>
      </c>
    </row>
    <row r="453" spans="2:13" x14ac:dyDescent="0.25">
      <c r="B453" s="142" t="s">
        <v>150</v>
      </c>
      <c r="C453" s="143">
        <v>2159</v>
      </c>
      <c r="D453" s="144">
        <v>0.21977401129943508</v>
      </c>
      <c r="E453" s="143">
        <v>10</v>
      </c>
      <c r="F453" s="144">
        <f t="shared" si="76"/>
        <v>-0.99536822603056974</v>
      </c>
      <c r="G453" s="143">
        <v>466</v>
      </c>
      <c r="H453" s="144">
        <f t="shared" si="77"/>
        <v>45.6</v>
      </c>
      <c r="I453" s="143">
        <v>2072</v>
      </c>
      <c r="J453" s="144">
        <f t="shared" si="77"/>
        <v>3.4463519313304722</v>
      </c>
      <c r="K453" s="143">
        <v>2973</v>
      </c>
      <c r="L453" s="144">
        <f t="shared" si="78"/>
        <v>0.43484555984555984</v>
      </c>
      <c r="M453" s="144">
        <f t="shared" si="79"/>
        <v>0.37702640111162578</v>
      </c>
    </row>
    <row r="454" spans="2:13" x14ac:dyDescent="0.25">
      <c r="B454" s="142" t="s">
        <v>152</v>
      </c>
      <c r="C454" s="143">
        <v>2607</v>
      </c>
      <c r="D454" s="144">
        <v>3.781847133757954E-2</v>
      </c>
      <c r="E454" s="143">
        <v>116</v>
      </c>
      <c r="F454" s="144">
        <f t="shared" si="76"/>
        <v>-0.95550441120061369</v>
      </c>
      <c r="G454" s="143">
        <v>747</v>
      </c>
      <c r="H454" s="144">
        <f t="shared" si="77"/>
        <v>5.4396551724137927</v>
      </c>
      <c r="I454" s="143">
        <v>3158</v>
      </c>
      <c r="J454" s="144">
        <f t="shared" si="77"/>
        <v>3.2275769745649265</v>
      </c>
      <c r="K454" s="143">
        <v>4457</v>
      </c>
      <c r="L454" s="144">
        <f t="shared" si="78"/>
        <v>0.41133628879037376</v>
      </c>
      <c r="M454" s="144">
        <f t="shared" si="79"/>
        <v>0.70962792481779813</v>
      </c>
    </row>
    <row r="455" spans="2:13" x14ac:dyDescent="0.25">
      <c r="B455" s="142" t="s">
        <v>154</v>
      </c>
      <c r="C455" s="143">
        <v>4298</v>
      </c>
      <c r="D455" s="144">
        <v>2.4308865586272654E-2</v>
      </c>
      <c r="E455" s="143">
        <v>304</v>
      </c>
      <c r="F455" s="144">
        <f t="shared" si="76"/>
        <v>-0.92926942764076315</v>
      </c>
      <c r="G455" s="143">
        <v>1270</v>
      </c>
      <c r="H455" s="144">
        <f t="shared" si="77"/>
        <v>3.1776315789473681</v>
      </c>
      <c r="I455" s="143">
        <v>4233</v>
      </c>
      <c r="J455" s="144">
        <f t="shared" si="77"/>
        <v>2.3330708661417323</v>
      </c>
      <c r="K455" s="143">
        <v>5907</v>
      </c>
      <c r="L455" s="144">
        <f t="shared" si="78"/>
        <v>0.39546420978029762</v>
      </c>
      <c r="M455" s="144">
        <f t="shared" si="79"/>
        <v>0.37436016751977674</v>
      </c>
    </row>
    <row r="456" spans="2:13" x14ac:dyDescent="0.25">
      <c r="B456" s="142" t="s">
        <v>156</v>
      </c>
      <c r="C456" s="143">
        <v>2088</v>
      </c>
      <c r="D456" s="144">
        <v>-3.512014787430684E-2</v>
      </c>
      <c r="E456" s="143">
        <v>263</v>
      </c>
      <c r="F456" s="144">
        <f t="shared" si="76"/>
        <v>-0.87404214559386972</v>
      </c>
      <c r="G456" s="143">
        <v>1119</v>
      </c>
      <c r="H456" s="144">
        <f t="shared" si="77"/>
        <v>3.2547528517110269</v>
      </c>
      <c r="I456" s="143">
        <v>2601</v>
      </c>
      <c r="J456" s="144">
        <f t="shared" si="77"/>
        <v>1.3243967828418231</v>
      </c>
      <c r="K456" s="143"/>
      <c r="L456" s="144"/>
      <c r="M456" s="144"/>
    </row>
    <row r="457" spans="2:13" x14ac:dyDescent="0.25">
      <c r="B457" s="142" t="s">
        <v>158</v>
      </c>
      <c r="C457" s="143">
        <v>1253</v>
      </c>
      <c r="D457" s="144">
        <v>0.1655813953488372</v>
      </c>
      <c r="E457" s="143">
        <v>288</v>
      </c>
      <c r="F457" s="144">
        <f t="shared" si="76"/>
        <v>-0.77015163607342374</v>
      </c>
      <c r="G457" s="143">
        <v>618</v>
      </c>
      <c r="H457" s="144">
        <f t="shared" si="77"/>
        <v>1.1458333333333335</v>
      </c>
      <c r="I457" s="143">
        <v>1343</v>
      </c>
      <c r="J457" s="144">
        <f t="shared" si="77"/>
        <v>1.1731391585760518</v>
      </c>
      <c r="K457" s="143"/>
      <c r="L457" s="144"/>
      <c r="M457" s="144"/>
    </row>
    <row r="458" spans="2:13" x14ac:dyDescent="0.25">
      <c r="B458" s="142" t="s">
        <v>160</v>
      </c>
      <c r="C458" s="143">
        <v>577</v>
      </c>
      <c r="D458" s="144">
        <v>0.13582677165354329</v>
      </c>
      <c r="E458" s="143">
        <v>193</v>
      </c>
      <c r="F458" s="144">
        <f t="shared" si="76"/>
        <v>-0.66551126516464465</v>
      </c>
      <c r="G458" s="143">
        <v>551</v>
      </c>
      <c r="H458" s="144">
        <f t="shared" si="77"/>
        <v>1.854922279792746</v>
      </c>
      <c r="I458" s="143">
        <v>885</v>
      </c>
      <c r="J458" s="144">
        <f t="shared" si="77"/>
        <v>0.60617059891107083</v>
      </c>
      <c r="K458" s="143"/>
      <c r="L458" s="144"/>
      <c r="M458" s="144"/>
    </row>
    <row r="459" spans="2:13" x14ac:dyDescent="0.25">
      <c r="B459" s="142" t="s">
        <v>162</v>
      </c>
      <c r="C459" s="143">
        <v>485</v>
      </c>
      <c r="D459" s="144">
        <v>-7.2657743785850881E-2</v>
      </c>
      <c r="E459" s="143">
        <v>167</v>
      </c>
      <c r="F459" s="144">
        <f t="shared" si="76"/>
        <v>-0.65567010309278351</v>
      </c>
      <c r="G459" s="143">
        <v>356</v>
      </c>
      <c r="H459" s="144">
        <f t="shared" si="77"/>
        <v>1.1317365269461077</v>
      </c>
      <c r="I459" s="143">
        <v>756</v>
      </c>
      <c r="J459" s="144">
        <f t="shared" si="77"/>
        <v>1.1235955056179776</v>
      </c>
      <c r="K459" s="143"/>
      <c r="L459" s="144"/>
      <c r="M459" s="144"/>
    </row>
    <row r="460" spans="2:13" ht="15.75" x14ac:dyDescent="0.25">
      <c r="B460" s="145" t="s">
        <v>122</v>
      </c>
      <c r="C460" s="146">
        <v>17398</v>
      </c>
      <c r="D460" s="147">
        <v>4.4548511047070027E-2</v>
      </c>
      <c r="E460" s="146">
        <v>2460</v>
      </c>
      <c r="F460" s="147">
        <f t="shared" si="76"/>
        <v>-0.85860443729164271</v>
      </c>
      <c r="G460" s="146">
        <v>6090</v>
      </c>
      <c r="H460" s="147">
        <f t="shared" si="77"/>
        <v>1.475609756097561</v>
      </c>
      <c r="I460" s="146">
        <v>18787</v>
      </c>
      <c r="J460" s="147">
        <f t="shared" si="77"/>
        <v>2.0848932676518883</v>
      </c>
      <c r="K460" s="146">
        <v>19809</v>
      </c>
      <c r="L460" s="147">
        <v>0.50045447659445541</v>
      </c>
      <c r="M460" s="147">
        <v>0.52435552135436714</v>
      </c>
    </row>
    <row r="461" spans="2:13" ht="6" customHeight="1" x14ac:dyDescent="0.25"/>
    <row r="462" spans="2:13" x14ac:dyDescent="0.25">
      <c r="B462" s="49" t="s">
        <v>290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1"/>
      <c r="E463" s="121"/>
      <c r="G463" s="121"/>
      <c r="I463" s="121"/>
      <c r="K463" s="121"/>
    </row>
    <row r="466" spans="2:14" ht="48.75" customHeight="1" thickBot="1" x14ac:dyDescent="0.3">
      <c r="B466" s="322" t="s">
        <v>310</v>
      </c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1" t="s">
        <v>214</v>
      </c>
    </row>
    <row r="467" spans="2:14" ht="10.5" customHeight="1" thickBot="1" x14ac:dyDescent="0.3">
      <c r="B467" s="135"/>
      <c r="C467" s="136"/>
      <c r="D467" s="135"/>
      <c r="E467" s="135"/>
      <c r="F467" s="135"/>
      <c r="G467" s="135"/>
      <c r="H467" s="135"/>
      <c r="I467" s="135"/>
      <c r="J467" s="135"/>
      <c r="K467" s="4"/>
      <c r="L467" s="4"/>
      <c r="N467" s="1" t="s">
        <v>215</v>
      </c>
    </row>
    <row r="468" spans="2:14" ht="22.5" thickTop="1" thickBot="1" x14ac:dyDescent="0.3">
      <c r="B468" s="150" t="str">
        <f>C468</f>
        <v>Polonia</v>
      </c>
      <c r="C468" s="332" t="s">
        <v>230</v>
      </c>
      <c r="D468" s="333"/>
      <c r="E468" s="333"/>
      <c r="F468" s="333"/>
      <c r="G468" s="333"/>
      <c r="H468" s="333"/>
      <c r="I468" s="333"/>
      <c r="J468" s="333"/>
      <c r="K468" s="333"/>
      <c r="L468" s="333"/>
      <c r="M468" s="334"/>
    </row>
    <row r="469" spans="2:14" ht="22.5" thickTop="1" thickBot="1" x14ac:dyDescent="0.3">
      <c r="B469" s="13"/>
      <c r="C469" s="335">
        <f>2019</f>
        <v>2019</v>
      </c>
      <c r="D469" s="336"/>
      <c r="E469" s="337">
        <v>2020</v>
      </c>
      <c r="F469" s="336"/>
      <c r="G469" s="337">
        <v>2021</v>
      </c>
      <c r="H469" s="336"/>
      <c r="I469" s="337">
        <v>2022</v>
      </c>
      <c r="J469" s="336"/>
      <c r="K469" s="337">
        <v>2023</v>
      </c>
      <c r="L469" s="338"/>
      <c r="M469" s="339"/>
    </row>
    <row r="470" spans="2:14" ht="16.5" thickTop="1" thickBot="1" x14ac:dyDescent="0.3">
      <c r="B470" s="16"/>
      <c r="C470" s="138" t="s">
        <v>136</v>
      </c>
      <c r="D470" s="139" t="str">
        <f>CONCATENATE("var ",RIGHT(2019,2),"/",RIGHT(2018,2))</f>
        <v>var 19/18</v>
      </c>
      <c r="E470" s="140" t="s">
        <v>136</v>
      </c>
      <c r="F470" s="139" t="str">
        <f>CONCATENATE("var ",RIGHT(E469,2),"/",RIGHT(E469-1,2))</f>
        <v>var 20/19</v>
      </c>
      <c r="G470" s="140" t="s">
        <v>136</v>
      </c>
      <c r="H470" s="139" t="str">
        <f>CONCATENATE("var ",RIGHT(G469,2),"/",RIGHT(G469-1,2))</f>
        <v>var 21/20</v>
      </c>
      <c r="I470" s="140" t="s">
        <v>136</v>
      </c>
      <c r="J470" s="139" t="str">
        <f>CONCATENATE("var ",RIGHT(I469,2),"/",RIGHT(I469-1,2))</f>
        <v>var 22/21</v>
      </c>
      <c r="K470" s="140" t="s">
        <v>136</v>
      </c>
      <c r="L470" s="139" t="str">
        <f>CONCATENATE("var ",RIGHT(K469,2),"/",RIGHT(K469-1,2))</f>
        <v>var 23/22</v>
      </c>
      <c r="M470" s="139" t="str">
        <f>CONCATENATE("var ",RIGHT(K469,2),"/",RIGHT(2019,2))</f>
        <v>var 23/19</v>
      </c>
    </row>
    <row r="471" spans="2:14" x14ac:dyDescent="0.25">
      <c r="B471" s="142" t="s">
        <v>140</v>
      </c>
      <c r="C471" s="143">
        <v>3335</v>
      </c>
      <c r="D471" s="144">
        <v>0.16567633694512418</v>
      </c>
      <c r="E471" s="143">
        <v>3715</v>
      </c>
      <c r="F471" s="144">
        <f t="shared" ref="F471:F483" si="80">IFERROR(E471/C471-1,"-")</f>
        <v>0.11394302848575721</v>
      </c>
      <c r="G471" s="143">
        <v>898</v>
      </c>
      <c r="H471" s="144">
        <f t="shared" ref="H471:J483" si="81">IFERROR(G471/E471-1,"-")</f>
        <v>-0.75827725437415883</v>
      </c>
      <c r="I471" s="143">
        <v>3609</v>
      </c>
      <c r="J471" s="144">
        <f t="shared" si="81"/>
        <v>3.0189309576837413</v>
      </c>
      <c r="K471" s="143">
        <v>5901</v>
      </c>
      <c r="L471" s="144">
        <f t="shared" ref="L471:L478" si="82">IFERROR(K471/I471-1,"-")</f>
        <v>0.63507896924355767</v>
      </c>
      <c r="M471" s="144">
        <f>K471/C471-1</f>
        <v>0.76941529235382311</v>
      </c>
    </row>
    <row r="472" spans="2:14" x14ac:dyDescent="0.25">
      <c r="B472" s="142" t="s">
        <v>142</v>
      </c>
      <c r="C472" s="143">
        <v>2987</v>
      </c>
      <c r="D472" s="144">
        <v>0.29700390794615728</v>
      </c>
      <c r="E472" s="143">
        <v>3360</v>
      </c>
      <c r="F472" s="144">
        <f t="shared" si="80"/>
        <v>0.12487445597589564</v>
      </c>
      <c r="G472" s="143">
        <v>651</v>
      </c>
      <c r="H472" s="144">
        <f t="shared" si="81"/>
        <v>-0.80625000000000002</v>
      </c>
      <c r="I472" s="143">
        <v>4157</v>
      </c>
      <c r="J472" s="144">
        <f t="shared" si="81"/>
        <v>5.3855606758832568</v>
      </c>
      <c r="K472" s="143">
        <v>5390</v>
      </c>
      <c r="L472" s="144">
        <f t="shared" si="82"/>
        <v>0.29660813086360349</v>
      </c>
      <c r="M472" s="144">
        <f>IFERROR(K472/C472-1,"-")</f>
        <v>0.80448610646133245</v>
      </c>
    </row>
    <row r="473" spans="2:14" x14ac:dyDescent="0.25">
      <c r="B473" s="142" t="s">
        <v>144</v>
      </c>
      <c r="C473" s="143">
        <v>2819</v>
      </c>
      <c r="D473" s="144">
        <v>0.11422924901185771</v>
      </c>
      <c r="E473" s="143">
        <v>1063</v>
      </c>
      <c r="F473" s="144">
        <f t="shared" si="80"/>
        <v>-0.62291592763391268</v>
      </c>
      <c r="G473" s="143">
        <v>624</v>
      </c>
      <c r="H473" s="144">
        <f t="shared" si="81"/>
        <v>-0.41298212605832552</v>
      </c>
      <c r="I473" s="143">
        <v>4145</v>
      </c>
      <c r="J473" s="144">
        <f t="shared" si="81"/>
        <v>5.6426282051282053</v>
      </c>
      <c r="K473" s="143">
        <v>5118</v>
      </c>
      <c r="L473" s="144">
        <f t="shared" si="82"/>
        <v>0.23474065138721345</v>
      </c>
      <c r="M473" s="144">
        <f t="shared" ref="M473:M478" si="83">IFERROR(K473/C473-1,"-")</f>
        <v>0.81553742461865908</v>
      </c>
    </row>
    <row r="474" spans="2:14" x14ac:dyDescent="0.25">
      <c r="B474" s="142" t="s">
        <v>146</v>
      </c>
      <c r="C474" s="143">
        <v>3144</v>
      </c>
      <c r="D474" s="144">
        <v>-0.18927282104177412</v>
      </c>
      <c r="E474" s="143">
        <v>0</v>
      </c>
      <c r="F474" s="144">
        <f t="shared" si="80"/>
        <v>-1</v>
      </c>
      <c r="G474" s="143">
        <v>888</v>
      </c>
      <c r="H474" s="144" t="str">
        <f t="shared" si="81"/>
        <v>-</v>
      </c>
      <c r="I474" s="143">
        <v>4022</v>
      </c>
      <c r="J474" s="144">
        <f t="shared" si="81"/>
        <v>3.5292792792792795</v>
      </c>
      <c r="K474" s="143">
        <v>5225</v>
      </c>
      <c r="L474" s="144">
        <f t="shared" si="82"/>
        <v>0.29910492292391844</v>
      </c>
      <c r="M474" s="144">
        <f t="shared" si="83"/>
        <v>0.66189567430025442</v>
      </c>
    </row>
    <row r="475" spans="2:14" x14ac:dyDescent="0.25">
      <c r="B475" s="142" t="s">
        <v>148</v>
      </c>
      <c r="C475" s="143">
        <v>3865</v>
      </c>
      <c r="D475" s="144">
        <v>-0.20669129720853863</v>
      </c>
      <c r="E475" s="143">
        <v>0</v>
      </c>
      <c r="F475" s="144">
        <f t="shared" si="80"/>
        <v>-1</v>
      </c>
      <c r="G475" s="143">
        <v>1324</v>
      </c>
      <c r="H475" s="144" t="str">
        <f t="shared" si="81"/>
        <v>-</v>
      </c>
      <c r="I475" s="143">
        <v>5183</v>
      </c>
      <c r="J475" s="144">
        <f t="shared" si="81"/>
        <v>2.9146525679758306</v>
      </c>
      <c r="K475" s="143">
        <v>5251</v>
      </c>
      <c r="L475" s="144">
        <f t="shared" si="82"/>
        <v>1.3119814779085415E-2</v>
      </c>
      <c r="M475" s="144">
        <f t="shared" si="83"/>
        <v>0.35860284605433379</v>
      </c>
    </row>
    <row r="476" spans="2:14" x14ac:dyDescent="0.25">
      <c r="B476" s="142" t="s">
        <v>150</v>
      </c>
      <c r="C476" s="143">
        <v>3641</v>
      </c>
      <c r="D476" s="144">
        <v>-0.22017562647247801</v>
      </c>
      <c r="E476" s="143">
        <v>28</v>
      </c>
      <c r="F476" s="144">
        <f t="shared" si="80"/>
        <v>-0.99230980499862675</v>
      </c>
      <c r="G476" s="143">
        <v>2522</v>
      </c>
      <c r="H476" s="144">
        <f t="shared" si="81"/>
        <v>89.071428571428569</v>
      </c>
      <c r="I476" s="143">
        <v>5019</v>
      </c>
      <c r="J476" s="144">
        <f t="shared" si="81"/>
        <v>0.99008723235527363</v>
      </c>
      <c r="K476" s="143">
        <v>6252</v>
      </c>
      <c r="L476" s="144">
        <f t="shared" si="82"/>
        <v>0.24566646742378961</v>
      </c>
      <c r="M476" s="144">
        <f t="shared" si="83"/>
        <v>0.71711068387805543</v>
      </c>
    </row>
    <row r="477" spans="2:14" x14ac:dyDescent="0.25">
      <c r="B477" s="142" t="s">
        <v>152</v>
      </c>
      <c r="C477" s="143">
        <v>4701</v>
      </c>
      <c r="D477" s="144">
        <v>3.6832818703131931E-2</v>
      </c>
      <c r="E477" s="143">
        <v>715</v>
      </c>
      <c r="F477" s="144">
        <f t="shared" si="80"/>
        <v>-0.84790470112741967</v>
      </c>
      <c r="G477" s="143">
        <v>3508</v>
      </c>
      <c r="H477" s="144">
        <f t="shared" si="81"/>
        <v>3.906293706293706</v>
      </c>
      <c r="I477" s="143">
        <v>5861</v>
      </c>
      <c r="J477" s="144">
        <f t="shared" si="81"/>
        <v>0.6707525655644242</v>
      </c>
      <c r="K477" s="143">
        <v>6647</v>
      </c>
      <c r="L477" s="144">
        <f t="shared" si="82"/>
        <v>0.13410680771199446</v>
      </c>
      <c r="M477" s="144">
        <f t="shared" si="83"/>
        <v>0.41395447777068717</v>
      </c>
    </row>
    <row r="478" spans="2:14" x14ac:dyDescent="0.25">
      <c r="B478" s="142" t="s">
        <v>154</v>
      </c>
      <c r="C478" s="143">
        <v>4482</v>
      </c>
      <c r="D478" s="144">
        <v>1.1509817197020933E-2</v>
      </c>
      <c r="E478" s="143">
        <v>1295</v>
      </c>
      <c r="F478" s="144">
        <f t="shared" si="80"/>
        <v>-0.71106648817492191</v>
      </c>
      <c r="G478" s="143">
        <v>3638</v>
      </c>
      <c r="H478" s="144">
        <f t="shared" si="81"/>
        <v>1.8092664092664092</v>
      </c>
      <c r="I478" s="143">
        <v>6001</v>
      </c>
      <c r="J478" s="144">
        <f t="shared" si="81"/>
        <v>0.64953271028037385</v>
      </c>
      <c r="K478" s="143">
        <v>7673</v>
      </c>
      <c r="L478" s="144">
        <f t="shared" si="82"/>
        <v>0.27862022996167313</v>
      </c>
      <c r="M478" s="144">
        <f t="shared" si="83"/>
        <v>0.71195894689870598</v>
      </c>
    </row>
    <row r="479" spans="2:14" x14ac:dyDescent="0.25">
      <c r="B479" s="142" t="s">
        <v>156</v>
      </c>
      <c r="C479" s="143">
        <v>4052</v>
      </c>
      <c r="D479" s="144">
        <v>-0.17642276422764225</v>
      </c>
      <c r="E479" s="143">
        <v>603</v>
      </c>
      <c r="F479" s="144">
        <f t="shared" si="80"/>
        <v>-0.85118460019743336</v>
      </c>
      <c r="G479" s="143">
        <v>2864</v>
      </c>
      <c r="H479" s="144">
        <f t="shared" si="81"/>
        <v>3.7495854063018239</v>
      </c>
      <c r="I479" s="143">
        <v>5047</v>
      </c>
      <c r="J479" s="144">
        <f t="shared" si="81"/>
        <v>0.76222067039106145</v>
      </c>
      <c r="K479" s="143"/>
      <c r="L479" s="144"/>
      <c r="M479" s="144"/>
    </row>
    <row r="480" spans="2:14" x14ac:dyDescent="0.25">
      <c r="B480" s="142" t="s">
        <v>158</v>
      </c>
      <c r="C480" s="143">
        <v>4136</v>
      </c>
      <c r="D480" s="144">
        <v>-8.1297201243891615E-2</v>
      </c>
      <c r="E480" s="143">
        <v>549</v>
      </c>
      <c r="F480" s="144">
        <f t="shared" si="80"/>
        <v>-0.86726305609284338</v>
      </c>
      <c r="G480" s="143">
        <v>2948</v>
      </c>
      <c r="H480" s="144">
        <f t="shared" si="81"/>
        <v>4.3697632058287796</v>
      </c>
      <c r="I480" s="143">
        <v>4103</v>
      </c>
      <c r="J480" s="144">
        <f t="shared" si="81"/>
        <v>0.39179104477611948</v>
      </c>
      <c r="K480" s="143"/>
      <c r="L480" s="144"/>
      <c r="M480" s="144"/>
    </row>
    <row r="481" spans="2:14" x14ac:dyDescent="0.25">
      <c r="B481" s="142" t="s">
        <v>160</v>
      </c>
      <c r="C481" s="143">
        <v>2612</v>
      </c>
      <c r="D481" s="144">
        <v>5.4075867635189567E-2</v>
      </c>
      <c r="E481" s="143">
        <v>427</v>
      </c>
      <c r="F481" s="144">
        <f t="shared" si="80"/>
        <v>-0.83652373660030621</v>
      </c>
      <c r="G481" s="143">
        <v>2658</v>
      </c>
      <c r="H481" s="144">
        <f t="shared" si="81"/>
        <v>5.2248243559718972</v>
      </c>
      <c r="I481" s="143">
        <v>4346</v>
      </c>
      <c r="J481" s="144">
        <f t="shared" si="81"/>
        <v>0.63506395786305503</v>
      </c>
      <c r="K481" s="143"/>
      <c r="L481" s="144"/>
      <c r="M481" s="144"/>
    </row>
    <row r="482" spans="2:14" x14ac:dyDescent="0.25">
      <c r="B482" s="142" t="s">
        <v>162</v>
      </c>
      <c r="C482" s="143">
        <v>3172</v>
      </c>
      <c r="D482" s="144">
        <v>0.31128565522943363</v>
      </c>
      <c r="E482" s="143">
        <v>487</v>
      </c>
      <c r="F482" s="144">
        <f t="shared" si="80"/>
        <v>-0.84646910466582592</v>
      </c>
      <c r="G482" s="143">
        <v>3528</v>
      </c>
      <c r="H482" s="144">
        <f t="shared" si="81"/>
        <v>6.2443531827515404</v>
      </c>
      <c r="I482" s="143">
        <v>5182</v>
      </c>
      <c r="J482" s="144">
        <f t="shared" si="81"/>
        <v>0.46882086167800452</v>
      </c>
      <c r="K482" s="143"/>
      <c r="L482" s="144"/>
      <c r="M482" s="144"/>
    </row>
    <row r="483" spans="2:14" ht="15.75" x14ac:dyDescent="0.25">
      <c r="B483" s="145" t="s">
        <v>122</v>
      </c>
      <c r="C483" s="146">
        <v>42946</v>
      </c>
      <c r="D483" s="147">
        <v>-3.2682388449669975E-2</v>
      </c>
      <c r="E483" s="146">
        <v>12242</v>
      </c>
      <c r="F483" s="147">
        <f t="shared" si="80"/>
        <v>-0.71494434871699342</v>
      </c>
      <c r="G483" s="146">
        <v>26051</v>
      </c>
      <c r="H483" s="147">
        <f t="shared" si="81"/>
        <v>1.1280019604639766</v>
      </c>
      <c r="I483" s="146">
        <v>56675</v>
      </c>
      <c r="J483" s="147">
        <f t="shared" si="81"/>
        <v>1.1755402863613682</v>
      </c>
      <c r="K483" s="146">
        <v>47457</v>
      </c>
      <c r="L483" s="147">
        <v>0.24896702371239843</v>
      </c>
      <c r="M483" s="147">
        <v>0.63791675295092154</v>
      </c>
    </row>
    <row r="484" spans="2:14" ht="6" customHeight="1" x14ac:dyDescent="0.25"/>
    <row r="485" spans="2:14" x14ac:dyDescent="0.25">
      <c r="B485" s="49" t="s">
        <v>290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1"/>
      <c r="E486" s="121"/>
      <c r="G486" s="121"/>
      <c r="I486" s="121"/>
      <c r="K486" s="121"/>
    </row>
    <row r="493" spans="2:14" ht="48.75" customHeight="1" thickBot="1" x14ac:dyDescent="0.3">
      <c r="B493" s="322" t="s">
        <v>311</v>
      </c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1" t="s">
        <v>214</v>
      </c>
    </row>
    <row r="494" spans="2:14" ht="10.5" customHeight="1" thickBot="1" x14ac:dyDescent="0.3">
      <c r="B494" s="135"/>
      <c r="C494" s="136"/>
      <c r="D494" s="135"/>
      <c r="E494" s="135"/>
      <c r="F494" s="135"/>
      <c r="G494" s="135"/>
      <c r="H494" s="135"/>
      <c r="I494" s="135"/>
      <c r="J494" s="135"/>
      <c r="K494" s="4"/>
      <c r="L494" s="4"/>
      <c r="N494" s="1" t="s">
        <v>215</v>
      </c>
    </row>
    <row r="495" spans="2:14" ht="22.5" thickTop="1" thickBot="1" x14ac:dyDescent="0.3">
      <c r="B495" s="150" t="str">
        <f>C495</f>
        <v>Islandia</v>
      </c>
      <c r="C495" s="332" t="s">
        <v>232</v>
      </c>
      <c r="D495" s="333"/>
      <c r="E495" s="333"/>
      <c r="F495" s="333"/>
      <c r="G495" s="333"/>
      <c r="H495" s="333"/>
      <c r="I495" s="333"/>
      <c r="J495" s="333"/>
      <c r="K495" s="333"/>
      <c r="L495" s="333"/>
      <c r="M495" s="334"/>
    </row>
    <row r="496" spans="2:14" ht="22.5" thickTop="1" thickBot="1" x14ac:dyDescent="0.3">
      <c r="B496" s="13"/>
      <c r="C496" s="335">
        <f>2019</f>
        <v>2019</v>
      </c>
      <c r="D496" s="336"/>
      <c r="E496" s="337">
        <v>2020</v>
      </c>
      <c r="F496" s="336"/>
      <c r="G496" s="337">
        <v>2021</v>
      </c>
      <c r="H496" s="336"/>
      <c r="I496" s="337">
        <v>2022</v>
      </c>
      <c r="J496" s="336"/>
      <c r="K496" s="337">
        <v>2023</v>
      </c>
      <c r="L496" s="338"/>
      <c r="M496" s="339"/>
    </row>
    <row r="497" spans="2:13" ht="16.5" thickTop="1" thickBot="1" x14ac:dyDescent="0.3">
      <c r="B497" s="16"/>
      <c r="C497" s="138" t="s">
        <v>136</v>
      </c>
      <c r="D497" s="139" t="str">
        <f>CONCATENATE("var ",RIGHT(2019,2),"/",RIGHT(2018,2))</f>
        <v>var 19/18</v>
      </c>
      <c r="E497" s="140" t="s">
        <v>136</v>
      </c>
      <c r="F497" s="139" t="str">
        <f>CONCATENATE("var ",RIGHT(E496,2),"/",RIGHT(E496-1,2))</f>
        <v>var 20/19</v>
      </c>
      <c r="G497" s="140" t="s">
        <v>136</v>
      </c>
      <c r="H497" s="139" t="str">
        <f>CONCATENATE("var ",RIGHT(G496,2),"/",RIGHT(G496-1,2))</f>
        <v>var 21/20</v>
      </c>
      <c r="I497" s="140" t="s">
        <v>136</v>
      </c>
      <c r="J497" s="139" t="str">
        <f>CONCATENATE("var ",RIGHT(I496,2),"/",RIGHT(I496-1,2))</f>
        <v>var 22/21</v>
      </c>
      <c r="K497" s="140" t="s">
        <v>136</v>
      </c>
      <c r="L497" s="139" t="str">
        <f>CONCATENATE("var ",RIGHT(K496,2),"/",RIGHT(K496-1,2))</f>
        <v>var 23/22</v>
      </c>
      <c r="M497" s="139" t="str">
        <f>CONCATENATE("var ",RIGHT(K496,2),"/",RIGHT(2019,2))</f>
        <v>var 23/19</v>
      </c>
    </row>
    <row r="498" spans="2:13" x14ac:dyDescent="0.25">
      <c r="B498" s="142" t="s">
        <v>140</v>
      </c>
      <c r="C498" s="143">
        <v>1019</v>
      </c>
      <c r="D498" s="144">
        <v>0.47467438494934866</v>
      </c>
      <c r="E498" s="143">
        <v>1166</v>
      </c>
      <c r="F498" s="144">
        <f t="shared" ref="F498:F510" si="84">IFERROR(E498/C498-1,"-")</f>
        <v>0.14425907752698719</v>
      </c>
      <c r="G498" s="143">
        <v>64</v>
      </c>
      <c r="H498" s="144">
        <f t="shared" ref="H498:J510" si="85">IFERROR(G498/E498-1,"-")</f>
        <v>-0.94511149228130364</v>
      </c>
      <c r="I498" s="143">
        <v>498</v>
      </c>
      <c r="J498" s="144">
        <f t="shared" si="85"/>
        <v>6.78125</v>
      </c>
      <c r="K498" s="143">
        <v>1059</v>
      </c>
      <c r="L498" s="144">
        <f t="shared" ref="L498:L505" si="86">IFERROR(K498/I498-1,"-")</f>
        <v>1.1265060240963853</v>
      </c>
      <c r="M498" s="144">
        <f>K498/C498-1</f>
        <v>3.9254170755642859E-2</v>
      </c>
    </row>
    <row r="499" spans="2:13" x14ac:dyDescent="0.25">
      <c r="B499" s="142" t="s">
        <v>142</v>
      </c>
      <c r="C499" s="143">
        <v>1346</v>
      </c>
      <c r="D499" s="144">
        <v>0.42133051742344252</v>
      </c>
      <c r="E499" s="143">
        <v>1517</v>
      </c>
      <c r="F499" s="144">
        <f t="shared" si="84"/>
        <v>0.12704309063893016</v>
      </c>
      <c r="G499" s="143">
        <v>108</v>
      </c>
      <c r="H499" s="144">
        <f t="shared" si="85"/>
        <v>-0.92880685563612397</v>
      </c>
      <c r="I499" s="143">
        <v>1024</v>
      </c>
      <c r="J499" s="144">
        <f t="shared" si="85"/>
        <v>8.481481481481481</v>
      </c>
      <c r="K499" s="143">
        <v>1708</v>
      </c>
      <c r="L499" s="144">
        <f t="shared" si="86"/>
        <v>0.66796875</v>
      </c>
      <c r="M499" s="144">
        <f>IFERROR(K499/C499-1,"-")</f>
        <v>0.26894502228826145</v>
      </c>
    </row>
    <row r="500" spans="2:13" x14ac:dyDescent="0.25">
      <c r="B500" s="142" t="s">
        <v>144</v>
      </c>
      <c r="C500" s="143">
        <v>948</v>
      </c>
      <c r="D500" s="144">
        <v>0.53896103896103886</v>
      </c>
      <c r="E500" s="143">
        <v>434</v>
      </c>
      <c r="F500" s="144">
        <f t="shared" si="84"/>
        <v>-0.54219409282700415</v>
      </c>
      <c r="G500" s="143">
        <v>92</v>
      </c>
      <c r="H500" s="144">
        <f t="shared" si="85"/>
        <v>-0.78801843317972353</v>
      </c>
      <c r="I500" s="143">
        <v>1255</v>
      </c>
      <c r="J500" s="144">
        <f t="shared" si="85"/>
        <v>12.641304347826088</v>
      </c>
      <c r="K500" s="143">
        <v>1077</v>
      </c>
      <c r="L500" s="144">
        <f t="shared" si="86"/>
        <v>-0.14183266932270922</v>
      </c>
      <c r="M500" s="144">
        <f t="shared" ref="M500:M505" si="87">IFERROR(K500/C500-1,"-")</f>
        <v>0.13607594936708867</v>
      </c>
    </row>
    <row r="501" spans="2:13" x14ac:dyDescent="0.25">
      <c r="B501" s="142" t="s">
        <v>146</v>
      </c>
      <c r="C501" s="143">
        <v>526</v>
      </c>
      <c r="D501" s="144">
        <v>6.8507462686567164</v>
      </c>
      <c r="E501" s="143">
        <v>0</v>
      </c>
      <c r="F501" s="144">
        <f t="shared" si="84"/>
        <v>-1</v>
      </c>
      <c r="G501" s="143">
        <v>44</v>
      </c>
      <c r="H501" s="144" t="str">
        <f t="shared" si="85"/>
        <v>-</v>
      </c>
      <c r="I501" s="143">
        <v>554</v>
      </c>
      <c r="J501" s="144">
        <f t="shared" si="85"/>
        <v>11.590909090909092</v>
      </c>
      <c r="K501" s="143">
        <v>320</v>
      </c>
      <c r="L501" s="144">
        <f t="shared" si="86"/>
        <v>-0.42238267148014441</v>
      </c>
      <c r="M501" s="144">
        <f t="shared" si="87"/>
        <v>-0.39163498098859317</v>
      </c>
    </row>
    <row r="502" spans="2:13" x14ac:dyDescent="0.25">
      <c r="B502" s="142" t="s">
        <v>148</v>
      </c>
      <c r="C502" s="143">
        <v>65</v>
      </c>
      <c r="D502" s="144">
        <v>0.54761904761904767</v>
      </c>
      <c r="E502" s="143">
        <v>0</v>
      </c>
      <c r="F502" s="144">
        <f t="shared" si="84"/>
        <v>-1</v>
      </c>
      <c r="G502" s="143">
        <v>41</v>
      </c>
      <c r="H502" s="144" t="str">
        <f t="shared" si="85"/>
        <v>-</v>
      </c>
      <c r="I502" s="143">
        <v>40</v>
      </c>
      <c r="J502" s="144">
        <f t="shared" si="85"/>
        <v>-2.4390243902439046E-2</v>
      </c>
      <c r="K502" s="143">
        <v>177</v>
      </c>
      <c r="L502" s="144">
        <f t="shared" si="86"/>
        <v>3.4249999999999998</v>
      </c>
      <c r="M502" s="144">
        <f t="shared" si="87"/>
        <v>1.7230769230769232</v>
      </c>
    </row>
    <row r="503" spans="2:13" x14ac:dyDescent="0.25">
      <c r="B503" s="142" t="s">
        <v>150</v>
      </c>
      <c r="C503" s="143">
        <v>274</v>
      </c>
      <c r="D503" s="144">
        <v>0.29245283018867929</v>
      </c>
      <c r="E503" s="143">
        <v>15</v>
      </c>
      <c r="F503" s="144">
        <f t="shared" si="84"/>
        <v>-0.94525547445255476</v>
      </c>
      <c r="G503" s="143">
        <v>25</v>
      </c>
      <c r="H503" s="144">
        <f t="shared" si="85"/>
        <v>0.66666666666666674</v>
      </c>
      <c r="I503" s="143">
        <v>60</v>
      </c>
      <c r="J503" s="144">
        <f t="shared" si="85"/>
        <v>1.4</v>
      </c>
      <c r="K503" s="143">
        <v>115</v>
      </c>
      <c r="L503" s="144">
        <f t="shared" si="86"/>
        <v>0.91666666666666674</v>
      </c>
      <c r="M503" s="144">
        <f t="shared" si="87"/>
        <v>-0.58029197080291972</v>
      </c>
    </row>
    <row r="504" spans="2:13" x14ac:dyDescent="0.25">
      <c r="B504" s="142" t="s">
        <v>152</v>
      </c>
      <c r="C504" s="143">
        <v>339</v>
      </c>
      <c r="D504" s="144">
        <v>-0.51362984218077479</v>
      </c>
      <c r="E504" s="143">
        <v>4</v>
      </c>
      <c r="F504" s="144">
        <f t="shared" si="84"/>
        <v>-0.98820058997050153</v>
      </c>
      <c r="G504" s="143">
        <v>73</v>
      </c>
      <c r="H504" s="144">
        <f t="shared" si="85"/>
        <v>17.25</v>
      </c>
      <c r="I504" s="143">
        <v>81</v>
      </c>
      <c r="J504" s="144">
        <f t="shared" si="85"/>
        <v>0.1095890410958904</v>
      </c>
      <c r="K504" s="143">
        <v>112</v>
      </c>
      <c r="L504" s="144">
        <f t="shared" si="86"/>
        <v>0.38271604938271597</v>
      </c>
      <c r="M504" s="144">
        <f t="shared" si="87"/>
        <v>-0.6696165191740413</v>
      </c>
    </row>
    <row r="505" spans="2:13" x14ac:dyDescent="0.25">
      <c r="B505" s="142" t="s">
        <v>154</v>
      </c>
      <c r="C505" s="143">
        <v>274</v>
      </c>
      <c r="D505" s="144">
        <v>3.007518796992481E-2</v>
      </c>
      <c r="E505" s="143">
        <v>3</v>
      </c>
      <c r="F505" s="144">
        <f t="shared" si="84"/>
        <v>-0.98905109489051091</v>
      </c>
      <c r="G505" s="143">
        <v>24</v>
      </c>
      <c r="H505" s="144">
        <f t="shared" si="85"/>
        <v>7</v>
      </c>
      <c r="I505" s="143">
        <v>22</v>
      </c>
      <c r="J505" s="144">
        <f t="shared" si="85"/>
        <v>-8.333333333333337E-2</v>
      </c>
      <c r="K505" s="143">
        <v>75</v>
      </c>
      <c r="L505" s="144">
        <f t="shared" si="86"/>
        <v>2.4090909090909092</v>
      </c>
      <c r="M505" s="144">
        <f t="shared" si="87"/>
        <v>-0.72627737226277378</v>
      </c>
    </row>
    <row r="506" spans="2:13" x14ac:dyDescent="0.25">
      <c r="B506" s="142" t="s">
        <v>156</v>
      </c>
      <c r="C506" s="143">
        <v>519</v>
      </c>
      <c r="D506" s="144">
        <v>0.80208333333333326</v>
      </c>
      <c r="E506" s="143">
        <v>21</v>
      </c>
      <c r="F506" s="144">
        <f t="shared" si="84"/>
        <v>-0.95953757225433522</v>
      </c>
      <c r="G506" s="143">
        <v>34</v>
      </c>
      <c r="H506" s="144">
        <f t="shared" si="85"/>
        <v>0.61904761904761907</v>
      </c>
      <c r="I506" s="143">
        <v>37</v>
      </c>
      <c r="J506" s="144">
        <f t="shared" si="85"/>
        <v>8.8235294117646967E-2</v>
      </c>
      <c r="K506" s="143"/>
      <c r="L506" s="144"/>
      <c r="M506" s="144"/>
    </row>
    <row r="507" spans="2:13" x14ac:dyDescent="0.25">
      <c r="B507" s="142" t="s">
        <v>158</v>
      </c>
      <c r="C507" s="143">
        <v>792</v>
      </c>
      <c r="D507" s="144">
        <v>0.70322580645161281</v>
      </c>
      <c r="E507" s="143">
        <v>36</v>
      </c>
      <c r="F507" s="144">
        <f t="shared" si="84"/>
        <v>-0.95454545454545459</v>
      </c>
      <c r="G507" s="143">
        <v>384</v>
      </c>
      <c r="H507" s="144">
        <f t="shared" si="85"/>
        <v>9.6666666666666661</v>
      </c>
      <c r="I507" s="143">
        <v>383</v>
      </c>
      <c r="J507" s="144">
        <f t="shared" si="85"/>
        <v>-2.6041666666666297E-3</v>
      </c>
      <c r="K507" s="143"/>
      <c r="L507" s="144"/>
      <c r="M507" s="144"/>
    </row>
    <row r="508" spans="2:13" x14ac:dyDescent="0.25">
      <c r="B508" s="142" t="s">
        <v>160</v>
      </c>
      <c r="C508" s="143">
        <v>478</v>
      </c>
      <c r="D508" s="144">
        <v>1.7953216374269005</v>
      </c>
      <c r="E508" s="143">
        <v>11</v>
      </c>
      <c r="F508" s="144">
        <f t="shared" si="84"/>
        <v>-0.97698744769874479</v>
      </c>
      <c r="G508" s="143">
        <v>235</v>
      </c>
      <c r="H508" s="144">
        <f t="shared" si="85"/>
        <v>20.363636363636363</v>
      </c>
      <c r="I508" s="143">
        <v>488</v>
      </c>
      <c r="J508" s="144">
        <f t="shared" si="85"/>
        <v>1.076595744680851</v>
      </c>
      <c r="K508" s="143"/>
      <c r="L508" s="144"/>
      <c r="M508" s="144"/>
    </row>
    <row r="509" spans="2:13" x14ac:dyDescent="0.25">
      <c r="B509" s="142" t="s">
        <v>162</v>
      </c>
      <c r="C509" s="143">
        <v>834</v>
      </c>
      <c r="D509" s="144">
        <v>0.13778990450204631</v>
      </c>
      <c r="E509" s="143">
        <v>22</v>
      </c>
      <c r="F509" s="144">
        <f t="shared" si="84"/>
        <v>-0.97362110311750605</v>
      </c>
      <c r="G509" s="143">
        <v>357</v>
      </c>
      <c r="H509" s="144">
        <f t="shared" si="85"/>
        <v>15.227272727272727</v>
      </c>
      <c r="I509" s="143">
        <v>730</v>
      </c>
      <c r="J509" s="144">
        <f t="shared" si="85"/>
        <v>1.0448179271708682</v>
      </c>
      <c r="K509" s="143"/>
      <c r="L509" s="144"/>
      <c r="M509" s="144"/>
    </row>
    <row r="510" spans="2:13" ht="15.75" x14ac:dyDescent="0.25">
      <c r="B510" s="145" t="s">
        <v>122</v>
      </c>
      <c r="C510" s="146">
        <v>7414</v>
      </c>
      <c r="D510" s="147">
        <v>0.42714148219441772</v>
      </c>
      <c r="E510" s="146">
        <v>3229</v>
      </c>
      <c r="F510" s="147">
        <f t="shared" si="84"/>
        <v>-0.56447261936876181</v>
      </c>
      <c r="G510" s="146">
        <v>1481</v>
      </c>
      <c r="H510" s="147">
        <f t="shared" si="85"/>
        <v>-0.5413440693713224</v>
      </c>
      <c r="I510" s="146">
        <v>5172</v>
      </c>
      <c r="J510" s="147">
        <f t="shared" si="85"/>
        <v>2.4922349763673193</v>
      </c>
      <c r="K510" s="146">
        <v>4643</v>
      </c>
      <c r="L510" s="147">
        <v>0.31380871533672883</v>
      </c>
      <c r="M510" s="147">
        <v>-3.0891254435399751E-2</v>
      </c>
    </row>
    <row r="511" spans="2:13" ht="6" customHeight="1" x14ac:dyDescent="0.25"/>
    <row r="512" spans="2:13" x14ac:dyDescent="0.25">
      <c r="B512" s="49" t="s">
        <v>290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1"/>
      <c r="E513" s="121"/>
      <c r="G513" s="121"/>
      <c r="I513" s="141"/>
    </row>
    <row r="516" spans="2:14" ht="48.75" customHeight="1" thickBot="1" x14ac:dyDescent="0.3">
      <c r="B516" s="322" t="s">
        <v>312</v>
      </c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1" t="s">
        <v>214</v>
      </c>
    </row>
    <row r="517" spans="2:14" ht="10.5" customHeight="1" thickBot="1" x14ac:dyDescent="0.3">
      <c r="B517" s="135"/>
      <c r="C517" s="136"/>
      <c r="D517" s="135"/>
      <c r="E517" s="135"/>
      <c r="F517" s="135"/>
      <c r="G517" s="135"/>
      <c r="H517" s="135"/>
      <c r="I517" s="135"/>
      <c r="J517" s="135"/>
      <c r="K517" s="4"/>
      <c r="L517" s="4"/>
      <c r="N517" s="1" t="s">
        <v>215</v>
      </c>
    </row>
    <row r="518" spans="2:14" ht="22.5" thickTop="1" thickBot="1" x14ac:dyDescent="0.3">
      <c r="B518" s="150" t="str">
        <f>C518</f>
        <v>Luxemburgo</v>
      </c>
      <c r="C518" s="332" t="s">
        <v>234</v>
      </c>
      <c r="D518" s="333"/>
      <c r="E518" s="333"/>
      <c r="F518" s="333"/>
      <c r="G518" s="333"/>
      <c r="H518" s="333"/>
      <c r="I518" s="333"/>
      <c r="J518" s="333"/>
      <c r="K518" s="333"/>
      <c r="L518" s="333"/>
      <c r="M518" s="334"/>
    </row>
    <row r="519" spans="2:14" ht="22.5" thickTop="1" thickBot="1" x14ac:dyDescent="0.3">
      <c r="B519" s="13"/>
      <c r="C519" s="335">
        <f>2019</f>
        <v>2019</v>
      </c>
      <c r="D519" s="336"/>
      <c r="E519" s="337">
        <v>2020</v>
      </c>
      <c r="F519" s="336"/>
      <c r="G519" s="337">
        <v>2021</v>
      </c>
      <c r="H519" s="336"/>
      <c r="I519" s="337">
        <v>2022</v>
      </c>
      <c r="J519" s="336"/>
      <c r="K519" s="337">
        <v>2023</v>
      </c>
      <c r="L519" s="338"/>
      <c r="M519" s="339"/>
    </row>
    <row r="520" spans="2:14" ht="16.5" thickTop="1" thickBot="1" x14ac:dyDescent="0.3">
      <c r="B520" s="16"/>
      <c r="C520" s="138" t="s">
        <v>136</v>
      </c>
      <c r="D520" s="139" t="str">
        <f>CONCATENATE("var ",RIGHT(2019,2),"/",RIGHT(2018,2))</f>
        <v>var 19/18</v>
      </c>
      <c r="E520" s="140" t="s">
        <v>136</v>
      </c>
      <c r="F520" s="139" t="str">
        <f>CONCATENATE("var ",RIGHT(E519,2),"/",RIGHT(E519-1,2))</f>
        <v>var 20/19</v>
      </c>
      <c r="G520" s="140" t="s">
        <v>136</v>
      </c>
      <c r="H520" s="139" t="str">
        <f>CONCATENATE("var ",RIGHT(G519,2),"/",RIGHT(G519-1,2))</f>
        <v>var 21/20</v>
      </c>
      <c r="I520" s="140" t="s">
        <v>136</v>
      </c>
      <c r="J520" s="139" t="str">
        <f>CONCATENATE("var ",RIGHT(I519,2),"/",RIGHT(I519-1,2))</f>
        <v>var 22/21</v>
      </c>
      <c r="K520" s="140" t="s">
        <v>136</v>
      </c>
      <c r="L520" s="139" t="str">
        <f>CONCATENATE("var ",RIGHT(K519,2),"/",RIGHT(K519-1,2))</f>
        <v>var 23/22</v>
      </c>
      <c r="M520" s="139" t="str">
        <f>CONCATENATE("var ",RIGHT(K519,2),"/",RIGHT(2019,2))</f>
        <v>var 23/19</v>
      </c>
    </row>
    <row r="521" spans="2:14" x14ac:dyDescent="0.25">
      <c r="B521" s="142" t="s">
        <v>140</v>
      </c>
      <c r="C521" s="143">
        <v>384</v>
      </c>
      <c r="D521" s="144">
        <v>-0.23658051689860837</v>
      </c>
      <c r="E521" s="143">
        <v>365</v>
      </c>
      <c r="F521" s="144">
        <f t="shared" ref="F521:F533" si="88">IFERROR(E521/C521-1,"-")</f>
        <v>-4.947916666666663E-2</v>
      </c>
      <c r="G521" s="143">
        <v>161</v>
      </c>
      <c r="H521" s="144">
        <f t="shared" ref="H521:J533" si="89">IFERROR(G521/E521-1,"-")</f>
        <v>-0.55890410958904102</v>
      </c>
      <c r="I521" s="143">
        <v>417</v>
      </c>
      <c r="J521" s="144">
        <f t="shared" si="89"/>
        <v>1.5900621118012421</v>
      </c>
      <c r="K521" s="143">
        <v>746</v>
      </c>
      <c r="L521" s="144">
        <f t="shared" ref="L521:L528" si="90">IFERROR(K521/I521-1,"-")</f>
        <v>0.78896882494004794</v>
      </c>
      <c r="M521" s="144">
        <f>K521/C521-1</f>
        <v>0.94270833333333326</v>
      </c>
    </row>
    <row r="522" spans="2:14" x14ac:dyDescent="0.25">
      <c r="B522" s="142" t="s">
        <v>142</v>
      </c>
      <c r="C522" s="143">
        <v>342</v>
      </c>
      <c r="D522" s="144">
        <v>-0.20465116279069773</v>
      </c>
      <c r="E522" s="143">
        <v>378</v>
      </c>
      <c r="F522" s="144">
        <f t="shared" si="88"/>
        <v>0.10526315789473695</v>
      </c>
      <c r="G522" s="143">
        <v>289</v>
      </c>
      <c r="H522" s="144">
        <f t="shared" si="89"/>
        <v>-0.23544973544973546</v>
      </c>
      <c r="I522" s="143">
        <v>608</v>
      </c>
      <c r="J522" s="144">
        <f t="shared" si="89"/>
        <v>1.1038062283737022</v>
      </c>
      <c r="K522" s="143">
        <v>505</v>
      </c>
      <c r="L522" s="144">
        <f t="shared" si="90"/>
        <v>-0.16940789473684215</v>
      </c>
      <c r="M522" s="144">
        <f>IFERROR(K522/C522-1,"-")</f>
        <v>0.47660818713450293</v>
      </c>
    </row>
    <row r="523" spans="2:14" x14ac:dyDescent="0.25">
      <c r="B523" s="142" t="s">
        <v>144</v>
      </c>
      <c r="C523" s="143">
        <v>378</v>
      </c>
      <c r="D523" s="144">
        <v>-4.3037974683544311E-2</v>
      </c>
      <c r="E523" s="143">
        <v>132</v>
      </c>
      <c r="F523" s="144">
        <f t="shared" si="88"/>
        <v>-0.65079365079365081</v>
      </c>
      <c r="G523" s="143">
        <v>338</v>
      </c>
      <c r="H523" s="144">
        <f t="shared" si="89"/>
        <v>1.5606060606060606</v>
      </c>
      <c r="I523" s="143">
        <v>508</v>
      </c>
      <c r="J523" s="144">
        <f t="shared" si="89"/>
        <v>0.50295857988165671</v>
      </c>
      <c r="K523" s="143">
        <v>667</v>
      </c>
      <c r="L523" s="144">
        <f t="shared" si="90"/>
        <v>0.31299212598425208</v>
      </c>
      <c r="M523" s="144">
        <f t="shared" ref="M523:M528" si="91">IFERROR(K523/C523-1,"-")</f>
        <v>0.76455026455026465</v>
      </c>
    </row>
    <row r="524" spans="2:14" x14ac:dyDescent="0.25">
      <c r="B524" s="142" t="s">
        <v>146</v>
      </c>
      <c r="C524" s="143">
        <v>379</v>
      </c>
      <c r="D524" s="144">
        <v>-0.45545977011494254</v>
      </c>
      <c r="E524" s="143">
        <v>0</v>
      </c>
      <c r="F524" s="144">
        <f t="shared" si="88"/>
        <v>-1</v>
      </c>
      <c r="G524" s="143">
        <v>796</v>
      </c>
      <c r="H524" s="144" t="str">
        <f t="shared" si="89"/>
        <v>-</v>
      </c>
      <c r="I524" s="143">
        <v>739</v>
      </c>
      <c r="J524" s="144">
        <f t="shared" si="89"/>
        <v>-7.1608040201004974E-2</v>
      </c>
      <c r="K524" s="143">
        <v>671</v>
      </c>
      <c r="L524" s="144">
        <f t="shared" si="90"/>
        <v>-9.201623815967519E-2</v>
      </c>
      <c r="M524" s="144">
        <f t="shared" si="91"/>
        <v>0.77044854881266489</v>
      </c>
    </row>
    <row r="525" spans="2:14" x14ac:dyDescent="0.25">
      <c r="B525" s="142" t="s">
        <v>148</v>
      </c>
      <c r="C525" s="143">
        <v>318</v>
      </c>
      <c r="D525" s="144">
        <v>-2.1538461538461506E-2</v>
      </c>
      <c r="E525" s="143">
        <v>0</v>
      </c>
      <c r="F525" s="144">
        <f t="shared" si="88"/>
        <v>-1</v>
      </c>
      <c r="G525" s="143">
        <v>483</v>
      </c>
      <c r="H525" s="144" t="str">
        <f t="shared" si="89"/>
        <v>-</v>
      </c>
      <c r="I525" s="143">
        <v>422</v>
      </c>
      <c r="J525" s="144">
        <f t="shared" si="89"/>
        <v>-0.1262939958592133</v>
      </c>
      <c r="K525" s="143">
        <v>471</v>
      </c>
      <c r="L525" s="144">
        <f t="shared" si="90"/>
        <v>0.11611374407582931</v>
      </c>
      <c r="M525" s="144">
        <f t="shared" si="91"/>
        <v>0.48113207547169812</v>
      </c>
    </row>
    <row r="526" spans="2:14" x14ac:dyDescent="0.25">
      <c r="B526" s="142" t="s">
        <v>150</v>
      </c>
      <c r="C526" s="143">
        <v>284</v>
      </c>
      <c r="D526" s="144">
        <v>0.10077519379844957</v>
      </c>
      <c r="E526" s="143">
        <v>0</v>
      </c>
      <c r="F526" s="144">
        <f t="shared" si="88"/>
        <v>-1</v>
      </c>
      <c r="G526" s="143">
        <v>314</v>
      </c>
      <c r="H526" s="144" t="str">
        <f t="shared" si="89"/>
        <v>-</v>
      </c>
      <c r="I526" s="143">
        <v>295</v>
      </c>
      <c r="J526" s="144">
        <f t="shared" si="89"/>
        <v>-6.0509554140127375E-2</v>
      </c>
      <c r="K526" s="143">
        <v>329</v>
      </c>
      <c r="L526" s="144">
        <f t="shared" si="90"/>
        <v>0.11525423728813555</v>
      </c>
      <c r="M526" s="144">
        <f t="shared" si="91"/>
        <v>0.15845070422535201</v>
      </c>
    </row>
    <row r="527" spans="2:14" x14ac:dyDescent="0.25">
      <c r="B527" s="142" t="s">
        <v>152</v>
      </c>
      <c r="C527" s="143">
        <v>201</v>
      </c>
      <c r="D527" s="144">
        <v>-3.8277511961722466E-2</v>
      </c>
      <c r="E527" s="143">
        <v>119</v>
      </c>
      <c r="F527" s="144">
        <f t="shared" si="88"/>
        <v>-0.40796019900497515</v>
      </c>
      <c r="G527" s="143">
        <v>319</v>
      </c>
      <c r="H527" s="144">
        <f t="shared" si="89"/>
        <v>1.6806722689075628</v>
      </c>
      <c r="I527" s="143">
        <v>357</v>
      </c>
      <c r="J527" s="144">
        <f t="shared" si="89"/>
        <v>0.11912225705329149</v>
      </c>
      <c r="K527" s="143">
        <v>248</v>
      </c>
      <c r="L527" s="144">
        <f t="shared" si="90"/>
        <v>-0.30532212885154064</v>
      </c>
      <c r="M527" s="144">
        <f t="shared" si="91"/>
        <v>0.23383084577114421</v>
      </c>
    </row>
    <row r="528" spans="2:14" x14ac:dyDescent="0.25">
      <c r="B528" s="142" t="s">
        <v>154</v>
      </c>
      <c r="C528" s="143">
        <v>306</v>
      </c>
      <c r="D528" s="144">
        <v>-0.22531645569620251</v>
      </c>
      <c r="E528" s="143">
        <v>124</v>
      </c>
      <c r="F528" s="144">
        <f t="shared" si="88"/>
        <v>-0.59477124183006536</v>
      </c>
      <c r="G528" s="143">
        <v>517</v>
      </c>
      <c r="H528" s="144">
        <f t="shared" si="89"/>
        <v>3.169354838709677</v>
      </c>
      <c r="I528" s="143">
        <v>635</v>
      </c>
      <c r="J528" s="144">
        <f t="shared" si="89"/>
        <v>0.22823984526112184</v>
      </c>
      <c r="K528" s="143">
        <v>505</v>
      </c>
      <c r="L528" s="144">
        <f t="shared" si="90"/>
        <v>-0.20472440944881887</v>
      </c>
      <c r="M528" s="144">
        <f t="shared" si="91"/>
        <v>0.65032679738562083</v>
      </c>
    </row>
    <row r="529" spans="2:14" x14ac:dyDescent="0.25">
      <c r="B529" s="142" t="s">
        <v>156</v>
      </c>
      <c r="C529" s="143">
        <v>382</v>
      </c>
      <c r="D529" s="144">
        <v>-6.8292682926829218E-2</v>
      </c>
      <c r="E529" s="143">
        <v>123</v>
      </c>
      <c r="F529" s="144">
        <f t="shared" si="88"/>
        <v>-0.67801047120418856</v>
      </c>
      <c r="G529" s="143">
        <v>470</v>
      </c>
      <c r="H529" s="144">
        <f t="shared" si="89"/>
        <v>2.821138211382114</v>
      </c>
      <c r="I529" s="143">
        <v>392</v>
      </c>
      <c r="J529" s="144">
        <f t="shared" si="89"/>
        <v>-0.16595744680851066</v>
      </c>
      <c r="K529" s="143"/>
      <c r="L529" s="144"/>
      <c r="M529" s="144"/>
    </row>
    <row r="530" spans="2:14" x14ac:dyDescent="0.25">
      <c r="B530" s="142" t="s">
        <v>158</v>
      </c>
      <c r="C530" s="143">
        <v>340</v>
      </c>
      <c r="D530" s="144">
        <v>-0.13924050632911389</v>
      </c>
      <c r="E530" s="143">
        <v>104</v>
      </c>
      <c r="F530" s="144">
        <f t="shared" si="88"/>
        <v>-0.69411764705882351</v>
      </c>
      <c r="G530" s="143">
        <v>514</v>
      </c>
      <c r="H530" s="144">
        <f t="shared" si="89"/>
        <v>3.9423076923076925</v>
      </c>
      <c r="I530" s="143">
        <v>474</v>
      </c>
      <c r="J530" s="144">
        <f t="shared" si="89"/>
        <v>-7.7821011673151697E-2</v>
      </c>
      <c r="K530" s="143"/>
      <c r="L530" s="144"/>
      <c r="M530" s="144"/>
    </row>
    <row r="531" spans="2:14" x14ac:dyDescent="0.25">
      <c r="B531" s="142" t="s">
        <v>160</v>
      </c>
      <c r="C531" s="143">
        <v>330</v>
      </c>
      <c r="D531" s="144">
        <v>-0.11290322580645162</v>
      </c>
      <c r="E531" s="143">
        <v>145</v>
      </c>
      <c r="F531" s="144">
        <f t="shared" si="88"/>
        <v>-0.56060606060606055</v>
      </c>
      <c r="G531" s="143">
        <v>426</v>
      </c>
      <c r="H531" s="144">
        <f t="shared" si="89"/>
        <v>1.9379310344827587</v>
      </c>
      <c r="I531" s="143">
        <v>475</v>
      </c>
      <c r="J531" s="144">
        <f t="shared" si="89"/>
        <v>0.11502347417840375</v>
      </c>
      <c r="K531" s="143"/>
      <c r="L531" s="144"/>
      <c r="M531" s="144"/>
    </row>
    <row r="532" spans="2:14" x14ac:dyDescent="0.25">
      <c r="B532" s="142" t="s">
        <v>162</v>
      </c>
      <c r="C532" s="143">
        <v>413</v>
      </c>
      <c r="D532" s="144">
        <v>-0.21333333333333337</v>
      </c>
      <c r="E532" s="143">
        <v>324</v>
      </c>
      <c r="F532" s="144">
        <f t="shared" si="88"/>
        <v>-0.21549636803874095</v>
      </c>
      <c r="G532" s="143">
        <v>842</v>
      </c>
      <c r="H532" s="144">
        <f t="shared" si="89"/>
        <v>1.5987654320987654</v>
      </c>
      <c r="I532" s="143">
        <v>545</v>
      </c>
      <c r="J532" s="144">
        <f t="shared" si="89"/>
        <v>-0.35273159144893107</v>
      </c>
      <c r="K532" s="143"/>
      <c r="L532" s="144"/>
      <c r="M532" s="144"/>
    </row>
    <row r="533" spans="2:14" ht="15.75" x14ac:dyDescent="0.25">
      <c r="B533" s="145" t="s">
        <v>122</v>
      </c>
      <c r="C533" s="146">
        <v>4057</v>
      </c>
      <c r="D533" s="147">
        <v>-0.17423163036841038</v>
      </c>
      <c r="E533" s="146">
        <v>1814</v>
      </c>
      <c r="F533" s="147">
        <f t="shared" si="88"/>
        <v>-0.55287157998521075</v>
      </c>
      <c r="G533" s="146">
        <v>5469</v>
      </c>
      <c r="H533" s="147">
        <f t="shared" si="89"/>
        <v>2.0148842337375963</v>
      </c>
      <c r="I533" s="146">
        <v>5867</v>
      </c>
      <c r="J533" s="147">
        <f t="shared" si="89"/>
        <v>7.2773816054123142E-2</v>
      </c>
      <c r="K533" s="146">
        <v>4142</v>
      </c>
      <c r="L533" s="147">
        <v>4.0442099974880685E-2</v>
      </c>
      <c r="M533" s="147">
        <v>0.59799382716049387</v>
      </c>
    </row>
    <row r="534" spans="2:14" ht="6" customHeight="1" x14ac:dyDescent="0.25"/>
    <row r="535" spans="2:14" x14ac:dyDescent="0.25">
      <c r="B535" s="49" t="s">
        <v>290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1"/>
      <c r="E536" s="121"/>
      <c r="G536" s="121"/>
      <c r="I536" s="121"/>
      <c r="K536" s="121"/>
    </row>
    <row r="539" spans="2:14" ht="48.75" customHeight="1" thickBot="1" x14ac:dyDescent="0.3">
      <c r="B539" s="322" t="s">
        <v>313</v>
      </c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1" t="s">
        <v>214</v>
      </c>
    </row>
    <row r="540" spans="2:14" ht="10.5" customHeight="1" thickBot="1" x14ac:dyDescent="0.3">
      <c r="B540" s="135"/>
      <c r="C540" s="136"/>
      <c r="D540" s="135"/>
      <c r="E540" s="135"/>
      <c r="F540" s="135"/>
      <c r="G540" s="135"/>
      <c r="H540" s="135"/>
      <c r="I540" s="135"/>
      <c r="J540" s="135"/>
      <c r="K540" s="4"/>
      <c r="L540" s="4"/>
      <c r="N540" s="1" t="s">
        <v>215</v>
      </c>
    </row>
    <row r="541" spans="2:14" ht="22.5" thickTop="1" thickBot="1" x14ac:dyDescent="0.3">
      <c r="B541" s="150" t="str">
        <f>C541</f>
        <v>Lituania</v>
      </c>
      <c r="C541" s="332" t="s">
        <v>236</v>
      </c>
      <c r="D541" s="333"/>
      <c r="E541" s="333"/>
      <c r="F541" s="333"/>
      <c r="G541" s="333"/>
      <c r="H541" s="333"/>
      <c r="I541" s="333"/>
      <c r="J541" s="333"/>
      <c r="K541" s="333"/>
      <c r="L541" s="333"/>
      <c r="M541" s="334"/>
    </row>
    <row r="542" spans="2:14" ht="22.5" thickTop="1" thickBot="1" x14ac:dyDescent="0.3">
      <c r="B542" s="13"/>
      <c r="C542" s="335">
        <f>2019</f>
        <v>2019</v>
      </c>
      <c r="D542" s="336"/>
      <c r="E542" s="337">
        <v>2020</v>
      </c>
      <c r="F542" s="336"/>
      <c r="G542" s="337">
        <v>2021</v>
      </c>
      <c r="H542" s="336"/>
      <c r="I542" s="337">
        <v>2022</v>
      </c>
      <c r="J542" s="336"/>
      <c r="K542" s="337">
        <v>2023</v>
      </c>
      <c r="L542" s="338"/>
      <c r="M542" s="339"/>
    </row>
    <row r="543" spans="2:14" ht="16.5" thickTop="1" thickBot="1" x14ac:dyDescent="0.3">
      <c r="B543" s="16"/>
      <c r="C543" s="138" t="s">
        <v>136</v>
      </c>
      <c r="D543" s="139" t="str">
        <f>CONCATENATE("var ",RIGHT(2019,2),"/",RIGHT(2018,2))</f>
        <v>var 19/18</v>
      </c>
      <c r="E543" s="140" t="s">
        <v>136</v>
      </c>
      <c r="F543" s="139" t="str">
        <f>CONCATENATE("var ",RIGHT(E542,2),"/",RIGHT(E542-1,2))</f>
        <v>var 20/19</v>
      </c>
      <c r="G543" s="140" t="s">
        <v>136</v>
      </c>
      <c r="H543" s="139" t="str">
        <f>CONCATENATE("var ",RIGHT(G542,2),"/",RIGHT(G542-1,2))</f>
        <v>var 21/20</v>
      </c>
      <c r="I543" s="140" t="s">
        <v>136</v>
      </c>
      <c r="J543" s="139" t="str">
        <f>CONCATENATE("var ",RIGHT(I542,2),"/",RIGHT(I542-1,2))</f>
        <v>var 22/21</v>
      </c>
      <c r="K543" s="140" t="s">
        <v>136</v>
      </c>
      <c r="L543" s="139" t="str">
        <f>CONCATENATE("var ",RIGHT(K542,2),"/",RIGHT(K542-1,2))</f>
        <v>var 23/22</v>
      </c>
      <c r="M543" s="139" t="str">
        <f>CONCATENATE("var ",RIGHT(K542,2),"/",RIGHT(2019,2))</f>
        <v>var 23/19</v>
      </c>
    </row>
    <row r="544" spans="2:14" x14ac:dyDescent="0.25">
      <c r="B544" s="142" t="s">
        <v>140</v>
      </c>
      <c r="C544" s="143">
        <v>394</v>
      </c>
      <c r="D544" s="144">
        <v>0.4701492537313432</v>
      </c>
      <c r="E544" s="143">
        <v>230</v>
      </c>
      <c r="F544" s="144">
        <f t="shared" ref="F544:F556" si="92">IFERROR(E544/C544-1,"-")</f>
        <v>-0.41624365482233505</v>
      </c>
      <c r="G544" s="143">
        <v>105</v>
      </c>
      <c r="H544" s="144">
        <f t="shared" ref="H544:J556" si="93">IFERROR(G544/E544-1,"-")</f>
        <v>-0.54347826086956519</v>
      </c>
      <c r="I544" s="143">
        <v>402</v>
      </c>
      <c r="J544" s="144">
        <f t="shared" si="93"/>
        <v>2.8285714285714287</v>
      </c>
      <c r="K544" s="143">
        <v>653</v>
      </c>
      <c r="L544" s="144">
        <f t="shared" ref="L544:L551" si="94">IFERROR(K544/I544-1,"-")</f>
        <v>0.62437810945273631</v>
      </c>
      <c r="M544" s="144">
        <f>K544/C544-1</f>
        <v>0.65736040609137047</v>
      </c>
    </row>
    <row r="545" spans="2:13" x14ac:dyDescent="0.25">
      <c r="B545" s="142" t="s">
        <v>142</v>
      </c>
      <c r="C545" s="143">
        <v>281</v>
      </c>
      <c r="D545" s="144">
        <v>-2.0905923344947785E-2</v>
      </c>
      <c r="E545" s="143">
        <v>302</v>
      </c>
      <c r="F545" s="144">
        <f t="shared" si="92"/>
        <v>7.4733096085409345E-2</v>
      </c>
      <c r="G545" s="143">
        <v>108</v>
      </c>
      <c r="H545" s="144">
        <f t="shared" si="93"/>
        <v>-0.64238410596026485</v>
      </c>
      <c r="I545" s="143">
        <v>475</v>
      </c>
      <c r="J545" s="144">
        <f t="shared" si="93"/>
        <v>3.3981481481481479</v>
      </c>
      <c r="K545" s="143">
        <v>806</v>
      </c>
      <c r="L545" s="144">
        <f t="shared" si="94"/>
        <v>0.69684210526315793</v>
      </c>
      <c r="M545" s="144">
        <f>IFERROR(K545/C545-1,"-")</f>
        <v>1.8683274021352312</v>
      </c>
    </row>
    <row r="546" spans="2:13" x14ac:dyDescent="0.25">
      <c r="B546" s="142" t="s">
        <v>144</v>
      </c>
      <c r="C546" s="143">
        <v>325</v>
      </c>
      <c r="D546" s="144">
        <v>0.16487455197132617</v>
      </c>
      <c r="E546" s="143">
        <v>114</v>
      </c>
      <c r="F546" s="144">
        <f t="shared" si="92"/>
        <v>-0.64923076923076928</v>
      </c>
      <c r="G546" s="143">
        <v>129</v>
      </c>
      <c r="H546" s="144">
        <f t="shared" si="93"/>
        <v>0.13157894736842102</v>
      </c>
      <c r="I546" s="143">
        <v>432</v>
      </c>
      <c r="J546" s="144">
        <f t="shared" si="93"/>
        <v>2.3488372093023258</v>
      </c>
      <c r="K546" s="143">
        <v>576</v>
      </c>
      <c r="L546" s="144">
        <f t="shared" si="94"/>
        <v>0.33333333333333326</v>
      </c>
      <c r="M546" s="144">
        <f t="shared" ref="M546:M551" si="95">IFERROR(K546/C546-1,"-")</f>
        <v>0.77230769230769236</v>
      </c>
    </row>
    <row r="547" spans="2:13" x14ac:dyDescent="0.25">
      <c r="B547" s="142" t="s">
        <v>146</v>
      </c>
      <c r="C547" s="143">
        <v>477</v>
      </c>
      <c r="D547" s="144">
        <v>6.0000000000000053E-2</v>
      </c>
      <c r="E547" s="143">
        <v>0</v>
      </c>
      <c r="F547" s="144">
        <f t="shared" si="92"/>
        <v>-1</v>
      </c>
      <c r="G547" s="143">
        <v>105</v>
      </c>
      <c r="H547" s="144" t="str">
        <f t="shared" si="93"/>
        <v>-</v>
      </c>
      <c r="I547" s="143">
        <v>536</v>
      </c>
      <c r="J547" s="144">
        <f t="shared" si="93"/>
        <v>4.1047619047619044</v>
      </c>
      <c r="K547" s="143">
        <v>710</v>
      </c>
      <c r="L547" s="144">
        <f t="shared" si="94"/>
        <v>0.32462686567164178</v>
      </c>
      <c r="M547" s="144">
        <f t="shared" si="95"/>
        <v>0.48846960167714881</v>
      </c>
    </row>
    <row r="548" spans="2:13" x14ac:dyDescent="0.25">
      <c r="B548" s="142" t="s">
        <v>148</v>
      </c>
      <c r="C548" s="143">
        <v>273</v>
      </c>
      <c r="D548" s="144">
        <v>-7.4576271186440724E-2</v>
      </c>
      <c r="E548" s="143">
        <v>0</v>
      </c>
      <c r="F548" s="144">
        <f t="shared" si="92"/>
        <v>-1</v>
      </c>
      <c r="G548" s="143">
        <v>73</v>
      </c>
      <c r="H548" s="144" t="str">
        <f t="shared" si="93"/>
        <v>-</v>
      </c>
      <c r="I548" s="143">
        <v>393</v>
      </c>
      <c r="J548" s="144">
        <f t="shared" si="93"/>
        <v>4.3835616438356162</v>
      </c>
      <c r="K548" s="143">
        <v>532</v>
      </c>
      <c r="L548" s="144">
        <f t="shared" si="94"/>
        <v>0.35368956743002555</v>
      </c>
      <c r="M548" s="144">
        <f t="shared" si="95"/>
        <v>0.94871794871794868</v>
      </c>
    </row>
    <row r="549" spans="2:13" x14ac:dyDescent="0.25">
      <c r="B549" s="142" t="s">
        <v>150</v>
      </c>
      <c r="C549" s="143">
        <v>220</v>
      </c>
      <c r="D549" s="144">
        <v>-0.24914675767918093</v>
      </c>
      <c r="E549" s="143">
        <v>39</v>
      </c>
      <c r="F549" s="144">
        <f t="shared" si="92"/>
        <v>-0.82272727272727275</v>
      </c>
      <c r="G549" s="143">
        <v>98</v>
      </c>
      <c r="H549" s="144">
        <f t="shared" si="93"/>
        <v>1.5128205128205128</v>
      </c>
      <c r="I549" s="143">
        <v>336</v>
      </c>
      <c r="J549" s="144">
        <f t="shared" si="93"/>
        <v>2.4285714285714284</v>
      </c>
      <c r="K549" s="143">
        <v>304</v>
      </c>
      <c r="L549" s="144">
        <f t="shared" si="94"/>
        <v>-9.5238095238095233E-2</v>
      </c>
      <c r="M549" s="144">
        <f t="shared" si="95"/>
        <v>0.38181818181818183</v>
      </c>
    </row>
    <row r="550" spans="2:13" x14ac:dyDescent="0.25">
      <c r="B550" s="142" t="s">
        <v>152</v>
      </c>
      <c r="C550" s="143">
        <v>137</v>
      </c>
      <c r="D550" s="144">
        <v>-0.17469879518072284</v>
      </c>
      <c r="E550" s="143">
        <v>50</v>
      </c>
      <c r="F550" s="144">
        <f t="shared" si="92"/>
        <v>-0.63503649635036497</v>
      </c>
      <c r="G550" s="143">
        <v>118</v>
      </c>
      <c r="H550" s="144">
        <f t="shared" si="93"/>
        <v>1.3599999999999999</v>
      </c>
      <c r="I550" s="143">
        <v>220</v>
      </c>
      <c r="J550" s="144">
        <f t="shared" si="93"/>
        <v>0.86440677966101687</v>
      </c>
      <c r="K550" s="143">
        <v>398</v>
      </c>
      <c r="L550" s="144">
        <f t="shared" si="94"/>
        <v>0.80909090909090908</v>
      </c>
      <c r="M550" s="144">
        <f t="shared" si="95"/>
        <v>1.9051094890510947</v>
      </c>
    </row>
    <row r="551" spans="2:13" x14ac:dyDescent="0.25">
      <c r="B551" s="142" t="s">
        <v>154</v>
      </c>
      <c r="C551" s="143">
        <v>179</v>
      </c>
      <c r="D551" s="144">
        <v>-0.1435406698564593</v>
      </c>
      <c r="E551" s="143">
        <v>52</v>
      </c>
      <c r="F551" s="144">
        <f t="shared" si="92"/>
        <v>-0.70949720670391059</v>
      </c>
      <c r="G551" s="143">
        <v>115</v>
      </c>
      <c r="H551" s="144">
        <f t="shared" si="93"/>
        <v>1.2115384615384617</v>
      </c>
      <c r="I551" s="143">
        <v>255</v>
      </c>
      <c r="J551" s="144">
        <f t="shared" si="93"/>
        <v>1.2173913043478262</v>
      </c>
      <c r="K551" s="143">
        <v>279</v>
      </c>
      <c r="L551" s="144">
        <f t="shared" si="94"/>
        <v>9.4117647058823639E-2</v>
      </c>
      <c r="M551" s="144">
        <f t="shared" si="95"/>
        <v>0.55865921787709505</v>
      </c>
    </row>
    <row r="552" spans="2:13" x14ac:dyDescent="0.25">
      <c r="B552" s="142" t="s">
        <v>156</v>
      </c>
      <c r="C552" s="143">
        <v>118</v>
      </c>
      <c r="D552" s="144">
        <v>-0.60927152317880795</v>
      </c>
      <c r="E552" s="143">
        <v>28</v>
      </c>
      <c r="F552" s="144">
        <f t="shared" si="92"/>
        <v>-0.76271186440677963</v>
      </c>
      <c r="G552" s="143">
        <v>157</v>
      </c>
      <c r="H552" s="144">
        <f t="shared" si="93"/>
        <v>4.6071428571428568</v>
      </c>
      <c r="I552" s="143">
        <v>225</v>
      </c>
      <c r="J552" s="144">
        <f t="shared" si="93"/>
        <v>0.43312101910828016</v>
      </c>
      <c r="K552" s="143"/>
      <c r="L552" s="144"/>
      <c r="M552" s="144"/>
    </row>
    <row r="553" spans="2:13" x14ac:dyDescent="0.25">
      <c r="B553" s="142" t="s">
        <v>158</v>
      </c>
      <c r="C553" s="143">
        <v>331</v>
      </c>
      <c r="D553" s="144">
        <v>2.7950310559006208E-2</v>
      </c>
      <c r="E553" s="143">
        <v>96</v>
      </c>
      <c r="F553" s="144">
        <f t="shared" si="92"/>
        <v>-0.70996978851963743</v>
      </c>
      <c r="G553" s="143">
        <v>351</v>
      </c>
      <c r="H553" s="144">
        <f t="shared" si="93"/>
        <v>2.65625</v>
      </c>
      <c r="I553" s="143">
        <v>490</v>
      </c>
      <c r="J553" s="144">
        <f t="shared" si="93"/>
        <v>0.39601139601139601</v>
      </c>
      <c r="K553" s="143"/>
      <c r="L553" s="144"/>
      <c r="M553" s="144"/>
    </row>
    <row r="554" spans="2:13" x14ac:dyDescent="0.25">
      <c r="B554" s="142" t="s">
        <v>160</v>
      </c>
      <c r="C554" s="143">
        <v>246</v>
      </c>
      <c r="D554" s="144">
        <v>-1.2048192771084376E-2</v>
      </c>
      <c r="E554" s="143">
        <v>42</v>
      </c>
      <c r="F554" s="144">
        <f t="shared" si="92"/>
        <v>-0.82926829268292679</v>
      </c>
      <c r="G554" s="143">
        <v>248</v>
      </c>
      <c r="H554" s="144">
        <f t="shared" si="93"/>
        <v>4.9047619047619051</v>
      </c>
      <c r="I554" s="143">
        <v>487</v>
      </c>
      <c r="J554" s="144">
        <f t="shared" si="93"/>
        <v>0.96370967741935476</v>
      </c>
      <c r="K554" s="143"/>
      <c r="L554" s="144"/>
      <c r="M554" s="144"/>
    </row>
    <row r="555" spans="2:13" x14ac:dyDescent="0.25">
      <c r="B555" s="142" t="s">
        <v>162</v>
      </c>
      <c r="C555" s="143">
        <v>445</v>
      </c>
      <c r="D555" s="144">
        <v>-0.23539518900343648</v>
      </c>
      <c r="E555" s="143">
        <v>97</v>
      </c>
      <c r="F555" s="144">
        <f t="shared" si="92"/>
        <v>-0.78202247191011232</v>
      </c>
      <c r="G555" s="143">
        <v>442</v>
      </c>
      <c r="H555" s="144">
        <f t="shared" si="93"/>
        <v>3.5567010309278349</v>
      </c>
      <c r="I555" s="143">
        <v>921</v>
      </c>
      <c r="J555" s="144">
        <f t="shared" si="93"/>
        <v>1.0837104072398192</v>
      </c>
      <c r="K555" s="143"/>
      <c r="L555" s="144"/>
      <c r="M555" s="144"/>
    </row>
    <row r="556" spans="2:13" ht="15.75" x14ac:dyDescent="0.25">
      <c r="B556" s="145" t="s">
        <v>122</v>
      </c>
      <c r="C556" s="146">
        <v>3426</v>
      </c>
      <c r="D556" s="147">
        <v>-7.4554294975688773E-2</v>
      </c>
      <c r="E556" s="146">
        <v>1050</v>
      </c>
      <c r="F556" s="147">
        <f t="shared" si="92"/>
        <v>-0.69352014010507879</v>
      </c>
      <c r="G556" s="146">
        <v>2049</v>
      </c>
      <c r="H556" s="147">
        <f t="shared" si="93"/>
        <v>0.95142857142857151</v>
      </c>
      <c r="I556" s="146">
        <v>5172</v>
      </c>
      <c r="J556" s="147">
        <f t="shared" si="93"/>
        <v>1.5241581259150805</v>
      </c>
      <c r="K556" s="146">
        <v>4258</v>
      </c>
      <c r="L556" s="147">
        <v>0.39652345031157754</v>
      </c>
      <c r="M556" s="147">
        <v>0.86264216972878383</v>
      </c>
    </row>
    <row r="557" spans="2:13" ht="6" customHeight="1" x14ac:dyDescent="0.25"/>
    <row r="558" spans="2:13" x14ac:dyDescent="0.25">
      <c r="B558" s="49" t="s">
        <v>290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1"/>
      <c r="E559" s="121"/>
      <c r="G559" s="121"/>
      <c r="I559" s="121"/>
      <c r="K559" s="121"/>
    </row>
    <row r="562" spans="2:14" ht="48.75" customHeight="1" thickBot="1" x14ac:dyDescent="0.3">
      <c r="B562" s="322" t="s">
        <v>314</v>
      </c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1" t="s">
        <v>214</v>
      </c>
    </row>
    <row r="563" spans="2:14" ht="10.5" customHeight="1" thickBot="1" x14ac:dyDescent="0.3">
      <c r="B563" s="135"/>
      <c r="C563" s="136"/>
      <c r="D563" s="135"/>
      <c r="E563" s="135"/>
      <c r="F563" s="135"/>
      <c r="G563" s="135"/>
      <c r="H563" s="135"/>
      <c r="I563" s="135"/>
      <c r="J563" s="135"/>
      <c r="K563" s="4"/>
      <c r="L563" s="4"/>
      <c r="N563" s="1" t="s">
        <v>215</v>
      </c>
    </row>
    <row r="564" spans="2:14" ht="22.5" thickTop="1" thickBot="1" x14ac:dyDescent="0.3">
      <c r="B564" s="150" t="str">
        <f>C564</f>
        <v>Hungría</v>
      </c>
      <c r="C564" s="332" t="s">
        <v>238</v>
      </c>
      <c r="D564" s="333"/>
      <c r="E564" s="333"/>
      <c r="F564" s="333"/>
      <c r="G564" s="333"/>
      <c r="H564" s="333"/>
      <c r="I564" s="333"/>
      <c r="J564" s="333"/>
      <c r="K564" s="333"/>
      <c r="L564" s="333"/>
      <c r="M564" s="334"/>
    </row>
    <row r="565" spans="2:14" ht="22.5" thickTop="1" thickBot="1" x14ac:dyDescent="0.3">
      <c r="B565" s="13"/>
      <c r="C565" s="335">
        <f>2019</f>
        <v>2019</v>
      </c>
      <c r="D565" s="336"/>
      <c r="E565" s="337">
        <v>2020</v>
      </c>
      <c r="F565" s="336"/>
      <c r="G565" s="337">
        <v>2021</v>
      </c>
      <c r="H565" s="336"/>
      <c r="I565" s="337">
        <v>2022</v>
      </c>
      <c r="J565" s="336"/>
      <c r="K565" s="337">
        <v>2023</v>
      </c>
      <c r="L565" s="338"/>
      <c r="M565" s="339"/>
    </row>
    <row r="566" spans="2:14" ht="16.5" thickTop="1" thickBot="1" x14ac:dyDescent="0.3">
      <c r="B566" s="16"/>
      <c r="C566" s="138" t="s">
        <v>136</v>
      </c>
      <c r="D566" s="139" t="str">
        <f>CONCATENATE("var ",RIGHT(2019,2),"/",RIGHT(2018,2))</f>
        <v>var 19/18</v>
      </c>
      <c r="E566" s="140" t="s">
        <v>136</v>
      </c>
      <c r="F566" s="139" t="str">
        <f>CONCATENATE("var ",RIGHT(E565,2),"/",RIGHT(E565-1,2))</f>
        <v>var 20/19</v>
      </c>
      <c r="G566" s="140" t="s">
        <v>136</v>
      </c>
      <c r="H566" s="139" t="str">
        <f>CONCATENATE("var ",RIGHT(G565,2),"/",RIGHT(G565-1,2))</f>
        <v>var 21/20</v>
      </c>
      <c r="I566" s="140" t="s">
        <v>136</v>
      </c>
      <c r="J566" s="139" t="str">
        <f>CONCATENATE("var ",RIGHT(I565,2),"/",RIGHT(I565-1,2))</f>
        <v>var 22/21</v>
      </c>
      <c r="K566" s="140" t="s">
        <v>136</v>
      </c>
      <c r="L566" s="139" t="str">
        <f>CONCATENATE("var ",RIGHT(K565,2),"/",RIGHT(K565-1,2))</f>
        <v>var 23/22</v>
      </c>
      <c r="M566" s="139" t="str">
        <f>CONCATENATE("var ",RIGHT(K565,2),"/",RIGHT(2019,2))</f>
        <v>var 23/19</v>
      </c>
    </row>
    <row r="567" spans="2:14" x14ac:dyDescent="0.25">
      <c r="B567" s="142" t="s">
        <v>140</v>
      </c>
      <c r="C567" s="143">
        <v>430</v>
      </c>
      <c r="D567" s="144">
        <v>-2.9345372460496622E-2</v>
      </c>
      <c r="E567" s="143">
        <v>410</v>
      </c>
      <c r="F567" s="144">
        <f t="shared" ref="F567:F579" si="96">IFERROR(E567/C567-1,"-")</f>
        <v>-4.6511627906976716E-2</v>
      </c>
      <c r="G567" s="143">
        <v>61</v>
      </c>
      <c r="H567" s="144">
        <f t="shared" ref="H567:J579" si="97">IFERROR(G567/E567-1,"-")</f>
        <v>-0.85121951219512193</v>
      </c>
      <c r="I567" s="143">
        <v>478</v>
      </c>
      <c r="J567" s="144">
        <f t="shared" si="97"/>
        <v>6.8360655737704921</v>
      </c>
      <c r="K567" s="143">
        <v>672</v>
      </c>
      <c r="L567" s="144">
        <f t="shared" ref="L567:L574" si="98">IFERROR(K567/I567-1,"-")</f>
        <v>0.40585774058577395</v>
      </c>
      <c r="M567" s="144">
        <f>K567/C567-1</f>
        <v>0.56279069767441858</v>
      </c>
    </row>
    <row r="568" spans="2:14" x14ac:dyDescent="0.25">
      <c r="B568" s="142" t="s">
        <v>142</v>
      </c>
      <c r="C568" s="143">
        <v>339</v>
      </c>
      <c r="D568" s="144">
        <v>-4.7752808988763995E-2</v>
      </c>
      <c r="E568" s="143">
        <v>388</v>
      </c>
      <c r="F568" s="144">
        <f t="shared" si="96"/>
        <v>0.14454277286135686</v>
      </c>
      <c r="G568" s="143">
        <v>102</v>
      </c>
      <c r="H568" s="144">
        <f t="shared" si="97"/>
        <v>-0.73711340206185572</v>
      </c>
      <c r="I568" s="143">
        <v>399</v>
      </c>
      <c r="J568" s="144">
        <f t="shared" si="97"/>
        <v>2.9117647058823528</v>
      </c>
      <c r="K568" s="143">
        <v>481</v>
      </c>
      <c r="L568" s="144">
        <f t="shared" si="98"/>
        <v>0.20551378446115298</v>
      </c>
      <c r="M568" s="144">
        <f>IFERROR(K568/C568-1,"-")</f>
        <v>0.41887905604719755</v>
      </c>
    </row>
    <row r="569" spans="2:14" x14ac:dyDescent="0.25">
      <c r="B569" s="142" t="s">
        <v>144</v>
      </c>
      <c r="C569" s="143">
        <v>457</v>
      </c>
      <c r="D569" s="144">
        <v>1.0772727272727272</v>
      </c>
      <c r="E569" s="143">
        <v>174</v>
      </c>
      <c r="F569" s="144">
        <f t="shared" si="96"/>
        <v>-0.61925601750547044</v>
      </c>
      <c r="G569" s="143">
        <v>115</v>
      </c>
      <c r="H569" s="144">
        <f t="shared" si="97"/>
        <v>-0.33908045977011492</v>
      </c>
      <c r="I569" s="143">
        <v>574</v>
      </c>
      <c r="J569" s="144">
        <f t="shared" si="97"/>
        <v>3.9913043478260866</v>
      </c>
      <c r="K569" s="143">
        <v>461</v>
      </c>
      <c r="L569" s="144">
        <f t="shared" si="98"/>
        <v>-0.19686411149825789</v>
      </c>
      <c r="M569" s="144">
        <f t="shared" ref="M569:M574" si="99">IFERROR(K569/C569-1,"-")</f>
        <v>8.7527352297593897E-3</v>
      </c>
    </row>
    <row r="570" spans="2:14" x14ac:dyDescent="0.25">
      <c r="B570" s="142" t="s">
        <v>146</v>
      </c>
      <c r="C570" s="143">
        <v>339</v>
      </c>
      <c r="D570" s="144">
        <v>0.1225165562913908</v>
      </c>
      <c r="E570" s="143">
        <v>0</v>
      </c>
      <c r="F570" s="144">
        <f t="shared" si="96"/>
        <v>-1</v>
      </c>
      <c r="G570" s="143">
        <v>69</v>
      </c>
      <c r="H570" s="144" t="str">
        <f t="shared" si="97"/>
        <v>-</v>
      </c>
      <c r="I570" s="143">
        <v>460</v>
      </c>
      <c r="J570" s="144">
        <f t="shared" si="97"/>
        <v>5.666666666666667</v>
      </c>
      <c r="K570" s="143">
        <v>481</v>
      </c>
      <c r="L570" s="144">
        <f t="shared" si="98"/>
        <v>4.5652173913043548E-2</v>
      </c>
      <c r="M570" s="144">
        <f t="shared" si="99"/>
        <v>0.41887905604719755</v>
      </c>
    </row>
    <row r="571" spans="2:14" x14ac:dyDescent="0.25">
      <c r="B571" s="142" t="s">
        <v>148</v>
      </c>
      <c r="C571" s="143">
        <v>512</v>
      </c>
      <c r="D571" s="144">
        <v>0.23671497584541057</v>
      </c>
      <c r="E571" s="143">
        <v>0</v>
      </c>
      <c r="F571" s="144">
        <f t="shared" si="96"/>
        <v>-1</v>
      </c>
      <c r="G571" s="143">
        <v>114</v>
      </c>
      <c r="H571" s="144" t="str">
        <f t="shared" si="97"/>
        <v>-</v>
      </c>
      <c r="I571" s="143">
        <v>564</v>
      </c>
      <c r="J571" s="144">
        <f t="shared" si="97"/>
        <v>3.9473684210526319</v>
      </c>
      <c r="K571" s="143">
        <v>629</v>
      </c>
      <c r="L571" s="144">
        <f t="shared" si="98"/>
        <v>0.11524822695035453</v>
      </c>
      <c r="M571" s="144">
        <f t="shared" si="99"/>
        <v>0.228515625</v>
      </c>
    </row>
    <row r="572" spans="2:14" x14ac:dyDescent="0.25">
      <c r="B572" s="142" t="s">
        <v>150</v>
      </c>
      <c r="C572" s="143">
        <v>451</v>
      </c>
      <c r="D572" s="144">
        <v>8.4134615384615419E-2</v>
      </c>
      <c r="E572" s="143">
        <v>5</v>
      </c>
      <c r="F572" s="144">
        <f t="shared" si="96"/>
        <v>-0.98891352549889133</v>
      </c>
      <c r="G572" s="143">
        <v>253</v>
      </c>
      <c r="H572" s="144">
        <f t="shared" si="97"/>
        <v>49.6</v>
      </c>
      <c r="I572" s="143">
        <v>659</v>
      </c>
      <c r="J572" s="144">
        <f t="shared" si="97"/>
        <v>1.6047430830039526</v>
      </c>
      <c r="K572" s="143">
        <v>582</v>
      </c>
      <c r="L572" s="144">
        <f t="shared" si="98"/>
        <v>-0.11684370257966614</v>
      </c>
      <c r="M572" s="144">
        <f t="shared" si="99"/>
        <v>0.29046563192904662</v>
      </c>
    </row>
    <row r="573" spans="2:14" x14ac:dyDescent="0.25">
      <c r="B573" s="142" t="s">
        <v>152</v>
      </c>
      <c r="C573" s="143">
        <v>481</v>
      </c>
      <c r="D573" s="144">
        <v>0.19651741293532332</v>
      </c>
      <c r="E573" s="143">
        <v>29</v>
      </c>
      <c r="F573" s="144">
        <f t="shared" si="96"/>
        <v>-0.93970893970893976</v>
      </c>
      <c r="G573" s="143">
        <v>476</v>
      </c>
      <c r="H573" s="144">
        <f t="shared" si="97"/>
        <v>15.413793103448278</v>
      </c>
      <c r="I573" s="143">
        <v>600</v>
      </c>
      <c r="J573" s="144">
        <f t="shared" si="97"/>
        <v>0.26050420168067223</v>
      </c>
      <c r="K573" s="143">
        <v>873</v>
      </c>
      <c r="L573" s="144">
        <f t="shared" si="98"/>
        <v>0.45500000000000007</v>
      </c>
      <c r="M573" s="144">
        <f t="shared" si="99"/>
        <v>0.81496881496881501</v>
      </c>
    </row>
    <row r="574" spans="2:14" x14ac:dyDescent="0.25">
      <c r="B574" s="142" t="s">
        <v>154</v>
      </c>
      <c r="C574" s="143">
        <v>364</v>
      </c>
      <c r="D574" s="144">
        <v>-4.4619422572178435E-2</v>
      </c>
      <c r="E574" s="143">
        <v>48</v>
      </c>
      <c r="F574" s="144">
        <f t="shared" si="96"/>
        <v>-0.86813186813186816</v>
      </c>
      <c r="G574" s="143">
        <v>293</v>
      </c>
      <c r="H574" s="144">
        <f t="shared" si="97"/>
        <v>5.104166666666667</v>
      </c>
      <c r="I574" s="143">
        <v>650</v>
      </c>
      <c r="J574" s="144">
        <f t="shared" si="97"/>
        <v>1.218430034129693</v>
      </c>
      <c r="K574" s="143">
        <v>585</v>
      </c>
      <c r="L574" s="144">
        <f t="shared" si="98"/>
        <v>-9.9999999999999978E-2</v>
      </c>
      <c r="M574" s="144">
        <f t="shared" si="99"/>
        <v>0.60714285714285721</v>
      </c>
    </row>
    <row r="575" spans="2:14" x14ac:dyDescent="0.25">
      <c r="B575" s="142" t="s">
        <v>156</v>
      </c>
      <c r="C575" s="143">
        <v>412</v>
      </c>
      <c r="D575" s="144">
        <v>-7.8299776286353429E-2</v>
      </c>
      <c r="E575" s="143">
        <v>10</v>
      </c>
      <c r="F575" s="144">
        <f t="shared" si="96"/>
        <v>-0.97572815533980584</v>
      </c>
      <c r="G575" s="143">
        <v>294</v>
      </c>
      <c r="H575" s="144">
        <f t="shared" si="97"/>
        <v>28.4</v>
      </c>
      <c r="I575" s="143">
        <v>546</v>
      </c>
      <c r="J575" s="144">
        <f t="shared" si="97"/>
        <v>0.85714285714285721</v>
      </c>
      <c r="K575" s="143"/>
      <c r="L575" s="144"/>
      <c r="M575" s="144"/>
    </row>
    <row r="576" spans="2:14" x14ac:dyDescent="0.25">
      <c r="B576" s="142" t="s">
        <v>158</v>
      </c>
      <c r="C576" s="143">
        <v>696</v>
      </c>
      <c r="D576" s="144">
        <v>0.62997658079625296</v>
      </c>
      <c r="E576" s="143">
        <v>46</v>
      </c>
      <c r="F576" s="144">
        <f t="shared" si="96"/>
        <v>-0.93390804597701149</v>
      </c>
      <c r="G576" s="143">
        <v>306</v>
      </c>
      <c r="H576" s="144">
        <f t="shared" si="97"/>
        <v>5.6521739130434785</v>
      </c>
      <c r="I576" s="143">
        <v>597</v>
      </c>
      <c r="J576" s="144">
        <f t="shared" si="97"/>
        <v>0.9509803921568627</v>
      </c>
      <c r="K576" s="143"/>
      <c r="L576" s="144"/>
      <c r="M576" s="144"/>
    </row>
    <row r="577" spans="2:14" x14ac:dyDescent="0.25">
      <c r="B577" s="142" t="s">
        <v>160</v>
      </c>
      <c r="C577" s="143">
        <v>356</v>
      </c>
      <c r="D577" s="144">
        <v>-0.10327455919395467</v>
      </c>
      <c r="E577" s="143">
        <v>84</v>
      </c>
      <c r="F577" s="144">
        <f t="shared" si="96"/>
        <v>-0.7640449438202247</v>
      </c>
      <c r="G577" s="143">
        <v>294</v>
      </c>
      <c r="H577" s="144">
        <f t="shared" si="97"/>
        <v>2.5</v>
      </c>
      <c r="I577" s="143">
        <v>439</v>
      </c>
      <c r="J577" s="144">
        <f t="shared" si="97"/>
        <v>0.49319727891156462</v>
      </c>
      <c r="K577" s="143"/>
      <c r="L577" s="144"/>
      <c r="M577" s="144"/>
    </row>
    <row r="578" spans="2:14" x14ac:dyDescent="0.25">
      <c r="B578" s="142" t="s">
        <v>162</v>
      </c>
      <c r="C578" s="143">
        <v>349</v>
      </c>
      <c r="D578" s="144">
        <v>-7.9155672823219003E-2</v>
      </c>
      <c r="E578" s="143">
        <v>83</v>
      </c>
      <c r="F578" s="144">
        <f t="shared" si="96"/>
        <v>-0.76217765042979946</v>
      </c>
      <c r="G578" s="143">
        <v>364</v>
      </c>
      <c r="H578" s="144">
        <f t="shared" si="97"/>
        <v>3.3855421686746991</v>
      </c>
      <c r="I578" s="143">
        <v>584</v>
      </c>
      <c r="J578" s="144">
        <f t="shared" si="97"/>
        <v>0.60439560439560447</v>
      </c>
      <c r="K578" s="143"/>
      <c r="L578" s="144"/>
      <c r="M578" s="144"/>
    </row>
    <row r="579" spans="2:14" ht="15.75" x14ac:dyDescent="0.25">
      <c r="B579" s="145" t="s">
        <v>122</v>
      </c>
      <c r="C579" s="146">
        <v>5186</v>
      </c>
      <c r="D579" s="147">
        <v>0.13132635253054104</v>
      </c>
      <c r="E579" s="146">
        <v>1277</v>
      </c>
      <c r="F579" s="147">
        <f t="shared" si="96"/>
        <v>-0.75376012340917853</v>
      </c>
      <c r="G579" s="146">
        <v>2741</v>
      </c>
      <c r="H579" s="147">
        <f t="shared" si="97"/>
        <v>1.1464369616288175</v>
      </c>
      <c r="I579" s="146">
        <v>6550</v>
      </c>
      <c r="J579" s="147">
        <f t="shared" si="97"/>
        <v>1.3896388179496535</v>
      </c>
      <c r="K579" s="146">
        <v>4764</v>
      </c>
      <c r="L579" s="147">
        <v>8.6678832116788396E-2</v>
      </c>
      <c r="M579" s="147">
        <v>0.41239252890601841</v>
      </c>
    </row>
    <row r="580" spans="2:14" ht="6" customHeight="1" x14ac:dyDescent="0.25"/>
    <row r="581" spans="2:14" x14ac:dyDescent="0.25">
      <c r="B581" s="49" t="s">
        <v>290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1"/>
      <c r="E582" s="121"/>
      <c r="G582" s="121"/>
      <c r="I582" s="121"/>
      <c r="K582" s="121"/>
    </row>
    <row r="585" spans="2:14" ht="48.75" customHeight="1" thickBot="1" x14ac:dyDescent="0.3">
      <c r="B585" s="322" t="s">
        <v>315</v>
      </c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1" t="s">
        <v>214</v>
      </c>
    </row>
    <row r="586" spans="2:14" ht="10.5" customHeight="1" thickBot="1" x14ac:dyDescent="0.3">
      <c r="B586" s="135"/>
      <c r="C586" s="136"/>
      <c r="D586" s="135"/>
      <c r="E586" s="135"/>
      <c r="F586" s="135"/>
      <c r="G586" s="135"/>
      <c r="H586" s="135"/>
      <c r="I586" s="135"/>
      <c r="J586" s="135"/>
      <c r="K586" s="4"/>
      <c r="L586" s="4"/>
      <c r="N586" s="1" t="s">
        <v>215</v>
      </c>
    </row>
    <row r="587" spans="2:14" ht="22.5" thickTop="1" thickBot="1" x14ac:dyDescent="0.3">
      <c r="B587" s="150" t="str">
        <f>C587</f>
        <v>Rusia</v>
      </c>
      <c r="C587" s="332" t="s">
        <v>240</v>
      </c>
      <c r="D587" s="333"/>
      <c r="E587" s="333"/>
      <c r="F587" s="333"/>
      <c r="G587" s="333"/>
      <c r="H587" s="333"/>
      <c r="I587" s="333"/>
      <c r="J587" s="333"/>
      <c r="K587" s="333"/>
      <c r="L587" s="333"/>
      <c r="M587" s="334"/>
    </row>
    <row r="588" spans="2:14" ht="22.5" thickTop="1" thickBot="1" x14ac:dyDescent="0.3">
      <c r="B588" s="13"/>
      <c r="C588" s="335">
        <f>2019</f>
        <v>2019</v>
      </c>
      <c r="D588" s="336"/>
      <c r="E588" s="337">
        <v>2020</v>
      </c>
      <c r="F588" s="336"/>
      <c r="G588" s="337">
        <v>2021</v>
      </c>
      <c r="H588" s="336"/>
      <c r="I588" s="337">
        <v>2022</v>
      </c>
      <c r="J588" s="336"/>
      <c r="K588" s="337">
        <v>2023</v>
      </c>
      <c r="L588" s="338"/>
      <c r="M588" s="339"/>
    </row>
    <row r="589" spans="2:14" ht="16.5" thickTop="1" thickBot="1" x14ac:dyDescent="0.3">
      <c r="B589" s="16"/>
      <c r="C589" s="138" t="s">
        <v>136</v>
      </c>
      <c r="D589" s="139" t="str">
        <f>CONCATENATE("var ",RIGHT(2019,2),"/",RIGHT(2018,2))</f>
        <v>var 19/18</v>
      </c>
      <c r="E589" s="140" t="s">
        <v>136</v>
      </c>
      <c r="F589" s="139" t="str">
        <f>CONCATENATE("var ",RIGHT(E588,2),"/",RIGHT(E588-1,2))</f>
        <v>var 20/19</v>
      </c>
      <c r="G589" s="140" t="s">
        <v>136</v>
      </c>
      <c r="H589" s="139" t="str">
        <f>CONCATENATE("var ",RIGHT(G588,2),"/",RIGHT(G588-1,2))</f>
        <v>var 21/20</v>
      </c>
      <c r="I589" s="140" t="s">
        <v>136</v>
      </c>
      <c r="J589" s="139" t="str">
        <f>CONCATENATE("var ",RIGHT(I588,2),"/",RIGHT(I588-1,2))</f>
        <v>var 22/21</v>
      </c>
      <c r="K589" s="140" t="s">
        <v>136</v>
      </c>
      <c r="L589" s="139" t="str">
        <f>CONCATENATE("var ",RIGHT(K588,2),"/",RIGHT(K588-1,2))</f>
        <v>var 23/22</v>
      </c>
      <c r="M589" s="139" t="str">
        <f>CONCATENATE("var ",RIGHT(K588,2),"/",RIGHT(2019,2))</f>
        <v>var 23/19</v>
      </c>
    </row>
    <row r="590" spans="2:14" x14ac:dyDescent="0.25">
      <c r="B590" s="142" t="s">
        <v>140</v>
      </c>
      <c r="C590" s="143">
        <v>974</v>
      </c>
      <c r="D590" s="144">
        <v>-7.3263558515699323E-2</v>
      </c>
      <c r="E590" s="143">
        <v>940</v>
      </c>
      <c r="F590" s="144">
        <f t="shared" ref="F590:F602" si="100">IFERROR(E590/C590-1,"-")</f>
        <v>-3.4907597535934309E-2</v>
      </c>
      <c r="G590" s="143">
        <v>173</v>
      </c>
      <c r="H590" s="144">
        <f t="shared" ref="H590:J602" si="101">IFERROR(G590/E590-1,"-")</f>
        <v>-0.81595744680851068</v>
      </c>
      <c r="I590" s="143">
        <v>337</v>
      </c>
      <c r="J590" s="144">
        <f t="shared" si="101"/>
        <v>0.94797687861271673</v>
      </c>
      <c r="K590" s="143">
        <v>404</v>
      </c>
      <c r="L590" s="144">
        <f t="shared" ref="L590:L597" si="102">IFERROR(K590/I590-1,"-")</f>
        <v>0.19881305637982205</v>
      </c>
      <c r="M590" s="144">
        <f>K590/C590-1</f>
        <v>-0.58521560574948661</v>
      </c>
    </row>
    <row r="591" spans="2:14" x14ac:dyDescent="0.25">
      <c r="B591" s="142" t="s">
        <v>142</v>
      </c>
      <c r="C591" s="143">
        <v>315</v>
      </c>
      <c r="D591" s="144">
        <v>-3.963414634146345E-2</v>
      </c>
      <c r="E591" s="143">
        <v>390</v>
      </c>
      <c r="F591" s="144">
        <f t="shared" si="100"/>
        <v>0.23809523809523814</v>
      </c>
      <c r="G591" s="143">
        <v>101</v>
      </c>
      <c r="H591" s="144">
        <f t="shared" si="101"/>
        <v>-0.74102564102564106</v>
      </c>
      <c r="I591" s="143">
        <v>287</v>
      </c>
      <c r="J591" s="144">
        <f t="shared" si="101"/>
        <v>1.8415841584158414</v>
      </c>
      <c r="K591" s="143">
        <v>238</v>
      </c>
      <c r="L591" s="144">
        <f t="shared" si="102"/>
        <v>-0.17073170731707321</v>
      </c>
      <c r="M591" s="144">
        <f>IFERROR(K591/C591-1,"-")</f>
        <v>-0.24444444444444446</v>
      </c>
    </row>
    <row r="592" spans="2:14" x14ac:dyDescent="0.25">
      <c r="B592" s="142" t="s">
        <v>144</v>
      </c>
      <c r="C592" s="143">
        <v>357</v>
      </c>
      <c r="D592" s="144">
        <v>-0.12926829268292683</v>
      </c>
      <c r="E592" s="143">
        <v>233</v>
      </c>
      <c r="F592" s="144">
        <f t="shared" si="100"/>
        <v>-0.34733893557422968</v>
      </c>
      <c r="G592" s="143">
        <v>140</v>
      </c>
      <c r="H592" s="144">
        <f t="shared" si="101"/>
        <v>-0.39914163090128751</v>
      </c>
      <c r="I592" s="143">
        <v>182</v>
      </c>
      <c r="J592" s="144">
        <f t="shared" si="101"/>
        <v>0.30000000000000004</v>
      </c>
      <c r="K592" s="143">
        <v>232</v>
      </c>
      <c r="L592" s="144">
        <f t="shared" si="102"/>
        <v>0.27472527472527464</v>
      </c>
      <c r="M592" s="144">
        <f t="shared" ref="M592:M597" si="103">IFERROR(K592/C592-1,"-")</f>
        <v>-0.35014005602240894</v>
      </c>
    </row>
    <row r="593" spans="2:14" x14ac:dyDescent="0.25">
      <c r="B593" s="142" t="s">
        <v>146</v>
      </c>
      <c r="C593" s="143">
        <v>369</v>
      </c>
      <c r="D593" s="144">
        <v>-0.34224598930481287</v>
      </c>
      <c r="E593" s="143">
        <v>0</v>
      </c>
      <c r="F593" s="144">
        <f t="shared" si="100"/>
        <v>-1</v>
      </c>
      <c r="G593" s="143">
        <v>184</v>
      </c>
      <c r="H593" s="144" t="str">
        <f t="shared" si="101"/>
        <v>-</v>
      </c>
      <c r="I593" s="143">
        <v>258</v>
      </c>
      <c r="J593" s="144">
        <f t="shared" si="101"/>
        <v>0.40217391304347827</v>
      </c>
      <c r="K593" s="143">
        <v>280</v>
      </c>
      <c r="L593" s="144">
        <f t="shared" si="102"/>
        <v>8.5271317829457294E-2</v>
      </c>
      <c r="M593" s="144">
        <f t="shared" si="103"/>
        <v>-0.24119241192411922</v>
      </c>
    </row>
    <row r="594" spans="2:14" x14ac:dyDescent="0.25">
      <c r="B594" s="142" t="s">
        <v>148</v>
      </c>
      <c r="C594" s="143">
        <v>678</v>
      </c>
      <c r="D594" s="144">
        <v>0.15699658703071662</v>
      </c>
      <c r="E594" s="143">
        <v>1</v>
      </c>
      <c r="F594" s="144">
        <f t="shared" si="100"/>
        <v>-0.99852507374631272</v>
      </c>
      <c r="G594" s="143">
        <v>161</v>
      </c>
      <c r="H594" s="144">
        <f t="shared" si="101"/>
        <v>160</v>
      </c>
      <c r="I594" s="143">
        <v>184</v>
      </c>
      <c r="J594" s="144">
        <f t="shared" si="101"/>
        <v>0.14285714285714279</v>
      </c>
      <c r="K594" s="143">
        <v>306</v>
      </c>
      <c r="L594" s="144">
        <f t="shared" si="102"/>
        <v>0.66304347826086962</v>
      </c>
      <c r="M594" s="144">
        <f t="shared" si="103"/>
        <v>-0.54867256637168138</v>
      </c>
    </row>
    <row r="595" spans="2:14" x14ac:dyDescent="0.25">
      <c r="B595" s="142" t="s">
        <v>150</v>
      </c>
      <c r="C595" s="143">
        <v>352</v>
      </c>
      <c r="D595" s="144">
        <v>0.11392405063291133</v>
      </c>
      <c r="E595" s="143">
        <v>116</v>
      </c>
      <c r="F595" s="144">
        <f t="shared" si="100"/>
        <v>-0.67045454545454541</v>
      </c>
      <c r="G595" s="143">
        <v>141</v>
      </c>
      <c r="H595" s="144">
        <f t="shared" si="101"/>
        <v>0.21551724137931028</v>
      </c>
      <c r="I595" s="143">
        <v>199</v>
      </c>
      <c r="J595" s="144">
        <f t="shared" si="101"/>
        <v>0.41134751773049638</v>
      </c>
      <c r="K595" s="143">
        <v>184</v>
      </c>
      <c r="L595" s="144">
        <f t="shared" si="102"/>
        <v>-7.5376884422110546E-2</v>
      </c>
      <c r="M595" s="144">
        <f t="shared" si="103"/>
        <v>-0.47727272727272729</v>
      </c>
    </row>
    <row r="596" spans="2:14" x14ac:dyDescent="0.25">
      <c r="B596" s="142" t="s">
        <v>152</v>
      </c>
      <c r="C596" s="143">
        <v>554</v>
      </c>
      <c r="D596" s="144">
        <v>0.30969267139479895</v>
      </c>
      <c r="E596" s="143">
        <v>178</v>
      </c>
      <c r="F596" s="144">
        <f t="shared" si="100"/>
        <v>-0.67870036101083031</v>
      </c>
      <c r="G596" s="143">
        <v>237</v>
      </c>
      <c r="H596" s="144">
        <f t="shared" si="101"/>
        <v>0.3314606741573034</v>
      </c>
      <c r="I596" s="143">
        <v>307</v>
      </c>
      <c r="J596" s="144">
        <f t="shared" si="101"/>
        <v>0.29535864978902948</v>
      </c>
      <c r="K596" s="143">
        <v>222</v>
      </c>
      <c r="L596" s="144">
        <f t="shared" si="102"/>
        <v>-0.27687296416938112</v>
      </c>
      <c r="M596" s="144">
        <f t="shared" si="103"/>
        <v>-0.59927797833935026</v>
      </c>
    </row>
    <row r="597" spans="2:14" x14ac:dyDescent="0.25">
      <c r="B597" s="142" t="s">
        <v>154</v>
      </c>
      <c r="C597" s="143">
        <v>388</v>
      </c>
      <c r="D597" s="144">
        <v>-7.8384798099762509E-2</v>
      </c>
      <c r="E597" s="143">
        <v>135</v>
      </c>
      <c r="F597" s="144">
        <f t="shared" si="100"/>
        <v>-0.65206185567010311</v>
      </c>
      <c r="G597" s="143">
        <v>192</v>
      </c>
      <c r="H597" s="144">
        <f t="shared" si="101"/>
        <v>0.42222222222222228</v>
      </c>
      <c r="I597" s="143">
        <v>267</v>
      </c>
      <c r="J597" s="144">
        <f t="shared" si="101"/>
        <v>0.390625</v>
      </c>
      <c r="K597" s="143">
        <v>297</v>
      </c>
      <c r="L597" s="144">
        <f t="shared" si="102"/>
        <v>0.11235955056179781</v>
      </c>
      <c r="M597" s="144">
        <f t="shared" si="103"/>
        <v>-0.23453608247422686</v>
      </c>
    </row>
    <row r="598" spans="2:14" x14ac:dyDescent="0.25">
      <c r="B598" s="142" t="s">
        <v>156</v>
      </c>
      <c r="C598" s="143">
        <v>345</v>
      </c>
      <c r="D598" s="144">
        <v>1.7699115044247815E-2</v>
      </c>
      <c r="E598" s="143">
        <v>50</v>
      </c>
      <c r="F598" s="144">
        <f t="shared" si="100"/>
        <v>-0.85507246376811596</v>
      </c>
      <c r="G598" s="143">
        <v>222</v>
      </c>
      <c r="H598" s="144">
        <f t="shared" si="101"/>
        <v>3.4400000000000004</v>
      </c>
      <c r="I598" s="143">
        <v>241</v>
      </c>
      <c r="J598" s="144">
        <f t="shared" si="101"/>
        <v>8.55855855855856E-2</v>
      </c>
      <c r="K598" s="143"/>
      <c r="L598" s="144"/>
      <c r="M598" s="144"/>
    </row>
    <row r="599" spans="2:14" x14ac:dyDescent="0.25">
      <c r="B599" s="142" t="s">
        <v>158</v>
      </c>
      <c r="C599" s="143">
        <v>675</v>
      </c>
      <c r="D599" s="144">
        <v>0.6148325358851674</v>
      </c>
      <c r="E599" s="143">
        <v>63</v>
      </c>
      <c r="F599" s="144">
        <f t="shared" si="100"/>
        <v>-0.90666666666666662</v>
      </c>
      <c r="G599" s="143">
        <v>266</v>
      </c>
      <c r="H599" s="144">
        <f t="shared" si="101"/>
        <v>3.2222222222222223</v>
      </c>
      <c r="I599" s="143">
        <v>244</v>
      </c>
      <c r="J599" s="144">
        <f t="shared" si="101"/>
        <v>-8.2706766917293284E-2</v>
      </c>
      <c r="K599" s="143"/>
      <c r="L599" s="144"/>
      <c r="M599" s="144"/>
    </row>
    <row r="600" spans="2:14" x14ac:dyDescent="0.25">
      <c r="B600" s="142" t="s">
        <v>160</v>
      </c>
      <c r="C600" s="143">
        <v>472</v>
      </c>
      <c r="D600" s="144">
        <v>-0.2423756019261637</v>
      </c>
      <c r="E600" s="143">
        <v>106</v>
      </c>
      <c r="F600" s="144">
        <f t="shared" si="100"/>
        <v>-0.77542372881355925</v>
      </c>
      <c r="G600" s="143">
        <v>319</v>
      </c>
      <c r="H600" s="144">
        <f t="shared" si="101"/>
        <v>2.0094339622641511</v>
      </c>
      <c r="I600" s="143">
        <v>253</v>
      </c>
      <c r="J600" s="144">
        <f t="shared" si="101"/>
        <v>-0.2068965517241379</v>
      </c>
      <c r="K600" s="143"/>
      <c r="L600" s="144"/>
      <c r="M600" s="144"/>
    </row>
    <row r="601" spans="2:14" x14ac:dyDescent="0.25">
      <c r="B601" s="142" t="s">
        <v>162</v>
      </c>
      <c r="C601" s="143">
        <v>613</v>
      </c>
      <c r="D601" s="144">
        <v>1.6339869281045694E-3</v>
      </c>
      <c r="E601" s="143">
        <v>234</v>
      </c>
      <c r="F601" s="144">
        <f t="shared" si="100"/>
        <v>-0.61827079934747142</v>
      </c>
      <c r="G601" s="143">
        <v>328</v>
      </c>
      <c r="H601" s="144">
        <f t="shared" si="101"/>
        <v>0.40170940170940161</v>
      </c>
      <c r="I601" s="143">
        <v>440</v>
      </c>
      <c r="J601" s="144">
        <f t="shared" si="101"/>
        <v>0.34146341463414642</v>
      </c>
      <c r="K601" s="143"/>
      <c r="L601" s="144"/>
      <c r="M601" s="144"/>
    </row>
    <row r="602" spans="2:14" ht="15.75" x14ac:dyDescent="0.25">
      <c r="B602" s="145" t="s">
        <v>122</v>
      </c>
      <c r="C602" s="146">
        <v>6092</v>
      </c>
      <c r="D602" s="147">
        <v>6.5703022339036465E-4</v>
      </c>
      <c r="E602" s="146">
        <v>2446</v>
      </c>
      <c r="F602" s="147">
        <f t="shared" si="100"/>
        <v>-0.59848982271831908</v>
      </c>
      <c r="G602" s="146">
        <v>2464</v>
      </c>
      <c r="H602" s="147">
        <f t="shared" si="101"/>
        <v>7.3589533932951756E-3</v>
      </c>
      <c r="I602" s="146">
        <v>3199</v>
      </c>
      <c r="J602" s="147">
        <f t="shared" si="101"/>
        <v>0.29829545454545459</v>
      </c>
      <c r="K602" s="146">
        <v>2163</v>
      </c>
      <c r="L602" s="147">
        <v>7.0262246412666984E-2</v>
      </c>
      <c r="M602" s="147">
        <v>-0.45748683220466513</v>
      </c>
    </row>
    <row r="603" spans="2:14" ht="6" customHeight="1" x14ac:dyDescent="0.25"/>
    <row r="604" spans="2:14" x14ac:dyDescent="0.25">
      <c r="B604" s="49" t="s">
        <v>290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1"/>
      <c r="E605" s="121"/>
      <c r="G605" s="121"/>
      <c r="I605" s="121"/>
      <c r="K605" s="121"/>
    </row>
    <row r="608" spans="2:14" ht="48.75" customHeight="1" thickBot="1" x14ac:dyDescent="0.3">
      <c r="B608" s="322" t="s">
        <v>316</v>
      </c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1" t="s">
        <v>214</v>
      </c>
    </row>
    <row r="609" spans="2:14" ht="10.5" customHeight="1" thickBot="1" x14ac:dyDescent="0.3">
      <c r="B609" s="135"/>
      <c r="C609" s="136"/>
      <c r="D609" s="135"/>
      <c r="E609" s="135"/>
      <c r="F609" s="135"/>
      <c r="G609" s="135"/>
      <c r="H609" s="135"/>
      <c r="I609" s="135"/>
      <c r="J609" s="135"/>
      <c r="K609" s="4"/>
      <c r="L609" s="4"/>
      <c r="N609" s="1" t="s">
        <v>215</v>
      </c>
    </row>
    <row r="610" spans="2:14" ht="22.5" thickTop="1" thickBot="1" x14ac:dyDescent="0.3">
      <c r="B610" s="150" t="str">
        <f>C610</f>
        <v>República Checa</v>
      </c>
      <c r="C610" s="332" t="s">
        <v>242</v>
      </c>
      <c r="D610" s="333"/>
      <c r="E610" s="333"/>
      <c r="F610" s="333"/>
      <c r="G610" s="333"/>
      <c r="H610" s="333"/>
      <c r="I610" s="333"/>
      <c r="J610" s="333"/>
      <c r="K610" s="333"/>
      <c r="L610" s="333"/>
      <c r="M610" s="334"/>
    </row>
    <row r="611" spans="2:14" ht="22.5" thickTop="1" thickBot="1" x14ac:dyDescent="0.3">
      <c r="B611" s="13"/>
      <c r="C611" s="335">
        <f>2019</f>
        <v>2019</v>
      </c>
      <c r="D611" s="336"/>
      <c r="E611" s="337">
        <v>2020</v>
      </c>
      <c r="F611" s="336"/>
      <c r="G611" s="337">
        <v>2021</v>
      </c>
      <c r="H611" s="336"/>
      <c r="I611" s="337">
        <v>2022</v>
      </c>
      <c r="J611" s="336"/>
      <c r="K611" s="337">
        <v>2023</v>
      </c>
      <c r="L611" s="338"/>
      <c r="M611" s="339"/>
    </row>
    <row r="612" spans="2:14" ht="16.5" thickTop="1" thickBot="1" x14ac:dyDescent="0.3">
      <c r="B612" s="16"/>
      <c r="C612" s="138" t="s">
        <v>136</v>
      </c>
      <c r="D612" s="139" t="str">
        <f>CONCATENATE("var ",RIGHT(2019,2),"/",RIGHT(2018,2))</f>
        <v>var 19/18</v>
      </c>
      <c r="E612" s="140" t="s">
        <v>136</v>
      </c>
      <c r="F612" s="139" t="str">
        <f>CONCATENATE("var ",RIGHT(E611,2),"/",RIGHT(E611-1,2))</f>
        <v>var 20/19</v>
      </c>
      <c r="G612" s="140" t="s">
        <v>136</v>
      </c>
      <c r="H612" s="139" t="str">
        <f>CONCATENATE("var ",RIGHT(G611,2),"/",RIGHT(G611-1,2))</f>
        <v>var 21/20</v>
      </c>
      <c r="I612" s="140" t="s">
        <v>136</v>
      </c>
      <c r="J612" s="139" t="str">
        <f>CONCATENATE("var ",RIGHT(I611,2),"/",RIGHT(I611-1,2))</f>
        <v>var 22/21</v>
      </c>
      <c r="K612" s="140" t="s">
        <v>136</v>
      </c>
      <c r="L612" s="139" t="str">
        <f>CONCATENATE("var ",RIGHT(K611,2),"/",RIGHT(K611-1,2))</f>
        <v>var 23/22</v>
      </c>
      <c r="M612" s="139" t="str">
        <f>CONCATENATE("var ",RIGHT(K611,2),"/",RIGHT(2019,2))</f>
        <v>var 23/19</v>
      </c>
    </row>
    <row r="613" spans="2:14" x14ac:dyDescent="0.25">
      <c r="B613" s="142" t="s">
        <v>140</v>
      </c>
      <c r="C613" s="143">
        <v>441</v>
      </c>
      <c r="D613" s="144">
        <v>-0.13698630136986301</v>
      </c>
      <c r="E613" s="143">
        <v>441</v>
      </c>
      <c r="F613" s="144">
        <f t="shared" ref="F613:F625" si="104">IFERROR(E613/C613-1,"-")</f>
        <v>0</v>
      </c>
      <c r="G613" s="143">
        <v>413</v>
      </c>
      <c r="H613" s="144">
        <f t="shared" ref="H613:J625" si="105">IFERROR(G613/E613-1,"-")</f>
        <v>-6.3492063492063489E-2</v>
      </c>
      <c r="I613" s="143">
        <v>668</v>
      </c>
      <c r="J613" s="144">
        <f t="shared" si="105"/>
        <v>0.61743341404358354</v>
      </c>
      <c r="K613" s="143">
        <v>736</v>
      </c>
      <c r="L613" s="144">
        <f t="shared" ref="L613:L620" si="106">IFERROR(K613/I613-1,"-")</f>
        <v>0.10179640718562877</v>
      </c>
      <c r="M613" s="144">
        <f>K613/C613-1</f>
        <v>0.66893424036281179</v>
      </c>
    </row>
    <row r="614" spans="2:14" x14ac:dyDescent="0.25">
      <c r="B614" s="142" t="s">
        <v>142</v>
      </c>
      <c r="C614" s="143">
        <v>589</v>
      </c>
      <c r="D614" s="144">
        <v>0.18989898989898979</v>
      </c>
      <c r="E614" s="143">
        <v>654</v>
      </c>
      <c r="F614" s="144">
        <f t="shared" si="104"/>
        <v>0.11035653650254673</v>
      </c>
      <c r="G614" s="143">
        <v>645</v>
      </c>
      <c r="H614" s="144">
        <f t="shared" si="105"/>
        <v>-1.3761467889908285E-2</v>
      </c>
      <c r="I614" s="143">
        <v>818</v>
      </c>
      <c r="J614" s="144">
        <f t="shared" si="105"/>
        <v>0.26821705426356579</v>
      </c>
      <c r="K614" s="143">
        <v>1112</v>
      </c>
      <c r="L614" s="144">
        <f t="shared" si="106"/>
        <v>0.35941320293398538</v>
      </c>
      <c r="M614" s="144">
        <f>IFERROR(K614/C614-1,"-")</f>
        <v>0.88794567062818341</v>
      </c>
    </row>
    <row r="615" spans="2:14" x14ac:dyDescent="0.25">
      <c r="B615" s="142" t="s">
        <v>144</v>
      </c>
      <c r="C615" s="143">
        <v>449</v>
      </c>
      <c r="D615" s="144">
        <v>-0.17158671586715868</v>
      </c>
      <c r="E615" s="143">
        <v>317</v>
      </c>
      <c r="F615" s="144">
        <f t="shared" si="104"/>
        <v>-0.29398663697104677</v>
      </c>
      <c r="G615" s="143">
        <v>773</v>
      </c>
      <c r="H615" s="144">
        <f t="shared" si="105"/>
        <v>1.4384858044164037</v>
      </c>
      <c r="I615" s="143">
        <v>1187</v>
      </c>
      <c r="J615" s="144">
        <f t="shared" si="105"/>
        <v>0.53557567917205695</v>
      </c>
      <c r="K615" s="143">
        <v>1176</v>
      </c>
      <c r="L615" s="144">
        <f t="shared" si="106"/>
        <v>-9.2670598146588068E-3</v>
      </c>
      <c r="M615" s="144">
        <f t="shared" ref="M615:M620" si="107">IFERROR(K615/C615-1,"-")</f>
        <v>1.6191536748329622</v>
      </c>
    </row>
    <row r="616" spans="2:14" x14ac:dyDescent="0.25">
      <c r="B616" s="142" t="s">
        <v>146</v>
      </c>
      <c r="C616" s="143">
        <v>472</v>
      </c>
      <c r="D616" s="144">
        <v>6.5462753950338515E-2</v>
      </c>
      <c r="E616" s="143">
        <v>0</v>
      </c>
      <c r="F616" s="144">
        <f t="shared" si="104"/>
        <v>-1</v>
      </c>
      <c r="G616" s="143">
        <v>609</v>
      </c>
      <c r="H616" s="144" t="str">
        <f t="shared" si="105"/>
        <v>-</v>
      </c>
      <c r="I616" s="143">
        <v>1034</v>
      </c>
      <c r="J616" s="144">
        <f t="shared" si="105"/>
        <v>0.69786535303776676</v>
      </c>
      <c r="K616" s="143">
        <v>912</v>
      </c>
      <c r="L616" s="144">
        <f t="shared" si="106"/>
        <v>-0.11798839458413923</v>
      </c>
      <c r="M616" s="144">
        <f t="shared" si="107"/>
        <v>0.93220338983050843</v>
      </c>
    </row>
    <row r="617" spans="2:14" x14ac:dyDescent="0.25">
      <c r="B617" s="142" t="s">
        <v>148</v>
      </c>
      <c r="C617" s="143">
        <v>687</v>
      </c>
      <c r="D617" s="144">
        <v>0.17636986301369872</v>
      </c>
      <c r="E617" s="143">
        <v>30</v>
      </c>
      <c r="F617" s="144">
        <f t="shared" si="104"/>
        <v>-0.95633187772925765</v>
      </c>
      <c r="G617" s="143">
        <v>510</v>
      </c>
      <c r="H617" s="144">
        <f t="shared" si="105"/>
        <v>16</v>
      </c>
      <c r="I617" s="143">
        <v>1065</v>
      </c>
      <c r="J617" s="144">
        <f t="shared" si="105"/>
        <v>1.0882352941176472</v>
      </c>
      <c r="K617" s="143">
        <v>956</v>
      </c>
      <c r="L617" s="144">
        <f t="shared" si="106"/>
        <v>-0.1023474178403756</v>
      </c>
      <c r="M617" s="144">
        <f t="shared" si="107"/>
        <v>0.3915574963609898</v>
      </c>
    </row>
    <row r="618" spans="2:14" x14ac:dyDescent="0.25">
      <c r="B618" s="142" t="s">
        <v>150</v>
      </c>
      <c r="C618" s="143">
        <v>737</v>
      </c>
      <c r="D618" s="144">
        <v>0.13036809815950923</v>
      </c>
      <c r="E618" s="143">
        <v>5</v>
      </c>
      <c r="F618" s="144">
        <f t="shared" si="104"/>
        <v>-0.99321573948439623</v>
      </c>
      <c r="G618" s="143">
        <v>467</v>
      </c>
      <c r="H618" s="144">
        <f t="shared" si="105"/>
        <v>92.4</v>
      </c>
      <c r="I618" s="143">
        <v>1001</v>
      </c>
      <c r="J618" s="144">
        <f t="shared" si="105"/>
        <v>1.1434689507494649</v>
      </c>
      <c r="K618" s="143">
        <v>956</v>
      </c>
      <c r="L618" s="144">
        <f t="shared" si="106"/>
        <v>-4.4955044955044987E-2</v>
      </c>
      <c r="M618" s="144">
        <f t="shared" si="107"/>
        <v>0.2971506105834465</v>
      </c>
    </row>
    <row r="619" spans="2:14" x14ac:dyDescent="0.25">
      <c r="B619" s="142" t="s">
        <v>152</v>
      </c>
      <c r="C619" s="143">
        <v>652</v>
      </c>
      <c r="D619" s="144">
        <v>-4.1176470588235259E-2</v>
      </c>
      <c r="E619" s="143">
        <v>90</v>
      </c>
      <c r="F619" s="144">
        <f t="shared" si="104"/>
        <v>-0.8619631901840491</v>
      </c>
      <c r="G619" s="143">
        <v>853</v>
      </c>
      <c r="H619" s="144">
        <f t="shared" si="105"/>
        <v>8.4777777777777779</v>
      </c>
      <c r="I619" s="143">
        <v>1169</v>
      </c>
      <c r="J619" s="144">
        <f t="shared" si="105"/>
        <v>0.37045720984759667</v>
      </c>
      <c r="K619" s="143">
        <v>1419</v>
      </c>
      <c r="L619" s="144">
        <f t="shared" si="106"/>
        <v>0.21385799828913599</v>
      </c>
      <c r="M619" s="144">
        <f t="shared" si="107"/>
        <v>1.1763803680981595</v>
      </c>
    </row>
    <row r="620" spans="2:14" x14ac:dyDescent="0.25">
      <c r="B620" s="142" t="s">
        <v>154</v>
      </c>
      <c r="C620" s="143">
        <v>816</v>
      </c>
      <c r="D620" s="144">
        <v>0.28706624605678233</v>
      </c>
      <c r="E620" s="143">
        <v>151</v>
      </c>
      <c r="F620" s="144">
        <f t="shared" si="104"/>
        <v>-0.81495098039215685</v>
      </c>
      <c r="G620" s="143">
        <v>567</v>
      </c>
      <c r="H620" s="144">
        <f t="shared" si="105"/>
        <v>2.7549668874172184</v>
      </c>
      <c r="I620" s="143">
        <v>815</v>
      </c>
      <c r="J620" s="144">
        <f t="shared" si="105"/>
        <v>0.43738977072310403</v>
      </c>
      <c r="K620" s="143">
        <v>917</v>
      </c>
      <c r="L620" s="144">
        <f t="shared" si="106"/>
        <v>0.12515337423312878</v>
      </c>
      <c r="M620" s="144">
        <f t="shared" si="107"/>
        <v>0.12377450980392157</v>
      </c>
    </row>
    <row r="621" spans="2:14" x14ac:dyDescent="0.25">
      <c r="B621" s="142" t="s">
        <v>156</v>
      </c>
      <c r="C621" s="143">
        <v>694</v>
      </c>
      <c r="D621" s="144">
        <v>-5.5782312925170108E-2</v>
      </c>
      <c r="E621" s="143">
        <v>87</v>
      </c>
      <c r="F621" s="144">
        <f t="shared" si="104"/>
        <v>-0.87463976945244959</v>
      </c>
      <c r="G621" s="143">
        <v>728</v>
      </c>
      <c r="H621" s="144">
        <f t="shared" si="105"/>
        <v>7.3678160919540225</v>
      </c>
      <c r="I621" s="143">
        <v>872</v>
      </c>
      <c r="J621" s="144">
        <f t="shared" si="105"/>
        <v>0.19780219780219777</v>
      </c>
      <c r="K621" s="143"/>
      <c r="L621" s="144"/>
      <c r="M621" s="144"/>
    </row>
    <row r="622" spans="2:14" x14ac:dyDescent="0.25">
      <c r="B622" s="142" t="s">
        <v>158</v>
      </c>
      <c r="C622" s="143">
        <v>955</v>
      </c>
      <c r="D622" s="144">
        <v>-8.2612872238232438E-2</v>
      </c>
      <c r="E622" s="143">
        <v>233</v>
      </c>
      <c r="F622" s="144">
        <f t="shared" si="104"/>
        <v>-0.75602094240837703</v>
      </c>
      <c r="G622" s="143">
        <v>1015</v>
      </c>
      <c r="H622" s="144">
        <f t="shared" si="105"/>
        <v>3.3562231759656651</v>
      </c>
      <c r="I622" s="143">
        <v>1318</v>
      </c>
      <c r="J622" s="144">
        <f t="shared" si="105"/>
        <v>0.29852216748768479</v>
      </c>
      <c r="K622" s="143"/>
      <c r="L622" s="144"/>
      <c r="M622" s="144"/>
    </row>
    <row r="623" spans="2:14" x14ac:dyDescent="0.25">
      <c r="B623" s="142" t="s">
        <v>160</v>
      </c>
      <c r="C623" s="143">
        <v>678</v>
      </c>
      <c r="D623" s="144">
        <v>8.828250401284099E-2</v>
      </c>
      <c r="E623" s="143">
        <v>289</v>
      </c>
      <c r="F623" s="144">
        <f t="shared" si="104"/>
        <v>-0.57374631268436582</v>
      </c>
      <c r="G623" s="143">
        <v>904</v>
      </c>
      <c r="H623" s="144">
        <f t="shared" si="105"/>
        <v>2.1280276816608996</v>
      </c>
      <c r="I623" s="143">
        <v>890</v>
      </c>
      <c r="J623" s="144">
        <f t="shared" si="105"/>
        <v>-1.5486725663716783E-2</v>
      </c>
      <c r="K623" s="143"/>
      <c r="L623" s="144"/>
      <c r="M623" s="144"/>
    </row>
    <row r="624" spans="2:14" x14ac:dyDescent="0.25">
      <c r="B624" s="142" t="s">
        <v>162</v>
      </c>
      <c r="C624" s="143">
        <v>754</v>
      </c>
      <c r="D624" s="144">
        <v>0.16178736517719572</v>
      </c>
      <c r="E624" s="143">
        <v>481</v>
      </c>
      <c r="F624" s="144">
        <f t="shared" si="104"/>
        <v>-0.36206896551724133</v>
      </c>
      <c r="G624" s="143">
        <v>1001</v>
      </c>
      <c r="H624" s="144">
        <f t="shared" si="105"/>
        <v>1.0810810810810811</v>
      </c>
      <c r="I624" s="143">
        <v>1035</v>
      </c>
      <c r="J624" s="144">
        <f t="shared" si="105"/>
        <v>3.3966033966033926E-2</v>
      </c>
      <c r="K624" s="143"/>
      <c r="L624" s="144"/>
      <c r="M624" s="144"/>
    </row>
    <row r="625" spans="2:14" ht="15.75" x14ac:dyDescent="0.25">
      <c r="B625" s="145" t="s">
        <v>122</v>
      </c>
      <c r="C625" s="146">
        <v>7924</v>
      </c>
      <c r="D625" s="147">
        <v>4.4142838318619093E-2</v>
      </c>
      <c r="E625" s="146">
        <v>2785</v>
      </c>
      <c r="F625" s="147">
        <f t="shared" si="104"/>
        <v>-0.64853609288238268</v>
      </c>
      <c r="G625" s="146">
        <v>8485</v>
      </c>
      <c r="H625" s="147">
        <f t="shared" si="105"/>
        <v>2.0466786355475763</v>
      </c>
      <c r="I625" s="146">
        <v>11872</v>
      </c>
      <c r="J625" s="147">
        <f t="shared" si="105"/>
        <v>0.39917501473187977</v>
      </c>
      <c r="K625" s="146">
        <v>8184</v>
      </c>
      <c r="L625" s="147">
        <v>5.504705427355927E-2</v>
      </c>
      <c r="M625" s="147">
        <v>0.68986165599834814</v>
      </c>
    </row>
    <row r="626" spans="2:14" ht="6" customHeight="1" x14ac:dyDescent="0.25"/>
    <row r="627" spans="2:14" x14ac:dyDescent="0.25">
      <c r="B627" s="49" t="s">
        <v>290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1"/>
      <c r="E628" s="121"/>
      <c r="G628" s="121"/>
      <c r="I628" s="121"/>
      <c r="K628" s="121"/>
    </row>
    <row r="630" spans="2:14" ht="48.75" customHeight="1" thickBot="1" x14ac:dyDescent="0.3">
      <c r="B630" s="322" t="s">
        <v>317</v>
      </c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1" t="s">
        <v>214</v>
      </c>
    </row>
    <row r="631" spans="2:14" ht="10.5" customHeight="1" thickBot="1" x14ac:dyDescent="0.3">
      <c r="B631" s="135"/>
      <c r="C631" s="136"/>
      <c r="D631" s="135"/>
      <c r="E631" s="135"/>
      <c r="F631" s="135"/>
      <c r="G631" s="135"/>
      <c r="H631" s="135"/>
      <c r="I631" s="135"/>
      <c r="J631" s="135"/>
      <c r="K631" s="4"/>
      <c r="L631" s="4"/>
      <c r="N631" s="1" t="s">
        <v>215</v>
      </c>
    </row>
    <row r="632" spans="2:14" ht="22.5" thickTop="1" thickBot="1" x14ac:dyDescent="0.3">
      <c r="B632" s="150" t="s">
        <v>244</v>
      </c>
      <c r="C632" s="332" t="s">
        <v>245</v>
      </c>
      <c r="D632" s="333"/>
      <c r="E632" s="333"/>
      <c r="F632" s="333"/>
      <c r="G632" s="333"/>
      <c r="H632" s="333"/>
      <c r="I632" s="333"/>
      <c r="J632" s="333"/>
      <c r="K632" s="333"/>
      <c r="L632" s="333"/>
      <c r="M632" s="334"/>
    </row>
    <row r="633" spans="2:14" ht="22.5" thickTop="1" thickBot="1" x14ac:dyDescent="0.3">
      <c r="B633" s="13"/>
      <c r="C633" s="335">
        <f>2019</f>
        <v>2019</v>
      </c>
      <c r="D633" s="336"/>
      <c r="E633" s="337">
        <v>2020</v>
      </c>
      <c r="F633" s="336"/>
      <c r="G633" s="337">
        <v>2021</v>
      </c>
      <c r="H633" s="336"/>
      <c r="I633" s="337">
        <v>2022</v>
      </c>
      <c r="J633" s="336"/>
      <c r="K633" s="337">
        <v>2023</v>
      </c>
      <c r="L633" s="338"/>
      <c r="M633" s="339"/>
    </row>
    <row r="634" spans="2:14" ht="16.5" thickTop="1" thickBot="1" x14ac:dyDescent="0.3">
      <c r="B634" s="16"/>
      <c r="C634" s="138" t="s">
        <v>136</v>
      </c>
      <c r="D634" s="139" t="str">
        <f>CONCATENATE("var ",RIGHT(2019,2),"/",RIGHT(2018,2))</f>
        <v>var 19/18</v>
      </c>
      <c r="E634" s="140" t="s">
        <v>136</v>
      </c>
      <c r="F634" s="139" t="str">
        <f>CONCATENATE("var ",RIGHT(E633,2),"/",RIGHT(E633-1,2))</f>
        <v>var 20/19</v>
      </c>
      <c r="G634" s="140" t="s">
        <v>136</v>
      </c>
      <c r="H634" s="139" t="str">
        <f>CONCATENATE("var ",RIGHT(G633,2),"/",RIGHT(G633-1,2))</f>
        <v>var 21/20</v>
      </c>
      <c r="I634" s="140" t="s">
        <v>136</v>
      </c>
      <c r="J634" s="139" t="str">
        <f>CONCATENATE("var ",RIGHT(I633,2),"/",RIGHT(I633-1,2))</f>
        <v>var 22/21</v>
      </c>
      <c r="K634" s="140" t="s">
        <v>136</v>
      </c>
      <c r="L634" s="139" t="str">
        <f>CONCATENATE("var ",RIGHT(K633,2),"/",RIGHT(K633-1,2))</f>
        <v>var 23/22</v>
      </c>
      <c r="M634" s="139" t="str">
        <f>CONCATENATE("var ",RIGHT(K633,2),"/",RIGHT(2019,2))</f>
        <v>var 23/19</v>
      </c>
    </row>
    <row r="635" spans="2:14" x14ac:dyDescent="0.25">
      <c r="B635" s="142" t="s">
        <v>140</v>
      </c>
      <c r="C635" s="143">
        <v>386</v>
      </c>
      <c r="D635" s="144">
        <v>0.75454545454545463</v>
      </c>
      <c r="E635" s="143">
        <v>422</v>
      </c>
      <c r="F635" s="144">
        <f t="shared" ref="F635:F647" si="108">IFERROR(E635/C635-1,"-")</f>
        <v>9.3264248704663322E-2</v>
      </c>
      <c r="G635" s="143">
        <v>138</v>
      </c>
      <c r="H635" s="144">
        <f t="shared" ref="H635:J647" si="109">IFERROR(G635/E635-1,"-")</f>
        <v>-0.67298578199052139</v>
      </c>
      <c r="I635" s="143">
        <v>594</v>
      </c>
      <c r="J635" s="144">
        <f t="shared" si="109"/>
        <v>3.3043478260869561</v>
      </c>
      <c r="K635" s="143">
        <v>860</v>
      </c>
      <c r="L635" s="144">
        <f t="shared" ref="L635:L642" si="110">IFERROR(K635/I635-1,"-")</f>
        <v>0.44781144781144788</v>
      </c>
      <c r="M635" s="144">
        <f>K635/C635-1</f>
        <v>1.2279792746113989</v>
      </c>
    </row>
    <row r="636" spans="2:14" x14ac:dyDescent="0.25">
      <c r="B636" s="142" t="s">
        <v>142</v>
      </c>
      <c r="C636" s="143">
        <v>352</v>
      </c>
      <c r="D636" s="144">
        <v>0.66824644549763024</v>
      </c>
      <c r="E636" s="143">
        <v>283</v>
      </c>
      <c r="F636" s="144">
        <f t="shared" si="108"/>
        <v>-0.19602272727272729</v>
      </c>
      <c r="G636" s="143">
        <v>107</v>
      </c>
      <c r="H636" s="144">
        <f t="shared" si="109"/>
        <v>-0.62190812720848054</v>
      </c>
      <c r="I636" s="143">
        <v>799</v>
      </c>
      <c r="J636" s="144">
        <f t="shared" si="109"/>
        <v>6.4672897196261685</v>
      </c>
      <c r="K636" s="143">
        <v>958</v>
      </c>
      <c r="L636" s="144">
        <f t="shared" si="110"/>
        <v>0.19899874843554444</v>
      </c>
      <c r="M636" s="144">
        <f>IFERROR(K636/C636-1,"-")</f>
        <v>1.7215909090909092</v>
      </c>
    </row>
    <row r="637" spans="2:14" x14ac:dyDescent="0.25">
      <c r="B637" s="142" t="s">
        <v>144</v>
      </c>
      <c r="C637" s="143">
        <v>343</v>
      </c>
      <c r="D637" s="144">
        <v>0.84408602150537626</v>
      </c>
      <c r="E637" s="143">
        <v>172</v>
      </c>
      <c r="F637" s="144">
        <f t="shared" si="108"/>
        <v>-0.49854227405247808</v>
      </c>
      <c r="G637" s="143">
        <v>92</v>
      </c>
      <c r="H637" s="144">
        <f t="shared" si="109"/>
        <v>-0.46511627906976749</v>
      </c>
      <c r="I637" s="143">
        <v>663</v>
      </c>
      <c r="J637" s="144">
        <f t="shared" si="109"/>
        <v>6.2065217391304346</v>
      </c>
      <c r="K637" s="143">
        <v>623</v>
      </c>
      <c r="L637" s="144">
        <f t="shared" si="110"/>
        <v>-6.0331825037707398E-2</v>
      </c>
      <c r="M637" s="144">
        <f t="shared" ref="M637:M642" si="111">IFERROR(K637/C637-1,"-")</f>
        <v>0.81632653061224492</v>
      </c>
    </row>
    <row r="638" spans="2:14" x14ac:dyDescent="0.25">
      <c r="B638" s="142" t="s">
        <v>146</v>
      </c>
      <c r="C638" s="143">
        <v>584</v>
      </c>
      <c r="D638" s="144">
        <v>0.2807017543859649</v>
      </c>
      <c r="E638" s="143">
        <v>0</v>
      </c>
      <c r="F638" s="144">
        <f t="shared" si="108"/>
        <v>-1</v>
      </c>
      <c r="G638" s="143">
        <v>148</v>
      </c>
      <c r="H638" s="144" t="str">
        <f t="shared" si="109"/>
        <v>-</v>
      </c>
      <c r="I638" s="143">
        <v>692</v>
      </c>
      <c r="J638" s="144">
        <f t="shared" si="109"/>
        <v>3.6756756756756754</v>
      </c>
      <c r="K638" s="143">
        <v>830</v>
      </c>
      <c r="L638" s="144">
        <f t="shared" si="110"/>
        <v>0.199421965317919</v>
      </c>
      <c r="M638" s="144">
        <f t="shared" si="111"/>
        <v>0.42123287671232879</v>
      </c>
    </row>
    <row r="639" spans="2:14" x14ac:dyDescent="0.25">
      <c r="B639" s="142" t="s">
        <v>148</v>
      </c>
      <c r="C639" s="143">
        <v>483</v>
      </c>
      <c r="D639" s="144">
        <v>1.2578616352201255E-2</v>
      </c>
      <c r="E639" s="143">
        <v>1</v>
      </c>
      <c r="F639" s="144">
        <f t="shared" si="108"/>
        <v>-0.99792960662525876</v>
      </c>
      <c r="G639" s="143">
        <v>201</v>
      </c>
      <c r="H639" s="144">
        <f t="shared" si="109"/>
        <v>200</v>
      </c>
      <c r="I639" s="143">
        <v>706</v>
      </c>
      <c r="J639" s="144">
        <f t="shared" si="109"/>
        <v>2.5124378109452739</v>
      </c>
      <c r="K639" s="143">
        <v>1169</v>
      </c>
      <c r="L639" s="144">
        <f t="shared" si="110"/>
        <v>0.65580736543909346</v>
      </c>
      <c r="M639" s="144">
        <f t="shared" si="111"/>
        <v>1.4202898550724639</v>
      </c>
    </row>
    <row r="640" spans="2:14" x14ac:dyDescent="0.25">
      <c r="B640" s="142" t="s">
        <v>150</v>
      </c>
      <c r="C640" s="143">
        <v>605</v>
      </c>
      <c r="D640" s="144">
        <v>0.13295880149812733</v>
      </c>
      <c r="E640" s="143">
        <v>71</v>
      </c>
      <c r="F640" s="144">
        <f t="shared" si="108"/>
        <v>-0.88264462809917354</v>
      </c>
      <c r="G640" s="143">
        <v>274</v>
      </c>
      <c r="H640" s="144">
        <f t="shared" si="109"/>
        <v>2.859154929577465</v>
      </c>
      <c r="I640" s="143">
        <v>768</v>
      </c>
      <c r="J640" s="144">
        <f t="shared" si="109"/>
        <v>1.8029197080291972</v>
      </c>
      <c r="K640" s="143">
        <v>1113</v>
      </c>
      <c r="L640" s="144">
        <f t="shared" si="110"/>
        <v>0.44921875</v>
      </c>
      <c r="M640" s="144">
        <f t="shared" si="111"/>
        <v>0.83966942148760326</v>
      </c>
    </row>
    <row r="641" spans="2:14" x14ac:dyDescent="0.25">
      <c r="B641" s="142" t="s">
        <v>152</v>
      </c>
      <c r="C641" s="143">
        <v>690</v>
      </c>
      <c r="D641" s="144">
        <v>3.1390134529148073E-2</v>
      </c>
      <c r="E641" s="143">
        <v>187</v>
      </c>
      <c r="F641" s="144">
        <f t="shared" si="108"/>
        <v>-0.72898550724637678</v>
      </c>
      <c r="G641" s="143">
        <v>398</v>
      </c>
      <c r="H641" s="144">
        <f t="shared" si="109"/>
        <v>1.1283422459893049</v>
      </c>
      <c r="I641" s="143">
        <v>836</v>
      </c>
      <c r="J641" s="144">
        <f t="shared" si="109"/>
        <v>1.1005025125628141</v>
      </c>
      <c r="K641" s="143">
        <v>1126</v>
      </c>
      <c r="L641" s="144">
        <f t="shared" si="110"/>
        <v>0.34688995215311014</v>
      </c>
      <c r="M641" s="144">
        <f t="shared" si="111"/>
        <v>0.63188405797101455</v>
      </c>
    </row>
    <row r="642" spans="2:14" x14ac:dyDescent="0.25">
      <c r="B642" s="142" t="s">
        <v>154</v>
      </c>
      <c r="C642" s="143">
        <v>545</v>
      </c>
      <c r="D642" s="144">
        <v>-0.23988842398884236</v>
      </c>
      <c r="E642" s="143">
        <v>347</v>
      </c>
      <c r="F642" s="144">
        <f t="shared" si="108"/>
        <v>-0.363302752293578</v>
      </c>
      <c r="G642" s="143">
        <v>503</v>
      </c>
      <c r="H642" s="144">
        <f t="shared" si="109"/>
        <v>0.44956772334293937</v>
      </c>
      <c r="I642" s="143">
        <v>759</v>
      </c>
      <c r="J642" s="144">
        <f t="shared" si="109"/>
        <v>0.50894632206759449</v>
      </c>
      <c r="K642" s="143">
        <v>1093</v>
      </c>
      <c r="L642" s="144">
        <f t="shared" si="110"/>
        <v>0.44005270092226612</v>
      </c>
      <c r="M642" s="144">
        <f t="shared" si="111"/>
        <v>1.0055045871559631</v>
      </c>
    </row>
    <row r="643" spans="2:14" x14ac:dyDescent="0.25">
      <c r="B643" s="142" t="s">
        <v>156</v>
      </c>
      <c r="C643" s="143">
        <v>544</v>
      </c>
      <c r="D643" s="144">
        <v>-0.14195583596214512</v>
      </c>
      <c r="E643" s="143">
        <v>190</v>
      </c>
      <c r="F643" s="144">
        <f t="shared" si="108"/>
        <v>-0.65073529411764708</v>
      </c>
      <c r="G643" s="143">
        <v>353</v>
      </c>
      <c r="H643" s="144">
        <f t="shared" si="109"/>
        <v>0.85789473684210527</v>
      </c>
      <c r="I643" s="143">
        <v>604</v>
      </c>
      <c r="J643" s="144">
        <f t="shared" si="109"/>
        <v>0.71104815864022664</v>
      </c>
      <c r="K643" s="143"/>
      <c r="L643" s="144"/>
      <c r="M643" s="144"/>
    </row>
    <row r="644" spans="2:14" x14ac:dyDescent="0.25">
      <c r="B644" s="142" t="s">
        <v>158</v>
      </c>
      <c r="C644" s="143">
        <v>500</v>
      </c>
      <c r="D644" s="144">
        <v>0.17370892018779349</v>
      </c>
      <c r="E644" s="143">
        <v>127</v>
      </c>
      <c r="F644" s="144">
        <f t="shared" si="108"/>
        <v>-0.746</v>
      </c>
      <c r="G644" s="143">
        <v>317</v>
      </c>
      <c r="H644" s="144">
        <f t="shared" si="109"/>
        <v>1.4960629921259843</v>
      </c>
      <c r="I644" s="143">
        <v>639</v>
      </c>
      <c r="J644" s="144">
        <f t="shared" si="109"/>
        <v>1.0157728706624605</v>
      </c>
      <c r="K644" s="143"/>
      <c r="L644" s="144"/>
      <c r="M644" s="144"/>
    </row>
    <row r="645" spans="2:14" x14ac:dyDescent="0.25">
      <c r="B645" s="142" t="s">
        <v>160</v>
      </c>
      <c r="C645" s="143">
        <v>335</v>
      </c>
      <c r="D645" s="144">
        <v>0.13945578231292521</v>
      </c>
      <c r="E645" s="143">
        <v>153</v>
      </c>
      <c r="F645" s="144">
        <f t="shared" si="108"/>
        <v>-0.5432835820895523</v>
      </c>
      <c r="G645" s="143">
        <v>483</v>
      </c>
      <c r="H645" s="144">
        <f t="shared" si="109"/>
        <v>2.1568627450980391</v>
      </c>
      <c r="I645" s="143">
        <v>739</v>
      </c>
      <c r="J645" s="144">
        <f t="shared" si="109"/>
        <v>0.53002070393374745</v>
      </c>
      <c r="K645" s="143"/>
      <c r="L645" s="144"/>
      <c r="M645" s="144"/>
    </row>
    <row r="646" spans="2:14" x14ac:dyDescent="0.25">
      <c r="B646" s="142" t="s">
        <v>162</v>
      </c>
      <c r="C646" s="143">
        <v>371</v>
      </c>
      <c r="D646" s="144">
        <v>-0.14318706697459582</v>
      </c>
      <c r="E646" s="143">
        <v>240</v>
      </c>
      <c r="F646" s="144">
        <f t="shared" si="108"/>
        <v>-0.35309973045822107</v>
      </c>
      <c r="G646" s="143">
        <v>608</v>
      </c>
      <c r="H646" s="144">
        <f t="shared" si="109"/>
        <v>1.5333333333333332</v>
      </c>
      <c r="I646" s="143">
        <v>1087</v>
      </c>
      <c r="J646" s="144">
        <f t="shared" si="109"/>
        <v>0.78782894736842102</v>
      </c>
      <c r="K646" s="143"/>
      <c r="L646" s="144"/>
      <c r="M646" s="144"/>
    </row>
    <row r="647" spans="2:14" ht="15.75" x14ac:dyDescent="0.25">
      <c r="B647" s="145" t="s">
        <v>122</v>
      </c>
      <c r="C647" s="146">
        <v>5738</v>
      </c>
      <c r="D647" s="147">
        <v>9.1497051550313957E-2</v>
      </c>
      <c r="E647" s="146">
        <v>2193</v>
      </c>
      <c r="F647" s="147">
        <f t="shared" si="108"/>
        <v>-0.61781108400139417</v>
      </c>
      <c r="G647" s="146">
        <v>3622</v>
      </c>
      <c r="H647" s="147">
        <f t="shared" si="109"/>
        <v>0.65161878704970366</v>
      </c>
      <c r="I647" s="146">
        <v>8886</v>
      </c>
      <c r="J647" s="147">
        <f t="shared" si="109"/>
        <v>1.4533406957482056</v>
      </c>
      <c r="K647" s="146">
        <v>7772</v>
      </c>
      <c r="L647" s="147">
        <v>0.33608389204057065</v>
      </c>
      <c r="M647" s="147">
        <v>0.94884653961885657</v>
      </c>
    </row>
    <row r="648" spans="2:14" ht="6" customHeight="1" x14ac:dyDescent="0.25"/>
    <row r="649" spans="2:14" x14ac:dyDescent="0.25">
      <c r="B649" s="49" t="s">
        <v>290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1"/>
      <c r="E650" s="121"/>
      <c r="G650" s="121"/>
      <c r="I650" s="121"/>
      <c r="K650" s="121"/>
    </row>
    <row r="655" spans="2:14" ht="48.75" customHeight="1" thickBot="1" x14ac:dyDescent="0.3">
      <c r="B655" s="322" t="s">
        <v>318</v>
      </c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1" t="s">
        <v>214</v>
      </c>
    </row>
    <row r="656" spans="2:14" ht="10.5" customHeight="1" thickBot="1" x14ac:dyDescent="0.3">
      <c r="B656" s="135"/>
      <c r="C656" s="136"/>
      <c r="D656" s="135"/>
      <c r="E656" s="135"/>
      <c r="F656" s="135"/>
      <c r="G656" s="135"/>
      <c r="H656" s="135"/>
      <c r="I656" s="135"/>
      <c r="J656" s="135"/>
      <c r="K656" s="4"/>
      <c r="L656" s="4"/>
      <c r="N656" s="1" t="s">
        <v>215</v>
      </c>
    </row>
    <row r="657" spans="2:13" ht="22.5" thickTop="1" thickBot="1" x14ac:dyDescent="0.3">
      <c r="B657" s="150" t="str">
        <f>C657</f>
        <v>Estados Unidos de América</v>
      </c>
      <c r="C657" s="332" t="s">
        <v>247</v>
      </c>
      <c r="D657" s="333"/>
      <c r="E657" s="333"/>
      <c r="F657" s="333"/>
      <c r="G657" s="333"/>
      <c r="H657" s="333"/>
      <c r="I657" s="333"/>
      <c r="J657" s="333"/>
      <c r="K657" s="333"/>
      <c r="L657" s="333"/>
      <c r="M657" s="334"/>
    </row>
    <row r="658" spans="2:13" ht="22.5" thickTop="1" thickBot="1" x14ac:dyDescent="0.3">
      <c r="B658" s="13"/>
      <c r="C658" s="335">
        <f>2019</f>
        <v>2019</v>
      </c>
      <c r="D658" s="336"/>
      <c r="E658" s="337">
        <v>2020</v>
      </c>
      <c r="F658" s="336"/>
      <c r="G658" s="337">
        <v>2021</v>
      </c>
      <c r="H658" s="336"/>
      <c r="I658" s="337">
        <v>2022</v>
      </c>
      <c r="J658" s="336"/>
      <c r="K658" s="337">
        <v>2023</v>
      </c>
      <c r="L658" s="338"/>
      <c r="M658" s="339"/>
    </row>
    <row r="659" spans="2:13" ht="16.5" thickTop="1" thickBot="1" x14ac:dyDescent="0.3">
      <c r="B659" s="16"/>
      <c r="C659" s="138" t="s">
        <v>136</v>
      </c>
      <c r="D659" s="139" t="str">
        <f>CONCATENATE("var ",RIGHT(2019,2),"/",RIGHT(2018,2))</f>
        <v>var 19/18</v>
      </c>
      <c r="E659" s="140" t="s">
        <v>136</v>
      </c>
      <c r="F659" s="139" t="str">
        <f>CONCATENATE("var ",RIGHT(E658,2),"/",RIGHT(E658-1,2))</f>
        <v>var 20/19</v>
      </c>
      <c r="G659" s="140" t="s">
        <v>136</v>
      </c>
      <c r="H659" s="139" t="str">
        <f>CONCATENATE("var ",RIGHT(G658,2),"/",RIGHT(G658-1,2))</f>
        <v>var 21/20</v>
      </c>
      <c r="I659" s="140" t="s">
        <v>136</v>
      </c>
      <c r="J659" s="139" t="str">
        <f>CONCATENATE("var ",RIGHT(I658,2),"/",RIGHT(I658-1,2))</f>
        <v>var 22/21</v>
      </c>
      <c r="K659" s="140" t="s">
        <v>136</v>
      </c>
      <c r="L659" s="139" t="str">
        <f>CONCATENATE("var ",RIGHT(K658,2),"/",RIGHT(K658-1,2))</f>
        <v>var 23/22</v>
      </c>
      <c r="M659" s="139" t="str">
        <f>CONCATENATE("var ",RIGHT(K658,2),"/",RIGHT(2019,2))</f>
        <v>var 23/19</v>
      </c>
    </row>
    <row r="660" spans="2:13" x14ac:dyDescent="0.25">
      <c r="B660" s="142" t="s">
        <v>140</v>
      </c>
      <c r="C660" s="143">
        <v>1222</v>
      </c>
      <c r="D660" s="144">
        <v>0.56066411238825031</v>
      </c>
      <c r="E660" s="143">
        <v>694</v>
      </c>
      <c r="F660" s="144">
        <f t="shared" ref="F660:F672" si="112">IFERROR(E660/C660-1,"-")</f>
        <v>-0.43207855973813425</v>
      </c>
      <c r="G660" s="143">
        <v>136</v>
      </c>
      <c r="H660" s="144">
        <f t="shared" ref="H660:J672" si="113">IFERROR(G660/E660-1,"-")</f>
        <v>-0.80403458213256485</v>
      </c>
      <c r="I660" s="143">
        <v>673</v>
      </c>
      <c r="J660" s="144">
        <f t="shared" si="113"/>
        <v>3.9485294117647056</v>
      </c>
      <c r="K660" s="143">
        <v>1126</v>
      </c>
      <c r="L660" s="144">
        <f t="shared" ref="L660:L667" si="114">IFERROR(K660/I660-1,"-")</f>
        <v>0.6731054977711739</v>
      </c>
      <c r="M660" s="144">
        <f>K660/C660-1</f>
        <v>-7.8559738134206247E-2</v>
      </c>
    </row>
    <row r="661" spans="2:13" x14ac:dyDescent="0.25">
      <c r="B661" s="142" t="s">
        <v>142</v>
      </c>
      <c r="C661" s="143">
        <v>831</v>
      </c>
      <c r="D661" s="144">
        <v>-5.9808612440190867E-3</v>
      </c>
      <c r="E661" s="143">
        <v>883</v>
      </c>
      <c r="F661" s="144">
        <f t="shared" si="112"/>
        <v>6.2575210589651098E-2</v>
      </c>
      <c r="G661" s="143">
        <v>151</v>
      </c>
      <c r="H661" s="144">
        <f t="shared" si="113"/>
        <v>-0.82899207248018114</v>
      </c>
      <c r="I661" s="143">
        <v>885</v>
      </c>
      <c r="J661" s="144">
        <f t="shared" si="113"/>
        <v>4.8609271523178812</v>
      </c>
      <c r="K661" s="143">
        <v>1517</v>
      </c>
      <c r="L661" s="144">
        <f t="shared" si="114"/>
        <v>0.71412429378531073</v>
      </c>
      <c r="M661" s="144">
        <f>IFERROR(K661/C661-1,"-")</f>
        <v>0.82551143200962707</v>
      </c>
    </row>
    <row r="662" spans="2:13" x14ac:dyDescent="0.25">
      <c r="B662" s="142" t="s">
        <v>144</v>
      </c>
      <c r="C662" s="143">
        <v>1039</v>
      </c>
      <c r="D662" s="144">
        <v>0.19700460829493083</v>
      </c>
      <c r="E662" s="143">
        <v>371</v>
      </c>
      <c r="F662" s="144">
        <f t="shared" si="112"/>
        <v>-0.64292589027911451</v>
      </c>
      <c r="G662" s="143">
        <v>114</v>
      </c>
      <c r="H662" s="144">
        <f t="shared" si="113"/>
        <v>-0.69272237196765496</v>
      </c>
      <c r="I662" s="143">
        <v>974</v>
      </c>
      <c r="J662" s="144">
        <f t="shared" si="113"/>
        <v>7.5438596491228065</v>
      </c>
      <c r="K662" s="143">
        <v>1446</v>
      </c>
      <c r="L662" s="144">
        <f t="shared" si="114"/>
        <v>0.48459958932238201</v>
      </c>
      <c r="M662" s="144">
        <f t="shared" ref="M662:M667" si="115">IFERROR(K662/C662-1,"-")</f>
        <v>0.39172281039461021</v>
      </c>
    </row>
    <row r="663" spans="2:13" x14ac:dyDescent="0.25">
      <c r="B663" s="142" t="s">
        <v>146</v>
      </c>
      <c r="C663" s="143">
        <v>830</v>
      </c>
      <c r="D663" s="144">
        <v>-0.20345489443378117</v>
      </c>
      <c r="E663" s="143">
        <v>0</v>
      </c>
      <c r="F663" s="144">
        <f t="shared" si="112"/>
        <v>-1</v>
      </c>
      <c r="G663" s="143">
        <v>193</v>
      </c>
      <c r="H663" s="144" t="str">
        <f t="shared" si="113"/>
        <v>-</v>
      </c>
      <c r="I663" s="143">
        <v>857</v>
      </c>
      <c r="J663" s="144">
        <f t="shared" si="113"/>
        <v>3.4404145077720205</v>
      </c>
      <c r="K663" s="143">
        <v>1465</v>
      </c>
      <c r="L663" s="144">
        <f t="shared" si="114"/>
        <v>0.70945157526254365</v>
      </c>
      <c r="M663" s="144">
        <f t="shared" si="115"/>
        <v>0.76506024096385539</v>
      </c>
    </row>
    <row r="664" spans="2:13" x14ac:dyDescent="0.25">
      <c r="B664" s="142" t="s">
        <v>148</v>
      </c>
      <c r="C664" s="143">
        <v>1055</v>
      </c>
      <c r="D664" s="144">
        <v>-9.3642611683848798E-2</v>
      </c>
      <c r="E664" s="143">
        <v>4</v>
      </c>
      <c r="F664" s="144">
        <f t="shared" si="112"/>
        <v>-0.99620853080568716</v>
      </c>
      <c r="G664" s="143">
        <v>189</v>
      </c>
      <c r="H664" s="144">
        <f t="shared" si="113"/>
        <v>46.25</v>
      </c>
      <c r="I664" s="143">
        <v>1117</v>
      </c>
      <c r="J664" s="144">
        <f t="shared" si="113"/>
        <v>4.9100529100529098</v>
      </c>
      <c r="K664" s="143">
        <v>1055</v>
      </c>
      <c r="L664" s="144">
        <f t="shared" si="114"/>
        <v>-5.5505819158460201E-2</v>
      </c>
      <c r="M664" s="144">
        <f t="shared" si="115"/>
        <v>0</v>
      </c>
    </row>
    <row r="665" spans="2:13" x14ac:dyDescent="0.25">
      <c r="B665" s="142" t="s">
        <v>150</v>
      </c>
      <c r="C665" s="143">
        <v>862</v>
      </c>
      <c r="D665" s="144">
        <v>-0.15407262021589796</v>
      </c>
      <c r="E665" s="143">
        <v>215</v>
      </c>
      <c r="F665" s="144">
        <f t="shared" si="112"/>
        <v>-0.75058004640371223</v>
      </c>
      <c r="G665" s="143">
        <v>358</v>
      </c>
      <c r="H665" s="144">
        <f t="shared" si="113"/>
        <v>0.66511627906976734</v>
      </c>
      <c r="I665" s="143">
        <v>1022</v>
      </c>
      <c r="J665" s="144">
        <f t="shared" si="113"/>
        <v>1.8547486033519553</v>
      </c>
      <c r="K665" s="143">
        <v>920</v>
      </c>
      <c r="L665" s="144">
        <f t="shared" si="114"/>
        <v>-9.9804305283757389E-2</v>
      </c>
      <c r="M665" s="144">
        <f t="shared" si="115"/>
        <v>6.728538283062635E-2</v>
      </c>
    </row>
    <row r="666" spans="2:13" x14ac:dyDescent="0.25">
      <c r="B666" s="142" t="s">
        <v>152</v>
      </c>
      <c r="C666" s="143">
        <v>985</v>
      </c>
      <c r="D666" s="144">
        <v>-4.5542635658914699E-2</v>
      </c>
      <c r="E666" s="143">
        <v>70</v>
      </c>
      <c r="F666" s="144">
        <f t="shared" si="112"/>
        <v>-0.92893401015228427</v>
      </c>
      <c r="G666" s="143">
        <v>701</v>
      </c>
      <c r="H666" s="144">
        <f t="shared" si="113"/>
        <v>9.0142857142857142</v>
      </c>
      <c r="I666" s="143">
        <v>996</v>
      </c>
      <c r="J666" s="144">
        <f t="shared" si="113"/>
        <v>0.42082738944365183</v>
      </c>
      <c r="K666" s="143">
        <v>978</v>
      </c>
      <c r="L666" s="144">
        <f t="shared" si="114"/>
        <v>-1.8072289156626509E-2</v>
      </c>
      <c r="M666" s="144">
        <f t="shared" si="115"/>
        <v>-7.1065989847716171E-3</v>
      </c>
    </row>
    <row r="667" spans="2:13" x14ac:dyDescent="0.25">
      <c r="B667" s="142" t="s">
        <v>154</v>
      </c>
      <c r="C667" s="143">
        <v>744</v>
      </c>
      <c r="D667" s="144">
        <v>3.6211699164345301E-2</v>
      </c>
      <c r="E667" s="143">
        <v>165</v>
      </c>
      <c r="F667" s="144">
        <f t="shared" si="112"/>
        <v>-0.77822580645161288</v>
      </c>
      <c r="G667" s="143">
        <v>665</v>
      </c>
      <c r="H667" s="144">
        <f t="shared" si="113"/>
        <v>3.0303030303030303</v>
      </c>
      <c r="I667" s="143">
        <v>901</v>
      </c>
      <c r="J667" s="144">
        <f t="shared" si="113"/>
        <v>0.35488721804511281</v>
      </c>
      <c r="K667" s="143">
        <v>805</v>
      </c>
      <c r="L667" s="144">
        <f t="shared" si="114"/>
        <v>-0.10654827968923419</v>
      </c>
      <c r="M667" s="144">
        <f t="shared" si="115"/>
        <v>8.1989247311827995E-2</v>
      </c>
    </row>
    <row r="668" spans="2:13" x14ac:dyDescent="0.25">
      <c r="B668" s="142" t="s">
        <v>156</v>
      </c>
      <c r="C668" s="143">
        <v>869</v>
      </c>
      <c r="D668" s="144">
        <v>0.18231292517006792</v>
      </c>
      <c r="E668" s="143">
        <v>172</v>
      </c>
      <c r="F668" s="144">
        <f t="shared" si="112"/>
        <v>-0.80207134637514388</v>
      </c>
      <c r="G668" s="143">
        <v>505</v>
      </c>
      <c r="H668" s="144">
        <f t="shared" si="113"/>
        <v>1.9360465116279069</v>
      </c>
      <c r="I668" s="143">
        <v>838</v>
      </c>
      <c r="J668" s="144">
        <f t="shared" si="113"/>
        <v>0.65940594059405933</v>
      </c>
      <c r="K668" s="143"/>
      <c r="L668" s="144"/>
      <c r="M668" s="144"/>
    </row>
    <row r="669" spans="2:13" x14ac:dyDescent="0.25">
      <c r="B669" s="142" t="s">
        <v>158</v>
      </c>
      <c r="C669" s="143">
        <v>941</v>
      </c>
      <c r="D669" s="144">
        <v>-0.18315972222222221</v>
      </c>
      <c r="E669" s="143">
        <v>175</v>
      </c>
      <c r="F669" s="144">
        <f t="shared" si="112"/>
        <v>-0.81402763018065882</v>
      </c>
      <c r="G669" s="143">
        <v>747</v>
      </c>
      <c r="H669" s="144">
        <f t="shared" si="113"/>
        <v>3.2685714285714287</v>
      </c>
      <c r="I669" s="143">
        <v>933</v>
      </c>
      <c r="J669" s="144">
        <f t="shared" si="113"/>
        <v>0.24899598393574296</v>
      </c>
      <c r="K669" s="143"/>
      <c r="L669" s="144"/>
      <c r="M669" s="144"/>
    </row>
    <row r="670" spans="2:13" x14ac:dyDescent="0.25">
      <c r="B670" s="142" t="s">
        <v>160</v>
      </c>
      <c r="C670" s="143">
        <v>1050</v>
      </c>
      <c r="D670" s="144">
        <v>2.2395326192794496E-2</v>
      </c>
      <c r="E670" s="143">
        <v>136</v>
      </c>
      <c r="F670" s="144">
        <f t="shared" si="112"/>
        <v>-0.87047619047619051</v>
      </c>
      <c r="G670" s="143">
        <v>720</v>
      </c>
      <c r="H670" s="144">
        <f t="shared" si="113"/>
        <v>4.2941176470588234</v>
      </c>
      <c r="I670" s="143">
        <v>1064</v>
      </c>
      <c r="J670" s="144">
        <f t="shared" si="113"/>
        <v>0.47777777777777786</v>
      </c>
      <c r="K670" s="143"/>
      <c r="L670" s="144"/>
      <c r="M670" s="144"/>
    </row>
    <row r="671" spans="2:13" x14ac:dyDescent="0.25">
      <c r="B671" s="142" t="s">
        <v>162</v>
      </c>
      <c r="C671" s="143">
        <v>883</v>
      </c>
      <c r="D671" s="144">
        <v>-0.31284046692607004</v>
      </c>
      <c r="E671" s="143">
        <v>261</v>
      </c>
      <c r="F671" s="144">
        <f t="shared" si="112"/>
        <v>-0.70441676104190254</v>
      </c>
      <c r="G671" s="143">
        <v>937</v>
      </c>
      <c r="H671" s="144">
        <f t="shared" si="113"/>
        <v>2.5900383141762453</v>
      </c>
      <c r="I671" s="143">
        <v>1351</v>
      </c>
      <c r="J671" s="144">
        <f t="shared" si="113"/>
        <v>0.44183564567769484</v>
      </c>
      <c r="K671" s="143"/>
      <c r="L671" s="144"/>
      <c r="M671" s="144"/>
    </row>
    <row r="672" spans="2:13" ht="15.75" x14ac:dyDescent="0.25">
      <c r="B672" s="145" t="s">
        <v>122</v>
      </c>
      <c r="C672" s="146">
        <v>11311</v>
      </c>
      <c r="D672" s="147">
        <v>-3.0014578509561796E-2</v>
      </c>
      <c r="E672" s="146">
        <v>3146</v>
      </c>
      <c r="F672" s="147">
        <f t="shared" si="112"/>
        <v>-0.72186367253116435</v>
      </c>
      <c r="G672" s="146">
        <v>5416</v>
      </c>
      <c r="H672" s="147">
        <f t="shared" si="113"/>
        <v>0.72155117609663066</v>
      </c>
      <c r="I672" s="146">
        <v>11611</v>
      </c>
      <c r="J672" s="147">
        <f t="shared" si="113"/>
        <v>1.1438330871491877</v>
      </c>
      <c r="K672" s="146">
        <v>9312</v>
      </c>
      <c r="L672" s="147">
        <v>0.25414141414141422</v>
      </c>
      <c r="M672" s="147">
        <v>0.23044397463002109</v>
      </c>
    </row>
    <row r="673" spans="2:14" ht="6" customHeight="1" x14ac:dyDescent="0.25"/>
    <row r="674" spans="2:14" x14ac:dyDescent="0.25">
      <c r="B674" s="49" t="s">
        <v>290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1"/>
      <c r="E675" s="121"/>
      <c r="G675" s="121"/>
      <c r="I675" s="121"/>
      <c r="K675" s="121"/>
    </row>
    <row r="679" spans="2:14" ht="48.75" customHeight="1" thickBot="1" x14ac:dyDescent="0.3">
      <c r="B679" s="322" t="s">
        <v>319</v>
      </c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1" t="s">
        <v>214</v>
      </c>
    </row>
    <row r="680" spans="2:14" ht="10.5" customHeight="1" thickBot="1" x14ac:dyDescent="0.3">
      <c r="B680" s="135"/>
      <c r="C680" s="136"/>
      <c r="D680" s="135"/>
      <c r="E680" s="135"/>
      <c r="F680" s="135"/>
      <c r="G680" s="135"/>
      <c r="H680" s="135"/>
      <c r="I680" s="135"/>
      <c r="J680" s="135"/>
      <c r="K680" s="4"/>
      <c r="L680" s="4"/>
      <c r="N680" s="1" t="s">
        <v>215</v>
      </c>
    </row>
    <row r="681" spans="2:14" ht="22.5" thickTop="1" thickBot="1" x14ac:dyDescent="0.3">
      <c r="B681" s="150" t="str">
        <f>C681</f>
        <v>Otros países o territorios del mundo (excluida España)</v>
      </c>
      <c r="C681" s="332" t="s">
        <v>248</v>
      </c>
      <c r="D681" s="333"/>
      <c r="E681" s="333"/>
      <c r="F681" s="333"/>
      <c r="G681" s="333"/>
      <c r="H681" s="333"/>
      <c r="I681" s="333"/>
      <c r="J681" s="333"/>
      <c r="K681" s="333"/>
      <c r="L681" s="333"/>
      <c r="M681" s="334"/>
    </row>
    <row r="682" spans="2:14" ht="22.5" thickTop="1" thickBot="1" x14ac:dyDescent="0.3">
      <c r="B682" s="13"/>
      <c r="C682" s="335">
        <f>2019</f>
        <v>2019</v>
      </c>
      <c r="D682" s="336"/>
      <c r="E682" s="337">
        <v>2020</v>
      </c>
      <c r="F682" s="336"/>
      <c r="G682" s="337">
        <v>2021</v>
      </c>
      <c r="H682" s="336"/>
      <c r="I682" s="337">
        <v>2022</v>
      </c>
      <c r="J682" s="336"/>
      <c r="K682" s="337">
        <v>2023</v>
      </c>
      <c r="L682" s="338"/>
      <c r="M682" s="339"/>
    </row>
    <row r="683" spans="2:14" ht="16.5" thickTop="1" thickBot="1" x14ac:dyDescent="0.3">
      <c r="B683" s="16"/>
      <c r="C683" s="138" t="s">
        <v>136</v>
      </c>
      <c r="D683" s="139" t="str">
        <f>CONCATENATE("var ",RIGHT(2019,2),"/",RIGHT(2018,2))</f>
        <v>var 19/18</v>
      </c>
      <c r="E683" s="140" t="s">
        <v>136</v>
      </c>
      <c r="F683" s="139" t="str">
        <f>CONCATENATE("var ",RIGHT(E682,2),"/",RIGHT(E682-1,2))</f>
        <v>var 20/19</v>
      </c>
      <c r="G683" s="140" t="s">
        <v>136</v>
      </c>
      <c r="H683" s="139" t="str">
        <f>CONCATENATE("var ",RIGHT(G682,2),"/",RIGHT(G682-1,2))</f>
        <v>var 21/20</v>
      </c>
      <c r="I683" s="140" t="s">
        <v>136</v>
      </c>
      <c r="J683" s="139" t="str">
        <f>CONCATENATE("var ",RIGHT(I682,2),"/",RIGHT(I682-1,2))</f>
        <v>var 22/21</v>
      </c>
      <c r="K683" s="140" t="s">
        <v>136</v>
      </c>
      <c r="L683" s="139" t="str">
        <f>CONCATENATE("var ",RIGHT(K682,2),"/",RIGHT(K682-1,2))</f>
        <v>var 23/22</v>
      </c>
      <c r="M683" s="139" t="str">
        <f>CONCATENATE("var ",RIGHT(K682,2),"/",RIGHT(2019,2))</f>
        <v>var 23/19</v>
      </c>
    </row>
    <row r="684" spans="2:14" x14ac:dyDescent="0.25">
      <c r="B684" s="142" t="s">
        <v>140</v>
      </c>
      <c r="C684" s="143">
        <v>103781</v>
      </c>
      <c r="D684" s="144">
        <v>3.9483568545358061E-2</v>
      </c>
      <c r="E684" s="143">
        <v>93803</v>
      </c>
      <c r="F684" s="144">
        <f t="shared" ref="F684:F696" si="116">IFERROR(E684/C684-1,"-")</f>
        <v>-9.6144766383056579E-2</v>
      </c>
      <c r="G684" s="143">
        <v>11040</v>
      </c>
      <c r="H684" s="144">
        <f t="shared" ref="H684:J696" si="117">IFERROR(G684/E684-1,"-")</f>
        <v>-0.88230653603829301</v>
      </c>
      <c r="I684" s="143">
        <v>65840</v>
      </c>
      <c r="J684" s="144">
        <f t="shared" si="117"/>
        <v>4.9637681159420293</v>
      </c>
      <c r="K684" s="143">
        <v>100745</v>
      </c>
      <c r="L684" s="144">
        <f t="shared" ref="L684:L691" si="118">IFERROR(K684/I684-1,"-")</f>
        <v>0.53014884568651266</v>
      </c>
      <c r="M684" s="144">
        <f>K684/C684-1</f>
        <v>-2.9253909675181378E-2</v>
      </c>
    </row>
    <row r="685" spans="2:14" x14ac:dyDescent="0.25">
      <c r="B685" s="142" t="s">
        <v>142</v>
      </c>
      <c r="C685" s="143">
        <v>101325</v>
      </c>
      <c r="D685" s="144">
        <v>4.1581003289473673E-2</v>
      </c>
      <c r="E685" s="143">
        <v>102662</v>
      </c>
      <c r="F685" s="144">
        <f t="shared" si="116"/>
        <v>1.3195164075993082E-2</v>
      </c>
      <c r="G685" s="143">
        <v>10886</v>
      </c>
      <c r="H685" s="144">
        <f t="shared" si="117"/>
        <v>-0.89396271259083204</v>
      </c>
      <c r="I685" s="143">
        <v>71535</v>
      </c>
      <c r="J685" s="144">
        <f t="shared" si="117"/>
        <v>5.5712842182619875</v>
      </c>
      <c r="K685" s="143">
        <v>97184</v>
      </c>
      <c r="L685" s="144">
        <f t="shared" si="118"/>
        <v>0.35855175788075777</v>
      </c>
      <c r="M685" s="144">
        <f>IFERROR(K685/C685-1,"-")</f>
        <v>-4.0868492474710139E-2</v>
      </c>
    </row>
    <row r="686" spans="2:14" x14ac:dyDescent="0.25">
      <c r="B686" s="142" t="s">
        <v>144</v>
      </c>
      <c r="C686" s="143">
        <v>102568</v>
      </c>
      <c r="D686" s="144">
        <v>-1.6068225204570075E-2</v>
      </c>
      <c r="E686" s="143">
        <v>34351</v>
      </c>
      <c r="F686" s="144">
        <f t="shared" si="116"/>
        <v>-0.66509047656189058</v>
      </c>
      <c r="G686" s="143">
        <v>14775</v>
      </c>
      <c r="H686" s="144">
        <f t="shared" si="117"/>
        <v>-0.56988151727751735</v>
      </c>
      <c r="I686" s="143">
        <v>73931</v>
      </c>
      <c r="J686" s="144">
        <f t="shared" si="117"/>
        <v>4.0037901861252116</v>
      </c>
      <c r="K686" s="143">
        <v>90104</v>
      </c>
      <c r="L686" s="144">
        <f t="shared" si="118"/>
        <v>0.21875803113714132</v>
      </c>
      <c r="M686" s="144">
        <f t="shared" ref="M686:M691" si="119">IFERROR(K686/C686-1,"-")</f>
        <v>-0.12151938226347403</v>
      </c>
    </row>
    <row r="687" spans="2:14" x14ac:dyDescent="0.25">
      <c r="B687" s="142" t="s">
        <v>146</v>
      </c>
      <c r="C687" s="143">
        <v>71254</v>
      </c>
      <c r="D687" s="144">
        <v>-3.3778561258390405E-2</v>
      </c>
      <c r="E687" s="143">
        <v>0</v>
      </c>
      <c r="F687" s="144">
        <f t="shared" si="116"/>
        <v>-1</v>
      </c>
      <c r="G687" s="143">
        <v>19501</v>
      </c>
      <c r="H687" s="144" t="str">
        <f t="shared" si="117"/>
        <v>-</v>
      </c>
      <c r="I687" s="143">
        <v>60586</v>
      </c>
      <c r="J687" s="144">
        <f t="shared" si="117"/>
        <v>2.1068150351264037</v>
      </c>
      <c r="K687" s="143">
        <v>72564</v>
      </c>
      <c r="L687" s="144">
        <f t="shared" si="118"/>
        <v>0.1977024395074769</v>
      </c>
      <c r="M687" s="144">
        <f t="shared" si="119"/>
        <v>1.8384932775703744E-2</v>
      </c>
    </row>
    <row r="688" spans="2:14" x14ac:dyDescent="0.25">
      <c r="B688" s="142" t="s">
        <v>148</v>
      </c>
      <c r="C688" s="143">
        <v>52542</v>
      </c>
      <c r="D688" s="144">
        <v>-0.12216393223510547</v>
      </c>
      <c r="E688" s="143">
        <v>304</v>
      </c>
      <c r="F688" s="144">
        <f t="shared" si="116"/>
        <v>-0.99421415248753375</v>
      </c>
      <c r="G688" s="143">
        <v>18326</v>
      </c>
      <c r="H688" s="144">
        <f t="shared" si="117"/>
        <v>59.282894736842103</v>
      </c>
      <c r="I688" s="143">
        <v>48037</v>
      </c>
      <c r="J688" s="144">
        <f t="shared" si="117"/>
        <v>1.6212484993997598</v>
      </c>
      <c r="K688" s="143">
        <v>57632</v>
      </c>
      <c r="L688" s="144">
        <f t="shared" si="118"/>
        <v>0.19974186564523189</v>
      </c>
      <c r="M688" s="144">
        <f t="shared" si="119"/>
        <v>9.6874881047542827E-2</v>
      </c>
    </row>
    <row r="689" spans="2:13" x14ac:dyDescent="0.25">
      <c r="B689" s="142" t="s">
        <v>150</v>
      </c>
      <c r="C689" s="143">
        <v>53655</v>
      </c>
      <c r="D689" s="144">
        <v>-0.11030228663339248</v>
      </c>
      <c r="E689" s="143">
        <v>2292</v>
      </c>
      <c r="F689" s="144">
        <f t="shared" si="116"/>
        <v>-0.95728263908303046</v>
      </c>
      <c r="G689" s="143">
        <v>18424</v>
      </c>
      <c r="H689" s="144">
        <f t="shared" si="117"/>
        <v>7.0383944153577662</v>
      </c>
      <c r="I689" s="143">
        <v>46625</v>
      </c>
      <c r="J689" s="144">
        <f t="shared" si="117"/>
        <v>1.5306665219279201</v>
      </c>
      <c r="K689" s="143">
        <v>58859</v>
      </c>
      <c r="L689" s="144">
        <f t="shared" si="118"/>
        <v>0.26239142091152812</v>
      </c>
      <c r="M689" s="144">
        <f t="shared" si="119"/>
        <v>9.6990028888267688E-2</v>
      </c>
    </row>
    <row r="690" spans="2:13" x14ac:dyDescent="0.25">
      <c r="B690" s="142" t="s">
        <v>152</v>
      </c>
      <c r="C690" s="143">
        <v>75100</v>
      </c>
      <c r="D690" s="144">
        <v>-1.6951371163034246E-2</v>
      </c>
      <c r="E690" s="143">
        <v>8718</v>
      </c>
      <c r="F690" s="144">
        <f t="shared" si="116"/>
        <v>-0.88391478029294279</v>
      </c>
      <c r="G690" s="143">
        <v>34437</v>
      </c>
      <c r="H690" s="144">
        <f t="shared" si="117"/>
        <v>2.9501032346868548</v>
      </c>
      <c r="I690" s="143">
        <v>62732</v>
      </c>
      <c r="J690" s="144">
        <f t="shared" si="117"/>
        <v>0.82164532334407769</v>
      </c>
      <c r="K690" s="143">
        <v>76189</v>
      </c>
      <c r="L690" s="144">
        <f t="shared" si="118"/>
        <v>0.21451571765606081</v>
      </c>
      <c r="M690" s="144">
        <f t="shared" si="119"/>
        <v>1.4500665778961475E-2</v>
      </c>
    </row>
    <row r="691" spans="2:13" x14ac:dyDescent="0.25">
      <c r="B691" s="142" t="s">
        <v>154</v>
      </c>
      <c r="C691" s="143">
        <v>68828</v>
      </c>
      <c r="D691" s="144">
        <v>-4.5540270690037743E-2</v>
      </c>
      <c r="E691" s="143">
        <v>13937</v>
      </c>
      <c r="F691" s="144">
        <f t="shared" si="116"/>
        <v>-0.79750973441041439</v>
      </c>
      <c r="G691" s="143">
        <v>36475</v>
      </c>
      <c r="H691" s="144">
        <f t="shared" si="117"/>
        <v>1.6171342469685013</v>
      </c>
      <c r="I691" s="143">
        <v>57271</v>
      </c>
      <c r="J691" s="144">
        <f t="shared" si="117"/>
        <v>0.57014393420150777</v>
      </c>
      <c r="K691" s="143">
        <v>66349</v>
      </c>
      <c r="L691" s="144">
        <f t="shared" si="118"/>
        <v>0.15850954235127723</v>
      </c>
      <c r="M691" s="144">
        <f t="shared" si="119"/>
        <v>-3.6017318533155152E-2</v>
      </c>
    </row>
    <row r="692" spans="2:13" x14ac:dyDescent="0.25">
      <c r="B692" s="142" t="s">
        <v>156</v>
      </c>
      <c r="C692" s="143">
        <v>58993</v>
      </c>
      <c r="D692" s="144">
        <v>-9.2541032780076637E-2</v>
      </c>
      <c r="E692" s="143">
        <v>10909</v>
      </c>
      <c r="F692" s="144">
        <f t="shared" si="116"/>
        <v>-0.81507975522519627</v>
      </c>
      <c r="G692" s="143">
        <v>33125</v>
      </c>
      <c r="H692" s="144">
        <f t="shared" si="117"/>
        <v>2.0364836373636446</v>
      </c>
      <c r="I692" s="143">
        <v>52597</v>
      </c>
      <c r="J692" s="144">
        <f t="shared" si="117"/>
        <v>0.58783396226415086</v>
      </c>
      <c r="K692" s="143"/>
      <c r="L692" s="144"/>
      <c r="M692" s="144"/>
    </row>
    <row r="693" spans="2:13" x14ac:dyDescent="0.25">
      <c r="B693" s="142" t="s">
        <v>158</v>
      </c>
      <c r="C693" s="143">
        <v>90956</v>
      </c>
      <c r="D693" s="144">
        <v>-2.0229657237650023E-2</v>
      </c>
      <c r="E693" s="143">
        <v>9873</v>
      </c>
      <c r="F693" s="144">
        <f t="shared" si="116"/>
        <v>-0.89145301024671264</v>
      </c>
      <c r="G693" s="143">
        <v>56288</v>
      </c>
      <c r="H693" s="144">
        <f t="shared" si="117"/>
        <v>4.701205307404031</v>
      </c>
      <c r="I693" s="143">
        <v>78761</v>
      </c>
      <c r="J693" s="144">
        <f t="shared" si="117"/>
        <v>0.39925028425241615</v>
      </c>
      <c r="K693" s="143"/>
      <c r="L693" s="144"/>
      <c r="M693" s="144"/>
    </row>
    <row r="694" spans="2:13" x14ac:dyDescent="0.25">
      <c r="B694" s="142" t="s">
        <v>160</v>
      </c>
      <c r="C694" s="143">
        <v>103604</v>
      </c>
      <c r="D694" s="144">
        <v>6.57751260158419E-2</v>
      </c>
      <c r="E694" s="143">
        <v>10651</v>
      </c>
      <c r="F694" s="144">
        <f t="shared" si="116"/>
        <v>-0.89719508899270295</v>
      </c>
      <c r="G694" s="143">
        <v>61762</v>
      </c>
      <c r="H694" s="144">
        <f t="shared" si="117"/>
        <v>4.7987043470096706</v>
      </c>
      <c r="I694" s="143">
        <v>88449</v>
      </c>
      <c r="J694" s="144">
        <f t="shared" si="117"/>
        <v>0.43209416793497613</v>
      </c>
      <c r="K694" s="143"/>
      <c r="L694" s="144"/>
      <c r="M694" s="144"/>
    </row>
    <row r="695" spans="2:13" x14ac:dyDescent="0.25">
      <c r="B695" s="142" t="s">
        <v>162</v>
      </c>
      <c r="C695" s="143">
        <v>98688</v>
      </c>
      <c r="D695" s="144">
        <v>-4.8698669751301327E-2</v>
      </c>
      <c r="E695" s="143">
        <v>14537</v>
      </c>
      <c r="F695" s="144">
        <f t="shared" si="116"/>
        <v>-0.85269738975356679</v>
      </c>
      <c r="G695" s="143">
        <v>75823</v>
      </c>
      <c r="H695" s="144">
        <f t="shared" si="117"/>
        <v>4.2158629703515169</v>
      </c>
      <c r="I695" s="143">
        <v>101006</v>
      </c>
      <c r="J695" s="144">
        <f t="shared" si="117"/>
        <v>0.33212877359112669</v>
      </c>
      <c r="K695" s="143"/>
      <c r="L695" s="144"/>
      <c r="M695" s="144"/>
    </row>
    <row r="696" spans="2:13" ht="15.75" x14ac:dyDescent="0.25">
      <c r="B696" s="145" t="s">
        <v>122</v>
      </c>
      <c r="C696" s="146">
        <v>981294</v>
      </c>
      <c r="D696" s="147">
        <v>-2.1219508302678713E-2</v>
      </c>
      <c r="E696" s="146">
        <v>302454</v>
      </c>
      <c r="F696" s="147">
        <f t="shared" si="116"/>
        <v>-0.69178044500424951</v>
      </c>
      <c r="G696" s="146">
        <v>390862</v>
      </c>
      <c r="H696" s="147">
        <f t="shared" si="117"/>
        <v>0.29230230051511974</v>
      </c>
      <c r="I696" s="146">
        <v>807370</v>
      </c>
      <c r="J696" s="147">
        <f t="shared" si="117"/>
        <v>1.0656139507038289</v>
      </c>
      <c r="K696" s="146">
        <v>619626</v>
      </c>
      <c r="L696" s="147">
        <v>0.2734910812093958</v>
      </c>
      <c r="M696" s="147">
        <v>-1.4986018666153678E-2</v>
      </c>
    </row>
    <row r="697" spans="2:13" ht="6" customHeight="1" x14ac:dyDescent="0.25"/>
    <row r="698" spans="2:13" x14ac:dyDescent="0.25">
      <c r="B698" s="49" t="s">
        <v>290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1"/>
      <c r="E699" s="121"/>
      <c r="G699" s="121"/>
      <c r="I699" s="121"/>
      <c r="K699" s="121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60E87-116C-42E9-AD48-8A6A0108A29D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22" t="s">
        <v>320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1" t="s">
        <v>131</v>
      </c>
    </row>
    <row r="5" spans="1:14" ht="10.5" customHeight="1" thickBot="1" x14ac:dyDescent="0.3">
      <c r="B5" s="135"/>
      <c r="C5" s="136"/>
      <c r="D5" s="135"/>
      <c r="E5" s="135"/>
      <c r="F5" s="135"/>
      <c r="G5" s="135"/>
      <c r="H5" s="135"/>
      <c r="I5" s="135"/>
      <c r="J5" s="135"/>
      <c r="K5" s="4"/>
      <c r="L5" s="4"/>
      <c r="N5" s="1" t="s">
        <v>133</v>
      </c>
    </row>
    <row r="6" spans="1:14" ht="22.5" thickTop="1" thickBot="1" x14ac:dyDescent="0.3">
      <c r="B6" s="137" t="s">
        <v>122</v>
      </c>
      <c r="C6" s="332" t="s">
        <v>134</v>
      </c>
      <c r="D6" s="333"/>
      <c r="E6" s="333"/>
      <c r="F6" s="333"/>
      <c r="G6" s="333"/>
      <c r="H6" s="333"/>
      <c r="I6" s="333"/>
      <c r="J6" s="333"/>
      <c r="K6" s="333"/>
      <c r="L6" s="333"/>
      <c r="M6" s="334"/>
    </row>
    <row r="7" spans="1:14" ht="22.5" thickTop="1" thickBot="1" x14ac:dyDescent="0.3">
      <c r="B7" s="13"/>
      <c r="C7" s="335">
        <f>2019</f>
        <v>2019</v>
      </c>
      <c r="D7" s="336"/>
      <c r="E7" s="337">
        <v>2020</v>
      </c>
      <c r="F7" s="336"/>
      <c r="G7" s="337">
        <v>2021</v>
      </c>
      <c r="H7" s="336"/>
      <c r="I7" s="337">
        <v>2022</v>
      </c>
      <c r="J7" s="336"/>
      <c r="K7" s="337">
        <v>2023</v>
      </c>
      <c r="L7" s="338"/>
      <c r="M7" s="339"/>
    </row>
    <row r="8" spans="1:14" ht="16.5" thickTop="1" thickBot="1" x14ac:dyDescent="0.3">
      <c r="B8" s="16"/>
      <c r="C8" s="138" t="s">
        <v>136</v>
      </c>
      <c r="D8" s="139" t="str">
        <f>CONCATENATE("var ",RIGHT(2019,2),"/",RIGHT(2018,2))</f>
        <v>var 19/18</v>
      </c>
      <c r="E8" s="140" t="s">
        <v>136</v>
      </c>
      <c r="F8" s="139" t="str">
        <f>CONCATENATE("var ",RIGHT(E7,2),"/",RIGHT(E7-1,2))</f>
        <v>var 20/19</v>
      </c>
      <c r="G8" s="140" t="s">
        <v>136</v>
      </c>
      <c r="H8" s="139" t="str">
        <f>CONCATENATE("var ",RIGHT(G7,2),"/",RIGHT(G7-1,2))</f>
        <v>var 21/20</v>
      </c>
      <c r="I8" s="140" t="s">
        <v>136</v>
      </c>
      <c r="J8" s="139" t="str">
        <f>CONCATENATE("var ",RIGHT(I7,2),"/",RIGHT(I7-1,2))</f>
        <v>var 22/21</v>
      </c>
      <c r="K8" s="140" t="s">
        <v>136</v>
      </c>
      <c r="L8" s="139" t="str">
        <f>CONCATENATE("var ",RIGHT(K7,2),"/",RIGHT(K7-1,2))</f>
        <v>var 23/22</v>
      </c>
      <c r="M8" s="139" t="str">
        <f>CONCATENATE("var ",RIGHT(K7,2),"/",RIGHT(2019,2))</f>
        <v>var 23/19</v>
      </c>
    </row>
    <row r="9" spans="1:14" x14ac:dyDescent="0.25">
      <c r="A9" s="1" t="s">
        <v>139</v>
      </c>
      <c r="B9" s="142" t="s">
        <v>140</v>
      </c>
      <c r="C9" s="143">
        <v>130096</v>
      </c>
      <c r="D9" s="144">
        <v>-8.3605113936533693E-2</v>
      </c>
      <c r="E9" s="143">
        <v>119567</v>
      </c>
      <c r="F9" s="144">
        <f t="shared" ref="F9:L21" si="0">IFERROR(E9/C9-1,"-")</f>
        <v>-8.0932542122740148E-2</v>
      </c>
      <c r="G9" s="143">
        <v>17253</v>
      </c>
      <c r="H9" s="144">
        <f t="shared" si="0"/>
        <v>-0.85570433313539684</v>
      </c>
      <c r="I9" s="143">
        <v>89946</v>
      </c>
      <c r="J9" s="144">
        <f t="shared" si="0"/>
        <v>4.2133541992696921</v>
      </c>
      <c r="K9" s="143">
        <v>139270</v>
      </c>
      <c r="L9" s="144">
        <f t="shared" si="0"/>
        <v>0.54837346852555968</v>
      </c>
      <c r="M9" s="144">
        <f>K9/C9-1</f>
        <v>7.0517156561308525E-2</v>
      </c>
    </row>
    <row r="10" spans="1:14" x14ac:dyDescent="0.25">
      <c r="A10" s="1" t="s">
        <v>141</v>
      </c>
      <c r="B10" s="142" t="s">
        <v>142</v>
      </c>
      <c r="C10" s="143">
        <v>125770</v>
      </c>
      <c r="D10" s="144">
        <v>-0.1341434029809645</v>
      </c>
      <c r="E10" s="143">
        <v>145950</v>
      </c>
      <c r="F10" s="144">
        <f t="shared" si="0"/>
        <v>0.16045161803291719</v>
      </c>
      <c r="G10" s="143">
        <v>12595</v>
      </c>
      <c r="H10" s="144">
        <f t="shared" si="0"/>
        <v>-0.91370332305584101</v>
      </c>
      <c r="I10" s="143">
        <v>130563</v>
      </c>
      <c r="J10" s="144">
        <f t="shared" si="0"/>
        <v>9.3662564509726085</v>
      </c>
      <c r="K10" s="143">
        <v>148053</v>
      </c>
      <c r="L10" s="144">
        <f t="shared" si="0"/>
        <v>0.13395831897245003</v>
      </c>
      <c r="M10" s="144">
        <f>IFERROR(K10/C10-1,"-")</f>
        <v>0.17717261668124351</v>
      </c>
    </row>
    <row r="11" spans="1:14" x14ac:dyDescent="0.25">
      <c r="A11" s="1" t="s">
        <v>143</v>
      </c>
      <c r="B11" s="142" t="s">
        <v>144</v>
      </c>
      <c r="C11" s="143">
        <v>153248</v>
      </c>
      <c r="D11" s="144">
        <v>-0.148466107675296</v>
      </c>
      <c r="E11" s="143">
        <v>61658</v>
      </c>
      <c r="F11" s="144">
        <f t="shared" si="0"/>
        <v>-0.59765869701399033</v>
      </c>
      <c r="G11" s="143">
        <v>20630</v>
      </c>
      <c r="H11" s="144">
        <f t="shared" si="0"/>
        <v>-0.66541243634240488</v>
      </c>
      <c r="I11" s="143">
        <v>146499</v>
      </c>
      <c r="J11" s="144">
        <f t="shared" si="0"/>
        <v>6.1012603005332045</v>
      </c>
      <c r="K11" s="143">
        <v>163833</v>
      </c>
      <c r="L11" s="144">
        <f t="shared" si="0"/>
        <v>0.11832162676878344</v>
      </c>
      <c r="M11" s="144">
        <f t="shared" ref="M11:M16" si="1">IFERROR(K11/C11-1,"-")</f>
        <v>6.9071048235539889E-2</v>
      </c>
    </row>
    <row r="12" spans="1:14" x14ac:dyDescent="0.25">
      <c r="A12" s="1" t="s">
        <v>145</v>
      </c>
      <c r="B12" s="142" t="s">
        <v>146</v>
      </c>
      <c r="C12" s="143">
        <v>156559</v>
      </c>
      <c r="D12" s="144">
        <v>1.5864879245234054E-2</v>
      </c>
      <c r="E12" s="143">
        <v>0</v>
      </c>
      <c r="F12" s="144">
        <f t="shared" si="0"/>
        <v>-1</v>
      </c>
      <c r="G12" s="143">
        <v>23757</v>
      </c>
      <c r="H12" s="144" t="str">
        <f t="shared" si="0"/>
        <v>-</v>
      </c>
      <c r="I12" s="143">
        <v>161071</v>
      </c>
      <c r="J12" s="144">
        <f t="shared" si="0"/>
        <v>5.7799385444290108</v>
      </c>
      <c r="K12" s="143">
        <v>168611</v>
      </c>
      <c r="L12" s="144">
        <f t="shared" si="0"/>
        <v>4.681165448777258E-2</v>
      </c>
      <c r="M12" s="144">
        <f t="shared" si="1"/>
        <v>7.6980563238140176E-2</v>
      </c>
    </row>
    <row r="13" spans="1:14" x14ac:dyDescent="0.25">
      <c r="A13" s="1" t="s">
        <v>147</v>
      </c>
      <c r="B13" s="142" t="s">
        <v>148</v>
      </c>
      <c r="C13" s="143">
        <v>129696</v>
      </c>
      <c r="D13" s="144">
        <v>-9.1452949541509287E-2</v>
      </c>
      <c r="E13" s="143">
        <v>42</v>
      </c>
      <c r="F13" s="144">
        <f t="shared" si="0"/>
        <v>-0.99967616580310881</v>
      </c>
      <c r="G13" s="143">
        <v>43176</v>
      </c>
      <c r="H13" s="144">
        <f t="shared" si="0"/>
        <v>1027</v>
      </c>
      <c r="I13" s="143">
        <v>136416</v>
      </c>
      <c r="J13" s="144">
        <f t="shared" si="0"/>
        <v>2.159533073929961</v>
      </c>
      <c r="K13" s="143">
        <v>141752</v>
      </c>
      <c r="L13" s="144">
        <f t="shared" si="0"/>
        <v>3.9115646258503389E-2</v>
      </c>
      <c r="M13" s="144">
        <f t="shared" si="1"/>
        <v>9.295583518381445E-2</v>
      </c>
    </row>
    <row r="14" spans="1:14" x14ac:dyDescent="0.25">
      <c r="A14" s="1" t="s">
        <v>149</v>
      </c>
      <c r="B14" s="142" t="s">
        <v>150</v>
      </c>
      <c r="C14" s="143">
        <v>147393</v>
      </c>
      <c r="D14" s="144">
        <v>-8.6433450272099588E-2</v>
      </c>
      <c r="E14" s="143">
        <v>563</v>
      </c>
      <c r="F14" s="144">
        <f t="shared" si="0"/>
        <v>-0.99618027993188274</v>
      </c>
      <c r="G14" s="143">
        <v>55361</v>
      </c>
      <c r="H14" s="144">
        <f t="shared" si="0"/>
        <v>97.332149200710475</v>
      </c>
      <c r="I14" s="143">
        <v>146973</v>
      </c>
      <c r="J14" s="144">
        <f t="shared" si="0"/>
        <v>1.6548111486425463</v>
      </c>
      <c r="K14" s="143">
        <v>156915</v>
      </c>
      <c r="L14" s="144">
        <f t="shared" si="0"/>
        <v>6.7645077667326747E-2</v>
      </c>
      <c r="M14" s="144">
        <f t="shared" si="1"/>
        <v>6.4602796604994905E-2</v>
      </c>
    </row>
    <row r="15" spans="1:14" x14ac:dyDescent="0.25">
      <c r="A15" s="1" t="s">
        <v>151</v>
      </c>
      <c r="B15" s="142" t="s">
        <v>152</v>
      </c>
      <c r="C15" s="143">
        <v>160379</v>
      </c>
      <c r="D15" s="144">
        <v>-0.10797477084631124</v>
      </c>
      <c r="E15" s="143">
        <v>45550</v>
      </c>
      <c r="F15" s="144">
        <f t="shared" si="0"/>
        <v>-0.71598525991557493</v>
      </c>
      <c r="G15" s="143">
        <v>109853</v>
      </c>
      <c r="H15" s="144">
        <f t="shared" si="0"/>
        <v>1.411701427003293</v>
      </c>
      <c r="I15" s="143">
        <v>176209</v>
      </c>
      <c r="J15" s="144">
        <f t="shared" si="0"/>
        <v>0.60404358551882975</v>
      </c>
      <c r="K15" s="143">
        <v>174442</v>
      </c>
      <c r="L15" s="144">
        <f t="shared" si="0"/>
        <v>-1.0027864638015083E-2</v>
      </c>
      <c r="M15" s="144">
        <f t="shared" si="1"/>
        <v>8.768604368402344E-2</v>
      </c>
    </row>
    <row r="16" spans="1:14" x14ac:dyDescent="0.25">
      <c r="A16" s="1" t="s">
        <v>153</v>
      </c>
      <c r="B16" s="142" t="s">
        <v>154</v>
      </c>
      <c r="C16" s="143">
        <v>177390</v>
      </c>
      <c r="D16" s="144">
        <v>-4.4461442330481993E-2</v>
      </c>
      <c r="E16" s="143">
        <v>76325</v>
      </c>
      <c r="F16" s="144">
        <f t="shared" si="0"/>
        <v>-0.56973335588251872</v>
      </c>
      <c r="G16" s="143">
        <v>145205</v>
      </c>
      <c r="H16" s="144">
        <f t="shared" si="0"/>
        <v>0.90245660006550943</v>
      </c>
      <c r="I16" s="143">
        <v>199508</v>
      </c>
      <c r="J16" s="144">
        <f t="shared" si="0"/>
        <v>0.37397472538824417</v>
      </c>
      <c r="K16" s="143">
        <v>187036</v>
      </c>
      <c r="L16" s="144">
        <f t="shared" si="0"/>
        <v>-6.2513783908414666E-2</v>
      </c>
      <c r="M16" s="144">
        <f t="shared" si="1"/>
        <v>5.4377360617847703E-2</v>
      </c>
    </row>
    <row r="17" spans="1:14" x14ac:dyDescent="0.25">
      <c r="A17" s="1" t="s">
        <v>155</v>
      </c>
      <c r="B17" s="142" t="s">
        <v>156</v>
      </c>
      <c r="C17" s="143">
        <v>147691</v>
      </c>
      <c r="D17" s="144">
        <v>-0.11318001681277767</v>
      </c>
      <c r="E17" s="143">
        <v>28431</v>
      </c>
      <c r="F17" s="144">
        <f t="shared" si="0"/>
        <v>-0.8074967330439905</v>
      </c>
      <c r="G17" s="143">
        <v>121533</v>
      </c>
      <c r="H17" s="144">
        <f t="shared" si="0"/>
        <v>3.2746649783686816</v>
      </c>
      <c r="I17" s="143">
        <v>163358</v>
      </c>
      <c r="J17" s="144">
        <f t="shared" si="0"/>
        <v>0.3441452115886221</v>
      </c>
      <c r="K17" s="143"/>
      <c r="L17" s="144"/>
      <c r="M17" s="144"/>
    </row>
    <row r="18" spans="1:14" x14ac:dyDescent="0.25">
      <c r="A18" s="1" t="s">
        <v>157</v>
      </c>
      <c r="B18" s="142" t="s">
        <v>158</v>
      </c>
      <c r="C18" s="143">
        <v>157843</v>
      </c>
      <c r="D18" s="144">
        <v>-9.6522157224136595E-2</v>
      </c>
      <c r="E18" s="143">
        <v>26146</v>
      </c>
      <c r="F18" s="144">
        <f t="shared" si="0"/>
        <v>-0.83435439012182988</v>
      </c>
      <c r="G18" s="143">
        <v>159028</v>
      </c>
      <c r="H18" s="144">
        <f t="shared" si="0"/>
        <v>5.0823070450546926</v>
      </c>
      <c r="I18" s="143">
        <v>175268</v>
      </c>
      <c r="J18" s="144">
        <f t="shared" si="0"/>
        <v>0.1021203813164977</v>
      </c>
      <c r="K18" s="143"/>
      <c r="L18" s="144"/>
      <c r="M18" s="144"/>
    </row>
    <row r="19" spans="1:14" x14ac:dyDescent="0.25">
      <c r="A19" s="1" t="s">
        <v>159</v>
      </c>
      <c r="B19" s="142" t="s">
        <v>160</v>
      </c>
      <c r="C19" s="143">
        <v>135506</v>
      </c>
      <c r="D19" s="144">
        <v>6.461867553997358E-3</v>
      </c>
      <c r="E19" s="143">
        <v>24261</v>
      </c>
      <c r="F19" s="144">
        <f t="shared" si="0"/>
        <v>-0.82095995749265716</v>
      </c>
      <c r="G19" s="143">
        <v>136038</v>
      </c>
      <c r="H19" s="144">
        <f t="shared" si="0"/>
        <v>4.6072709286509212</v>
      </c>
      <c r="I19" s="143">
        <v>147441</v>
      </c>
      <c r="J19" s="144">
        <f t="shared" si="0"/>
        <v>8.3822167335597442E-2</v>
      </c>
      <c r="K19" s="143"/>
      <c r="L19" s="144"/>
      <c r="M19" s="144"/>
    </row>
    <row r="20" spans="1:14" x14ac:dyDescent="0.25">
      <c r="A20" s="1" t="s">
        <v>161</v>
      </c>
      <c r="B20" s="142" t="s">
        <v>162</v>
      </c>
      <c r="C20" s="143">
        <v>133370</v>
      </c>
      <c r="D20" s="144">
        <v>-2.5051718970445225E-2</v>
      </c>
      <c r="E20" s="143">
        <v>29774</v>
      </c>
      <c r="F20" s="144">
        <f t="shared" si="0"/>
        <v>-0.77675639199220214</v>
      </c>
      <c r="G20" s="143">
        <v>119951</v>
      </c>
      <c r="H20" s="144">
        <f t="shared" si="0"/>
        <v>3.0287163296836166</v>
      </c>
      <c r="I20" s="143">
        <v>150958</v>
      </c>
      <c r="J20" s="144">
        <f t="shared" si="0"/>
        <v>0.25849721969804329</v>
      </c>
      <c r="K20" s="143"/>
      <c r="L20" s="144"/>
      <c r="M20" s="144"/>
    </row>
    <row r="21" spans="1:14" ht="15.75" x14ac:dyDescent="0.25">
      <c r="A21" s="1" t="s">
        <v>0</v>
      </c>
      <c r="B21" s="145" t="s">
        <v>122</v>
      </c>
      <c r="C21" s="146">
        <v>1754941</v>
      </c>
      <c r="D21" s="147">
        <v>-7.8047601661146104E-2</v>
      </c>
      <c r="E21" s="146">
        <v>558351</v>
      </c>
      <c r="F21" s="147">
        <f t="shared" si="0"/>
        <v>-0.68184058609377751</v>
      </c>
      <c r="G21" s="146">
        <v>964380</v>
      </c>
      <c r="H21" s="147">
        <f t="shared" si="0"/>
        <v>0.72719310971055839</v>
      </c>
      <c r="I21" s="146">
        <v>1824210</v>
      </c>
      <c r="J21" s="147">
        <f t="shared" si="0"/>
        <v>0.89158837802525981</v>
      </c>
      <c r="K21" s="146">
        <v>1279912</v>
      </c>
      <c r="L21" s="147">
        <v>7.8106613543803105E-2</v>
      </c>
      <c r="M21" s="147">
        <v>8.4183303953898614E-2</v>
      </c>
    </row>
    <row r="22" spans="1:14" ht="6" customHeight="1" x14ac:dyDescent="0.25"/>
    <row r="23" spans="1:14" x14ac:dyDescent="0.25">
      <c r="B23" s="49" t="s">
        <v>321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41"/>
      <c r="G24" s="141"/>
      <c r="I24" s="141"/>
      <c r="L24" s="121"/>
    </row>
    <row r="26" spans="1:14" ht="48.75" customHeight="1" thickBot="1" x14ac:dyDescent="0.3">
      <c r="B26" s="322" t="s">
        <v>322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1" t="s">
        <v>164</v>
      </c>
    </row>
    <row r="27" spans="1:14" ht="10.5" customHeight="1" thickBot="1" x14ac:dyDescent="0.3">
      <c r="B27" s="135"/>
      <c r="C27" s="136"/>
      <c r="D27" s="135"/>
      <c r="E27" s="135"/>
      <c r="F27" s="135"/>
      <c r="G27" s="135"/>
      <c r="H27" s="135"/>
      <c r="I27" s="135"/>
      <c r="J27" s="135"/>
      <c r="K27" s="4"/>
      <c r="L27" s="4"/>
      <c r="N27" s="1" t="s">
        <v>165</v>
      </c>
    </row>
    <row r="28" spans="1:14" ht="22.5" thickTop="1" thickBot="1" x14ac:dyDescent="0.3">
      <c r="B28" s="150" t="s">
        <v>166</v>
      </c>
      <c r="C28" s="332" t="s">
        <v>167</v>
      </c>
      <c r="D28" s="333"/>
      <c r="E28" s="333"/>
      <c r="F28" s="333"/>
      <c r="G28" s="333"/>
      <c r="H28" s="333"/>
      <c r="I28" s="333"/>
      <c r="J28" s="333"/>
      <c r="K28" s="333"/>
      <c r="L28" s="333"/>
      <c r="M28" s="334"/>
    </row>
    <row r="29" spans="1:14" ht="22.5" thickTop="1" thickBot="1" x14ac:dyDescent="0.3">
      <c r="B29" s="13"/>
      <c r="C29" s="335">
        <f>2019</f>
        <v>2019</v>
      </c>
      <c r="D29" s="336"/>
      <c r="E29" s="337">
        <v>2020</v>
      </c>
      <c r="F29" s="336"/>
      <c r="G29" s="337">
        <v>2021</v>
      </c>
      <c r="H29" s="336"/>
      <c r="I29" s="337">
        <v>2022</v>
      </c>
      <c r="J29" s="336"/>
      <c r="K29" s="337">
        <v>2023</v>
      </c>
      <c r="L29" s="338"/>
      <c r="M29" s="339"/>
    </row>
    <row r="30" spans="1:14" ht="16.5" thickTop="1" thickBot="1" x14ac:dyDescent="0.3">
      <c r="B30" s="16"/>
      <c r="C30" s="138" t="s">
        <v>136</v>
      </c>
      <c r="D30" s="139" t="str">
        <f>CONCATENATE("var ",RIGHT(2019,2),"/",RIGHT(2018,2))</f>
        <v>var 19/18</v>
      </c>
      <c r="E30" s="140" t="s">
        <v>136</v>
      </c>
      <c r="F30" s="139" t="str">
        <f>CONCATENATE("var ",RIGHT(E29,2),"/",RIGHT(E29-1,2))</f>
        <v>var 20/19</v>
      </c>
      <c r="G30" s="140" t="s">
        <v>136</v>
      </c>
      <c r="H30" s="139" t="str">
        <f>CONCATENATE("var ",RIGHT(G29,2),"/",RIGHT(G29-1,2))</f>
        <v>var 21/20</v>
      </c>
      <c r="I30" s="140" t="s">
        <v>136</v>
      </c>
      <c r="J30" s="139" t="str">
        <f>CONCATENATE("var ",RIGHT(I29,2),"/",RIGHT(I29-1,2))</f>
        <v>var 22/21</v>
      </c>
      <c r="K30" s="140" t="s">
        <v>136</v>
      </c>
      <c r="L30" s="139" t="str">
        <f>CONCATENATE("var ",RIGHT(K29,2),"/",RIGHT(K29-1,2))</f>
        <v>var 23/22</v>
      </c>
      <c r="M30" s="139" t="str">
        <f>CONCATENATE("var ",RIGHT(K29,2),"/",RIGHT(2019,2))</f>
        <v>var 23/19</v>
      </c>
    </row>
    <row r="31" spans="1:14" x14ac:dyDescent="0.25">
      <c r="B31" s="142" t="s">
        <v>140</v>
      </c>
      <c r="C31" s="143">
        <v>7762</v>
      </c>
      <c r="D31" s="144">
        <v>-0.12609772573744649</v>
      </c>
      <c r="E31" s="143">
        <v>8356</v>
      </c>
      <c r="F31" s="144">
        <f t="shared" ref="F31:J43" si="2">IFERROR(E31/C31-1,"-")</f>
        <v>7.6526668384437002E-2</v>
      </c>
      <c r="G31" s="143">
        <v>3177</v>
      </c>
      <c r="H31" s="144">
        <f t="shared" si="2"/>
        <v>-0.61979415988511244</v>
      </c>
      <c r="I31" s="143">
        <v>8951</v>
      </c>
      <c r="J31" s="144">
        <f t="shared" si="2"/>
        <v>1.8174378344350015</v>
      </c>
      <c r="K31" s="143">
        <v>13152</v>
      </c>
      <c r="L31" s="144">
        <f t="shared" ref="L31:L38" si="3">IFERROR(K31/I31-1,"-")</f>
        <v>0.46933303541503735</v>
      </c>
      <c r="M31" s="144">
        <f>K31/C31-1</f>
        <v>0.69440865756248393</v>
      </c>
    </row>
    <row r="32" spans="1:14" x14ac:dyDescent="0.25">
      <c r="B32" s="142" t="s">
        <v>142</v>
      </c>
      <c r="C32" s="143">
        <v>7784</v>
      </c>
      <c r="D32" s="144">
        <v>-7.2228843861740222E-2</v>
      </c>
      <c r="E32" s="143">
        <v>10629</v>
      </c>
      <c r="F32" s="144">
        <f t="shared" si="2"/>
        <v>0.3654933196300103</v>
      </c>
      <c r="G32" s="143">
        <v>2838</v>
      </c>
      <c r="H32" s="144">
        <f t="shared" si="2"/>
        <v>-0.73299463731301162</v>
      </c>
      <c r="I32" s="143">
        <v>10940</v>
      </c>
      <c r="J32" s="144">
        <f t="shared" si="2"/>
        <v>2.8548273431994362</v>
      </c>
      <c r="K32" s="143">
        <v>11394</v>
      </c>
      <c r="L32" s="144">
        <f t="shared" si="3"/>
        <v>4.1499085923217605E-2</v>
      </c>
      <c r="M32" s="144">
        <f>IFERROR(K32/C32-1,"-")</f>
        <v>0.46377183967112035</v>
      </c>
    </row>
    <row r="33" spans="2:14" x14ac:dyDescent="0.25">
      <c r="B33" s="142" t="s">
        <v>144</v>
      </c>
      <c r="C33" s="143">
        <v>11196</v>
      </c>
      <c r="D33" s="144">
        <v>-0.3310629145008066</v>
      </c>
      <c r="E33" s="143">
        <v>2668</v>
      </c>
      <c r="F33" s="144">
        <f t="shared" si="2"/>
        <v>-0.76170060735977141</v>
      </c>
      <c r="G33" s="143">
        <v>5084</v>
      </c>
      <c r="H33" s="144">
        <f t="shared" si="2"/>
        <v>0.90554722638680651</v>
      </c>
      <c r="I33" s="143">
        <v>11642</v>
      </c>
      <c r="J33" s="144">
        <f t="shared" si="2"/>
        <v>1.2899291896144769</v>
      </c>
      <c r="K33" s="143">
        <v>14576</v>
      </c>
      <c r="L33" s="144">
        <f t="shared" si="3"/>
        <v>0.25201855351314206</v>
      </c>
      <c r="M33" s="144">
        <f t="shared" ref="M33:M38" si="4">IFERROR(K33/C33-1,"-")</f>
        <v>0.30189353340478742</v>
      </c>
    </row>
    <row r="34" spans="2:14" x14ac:dyDescent="0.25">
      <c r="B34" s="142" t="s">
        <v>146</v>
      </c>
      <c r="C34" s="143">
        <v>20585</v>
      </c>
      <c r="D34" s="144">
        <v>0.42014487754398067</v>
      </c>
      <c r="E34" s="143">
        <v>0</v>
      </c>
      <c r="F34" s="144">
        <f t="shared" si="2"/>
        <v>-1</v>
      </c>
      <c r="G34" s="143">
        <v>5629</v>
      </c>
      <c r="H34" s="144" t="str">
        <f t="shared" si="2"/>
        <v>-</v>
      </c>
      <c r="I34" s="143">
        <v>21447</v>
      </c>
      <c r="J34" s="144">
        <f t="shared" si="2"/>
        <v>2.8100906022384082</v>
      </c>
      <c r="K34" s="143">
        <v>25873</v>
      </c>
      <c r="L34" s="144">
        <f t="shared" si="3"/>
        <v>0.20636918916398561</v>
      </c>
      <c r="M34" s="144">
        <f t="shared" si="4"/>
        <v>0.25688608209861541</v>
      </c>
    </row>
    <row r="35" spans="2:14" x14ac:dyDescent="0.25">
      <c r="B35" s="142" t="s">
        <v>148</v>
      </c>
      <c r="C35" s="143">
        <v>18041</v>
      </c>
      <c r="D35" s="144">
        <v>0.25267323982780177</v>
      </c>
      <c r="E35" s="143">
        <v>29</v>
      </c>
      <c r="F35" s="144">
        <f t="shared" si="2"/>
        <v>-0.99839255030208973</v>
      </c>
      <c r="G35" s="143">
        <v>11560</v>
      </c>
      <c r="H35" s="144">
        <f t="shared" si="2"/>
        <v>397.62068965517244</v>
      </c>
      <c r="I35" s="143">
        <v>22812</v>
      </c>
      <c r="J35" s="144">
        <f t="shared" si="2"/>
        <v>0.97335640138408297</v>
      </c>
      <c r="K35" s="143">
        <v>19065</v>
      </c>
      <c r="L35" s="144">
        <f t="shared" si="3"/>
        <v>-0.16425565491846394</v>
      </c>
      <c r="M35" s="144">
        <f t="shared" si="4"/>
        <v>5.6759603126212532E-2</v>
      </c>
    </row>
    <row r="36" spans="2:14" x14ac:dyDescent="0.25">
      <c r="B36" s="142" t="s">
        <v>150</v>
      </c>
      <c r="C36" s="143">
        <v>24783</v>
      </c>
      <c r="D36" s="144">
        <v>0.19898403483309135</v>
      </c>
      <c r="E36" s="143">
        <v>502</v>
      </c>
      <c r="F36" s="144">
        <f t="shared" si="2"/>
        <v>-0.97974417947786785</v>
      </c>
      <c r="G36" s="143">
        <v>15305</v>
      </c>
      <c r="H36" s="144">
        <f t="shared" si="2"/>
        <v>29.488047808764939</v>
      </c>
      <c r="I36" s="143">
        <v>26560</v>
      </c>
      <c r="J36" s="144">
        <f t="shared" si="2"/>
        <v>0.73538059457693561</v>
      </c>
      <c r="K36" s="143">
        <v>23753</v>
      </c>
      <c r="L36" s="144">
        <f t="shared" si="3"/>
        <v>-0.10568524096385545</v>
      </c>
      <c r="M36" s="144">
        <f t="shared" si="4"/>
        <v>-4.156074728644632E-2</v>
      </c>
    </row>
    <row r="37" spans="2:14" x14ac:dyDescent="0.25">
      <c r="B37" s="142" t="s">
        <v>152</v>
      </c>
      <c r="C37" s="143">
        <v>28801</v>
      </c>
      <c r="D37" s="144">
        <v>0.12162162162162171</v>
      </c>
      <c r="E37" s="143">
        <v>11978</v>
      </c>
      <c r="F37" s="144">
        <f t="shared" si="2"/>
        <v>-0.58411166278948645</v>
      </c>
      <c r="G37" s="143">
        <v>33610</v>
      </c>
      <c r="H37" s="144">
        <f t="shared" si="2"/>
        <v>1.8059776256470195</v>
      </c>
      <c r="I37" s="143">
        <v>31526</v>
      </c>
      <c r="J37" s="144">
        <f t="shared" si="2"/>
        <v>-6.2005355548943819E-2</v>
      </c>
      <c r="K37" s="143">
        <v>31406</v>
      </c>
      <c r="L37" s="144">
        <f t="shared" si="3"/>
        <v>-3.8063820338768428E-3</v>
      </c>
      <c r="M37" s="144">
        <f t="shared" si="4"/>
        <v>9.0448248324710878E-2</v>
      </c>
    </row>
    <row r="38" spans="2:14" x14ac:dyDescent="0.25">
      <c r="B38" s="142" t="s">
        <v>154</v>
      </c>
      <c r="C38" s="143">
        <v>45598</v>
      </c>
      <c r="D38" s="144">
        <v>0.22985219549034408</v>
      </c>
      <c r="E38" s="143">
        <v>31175</v>
      </c>
      <c r="F38" s="144">
        <f t="shared" si="2"/>
        <v>-0.316307732795298</v>
      </c>
      <c r="G38" s="143">
        <v>46687</v>
      </c>
      <c r="H38" s="144">
        <f t="shared" si="2"/>
        <v>0.49757818765036088</v>
      </c>
      <c r="I38" s="143">
        <v>46928</v>
      </c>
      <c r="J38" s="144">
        <f t="shared" si="2"/>
        <v>5.162036541221271E-3</v>
      </c>
      <c r="K38" s="143">
        <v>40853</v>
      </c>
      <c r="L38" s="144">
        <f t="shared" si="3"/>
        <v>-0.12945363109444252</v>
      </c>
      <c r="M38" s="144">
        <f t="shared" si="4"/>
        <v>-0.10406158164831791</v>
      </c>
    </row>
    <row r="39" spans="2:14" x14ac:dyDescent="0.25">
      <c r="B39" s="142" t="s">
        <v>156</v>
      </c>
      <c r="C39" s="143">
        <v>24552</v>
      </c>
      <c r="D39" s="144">
        <v>3.4508911642017415E-2</v>
      </c>
      <c r="E39" s="143">
        <v>17660</v>
      </c>
      <c r="F39" s="144">
        <f t="shared" si="2"/>
        <v>-0.28071032909742588</v>
      </c>
      <c r="G39" s="143">
        <v>29903</v>
      </c>
      <c r="H39" s="144">
        <f t="shared" si="2"/>
        <v>0.69326160815402038</v>
      </c>
      <c r="I39" s="143">
        <v>30070</v>
      </c>
      <c r="J39" s="144">
        <f t="shared" si="2"/>
        <v>5.5847239407418314E-3</v>
      </c>
      <c r="K39" s="143"/>
      <c r="L39" s="144"/>
      <c r="M39" s="144"/>
    </row>
    <row r="40" spans="2:14" x14ac:dyDescent="0.25">
      <c r="B40" s="142" t="s">
        <v>158</v>
      </c>
      <c r="C40" s="143">
        <v>15463</v>
      </c>
      <c r="D40" s="144">
        <v>-9.5889610009939785E-2</v>
      </c>
      <c r="E40" s="143">
        <v>12428</v>
      </c>
      <c r="F40" s="144">
        <f t="shared" si="2"/>
        <v>-0.19627497898208623</v>
      </c>
      <c r="G40" s="143">
        <v>22261</v>
      </c>
      <c r="H40" s="144">
        <f t="shared" si="2"/>
        <v>0.79119729642742187</v>
      </c>
      <c r="I40" s="143">
        <v>21658</v>
      </c>
      <c r="J40" s="144">
        <f t="shared" si="2"/>
        <v>-2.7087731907820878E-2</v>
      </c>
      <c r="K40" s="143"/>
      <c r="L40" s="144"/>
      <c r="M40" s="144"/>
    </row>
    <row r="41" spans="2:14" x14ac:dyDescent="0.25">
      <c r="B41" s="142" t="s">
        <v>160</v>
      </c>
      <c r="C41" s="143">
        <v>12983</v>
      </c>
      <c r="D41" s="144">
        <v>0.24382065529794983</v>
      </c>
      <c r="E41" s="143">
        <v>4123</v>
      </c>
      <c r="F41" s="144">
        <f t="shared" si="2"/>
        <v>-0.68243087113918199</v>
      </c>
      <c r="G41" s="143">
        <v>10295</v>
      </c>
      <c r="H41" s="144">
        <f t="shared" si="2"/>
        <v>1.4969682270191607</v>
      </c>
      <c r="I41" s="143">
        <v>14662</v>
      </c>
      <c r="J41" s="144">
        <f t="shared" si="2"/>
        <v>0.42418649830014576</v>
      </c>
      <c r="K41" s="143"/>
      <c r="L41" s="144"/>
      <c r="M41" s="144"/>
    </row>
    <row r="42" spans="2:14" x14ac:dyDescent="0.25">
      <c r="B42" s="142" t="s">
        <v>162</v>
      </c>
      <c r="C42" s="143">
        <v>11807</v>
      </c>
      <c r="D42" s="144">
        <v>6.1207981305051229E-2</v>
      </c>
      <c r="E42" s="143">
        <v>5388</v>
      </c>
      <c r="F42" s="144">
        <f t="shared" si="2"/>
        <v>-0.54366054035741507</v>
      </c>
      <c r="G42" s="143">
        <v>15562</v>
      </c>
      <c r="H42" s="144">
        <f t="shared" si="2"/>
        <v>1.8882702301410541</v>
      </c>
      <c r="I42" s="143">
        <v>15237</v>
      </c>
      <c r="J42" s="144">
        <f t="shared" si="2"/>
        <v>-2.0884205115023757E-2</v>
      </c>
      <c r="K42" s="143"/>
      <c r="L42" s="144"/>
      <c r="M42" s="144"/>
    </row>
    <row r="43" spans="2:14" ht="15.75" x14ac:dyDescent="0.25">
      <c r="B43" s="145" t="s">
        <v>122</v>
      </c>
      <c r="C43" s="146">
        <v>229355</v>
      </c>
      <c r="D43" s="147">
        <v>9.8811862214343904E-2</v>
      </c>
      <c r="E43" s="146">
        <v>105020</v>
      </c>
      <c r="F43" s="147">
        <f t="shared" si="2"/>
        <v>-0.54210721370800719</v>
      </c>
      <c r="G43" s="146">
        <v>201911</v>
      </c>
      <c r="H43" s="147">
        <f t="shared" si="2"/>
        <v>0.92259569605789382</v>
      </c>
      <c r="I43" s="146">
        <v>262433</v>
      </c>
      <c r="J43" s="147">
        <f t="shared" si="2"/>
        <v>0.29974592766119734</v>
      </c>
      <c r="K43" s="146">
        <v>180072</v>
      </c>
      <c r="L43" s="147">
        <v>-4.0595997920422899E-3</v>
      </c>
      <c r="M43" s="147">
        <v>9.4329990884229664E-2</v>
      </c>
    </row>
    <row r="44" spans="2:14" ht="6" customHeight="1" x14ac:dyDescent="0.25"/>
    <row r="45" spans="2:14" x14ac:dyDescent="0.25">
      <c r="B45" s="49" t="s">
        <v>321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1"/>
      <c r="G47" s="141"/>
      <c r="I47" s="151"/>
    </row>
    <row r="48" spans="2:14" ht="48.75" customHeight="1" thickBot="1" x14ac:dyDescent="0.3">
      <c r="B48" s="322" t="s">
        <v>323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1" t="s">
        <v>169</v>
      </c>
    </row>
    <row r="49" spans="1:14" ht="10.5" customHeight="1" thickBot="1" x14ac:dyDescent="0.3">
      <c r="B49" s="135"/>
      <c r="C49" s="136"/>
      <c r="D49" s="135"/>
      <c r="E49" s="135"/>
      <c r="F49" s="135"/>
      <c r="G49" s="135"/>
      <c r="H49" s="135"/>
      <c r="I49" s="135"/>
      <c r="J49" s="135"/>
      <c r="K49" s="4"/>
      <c r="L49" s="4"/>
      <c r="N49" s="1" t="s">
        <v>170</v>
      </c>
    </row>
    <row r="50" spans="1:14" ht="22.5" thickTop="1" thickBot="1" x14ac:dyDescent="0.3">
      <c r="B50" s="13"/>
      <c r="C50" s="332" t="s">
        <v>171</v>
      </c>
      <c r="D50" s="333"/>
      <c r="E50" s="333"/>
      <c r="F50" s="333"/>
      <c r="G50" s="333"/>
      <c r="H50" s="333"/>
      <c r="I50" s="333"/>
      <c r="J50" s="333"/>
      <c r="K50" s="333"/>
      <c r="L50" s="333"/>
      <c r="M50" s="334"/>
    </row>
    <row r="51" spans="1:14" ht="22.5" thickTop="1" thickBot="1" x14ac:dyDescent="0.3">
      <c r="B51" s="13"/>
      <c r="C51" s="335">
        <f>2019</f>
        <v>2019</v>
      </c>
      <c r="D51" s="336"/>
      <c r="E51" s="337">
        <v>2020</v>
      </c>
      <c r="F51" s="336"/>
      <c r="G51" s="337">
        <v>2021</v>
      </c>
      <c r="H51" s="336"/>
      <c r="I51" s="337">
        <v>2022</v>
      </c>
      <c r="J51" s="336"/>
      <c r="K51" s="337">
        <v>2023</v>
      </c>
      <c r="L51" s="338"/>
      <c r="M51" s="339"/>
    </row>
    <row r="52" spans="1:14" ht="16.5" thickTop="1" thickBot="1" x14ac:dyDescent="0.3">
      <c r="B52" s="16"/>
      <c r="C52" s="138" t="s">
        <v>136</v>
      </c>
      <c r="D52" s="139" t="str">
        <f>CONCATENATE("var ",RIGHT(2019,2),"/",RIGHT(2018,2))</f>
        <v>var 19/18</v>
      </c>
      <c r="E52" s="140" t="s">
        <v>136</v>
      </c>
      <c r="F52" s="139" t="str">
        <f>CONCATENATE("var ",RIGHT(E51,2),"/",RIGHT(E51-1,2))</f>
        <v>var 20/19</v>
      </c>
      <c r="G52" s="140" t="s">
        <v>136</v>
      </c>
      <c r="H52" s="139" t="str">
        <f>CONCATENATE("var ",RIGHT(G51,2),"/",RIGHT(G51-1,2))</f>
        <v>var 21/20</v>
      </c>
      <c r="I52" s="140" t="s">
        <v>136</v>
      </c>
      <c r="J52" s="139" t="str">
        <f>CONCATENATE("var ",RIGHT(I51,2),"/",RIGHT(I51-1,2))</f>
        <v>var 22/21</v>
      </c>
      <c r="K52" s="140" t="s">
        <v>136</v>
      </c>
      <c r="L52" s="139" t="str">
        <f>CONCATENATE("var ",RIGHT(K51,2),"/",RIGHT(K51-1,2))</f>
        <v>var 23/22</v>
      </c>
      <c r="M52" s="139" t="str">
        <f>CONCATENATE("var ",RIGHT(K51,2),"/",RIGHT(2019,2))</f>
        <v>var 23/19</v>
      </c>
    </row>
    <row r="53" spans="1:14" x14ac:dyDescent="0.25">
      <c r="A53" s="1">
        <v>1</v>
      </c>
      <c r="B53" s="142" t="s">
        <v>140</v>
      </c>
      <c r="C53" s="143">
        <v>4523</v>
      </c>
      <c r="D53" s="144">
        <v>1.9842164599774614E-2</v>
      </c>
      <c r="E53" s="143">
        <v>5181</v>
      </c>
      <c r="F53" s="144">
        <f>IFERROR(E53/C53-1,"-")</f>
        <v>0.14547866460313941</v>
      </c>
      <c r="G53" s="143">
        <v>1633</v>
      </c>
      <c r="H53" s="144">
        <f>IFERROR(G53/E53-1,"-")</f>
        <v>-0.68480988226211159</v>
      </c>
      <c r="I53" s="143">
        <v>5380</v>
      </c>
      <c r="J53" s="144">
        <f>IFERROR(I53/G53-1,"-")</f>
        <v>2.2945499081445191</v>
      </c>
      <c r="K53" s="143">
        <v>7613</v>
      </c>
      <c r="L53" s="144">
        <f t="shared" ref="L53:L60" si="5">IFERROR(K53/I53-1,"-")</f>
        <v>0.4150557620817843</v>
      </c>
      <c r="M53" s="144">
        <f>IFERROR(K53/C53-1,"-")</f>
        <v>0.68317488392659742</v>
      </c>
    </row>
    <row r="54" spans="1:14" x14ac:dyDescent="0.25">
      <c r="A54" s="1">
        <v>2</v>
      </c>
      <c r="B54" s="142" t="s">
        <v>142</v>
      </c>
      <c r="C54" s="143">
        <v>4196</v>
      </c>
      <c r="D54" s="144">
        <v>0.22083212103578709</v>
      </c>
      <c r="E54" s="143">
        <v>5633</v>
      </c>
      <c r="F54" s="144">
        <f t="shared" ref="F54:J65" si="6">IFERROR(E54/C54-1,"-")</f>
        <v>0.34246901811248809</v>
      </c>
      <c r="G54" s="143">
        <v>1403</v>
      </c>
      <c r="H54" s="144">
        <f t="shared" si="6"/>
        <v>-0.75093200781111302</v>
      </c>
      <c r="I54" s="143">
        <v>5523</v>
      </c>
      <c r="J54" s="144">
        <f t="shared" si="6"/>
        <v>2.9365645046329294</v>
      </c>
      <c r="K54" s="143">
        <v>7142</v>
      </c>
      <c r="L54" s="144">
        <f t="shared" si="5"/>
        <v>0.29313778743436547</v>
      </c>
      <c r="M54" s="144">
        <f>IFERROR(K54/C54-1,"-")</f>
        <v>0.70209723546234515</v>
      </c>
    </row>
    <row r="55" spans="1:14" x14ac:dyDescent="0.25">
      <c r="A55" s="1">
        <v>3</v>
      </c>
      <c r="B55" s="142" t="s">
        <v>144</v>
      </c>
      <c r="C55" s="143">
        <v>5816</v>
      </c>
      <c r="D55" s="144">
        <v>-0.18474908887019903</v>
      </c>
      <c r="E55" s="143">
        <v>1732</v>
      </c>
      <c r="F55" s="144">
        <f t="shared" si="6"/>
        <v>-0.70220082530949113</v>
      </c>
      <c r="G55" s="143">
        <v>2290</v>
      </c>
      <c r="H55" s="144">
        <f t="shared" si="6"/>
        <v>0.3221709006928406</v>
      </c>
      <c r="I55" s="143">
        <v>6055</v>
      </c>
      <c r="J55" s="144">
        <f t="shared" si="6"/>
        <v>1.6441048034934496</v>
      </c>
      <c r="K55" s="143">
        <v>8396</v>
      </c>
      <c r="L55" s="144">
        <f t="shared" si="5"/>
        <v>0.38662262592898422</v>
      </c>
      <c r="M55" s="144">
        <f t="shared" ref="M55:M60" si="7">IFERROR(K55/C55-1,"-")</f>
        <v>0.44360385144429171</v>
      </c>
    </row>
    <row r="56" spans="1:14" x14ac:dyDescent="0.25">
      <c r="A56" s="1">
        <v>4</v>
      </c>
      <c r="B56" s="142" t="s">
        <v>146</v>
      </c>
      <c r="C56" s="143">
        <v>8672</v>
      </c>
      <c r="D56" s="144">
        <v>0.29645686948721783</v>
      </c>
      <c r="E56" s="143">
        <v>0</v>
      </c>
      <c r="F56" s="144">
        <f t="shared" si="6"/>
        <v>-1</v>
      </c>
      <c r="G56" s="143">
        <v>2559</v>
      </c>
      <c r="H56" s="144" t="str">
        <f t="shared" si="6"/>
        <v>-</v>
      </c>
      <c r="I56" s="143">
        <v>9234</v>
      </c>
      <c r="J56" s="144">
        <f t="shared" si="6"/>
        <v>2.6084407971864008</v>
      </c>
      <c r="K56" s="143">
        <v>11032</v>
      </c>
      <c r="L56" s="144">
        <f t="shared" si="5"/>
        <v>0.19471518301927659</v>
      </c>
      <c r="M56" s="144">
        <f t="shared" si="7"/>
        <v>0.27214022140221394</v>
      </c>
    </row>
    <row r="57" spans="1:14" x14ac:dyDescent="0.25">
      <c r="A57" s="1">
        <v>5</v>
      </c>
      <c r="B57" s="142" t="s">
        <v>148</v>
      </c>
      <c r="C57" s="143">
        <v>8430</v>
      </c>
      <c r="D57" s="144">
        <v>2.1199273167777033E-2</v>
      </c>
      <c r="E57" s="143">
        <v>29</v>
      </c>
      <c r="F57" s="144">
        <f t="shared" si="6"/>
        <v>-0.99655990510083037</v>
      </c>
      <c r="G57" s="143">
        <v>5768</v>
      </c>
      <c r="H57" s="144">
        <f t="shared" si="6"/>
        <v>197.89655172413794</v>
      </c>
      <c r="I57" s="143">
        <v>10586</v>
      </c>
      <c r="J57" s="144">
        <f t="shared" si="6"/>
        <v>0.83529819694868235</v>
      </c>
      <c r="K57" s="143">
        <v>10154</v>
      </c>
      <c r="L57" s="144">
        <f t="shared" si="5"/>
        <v>-4.0808615152087668E-2</v>
      </c>
      <c r="M57" s="144">
        <f t="shared" si="7"/>
        <v>0.20450771055753258</v>
      </c>
    </row>
    <row r="58" spans="1:14" x14ac:dyDescent="0.25">
      <c r="A58" s="1">
        <v>6</v>
      </c>
      <c r="B58" s="142" t="s">
        <v>150</v>
      </c>
      <c r="C58" s="143">
        <v>12448</v>
      </c>
      <c r="D58" s="144">
        <v>0.26581248728899731</v>
      </c>
      <c r="E58" s="143">
        <v>193</v>
      </c>
      <c r="F58" s="144">
        <f t="shared" si="6"/>
        <v>-0.98449550128534702</v>
      </c>
      <c r="G58" s="143">
        <v>7777</v>
      </c>
      <c r="H58" s="144">
        <f t="shared" si="6"/>
        <v>39.295336787564764</v>
      </c>
      <c r="I58" s="143">
        <v>13339</v>
      </c>
      <c r="J58" s="144">
        <f t="shared" si="6"/>
        <v>0.71518580429471523</v>
      </c>
      <c r="K58" s="143">
        <v>12022</v>
      </c>
      <c r="L58" s="144">
        <f t="shared" si="5"/>
        <v>-9.8733038458655109E-2</v>
      </c>
      <c r="M58" s="144">
        <f t="shared" si="7"/>
        <v>-3.4222365038560465E-2</v>
      </c>
    </row>
    <row r="59" spans="1:14" x14ac:dyDescent="0.25">
      <c r="A59" s="1">
        <v>7</v>
      </c>
      <c r="B59" s="142" t="s">
        <v>152</v>
      </c>
      <c r="C59" s="143">
        <v>14932</v>
      </c>
      <c r="D59" s="144">
        <v>7.2932384853057419E-2</v>
      </c>
      <c r="E59" s="143">
        <v>6387</v>
      </c>
      <c r="F59" s="144">
        <f t="shared" si="6"/>
        <v>-0.57226091615322794</v>
      </c>
      <c r="G59" s="143">
        <v>16512</v>
      </c>
      <c r="H59" s="144">
        <f t="shared" si="6"/>
        <v>1.5852512916862378</v>
      </c>
      <c r="I59" s="143">
        <v>16400</v>
      </c>
      <c r="J59" s="144">
        <f t="shared" si="6"/>
        <v>-6.7829457364341206E-3</v>
      </c>
      <c r="K59" s="143">
        <v>15211</v>
      </c>
      <c r="L59" s="144">
        <f t="shared" si="5"/>
        <v>-7.2500000000000009E-2</v>
      </c>
      <c r="M59" s="144">
        <f t="shared" si="7"/>
        <v>1.8684703991427742E-2</v>
      </c>
    </row>
    <row r="60" spans="1:14" x14ac:dyDescent="0.25">
      <c r="A60" s="1">
        <v>8</v>
      </c>
      <c r="B60" s="142" t="s">
        <v>154</v>
      </c>
      <c r="C60" s="143">
        <v>19975</v>
      </c>
      <c r="D60" s="144">
        <v>7.623922413793105E-2</v>
      </c>
      <c r="E60" s="143">
        <v>16725</v>
      </c>
      <c r="F60" s="144">
        <f t="shared" si="6"/>
        <v>-0.16270337922403</v>
      </c>
      <c r="G60" s="143">
        <v>21618</v>
      </c>
      <c r="H60" s="144">
        <f t="shared" si="6"/>
        <v>0.29255605381165917</v>
      </c>
      <c r="I60" s="143">
        <v>19255</v>
      </c>
      <c r="J60" s="144">
        <f t="shared" si="6"/>
        <v>-0.10930705893237114</v>
      </c>
      <c r="K60" s="143">
        <v>17698</v>
      </c>
      <c r="L60" s="144">
        <f t="shared" si="5"/>
        <v>-8.0862113736691721E-2</v>
      </c>
      <c r="M60" s="144">
        <f t="shared" si="7"/>
        <v>-0.11399249061326655</v>
      </c>
    </row>
    <row r="61" spans="1:14" x14ac:dyDescent="0.25">
      <c r="A61" s="1">
        <v>9</v>
      </c>
      <c r="B61" s="142" t="s">
        <v>156</v>
      </c>
      <c r="C61" s="143">
        <v>11830</v>
      </c>
      <c r="D61" s="144">
        <v>0.25092524056254617</v>
      </c>
      <c r="E61" s="143">
        <v>9201</v>
      </c>
      <c r="F61" s="144">
        <f t="shared" si="6"/>
        <v>-0.22223161453930684</v>
      </c>
      <c r="G61" s="143">
        <v>13843</v>
      </c>
      <c r="H61" s="144">
        <f t="shared" si="6"/>
        <v>0.50451037930659703</v>
      </c>
      <c r="I61" s="143">
        <v>12857</v>
      </c>
      <c r="J61" s="144">
        <f t="shared" si="6"/>
        <v>-7.1227335115220725E-2</v>
      </c>
      <c r="K61" s="143"/>
      <c r="L61" s="144"/>
      <c r="M61" s="144"/>
    </row>
    <row r="62" spans="1:14" x14ac:dyDescent="0.25">
      <c r="A62" s="1">
        <v>10</v>
      </c>
      <c r="B62" s="142" t="s">
        <v>158</v>
      </c>
      <c r="C62" s="143">
        <v>7179</v>
      </c>
      <c r="D62" s="144">
        <v>-0.17273565337635399</v>
      </c>
      <c r="E62" s="143">
        <v>5452</v>
      </c>
      <c r="F62" s="144">
        <f t="shared" si="6"/>
        <v>-0.24056275247248915</v>
      </c>
      <c r="G62" s="143">
        <v>10518</v>
      </c>
      <c r="H62" s="144">
        <f t="shared" si="6"/>
        <v>0.9292002934702861</v>
      </c>
      <c r="I62" s="143">
        <v>11119</v>
      </c>
      <c r="J62" s="144">
        <f t="shared" si="6"/>
        <v>5.7140140711161802E-2</v>
      </c>
      <c r="K62" s="143"/>
      <c r="L62" s="144"/>
      <c r="M62" s="144"/>
    </row>
    <row r="63" spans="1:14" x14ac:dyDescent="0.25">
      <c r="A63" s="1">
        <v>11</v>
      </c>
      <c r="B63" s="142" t="s">
        <v>160</v>
      </c>
      <c r="C63" s="143">
        <v>6079</v>
      </c>
      <c r="D63" s="144">
        <v>0.15438663121914176</v>
      </c>
      <c r="E63" s="143">
        <v>1461</v>
      </c>
      <c r="F63" s="144">
        <f t="shared" si="6"/>
        <v>-0.7596644184898832</v>
      </c>
      <c r="G63" s="143">
        <v>6452</v>
      </c>
      <c r="H63" s="144">
        <f t="shared" si="6"/>
        <v>3.4161533196440796</v>
      </c>
      <c r="I63" s="143">
        <v>7576</v>
      </c>
      <c r="J63" s="144">
        <f t="shared" si="6"/>
        <v>0.17420954742715433</v>
      </c>
      <c r="K63" s="143"/>
      <c r="L63" s="144"/>
      <c r="M63" s="144"/>
    </row>
    <row r="64" spans="1:14" x14ac:dyDescent="0.25">
      <c r="A64" s="1">
        <v>12</v>
      </c>
      <c r="B64" s="142" t="s">
        <v>162</v>
      </c>
      <c r="C64" s="143">
        <v>6453</v>
      </c>
      <c r="D64" s="144">
        <v>7.2996341868972303E-2</v>
      </c>
      <c r="E64" s="143">
        <v>2632</v>
      </c>
      <c r="F64" s="144">
        <f t="shared" si="6"/>
        <v>-0.59212769254610254</v>
      </c>
      <c r="G64" s="143">
        <v>8754</v>
      </c>
      <c r="H64" s="144">
        <f t="shared" si="6"/>
        <v>2.3259878419452886</v>
      </c>
      <c r="I64" s="143">
        <v>9074</v>
      </c>
      <c r="J64" s="144">
        <f t="shared" si="6"/>
        <v>3.6554717843271689E-2</v>
      </c>
      <c r="K64" s="143"/>
      <c r="L64" s="144"/>
      <c r="M64" s="144"/>
    </row>
    <row r="65" spans="1:14" ht="15.75" x14ac:dyDescent="0.25">
      <c r="B65" s="145" t="s">
        <v>122</v>
      </c>
      <c r="C65" s="146">
        <v>110533</v>
      </c>
      <c r="D65" s="147">
        <v>8.7110035799992103E-2</v>
      </c>
      <c r="E65" s="146">
        <v>54709</v>
      </c>
      <c r="F65" s="147">
        <f t="shared" si="6"/>
        <v>-0.5050437425927099</v>
      </c>
      <c r="G65" s="146">
        <v>99127</v>
      </c>
      <c r="H65" s="147">
        <f t="shared" si="6"/>
        <v>0.81189566616096065</v>
      </c>
      <c r="I65" s="146">
        <v>126398</v>
      </c>
      <c r="J65" s="147">
        <f t="shared" si="6"/>
        <v>0.27511172536241379</v>
      </c>
      <c r="K65" s="146">
        <v>89268</v>
      </c>
      <c r="L65" s="147">
        <v>4.0759222123770034E-2</v>
      </c>
      <c r="M65" s="147">
        <v>0.13008912294915942</v>
      </c>
    </row>
    <row r="66" spans="1:14" ht="6" customHeight="1" x14ac:dyDescent="0.25"/>
    <row r="67" spans="1:14" x14ac:dyDescent="0.25">
      <c r="B67" s="49" t="s">
        <v>321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22" t="s">
        <v>324</v>
      </c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1" t="s">
        <v>173</v>
      </c>
    </row>
    <row r="71" spans="1:14" ht="10.5" customHeight="1" thickBot="1" x14ac:dyDescent="0.3">
      <c r="B71" s="135"/>
      <c r="C71" s="136"/>
      <c r="D71" s="135"/>
      <c r="E71" s="135"/>
      <c r="F71" s="135"/>
      <c r="G71" s="135"/>
      <c r="H71" s="135"/>
      <c r="I71" s="135"/>
      <c r="J71" s="135"/>
      <c r="K71" s="4"/>
      <c r="L71" s="4"/>
      <c r="N71" s="1" t="s">
        <v>174</v>
      </c>
    </row>
    <row r="72" spans="1:14" ht="22.5" thickTop="1" thickBot="1" x14ac:dyDescent="0.3">
      <c r="B72" s="13"/>
      <c r="C72" s="332" t="s">
        <v>98</v>
      </c>
      <c r="D72" s="333"/>
      <c r="E72" s="333"/>
      <c r="F72" s="333"/>
      <c r="G72" s="333"/>
      <c r="H72" s="333"/>
      <c r="I72" s="333"/>
      <c r="J72" s="333"/>
      <c r="K72" s="333"/>
      <c r="L72" s="333"/>
      <c r="M72" s="334"/>
    </row>
    <row r="73" spans="1:14" ht="22.5" thickTop="1" thickBot="1" x14ac:dyDescent="0.3">
      <c r="B73" s="13"/>
      <c r="C73" s="335">
        <f>2019</f>
        <v>2019</v>
      </c>
      <c r="D73" s="336"/>
      <c r="E73" s="337">
        <v>2020</v>
      </c>
      <c r="F73" s="336"/>
      <c r="G73" s="337">
        <v>2021</v>
      </c>
      <c r="H73" s="336"/>
      <c r="I73" s="337">
        <v>2022</v>
      </c>
      <c r="J73" s="336"/>
      <c r="K73" s="337">
        <v>2023</v>
      </c>
      <c r="L73" s="338"/>
      <c r="M73" s="339"/>
    </row>
    <row r="74" spans="1:14" ht="16.5" thickTop="1" thickBot="1" x14ac:dyDescent="0.3">
      <c r="B74" s="16"/>
      <c r="C74" s="138" t="s">
        <v>136</v>
      </c>
      <c r="D74" s="139" t="str">
        <f>CONCATENATE("var ",RIGHT(2019,2),"/",RIGHT(2018,2))</f>
        <v>var 19/18</v>
      </c>
      <c r="E74" s="140" t="s">
        <v>136</v>
      </c>
      <c r="F74" s="139" t="str">
        <f>CONCATENATE("var ",RIGHT(E73,2),"/",RIGHT(E73-1,2))</f>
        <v>var 20/19</v>
      </c>
      <c r="G74" s="140" t="s">
        <v>136</v>
      </c>
      <c r="H74" s="139" t="str">
        <f>CONCATENATE("var ",RIGHT(G73,2),"/",RIGHT(G73-1,2))</f>
        <v>var 21/20</v>
      </c>
      <c r="I74" s="140" t="s">
        <v>136</v>
      </c>
      <c r="J74" s="139" t="str">
        <f>CONCATENATE("var ",RIGHT(I73,2),"/",RIGHT(I73-1,2))</f>
        <v>var 22/21</v>
      </c>
      <c r="K74" s="140" t="s">
        <v>136</v>
      </c>
      <c r="L74" s="139" t="str">
        <f>CONCATENATE("var ",RIGHT(K73,2),"/",RIGHT(K73-1,2))</f>
        <v>var 23/22</v>
      </c>
      <c r="M74" s="139" t="str">
        <f>CONCATENATE("var ",RIGHT(K73,2),"/",RIGHT(2019,2))</f>
        <v>var 23/19</v>
      </c>
    </row>
    <row r="75" spans="1:14" x14ac:dyDescent="0.25">
      <c r="A75" s="1">
        <v>1</v>
      </c>
      <c r="B75" s="142" t="s">
        <v>140</v>
      </c>
      <c r="C75" s="143">
        <v>3239</v>
      </c>
      <c r="D75" s="144">
        <v>-0.27164380481223294</v>
      </c>
      <c r="E75" s="143">
        <v>3175</v>
      </c>
      <c r="F75" s="144">
        <f>IFERROR(E75/C75-1,"-")</f>
        <v>-1.9759184933621499E-2</v>
      </c>
      <c r="G75" s="143">
        <v>1544</v>
      </c>
      <c r="H75" s="144">
        <f>IFERROR(G75/E75-1,"-")</f>
        <v>-0.51370078740157488</v>
      </c>
      <c r="I75" s="143">
        <v>3571</v>
      </c>
      <c r="J75" s="144">
        <f>IFERROR(I75/G75-1,"-")</f>
        <v>1.312823834196891</v>
      </c>
      <c r="K75" s="143">
        <v>5539</v>
      </c>
      <c r="L75" s="144">
        <f t="shared" ref="L75:L82" si="8">IFERROR(K75/I75-1,"-")</f>
        <v>0.55110613273592834</v>
      </c>
      <c r="M75" s="144">
        <f>K75/C75-1</f>
        <v>0.71009570855202231</v>
      </c>
    </row>
    <row r="76" spans="1:14" x14ac:dyDescent="0.25">
      <c r="A76" s="1">
        <v>2</v>
      </c>
      <c r="B76" s="142" t="s">
        <v>142</v>
      </c>
      <c r="C76" s="143">
        <v>3588</v>
      </c>
      <c r="D76" s="144">
        <v>-0.27559055118110232</v>
      </c>
      <c r="E76" s="143">
        <v>4996</v>
      </c>
      <c r="F76" s="144">
        <f t="shared" ref="F76:J87" si="9">IFERROR(E76/C76-1,"-")</f>
        <v>0.39241917502787071</v>
      </c>
      <c r="G76" s="143">
        <v>1435</v>
      </c>
      <c r="H76" s="144">
        <f t="shared" si="9"/>
        <v>-0.71277021617293834</v>
      </c>
      <c r="I76" s="143">
        <v>5417</v>
      </c>
      <c r="J76" s="144">
        <f t="shared" si="9"/>
        <v>2.7749128919860628</v>
      </c>
      <c r="K76" s="143">
        <v>4252</v>
      </c>
      <c r="L76" s="144">
        <f t="shared" si="8"/>
        <v>-0.21506368838840684</v>
      </c>
      <c r="M76" s="144">
        <f>IFERROR(K76/C76-1,"-")</f>
        <v>0.18506131549609806</v>
      </c>
    </row>
    <row r="77" spans="1:14" x14ac:dyDescent="0.25">
      <c r="A77" s="1">
        <v>3</v>
      </c>
      <c r="B77" s="142" t="s">
        <v>144</v>
      </c>
      <c r="C77" s="143">
        <v>5380</v>
      </c>
      <c r="D77" s="144">
        <v>-0.43975840883057382</v>
      </c>
      <c r="E77" s="143">
        <v>936</v>
      </c>
      <c r="F77" s="144">
        <f t="shared" si="9"/>
        <v>-0.82602230483271377</v>
      </c>
      <c r="G77" s="143">
        <v>2794</v>
      </c>
      <c r="H77" s="144">
        <f t="shared" si="9"/>
        <v>1.9850427350427351</v>
      </c>
      <c r="I77" s="143">
        <v>5587</v>
      </c>
      <c r="J77" s="144">
        <f t="shared" si="9"/>
        <v>0.99964209019327122</v>
      </c>
      <c r="K77" s="143">
        <v>6180</v>
      </c>
      <c r="L77" s="144">
        <f t="shared" si="8"/>
        <v>0.10613925183461603</v>
      </c>
      <c r="M77" s="144">
        <f t="shared" ref="M77:M82" si="10">IFERROR(K77/C77-1,"-")</f>
        <v>0.14869888475836435</v>
      </c>
    </row>
    <row r="78" spans="1:14" x14ac:dyDescent="0.25">
      <c r="A78" s="1">
        <v>4</v>
      </c>
      <c r="B78" s="142" t="s">
        <v>146</v>
      </c>
      <c r="C78" s="143">
        <v>11913</v>
      </c>
      <c r="D78" s="144">
        <v>0.52613374327440421</v>
      </c>
      <c r="E78" s="143">
        <v>0</v>
      </c>
      <c r="F78" s="144">
        <f t="shared" si="9"/>
        <v>-1</v>
      </c>
      <c r="G78" s="143">
        <v>3070</v>
      </c>
      <c r="H78" s="144" t="str">
        <f t="shared" si="9"/>
        <v>-</v>
      </c>
      <c r="I78" s="143">
        <v>12213</v>
      </c>
      <c r="J78" s="144">
        <f t="shared" si="9"/>
        <v>2.9781758957654723</v>
      </c>
      <c r="K78" s="143">
        <v>14841</v>
      </c>
      <c r="L78" s="144">
        <f t="shared" si="8"/>
        <v>0.21518054532055997</v>
      </c>
      <c r="M78" s="144">
        <f t="shared" si="10"/>
        <v>0.24578191891211287</v>
      </c>
    </row>
    <row r="79" spans="1:14" x14ac:dyDescent="0.25">
      <c r="A79" s="1">
        <v>5</v>
      </c>
      <c r="B79" s="142" t="s">
        <v>148</v>
      </c>
      <c r="C79" s="143">
        <v>9611</v>
      </c>
      <c r="D79" s="144">
        <v>0.56352692370261925</v>
      </c>
      <c r="E79" s="143">
        <v>0</v>
      </c>
      <c r="F79" s="144">
        <f t="shared" si="9"/>
        <v>-1</v>
      </c>
      <c r="G79" s="143">
        <v>5792</v>
      </c>
      <c r="H79" s="144" t="str">
        <f t="shared" si="9"/>
        <v>-</v>
      </c>
      <c r="I79" s="143">
        <v>12226</v>
      </c>
      <c r="J79" s="144">
        <f t="shared" si="9"/>
        <v>1.110842541436464</v>
      </c>
      <c r="K79" s="143">
        <v>8911</v>
      </c>
      <c r="L79" s="144">
        <f t="shared" si="8"/>
        <v>-0.27114346474725992</v>
      </c>
      <c r="M79" s="144">
        <f t="shared" si="10"/>
        <v>-7.2833211944646759E-2</v>
      </c>
    </row>
    <row r="80" spans="1:14" x14ac:dyDescent="0.25">
      <c r="A80" s="1">
        <v>6</v>
      </c>
      <c r="B80" s="142" t="s">
        <v>150</v>
      </c>
      <c r="C80" s="143">
        <v>12335</v>
      </c>
      <c r="D80" s="144">
        <v>0.13833517903285353</v>
      </c>
      <c r="E80" s="143">
        <v>309</v>
      </c>
      <c r="F80" s="144">
        <f t="shared" si="9"/>
        <v>-0.97494933117146332</v>
      </c>
      <c r="G80" s="143">
        <v>7528</v>
      </c>
      <c r="H80" s="144">
        <f t="shared" si="9"/>
        <v>23.362459546925567</v>
      </c>
      <c r="I80" s="143">
        <v>13221</v>
      </c>
      <c r="J80" s="144">
        <f t="shared" si="9"/>
        <v>0.75624335812964927</v>
      </c>
      <c r="K80" s="143">
        <v>11731</v>
      </c>
      <c r="L80" s="144">
        <f t="shared" si="8"/>
        <v>-0.11269949323046669</v>
      </c>
      <c r="M80" s="144">
        <f t="shared" si="10"/>
        <v>-4.8966355897851588E-2</v>
      </c>
    </row>
    <row r="81" spans="1:14" x14ac:dyDescent="0.25">
      <c r="A81" s="1">
        <v>7</v>
      </c>
      <c r="B81" s="142" t="s">
        <v>152</v>
      </c>
      <c r="C81" s="143">
        <v>13869</v>
      </c>
      <c r="D81" s="144">
        <v>0.17923645948473776</v>
      </c>
      <c r="E81" s="143">
        <v>5591</v>
      </c>
      <c r="F81" s="144">
        <f t="shared" si="9"/>
        <v>-0.596870718869421</v>
      </c>
      <c r="G81" s="143">
        <v>17098</v>
      </c>
      <c r="H81" s="144">
        <f t="shared" si="9"/>
        <v>2.0581291361116079</v>
      </c>
      <c r="I81" s="143">
        <v>15126</v>
      </c>
      <c r="J81" s="144">
        <f t="shared" si="9"/>
        <v>-0.11533512691542869</v>
      </c>
      <c r="K81" s="143">
        <v>16195</v>
      </c>
      <c r="L81" s="144">
        <f t="shared" si="8"/>
        <v>7.0673013354489056E-2</v>
      </c>
      <c r="M81" s="144">
        <f t="shared" si="10"/>
        <v>0.16771216381858811</v>
      </c>
    </row>
    <row r="82" spans="1:14" x14ac:dyDescent="0.25">
      <c r="A82" s="1">
        <v>8</v>
      </c>
      <c r="B82" s="142" t="s">
        <v>154</v>
      </c>
      <c r="C82" s="143">
        <v>25623</v>
      </c>
      <c r="D82" s="144">
        <v>0.38383020090732334</v>
      </c>
      <c r="E82" s="143">
        <v>14450</v>
      </c>
      <c r="F82" s="144">
        <f t="shared" si="9"/>
        <v>-0.43605354564258669</v>
      </c>
      <c r="G82" s="143">
        <v>25069</v>
      </c>
      <c r="H82" s="144">
        <f t="shared" si="9"/>
        <v>0.7348788927335641</v>
      </c>
      <c r="I82" s="143">
        <v>27673</v>
      </c>
      <c r="J82" s="144">
        <f t="shared" si="9"/>
        <v>0.10387330966532371</v>
      </c>
      <c r="K82" s="143">
        <v>23155</v>
      </c>
      <c r="L82" s="144">
        <f t="shared" si="8"/>
        <v>-0.16326383117117771</v>
      </c>
      <c r="M82" s="144">
        <f t="shared" si="10"/>
        <v>-9.6319712758068943E-2</v>
      </c>
    </row>
    <row r="83" spans="1:14" x14ac:dyDescent="0.25">
      <c r="A83" s="1">
        <v>9</v>
      </c>
      <c r="B83" s="142" t="s">
        <v>156</v>
      </c>
      <c r="C83" s="143">
        <v>12722</v>
      </c>
      <c r="D83" s="144">
        <v>-0.10885402073409922</v>
      </c>
      <c r="E83" s="143">
        <v>8459</v>
      </c>
      <c r="F83" s="144">
        <f t="shared" si="9"/>
        <v>-0.33508882251218364</v>
      </c>
      <c r="G83" s="143">
        <v>16060</v>
      </c>
      <c r="H83" s="144">
        <f t="shared" si="9"/>
        <v>0.89856957087126132</v>
      </c>
      <c r="I83" s="143">
        <v>17213</v>
      </c>
      <c r="J83" s="144">
        <f t="shared" si="9"/>
        <v>7.1793275217932662E-2</v>
      </c>
      <c r="K83" s="143"/>
      <c r="L83" s="144"/>
      <c r="M83" s="144"/>
    </row>
    <row r="84" spans="1:14" x14ac:dyDescent="0.25">
      <c r="A84" s="1">
        <v>10</v>
      </c>
      <c r="B84" s="142" t="s">
        <v>158</v>
      </c>
      <c r="C84" s="143">
        <v>8284</v>
      </c>
      <c r="D84" s="144">
        <v>-1.6735905044510391E-2</v>
      </c>
      <c r="E84" s="143">
        <v>6976</v>
      </c>
      <c r="F84" s="144">
        <f t="shared" si="9"/>
        <v>-0.15789473684210531</v>
      </c>
      <c r="G84" s="143">
        <v>11743</v>
      </c>
      <c r="H84" s="144">
        <f t="shared" si="9"/>
        <v>0.68334288990825698</v>
      </c>
      <c r="I84" s="143">
        <v>10539</v>
      </c>
      <c r="J84" s="144">
        <f t="shared" si="9"/>
        <v>-0.10252916631184539</v>
      </c>
      <c r="K84" s="143"/>
      <c r="L84" s="144"/>
      <c r="M84" s="144"/>
    </row>
    <row r="85" spans="1:14" x14ac:dyDescent="0.25">
      <c r="A85" s="1">
        <v>11</v>
      </c>
      <c r="B85" s="142" t="s">
        <v>160</v>
      </c>
      <c r="C85" s="143">
        <v>6904</v>
      </c>
      <c r="D85" s="144">
        <v>0.33488012374323284</v>
      </c>
      <c r="E85" s="143">
        <v>2662</v>
      </c>
      <c r="F85" s="144">
        <f t="shared" si="9"/>
        <v>-0.61442641946697574</v>
      </c>
      <c r="G85" s="143">
        <v>3843</v>
      </c>
      <c r="H85" s="144">
        <f t="shared" si="9"/>
        <v>0.44365138993238173</v>
      </c>
      <c r="I85" s="143">
        <v>7086</v>
      </c>
      <c r="J85" s="144">
        <f t="shared" si="9"/>
        <v>0.84387197501951605</v>
      </c>
      <c r="K85" s="143"/>
      <c r="L85" s="144"/>
      <c r="M85" s="144"/>
    </row>
    <row r="86" spans="1:14" x14ac:dyDescent="0.25">
      <c r="A86" s="1">
        <v>12</v>
      </c>
      <c r="B86" s="142" t="s">
        <v>162</v>
      </c>
      <c r="C86" s="143">
        <v>5354</v>
      </c>
      <c r="D86" s="144">
        <v>4.7339593114241074E-2</v>
      </c>
      <c r="E86" s="143">
        <v>2756</v>
      </c>
      <c r="F86" s="144">
        <f t="shared" si="9"/>
        <v>-0.48524467687710127</v>
      </c>
      <c r="G86" s="143">
        <v>6808</v>
      </c>
      <c r="H86" s="144">
        <f t="shared" si="9"/>
        <v>1.4702467343976777</v>
      </c>
      <c r="I86" s="143">
        <v>6163</v>
      </c>
      <c r="J86" s="144">
        <f t="shared" si="9"/>
        <v>-9.4741480611045814E-2</v>
      </c>
      <c r="K86" s="143"/>
      <c r="L86" s="144"/>
      <c r="M86" s="144"/>
    </row>
    <row r="87" spans="1:14" ht="15.75" x14ac:dyDescent="0.25">
      <c r="B87" s="145" t="s">
        <v>122</v>
      </c>
      <c r="C87" s="146">
        <v>118822</v>
      </c>
      <c r="D87" s="147">
        <v>0.10992583182319193</v>
      </c>
      <c r="E87" s="146">
        <v>50311</v>
      </c>
      <c r="F87" s="147">
        <f t="shared" si="9"/>
        <v>-0.57658514416522189</v>
      </c>
      <c r="G87" s="146">
        <v>102784</v>
      </c>
      <c r="H87" s="147">
        <f t="shared" si="9"/>
        <v>1.0429727097453836</v>
      </c>
      <c r="I87" s="146">
        <v>136035</v>
      </c>
      <c r="J87" s="147">
        <f t="shared" si="9"/>
        <v>0.32350365815691151</v>
      </c>
      <c r="K87" s="146">
        <v>90804</v>
      </c>
      <c r="L87" s="147">
        <v>-4.451038575667654E-2</v>
      </c>
      <c r="M87" s="147">
        <v>6.1315131255990085E-2</v>
      </c>
    </row>
    <row r="88" spans="1:14" ht="6" customHeight="1" x14ac:dyDescent="0.25"/>
    <row r="89" spans="1:14" x14ac:dyDescent="0.25">
      <c r="B89" s="49" t="s">
        <v>321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22" t="s">
        <v>325</v>
      </c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1" t="s">
        <v>176</v>
      </c>
    </row>
    <row r="93" spans="1:14" ht="10.5" customHeight="1" thickBot="1" x14ac:dyDescent="0.3">
      <c r="B93" s="135"/>
      <c r="C93" s="136"/>
      <c r="D93" s="135"/>
      <c r="E93" s="135"/>
      <c r="F93" s="135"/>
      <c r="G93" s="135"/>
      <c r="H93" s="135"/>
      <c r="I93" s="135"/>
      <c r="J93" s="135"/>
      <c r="K93" s="4"/>
      <c r="L93" s="4"/>
      <c r="N93" s="1" t="s">
        <v>177</v>
      </c>
    </row>
    <row r="94" spans="1:14" ht="22.5" thickTop="1" thickBot="1" x14ac:dyDescent="0.3">
      <c r="B94" s="150" t="s">
        <v>178</v>
      </c>
      <c r="C94" s="332" t="s">
        <v>179</v>
      </c>
      <c r="D94" s="333"/>
      <c r="E94" s="333"/>
      <c r="F94" s="333"/>
      <c r="G94" s="333"/>
      <c r="H94" s="333"/>
      <c r="I94" s="333"/>
      <c r="J94" s="333"/>
      <c r="K94" s="333"/>
      <c r="L94" s="333"/>
      <c r="M94" s="334"/>
    </row>
    <row r="95" spans="1:14" ht="22.5" thickTop="1" thickBot="1" x14ac:dyDescent="0.3">
      <c r="B95" s="13"/>
      <c r="C95" s="335">
        <f>2019</f>
        <v>2019</v>
      </c>
      <c r="D95" s="336"/>
      <c r="E95" s="337">
        <v>2020</v>
      </c>
      <c r="F95" s="336"/>
      <c r="G95" s="337">
        <v>2021</v>
      </c>
      <c r="H95" s="336"/>
      <c r="I95" s="337">
        <v>2022</v>
      </c>
      <c r="J95" s="336"/>
      <c r="K95" s="337">
        <v>2023</v>
      </c>
      <c r="L95" s="338"/>
      <c r="M95" s="339"/>
    </row>
    <row r="96" spans="1:14" ht="16.5" thickTop="1" thickBot="1" x14ac:dyDescent="0.3">
      <c r="B96" s="16"/>
      <c r="C96" s="138" t="s">
        <v>136</v>
      </c>
      <c r="D96" s="139" t="str">
        <f>CONCATENATE("var ",RIGHT(2019,2),"/",RIGHT(2018,2))</f>
        <v>var 19/18</v>
      </c>
      <c r="E96" s="140" t="s">
        <v>136</v>
      </c>
      <c r="F96" s="139" t="str">
        <f>CONCATENATE("var ",RIGHT(E95,2),"/",RIGHT(E95-1,2))</f>
        <v>var 20/19</v>
      </c>
      <c r="G96" s="140" t="s">
        <v>136</v>
      </c>
      <c r="H96" s="139" t="str">
        <f>CONCATENATE("var ",RIGHT(G95,2),"/",RIGHT(G95-1,2))</f>
        <v>var 21/20</v>
      </c>
      <c r="I96" s="140" t="s">
        <v>136</v>
      </c>
      <c r="J96" s="139" t="str">
        <f>CONCATENATE("var ",RIGHT(I95,2),"/",RIGHT(I95-1,2))</f>
        <v>var 22/21</v>
      </c>
      <c r="K96" s="140" t="s">
        <v>136</v>
      </c>
      <c r="L96" s="139" t="str">
        <f>CONCATENATE("var ",RIGHT(K95,2),"/",RIGHT(K95-1,2))</f>
        <v>var 23/22</v>
      </c>
      <c r="M96" s="139" t="str">
        <f>CONCATENATE("var ",RIGHT(K95,2),"/",RIGHT(2019,2))</f>
        <v>var 23/19</v>
      </c>
    </row>
    <row r="97" spans="2:13" x14ac:dyDescent="0.25">
      <c r="B97" s="142" t="s">
        <v>140</v>
      </c>
      <c r="C97" s="143">
        <v>122334</v>
      </c>
      <c r="D97" s="144">
        <v>-8.076914406798763E-2</v>
      </c>
      <c r="E97" s="143">
        <v>111211</v>
      </c>
      <c r="F97" s="144">
        <f t="shared" ref="F97:J109" si="11">IFERROR(E97/C97-1,"-")</f>
        <v>-9.0923210227737195E-2</v>
      </c>
      <c r="G97" s="143">
        <v>14076</v>
      </c>
      <c r="H97" s="144">
        <f t="shared" si="11"/>
        <v>-0.87342978662182702</v>
      </c>
      <c r="I97" s="143">
        <v>80995</v>
      </c>
      <c r="J97" s="144">
        <f t="shared" si="11"/>
        <v>4.7541204887752206</v>
      </c>
      <c r="K97" s="143">
        <v>126118</v>
      </c>
      <c r="L97" s="144">
        <f t="shared" ref="L97:L104" si="12">IFERROR(K97/I97-1,"-")</f>
        <v>0.55710846348540044</v>
      </c>
      <c r="M97" s="144">
        <f>K97/C97-1</f>
        <v>3.0931711543806362E-2</v>
      </c>
    </row>
    <row r="98" spans="2:13" x14ac:dyDescent="0.25">
      <c r="B98" s="142" t="s">
        <v>142</v>
      </c>
      <c r="C98" s="143">
        <v>117986</v>
      </c>
      <c r="D98" s="144">
        <v>-0.13793884484711216</v>
      </c>
      <c r="E98" s="143">
        <v>135321</v>
      </c>
      <c r="F98" s="144">
        <f t="shared" si="11"/>
        <v>0.14692421134710898</v>
      </c>
      <c r="G98" s="143">
        <v>9757</v>
      </c>
      <c r="H98" s="144">
        <f t="shared" si="11"/>
        <v>-0.92789736995736061</v>
      </c>
      <c r="I98" s="143">
        <v>119623</v>
      </c>
      <c r="J98" s="144">
        <f t="shared" si="11"/>
        <v>11.260223429332786</v>
      </c>
      <c r="K98" s="143">
        <v>136659</v>
      </c>
      <c r="L98" s="144">
        <f t="shared" si="12"/>
        <v>0.14241408424801261</v>
      </c>
      <c r="M98" s="144">
        <f>IFERROR(K98/C98-1,"-")</f>
        <v>0.15826453986066147</v>
      </c>
    </row>
    <row r="99" spans="2:13" x14ac:dyDescent="0.25">
      <c r="B99" s="142" t="s">
        <v>144</v>
      </c>
      <c r="C99" s="143">
        <v>142052</v>
      </c>
      <c r="D99" s="144">
        <v>-0.12974330699013659</v>
      </c>
      <c r="E99" s="143">
        <v>58990</v>
      </c>
      <c r="F99" s="144">
        <f t="shared" si="11"/>
        <v>-0.58472953566299668</v>
      </c>
      <c r="G99" s="143">
        <v>15546</v>
      </c>
      <c r="H99" s="144">
        <f t="shared" si="11"/>
        <v>-0.73646380742498729</v>
      </c>
      <c r="I99" s="143">
        <v>134857</v>
      </c>
      <c r="J99" s="144">
        <f t="shared" si="11"/>
        <v>7.6747073202109863</v>
      </c>
      <c r="K99" s="143">
        <v>149257</v>
      </c>
      <c r="L99" s="144">
        <f t="shared" si="12"/>
        <v>0.10677977413111672</v>
      </c>
      <c r="M99" s="144">
        <f t="shared" ref="M99:M104" si="13">IFERROR(K99/C99-1,"-")</f>
        <v>5.0720862782642984E-2</v>
      </c>
    </row>
    <row r="100" spans="2:13" x14ac:dyDescent="0.25">
      <c r="B100" s="142" t="s">
        <v>146</v>
      </c>
      <c r="C100" s="143">
        <v>135974</v>
      </c>
      <c r="D100" s="144">
        <v>-2.6106761973656911E-2</v>
      </c>
      <c r="E100" s="143">
        <v>0</v>
      </c>
      <c r="F100" s="144">
        <f t="shared" si="11"/>
        <v>-1</v>
      </c>
      <c r="G100" s="143">
        <v>18128</v>
      </c>
      <c r="H100" s="144" t="str">
        <f t="shared" si="11"/>
        <v>-</v>
      </c>
      <c r="I100" s="143">
        <v>139624</v>
      </c>
      <c r="J100" s="144">
        <f t="shared" si="11"/>
        <v>6.7021182700794348</v>
      </c>
      <c r="K100" s="143">
        <v>142738</v>
      </c>
      <c r="L100" s="144">
        <f t="shared" si="12"/>
        <v>2.2302755973185207E-2</v>
      </c>
      <c r="M100" s="144">
        <f t="shared" si="13"/>
        <v>4.9744804153735167E-2</v>
      </c>
    </row>
    <row r="101" spans="2:13" x14ac:dyDescent="0.25">
      <c r="B101" s="142" t="s">
        <v>148</v>
      </c>
      <c r="C101" s="143">
        <v>111655</v>
      </c>
      <c r="D101" s="144">
        <v>-0.13006723854490487</v>
      </c>
      <c r="E101" s="143">
        <v>13</v>
      </c>
      <c r="F101" s="144">
        <f t="shared" si="11"/>
        <v>-0.9998835699252161</v>
      </c>
      <c r="G101" s="143">
        <v>31616</v>
      </c>
      <c r="H101" s="144">
        <f t="shared" si="11"/>
        <v>2431</v>
      </c>
      <c r="I101" s="143">
        <v>113604</v>
      </c>
      <c r="J101" s="144">
        <f t="shared" si="11"/>
        <v>2.5932439271255059</v>
      </c>
      <c r="K101" s="143">
        <v>122687</v>
      </c>
      <c r="L101" s="144">
        <f t="shared" si="12"/>
        <v>7.995317066300478E-2</v>
      </c>
      <c r="M101" s="144">
        <f t="shared" si="13"/>
        <v>9.8804352693564912E-2</v>
      </c>
    </row>
    <row r="102" spans="2:13" x14ac:dyDescent="0.25">
      <c r="B102" s="142" t="s">
        <v>150</v>
      </c>
      <c r="C102" s="143">
        <v>122610</v>
      </c>
      <c r="D102" s="144">
        <v>-0.12837319077544285</v>
      </c>
      <c r="E102" s="143">
        <v>61</v>
      </c>
      <c r="F102" s="144">
        <f t="shared" si="11"/>
        <v>-0.99950248756218907</v>
      </c>
      <c r="G102" s="143">
        <v>40056</v>
      </c>
      <c r="H102" s="144">
        <f t="shared" si="11"/>
        <v>655.65573770491801</v>
      </c>
      <c r="I102" s="143">
        <v>120413</v>
      </c>
      <c r="J102" s="144">
        <f t="shared" si="11"/>
        <v>2.0061164369882163</v>
      </c>
      <c r="K102" s="143">
        <v>133162</v>
      </c>
      <c r="L102" s="144">
        <f t="shared" si="12"/>
        <v>0.10587727238753297</v>
      </c>
      <c r="M102" s="144">
        <f t="shared" si="13"/>
        <v>8.6061495799690135E-2</v>
      </c>
    </row>
    <row r="103" spans="2:13" x14ac:dyDescent="0.25">
      <c r="B103" s="142" t="s">
        <v>152</v>
      </c>
      <c r="C103" s="143">
        <v>131578</v>
      </c>
      <c r="D103" s="144">
        <v>-0.14622941458920025</v>
      </c>
      <c r="E103" s="143">
        <v>33572</v>
      </c>
      <c r="F103" s="144">
        <f t="shared" si="11"/>
        <v>-0.74485096292693309</v>
      </c>
      <c r="G103" s="143">
        <v>76243</v>
      </c>
      <c r="H103" s="144">
        <f t="shared" si="11"/>
        <v>1.27102942928631</v>
      </c>
      <c r="I103" s="143">
        <v>144683</v>
      </c>
      <c r="J103" s="144">
        <f t="shared" si="11"/>
        <v>0.89765617827210376</v>
      </c>
      <c r="K103" s="143">
        <v>143036</v>
      </c>
      <c r="L103" s="144">
        <f t="shared" si="12"/>
        <v>-1.138350739202254E-2</v>
      </c>
      <c r="M103" s="144">
        <f t="shared" si="13"/>
        <v>8.7081426986274302E-2</v>
      </c>
    </row>
    <row r="104" spans="2:13" x14ac:dyDescent="0.25">
      <c r="B104" s="142" t="s">
        <v>154</v>
      </c>
      <c r="C104" s="143">
        <v>131792</v>
      </c>
      <c r="D104" s="144">
        <v>-0.11291799041516337</v>
      </c>
      <c r="E104" s="143">
        <v>45150</v>
      </c>
      <c r="F104" s="144">
        <f t="shared" si="11"/>
        <v>-0.65741471409493746</v>
      </c>
      <c r="G104" s="143">
        <v>98518</v>
      </c>
      <c r="H104" s="144">
        <f t="shared" si="11"/>
        <v>1.1820155038759692</v>
      </c>
      <c r="I104" s="143">
        <v>152580</v>
      </c>
      <c r="J104" s="144">
        <f t="shared" si="11"/>
        <v>0.54875251223126731</v>
      </c>
      <c r="K104" s="143">
        <v>146183</v>
      </c>
      <c r="L104" s="144">
        <f t="shared" si="12"/>
        <v>-4.1925547253899631E-2</v>
      </c>
      <c r="M104" s="144">
        <f t="shared" si="13"/>
        <v>0.10919479179312863</v>
      </c>
    </row>
    <row r="105" spans="2:13" x14ac:dyDescent="0.25">
      <c r="B105" s="142" t="s">
        <v>156</v>
      </c>
      <c r="C105" s="143">
        <v>123139</v>
      </c>
      <c r="D105" s="144">
        <v>-0.13772434124377653</v>
      </c>
      <c r="E105" s="143">
        <v>10771</v>
      </c>
      <c r="F105" s="144">
        <f t="shared" si="11"/>
        <v>-0.91252974281096977</v>
      </c>
      <c r="G105" s="143">
        <v>91630</v>
      </c>
      <c r="H105" s="144">
        <f t="shared" si="11"/>
        <v>7.5071024046049573</v>
      </c>
      <c r="I105" s="143">
        <v>133288</v>
      </c>
      <c r="J105" s="144">
        <f t="shared" si="11"/>
        <v>0.4546327621957873</v>
      </c>
      <c r="K105" s="143"/>
      <c r="L105" s="144"/>
      <c r="M105" s="144"/>
    </row>
    <row r="106" spans="2:13" x14ac:dyDescent="0.25">
      <c r="B106" s="142" t="s">
        <v>158</v>
      </c>
      <c r="C106" s="143">
        <v>142380</v>
      </c>
      <c r="D106" s="144">
        <v>-9.6590800936530385E-2</v>
      </c>
      <c r="E106" s="143">
        <v>13718</v>
      </c>
      <c r="F106" s="144">
        <f t="shared" si="11"/>
        <v>-0.9036521983424638</v>
      </c>
      <c r="G106" s="143">
        <v>136767</v>
      </c>
      <c r="H106" s="144">
        <f t="shared" si="11"/>
        <v>8.9698935704913261</v>
      </c>
      <c r="I106" s="143">
        <v>153610</v>
      </c>
      <c r="J106" s="144">
        <f t="shared" si="11"/>
        <v>0.12315105251997926</v>
      </c>
      <c r="K106" s="143"/>
      <c r="L106" s="144"/>
      <c r="M106" s="144"/>
    </row>
    <row r="107" spans="2:13" x14ac:dyDescent="0.25">
      <c r="B107" s="142" t="s">
        <v>160</v>
      </c>
      <c r="C107" s="143">
        <v>122523</v>
      </c>
      <c r="D107" s="144">
        <v>-1.3486529573745187E-2</v>
      </c>
      <c r="E107" s="143">
        <v>20138</v>
      </c>
      <c r="F107" s="144">
        <f t="shared" si="11"/>
        <v>-0.83563902287733738</v>
      </c>
      <c r="G107" s="143">
        <v>125743</v>
      </c>
      <c r="H107" s="144">
        <f t="shared" si="11"/>
        <v>5.2440659449796403</v>
      </c>
      <c r="I107" s="143">
        <v>132779</v>
      </c>
      <c r="J107" s="144">
        <f t="shared" si="11"/>
        <v>5.5955401095886037E-2</v>
      </c>
      <c r="K107" s="143"/>
      <c r="L107" s="144"/>
      <c r="M107" s="144"/>
    </row>
    <row r="108" spans="2:13" x14ac:dyDescent="0.25">
      <c r="B108" s="142" t="s">
        <v>162</v>
      </c>
      <c r="C108" s="143">
        <v>121563</v>
      </c>
      <c r="D108" s="144">
        <v>-3.268852798179378E-2</v>
      </c>
      <c r="E108" s="143">
        <v>24386</v>
      </c>
      <c r="F108" s="144">
        <f t="shared" si="11"/>
        <v>-0.7993961978562556</v>
      </c>
      <c r="G108" s="143">
        <v>104389</v>
      </c>
      <c r="H108" s="144">
        <f t="shared" si="11"/>
        <v>3.2806938407282864</v>
      </c>
      <c r="I108" s="143">
        <v>135721</v>
      </c>
      <c r="J108" s="144">
        <f t="shared" si="11"/>
        <v>0.30014656716703869</v>
      </c>
      <c r="K108" s="143"/>
      <c r="L108" s="144"/>
      <c r="M108" s="144"/>
    </row>
    <row r="109" spans="2:13" ht="15.75" x14ac:dyDescent="0.25">
      <c r="B109" s="145" t="s">
        <v>122</v>
      </c>
      <c r="C109" s="146">
        <v>1525586</v>
      </c>
      <c r="D109" s="147">
        <v>-9.9829770913543059E-2</v>
      </c>
      <c r="E109" s="146">
        <v>453331</v>
      </c>
      <c r="F109" s="147">
        <f t="shared" si="11"/>
        <v>-0.70284795481867302</v>
      </c>
      <c r="G109" s="146">
        <v>762469</v>
      </c>
      <c r="H109" s="147">
        <f t="shared" si="11"/>
        <v>0.68192556873454491</v>
      </c>
      <c r="I109" s="146">
        <v>1561777</v>
      </c>
      <c r="J109" s="147">
        <f t="shared" si="11"/>
        <v>1.0483154069214615</v>
      </c>
      <c r="K109" s="146">
        <v>1099840</v>
      </c>
      <c r="L109" s="147">
        <v>9.2868591256375588E-2</v>
      </c>
      <c r="M109" s="147">
        <v>8.2539929388443234E-2</v>
      </c>
    </row>
    <row r="110" spans="2:13" ht="6" customHeight="1" x14ac:dyDescent="0.25"/>
    <row r="111" spans="2:13" x14ac:dyDescent="0.25">
      <c r="B111" s="49" t="s">
        <v>321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22" t="s">
        <v>326</v>
      </c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1" t="s">
        <v>181</v>
      </c>
    </row>
    <row r="115" spans="1:14" ht="10.5" customHeight="1" thickBot="1" x14ac:dyDescent="0.3">
      <c r="B115" s="135"/>
      <c r="C115" s="136"/>
      <c r="D115" s="135"/>
      <c r="E115" s="135"/>
      <c r="F115" s="135"/>
      <c r="G115" s="135"/>
      <c r="H115" s="135"/>
      <c r="I115" s="135"/>
      <c r="J115" s="135"/>
      <c r="K115" s="4"/>
      <c r="L115" s="4"/>
      <c r="N115" s="1" t="s">
        <v>182</v>
      </c>
    </row>
    <row r="116" spans="1:14" ht="22.5" thickTop="1" thickBot="1" x14ac:dyDescent="0.3">
      <c r="B116" s="150" t="str">
        <f>C116</f>
        <v>Reino Unido</v>
      </c>
      <c r="C116" s="332" t="s">
        <v>183</v>
      </c>
      <c r="D116" s="333"/>
      <c r="E116" s="333"/>
      <c r="F116" s="333"/>
      <c r="G116" s="333"/>
      <c r="H116" s="333"/>
      <c r="I116" s="333"/>
      <c r="J116" s="333"/>
      <c r="K116" s="333"/>
      <c r="L116" s="333"/>
      <c r="M116" s="334"/>
    </row>
    <row r="117" spans="1:14" ht="22.5" thickTop="1" thickBot="1" x14ac:dyDescent="0.3">
      <c r="B117" s="13"/>
      <c r="C117" s="335">
        <f>2019</f>
        <v>2019</v>
      </c>
      <c r="D117" s="336"/>
      <c r="E117" s="337">
        <v>2020</v>
      </c>
      <c r="F117" s="336"/>
      <c r="G117" s="337">
        <v>2021</v>
      </c>
      <c r="H117" s="336"/>
      <c r="I117" s="337">
        <v>2022</v>
      </c>
      <c r="J117" s="336"/>
      <c r="K117" s="337">
        <v>2023</v>
      </c>
      <c r="L117" s="338"/>
      <c r="M117" s="339"/>
    </row>
    <row r="118" spans="1:14" ht="16.5" thickTop="1" thickBot="1" x14ac:dyDescent="0.3">
      <c r="B118" s="16"/>
      <c r="C118" s="138" t="s">
        <v>136</v>
      </c>
      <c r="D118" s="139" t="str">
        <f>CONCATENATE("var ",RIGHT(2019,2),"/",RIGHT(2018,2))</f>
        <v>var 19/18</v>
      </c>
      <c r="E118" s="140" t="s">
        <v>136</v>
      </c>
      <c r="F118" s="139" t="str">
        <f>CONCATENATE("var ",RIGHT(E117,2),"/",RIGHT(E117-1,2))</f>
        <v>var 20/19</v>
      </c>
      <c r="G118" s="140" t="s">
        <v>136</v>
      </c>
      <c r="H118" s="139" t="str">
        <f>CONCATENATE("var ",RIGHT(G117,2),"/",RIGHT(G117-1,2))</f>
        <v>var 21/20</v>
      </c>
      <c r="I118" s="140" t="s">
        <v>136</v>
      </c>
      <c r="J118" s="139" t="str">
        <f>CONCATENATE("var ",RIGHT(I117,2),"/",RIGHT(I117-1,2))</f>
        <v>var 22/21</v>
      </c>
      <c r="K118" s="140" t="s">
        <v>136</v>
      </c>
      <c r="L118" s="139" t="str">
        <f>CONCATENATE("var ",RIGHT(K117,2),"/",RIGHT(K117-1,2))</f>
        <v>var 23/22</v>
      </c>
      <c r="M118" s="139" t="str">
        <f>CONCATENATE("var ",RIGHT(K117,2),"/",RIGHT(2019,2))</f>
        <v>var 23/19</v>
      </c>
    </row>
    <row r="119" spans="1:14" x14ac:dyDescent="0.25">
      <c r="B119" s="142" t="s">
        <v>140</v>
      </c>
      <c r="C119" s="143">
        <v>32588</v>
      </c>
      <c r="D119" s="144">
        <v>-4.4228061942749863E-2</v>
      </c>
      <c r="E119" s="143">
        <v>24721</v>
      </c>
      <c r="F119" s="144">
        <f t="shared" ref="F119:J131" si="14">IFERROR(E119/C119-1,"-")</f>
        <v>-0.24140788020130111</v>
      </c>
      <c r="G119" s="143">
        <v>446</v>
      </c>
      <c r="H119" s="144">
        <f t="shared" si="14"/>
        <v>-0.98195865863031428</v>
      </c>
      <c r="I119" s="143">
        <v>15320</v>
      </c>
      <c r="J119" s="144">
        <f t="shared" si="14"/>
        <v>33.349775784753362</v>
      </c>
      <c r="K119" s="143">
        <v>33069</v>
      </c>
      <c r="L119" s="144">
        <f t="shared" ref="L119:L126" si="15">IFERROR(K119/I119-1,"-")</f>
        <v>1.1585509138381203</v>
      </c>
      <c r="M119" s="144">
        <f>K119/C119-1</f>
        <v>1.476003436847928E-2</v>
      </c>
    </row>
    <row r="120" spans="1:14" x14ac:dyDescent="0.25">
      <c r="B120" s="142" t="s">
        <v>142</v>
      </c>
      <c r="C120" s="143">
        <v>33454</v>
      </c>
      <c r="D120" s="144">
        <v>-7.2988250942141453E-2</v>
      </c>
      <c r="E120" s="143">
        <v>34151</v>
      </c>
      <c r="F120" s="144">
        <f t="shared" si="14"/>
        <v>2.083457882465467E-2</v>
      </c>
      <c r="G120" s="143">
        <v>189</v>
      </c>
      <c r="H120" s="144">
        <f t="shared" si="14"/>
        <v>-0.99446575502913526</v>
      </c>
      <c r="I120" s="143">
        <v>30602</v>
      </c>
      <c r="J120" s="144">
        <f t="shared" si="14"/>
        <v>160.91534391534393</v>
      </c>
      <c r="K120" s="143">
        <v>41832</v>
      </c>
      <c r="L120" s="144">
        <f t="shared" si="15"/>
        <v>0.3669694791190119</v>
      </c>
      <c r="M120" s="144">
        <f>IFERROR(K120/C120-1,"-")</f>
        <v>0.25043343097985282</v>
      </c>
    </row>
    <row r="121" spans="1:14" x14ac:dyDescent="0.25">
      <c r="B121" s="142" t="s">
        <v>144</v>
      </c>
      <c r="C121" s="143">
        <v>41058</v>
      </c>
      <c r="D121" s="144">
        <v>-4.8768621272849422E-2</v>
      </c>
      <c r="E121" s="143">
        <v>15067</v>
      </c>
      <c r="F121" s="144">
        <f t="shared" si="14"/>
        <v>-0.63303132154513131</v>
      </c>
      <c r="G121" s="143">
        <v>158</v>
      </c>
      <c r="H121" s="144">
        <f t="shared" si="14"/>
        <v>-0.98951350633835533</v>
      </c>
      <c r="I121" s="143">
        <v>36585</v>
      </c>
      <c r="J121" s="144">
        <f t="shared" si="14"/>
        <v>230.5506329113924</v>
      </c>
      <c r="K121" s="143">
        <v>46321</v>
      </c>
      <c r="L121" s="144">
        <f t="shared" si="15"/>
        <v>0.26611999453327861</v>
      </c>
      <c r="M121" s="144">
        <f t="shared" ref="M121:M126" si="16">IFERROR(K121/C121-1,"-")</f>
        <v>0.12818451946027576</v>
      </c>
    </row>
    <row r="122" spans="1:14" x14ac:dyDescent="0.25">
      <c r="B122" s="142" t="s">
        <v>146</v>
      </c>
      <c r="C122" s="143">
        <v>35198</v>
      </c>
      <c r="D122" s="144">
        <v>-6.4079040225829553E-3</v>
      </c>
      <c r="E122" s="143">
        <v>0</v>
      </c>
      <c r="F122" s="144">
        <f t="shared" si="14"/>
        <v>-1</v>
      </c>
      <c r="G122" s="143">
        <v>137</v>
      </c>
      <c r="H122" s="144" t="str">
        <f t="shared" si="14"/>
        <v>-</v>
      </c>
      <c r="I122" s="143">
        <v>38484</v>
      </c>
      <c r="J122" s="144">
        <f t="shared" si="14"/>
        <v>279.90510948905109</v>
      </c>
      <c r="K122" s="143">
        <v>41116</v>
      </c>
      <c r="L122" s="144">
        <f t="shared" si="15"/>
        <v>6.8392059037521991E-2</v>
      </c>
      <c r="M122" s="144">
        <f t="shared" si="16"/>
        <v>0.1681345530996079</v>
      </c>
    </row>
    <row r="123" spans="1:14" x14ac:dyDescent="0.25">
      <c r="B123" s="142" t="s">
        <v>148</v>
      </c>
      <c r="C123" s="143">
        <v>32539</v>
      </c>
      <c r="D123" s="144">
        <v>-7.6357546339663296E-2</v>
      </c>
      <c r="E123" s="143">
        <v>0</v>
      </c>
      <c r="F123" s="144">
        <f t="shared" si="14"/>
        <v>-1</v>
      </c>
      <c r="G123" s="143">
        <v>215</v>
      </c>
      <c r="H123" s="144" t="str">
        <f t="shared" si="14"/>
        <v>-</v>
      </c>
      <c r="I123" s="143">
        <v>34727</v>
      </c>
      <c r="J123" s="144">
        <f t="shared" si="14"/>
        <v>160.52093023255813</v>
      </c>
      <c r="K123" s="143">
        <v>40980</v>
      </c>
      <c r="L123" s="144">
        <f t="shared" si="15"/>
        <v>0.18006162352060362</v>
      </c>
      <c r="M123" s="144">
        <f t="shared" si="16"/>
        <v>0.25941178278373633</v>
      </c>
    </row>
    <row r="124" spans="1:14" x14ac:dyDescent="0.25">
      <c r="B124" s="142" t="s">
        <v>150</v>
      </c>
      <c r="C124" s="143">
        <v>36721</v>
      </c>
      <c r="D124" s="144">
        <v>1.7732431252728276E-3</v>
      </c>
      <c r="E124" s="143">
        <v>18</v>
      </c>
      <c r="F124" s="144">
        <f t="shared" si="14"/>
        <v>-0.99950981727077148</v>
      </c>
      <c r="G124" s="143">
        <v>635</v>
      </c>
      <c r="H124" s="144">
        <f t="shared" si="14"/>
        <v>34.277777777777779</v>
      </c>
      <c r="I124" s="143">
        <v>36332</v>
      </c>
      <c r="J124" s="144">
        <f t="shared" si="14"/>
        <v>56.215748031496062</v>
      </c>
      <c r="K124" s="143">
        <v>41061</v>
      </c>
      <c r="L124" s="144">
        <f t="shared" si="15"/>
        <v>0.13016073984366394</v>
      </c>
      <c r="M124" s="144">
        <f t="shared" si="16"/>
        <v>0.11818850249176216</v>
      </c>
    </row>
    <row r="125" spans="1:14" x14ac:dyDescent="0.25">
      <c r="B125" s="142" t="s">
        <v>152</v>
      </c>
      <c r="C125" s="143">
        <v>34482</v>
      </c>
      <c r="D125" s="144">
        <v>-4.6035522602777657E-2</v>
      </c>
      <c r="E125" s="143">
        <v>4579</v>
      </c>
      <c r="F125" s="144">
        <f t="shared" si="14"/>
        <v>-0.86720607853372778</v>
      </c>
      <c r="G125" s="143">
        <v>3824</v>
      </c>
      <c r="H125" s="144">
        <f t="shared" si="14"/>
        <v>-0.16488316226250277</v>
      </c>
      <c r="I125" s="143">
        <v>40114</v>
      </c>
      <c r="J125" s="144">
        <f t="shared" si="14"/>
        <v>9.4900627615062767</v>
      </c>
      <c r="K125" s="143">
        <v>43533</v>
      </c>
      <c r="L125" s="144">
        <f t="shared" si="15"/>
        <v>8.5232088547639195E-2</v>
      </c>
      <c r="M125" s="144">
        <f t="shared" si="16"/>
        <v>0.26248477466504272</v>
      </c>
    </row>
    <row r="126" spans="1:14" x14ac:dyDescent="0.25">
      <c r="B126" s="142" t="s">
        <v>154</v>
      </c>
      <c r="C126" s="143">
        <v>35645</v>
      </c>
      <c r="D126" s="144">
        <v>-3.2831366164699505E-2</v>
      </c>
      <c r="E126" s="143">
        <v>2283</v>
      </c>
      <c r="F126" s="144">
        <f t="shared" si="14"/>
        <v>-0.93595174638799272</v>
      </c>
      <c r="G126" s="143">
        <v>12968</v>
      </c>
      <c r="H126" s="144">
        <f t="shared" si="14"/>
        <v>4.6802452912833994</v>
      </c>
      <c r="I126" s="143">
        <v>43512</v>
      </c>
      <c r="J126" s="144">
        <f t="shared" si="14"/>
        <v>2.3553362122146821</v>
      </c>
      <c r="K126" s="143">
        <v>46704</v>
      </c>
      <c r="L126" s="144">
        <f t="shared" si="15"/>
        <v>7.3359073359073435E-2</v>
      </c>
      <c r="M126" s="144">
        <f t="shared" si="16"/>
        <v>0.31025389255155011</v>
      </c>
    </row>
    <row r="127" spans="1:14" x14ac:dyDescent="0.25">
      <c r="B127" s="142" t="s">
        <v>156</v>
      </c>
      <c r="C127" s="143">
        <v>31187</v>
      </c>
      <c r="D127" s="144">
        <v>-0.14782632456212252</v>
      </c>
      <c r="E127" s="143">
        <v>1615</v>
      </c>
      <c r="F127" s="144">
        <f t="shared" si="14"/>
        <v>-0.94821560265495242</v>
      </c>
      <c r="G127" s="143">
        <v>14428</v>
      </c>
      <c r="H127" s="144">
        <f t="shared" si="14"/>
        <v>7.9337461300309595</v>
      </c>
      <c r="I127" s="143">
        <v>38475</v>
      </c>
      <c r="J127" s="144">
        <f t="shared" si="14"/>
        <v>1.6666897698918768</v>
      </c>
      <c r="K127" s="143"/>
      <c r="L127" s="144"/>
      <c r="M127" s="144"/>
    </row>
    <row r="128" spans="1:14" x14ac:dyDescent="0.25">
      <c r="A128" s="141"/>
      <c r="B128" s="142" t="s">
        <v>158</v>
      </c>
      <c r="C128" s="143">
        <v>33100</v>
      </c>
      <c r="D128" s="144">
        <v>-0.22223788711875558</v>
      </c>
      <c r="E128" s="143">
        <v>3491</v>
      </c>
      <c r="F128" s="144">
        <f t="shared" si="14"/>
        <v>-0.8945317220543807</v>
      </c>
      <c r="G128" s="143">
        <v>26985</v>
      </c>
      <c r="H128" s="144">
        <f t="shared" si="14"/>
        <v>6.72987682612432</v>
      </c>
      <c r="I128" s="143">
        <v>44073</v>
      </c>
      <c r="J128" s="144">
        <f t="shared" si="14"/>
        <v>0.63324068927181765</v>
      </c>
      <c r="K128" s="143"/>
      <c r="L128" s="144"/>
      <c r="M128" s="144"/>
    </row>
    <row r="129" spans="2:14" x14ac:dyDescent="0.25">
      <c r="B129" s="142" t="s">
        <v>160</v>
      </c>
      <c r="C129" s="143">
        <v>26397</v>
      </c>
      <c r="D129" s="144">
        <v>-0.20988356430901856</v>
      </c>
      <c r="E129" s="143">
        <v>1512</v>
      </c>
      <c r="F129" s="144">
        <f t="shared" si="14"/>
        <v>-0.94272076372315039</v>
      </c>
      <c r="G129" s="143">
        <v>24304</v>
      </c>
      <c r="H129" s="144">
        <f t="shared" si="14"/>
        <v>15.074074074074073</v>
      </c>
      <c r="I129" s="143">
        <v>38457</v>
      </c>
      <c r="J129" s="144">
        <f t="shared" si="14"/>
        <v>0.58233212639894671</v>
      </c>
      <c r="K129" s="143"/>
      <c r="L129" s="144"/>
      <c r="M129" s="144"/>
    </row>
    <row r="130" spans="2:14" x14ac:dyDescent="0.25">
      <c r="B130" s="142" t="s">
        <v>162</v>
      </c>
      <c r="C130" s="143">
        <v>27329</v>
      </c>
      <c r="D130" s="144">
        <v>-0.16601055875980353</v>
      </c>
      <c r="E130" s="143">
        <v>3978</v>
      </c>
      <c r="F130" s="144">
        <f t="shared" si="14"/>
        <v>-0.85444033810238207</v>
      </c>
      <c r="G130" s="143">
        <v>16399</v>
      </c>
      <c r="H130" s="144">
        <f t="shared" si="14"/>
        <v>3.1224233283056808</v>
      </c>
      <c r="I130" s="143">
        <v>39681</v>
      </c>
      <c r="J130" s="144">
        <f t="shared" si="14"/>
        <v>1.4197207146777244</v>
      </c>
      <c r="K130" s="143"/>
      <c r="L130" s="144"/>
      <c r="M130" s="144"/>
    </row>
    <row r="131" spans="2:14" ht="15.75" x14ac:dyDescent="0.25">
      <c r="B131" s="145" t="s">
        <v>122</v>
      </c>
      <c r="C131" s="146">
        <v>399698</v>
      </c>
      <c r="D131" s="147">
        <v>-8.950752976712506E-2</v>
      </c>
      <c r="E131" s="146">
        <v>91415</v>
      </c>
      <c r="F131" s="147">
        <f t="shared" si="14"/>
        <v>-0.77128982381698186</v>
      </c>
      <c r="G131" s="146">
        <v>100688</v>
      </c>
      <c r="H131" s="147">
        <f t="shared" si="14"/>
        <v>0.1014384947765683</v>
      </c>
      <c r="I131" s="146">
        <v>436362</v>
      </c>
      <c r="J131" s="147">
        <f t="shared" si="14"/>
        <v>3.3338034323851895</v>
      </c>
      <c r="K131" s="146">
        <v>334616</v>
      </c>
      <c r="L131" s="147">
        <v>0.21380170925289099</v>
      </c>
      <c r="M131" s="147">
        <v>0.18790847932974786</v>
      </c>
    </row>
    <row r="132" spans="2:14" ht="6" customHeight="1" x14ac:dyDescent="0.25"/>
    <row r="133" spans="2:14" x14ac:dyDescent="0.25">
      <c r="B133" s="49" t="s">
        <v>321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1"/>
      <c r="K134" s="141"/>
      <c r="L134" s="151"/>
    </row>
    <row r="136" spans="2:14" ht="48.75" customHeight="1" thickBot="1" x14ac:dyDescent="0.3">
      <c r="B136" s="322" t="s">
        <v>327</v>
      </c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1" t="s">
        <v>185</v>
      </c>
    </row>
    <row r="137" spans="2:14" ht="10.5" customHeight="1" thickBot="1" x14ac:dyDescent="0.3">
      <c r="B137" s="135"/>
      <c r="C137" s="136"/>
      <c r="D137" s="135"/>
      <c r="E137" s="135"/>
      <c r="F137" s="135"/>
      <c r="G137" s="135"/>
      <c r="H137" s="135"/>
      <c r="I137" s="135"/>
      <c r="J137" s="135"/>
      <c r="K137" s="4"/>
      <c r="L137" s="4"/>
      <c r="N137" s="1" t="s">
        <v>186</v>
      </c>
    </row>
    <row r="138" spans="2:14" ht="22.5" thickTop="1" thickBot="1" x14ac:dyDescent="0.3">
      <c r="B138" s="150" t="str">
        <f>C138</f>
        <v>Alemania</v>
      </c>
      <c r="C138" s="332" t="s">
        <v>187</v>
      </c>
      <c r="D138" s="333"/>
      <c r="E138" s="333"/>
      <c r="F138" s="333"/>
      <c r="G138" s="333"/>
      <c r="H138" s="333"/>
      <c r="I138" s="333"/>
      <c r="J138" s="333"/>
      <c r="K138" s="333"/>
      <c r="L138" s="333"/>
      <c r="M138" s="334"/>
    </row>
    <row r="139" spans="2:14" ht="22.5" thickTop="1" thickBot="1" x14ac:dyDescent="0.3">
      <c r="B139" s="13"/>
      <c r="C139" s="335">
        <f>2019</f>
        <v>2019</v>
      </c>
      <c r="D139" s="336"/>
      <c r="E139" s="337">
        <v>2020</v>
      </c>
      <c r="F139" s="336"/>
      <c r="G139" s="337">
        <v>2021</v>
      </c>
      <c r="H139" s="336"/>
      <c r="I139" s="337">
        <v>2022</v>
      </c>
      <c r="J139" s="336"/>
      <c r="K139" s="337">
        <v>2023</v>
      </c>
      <c r="L139" s="338"/>
      <c r="M139" s="339"/>
    </row>
    <row r="140" spans="2:14" ht="16.5" thickTop="1" thickBot="1" x14ac:dyDescent="0.3">
      <c r="B140" s="16"/>
      <c r="C140" s="138" t="s">
        <v>136</v>
      </c>
      <c r="D140" s="139" t="str">
        <f>CONCATENATE("var ",RIGHT(2019,2),"/",RIGHT(2018,2))</f>
        <v>var 19/18</v>
      </c>
      <c r="E140" s="140" t="s">
        <v>136</v>
      </c>
      <c r="F140" s="139" t="str">
        <f>CONCATENATE("var ",RIGHT(E139,2),"/",RIGHT(E139-1,2))</f>
        <v>var 20/19</v>
      </c>
      <c r="G140" s="140" t="s">
        <v>136</v>
      </c>
      <c r="H140" s="139" t="str">
        <f>CONCATENATE("var ",RIGHT(G139,2),"/",RIGHT(G139-1,2))</f>
        <v>var 21/20</v>
      </c>
      <c r="I140" s="140" t="s">
        <v>136</v>
      </c>
      <c r="J140" s="139" t="str">
        <f>CONCATENATE("var ",RIGHT(I139,2),"/",RIGHT(I139-1,2))</f>
        <v>var 22/21</v>
      </c>
      <c r="K140" s="140" t="s">
        <v>136</v>
      </c>
      <c r="L140" s="139" t="str">
        <f>CONCATENATE("var ",RIGHT(K139,2),"/",RIGHT(K139-1,2))</f>
        <v>var 23/22</v>
      </c>
      <c r="M140" s="139" t="str">
        <f>CONCATENATE("var ",RIGHT(K139,2),"/",RIGHT(2019,2))</f>
        <v>var 23/19</v>
      </c>
    </row>
    <row r="141" spans="2:14" x14ac:dyDescent="0.25">
      <c r="B141" s="142" t="s">
        <v>140</v>
      </c>
      <c r="C141" s="143">
        <v>48059</v>
      </c>
      <c r="D141" s="144">
        <v>-9.2198715527011754E-2</v>
      </c>
      <c r="E141" s="143">
        <v>47833</v>
      </c>
      <c r="F141" s="144">
        <f t="shared" ref="F141:J153" si="17">IFERROR(E141/C141-1,"-")</f>
        <v>-4.7025531118001229E-3</v>
      </c>
      <c r="G141" s="143">
        <v>7174</v>
      </c>
      <c r="H141" s="144">
        <f t="shared" si="17"/>
        <v>-0.85001986076558023</v>
      </c>
      <c r="I141" s="143">
        <v>29454</v>
      </c>
      <c r="J141" s="144">
        <f t="shared" si="17"/>
        <v>3.1056593253415112</v>
      </c>
      <c r="K141" s="143">
        <v>45079</v>
      </c>
      <c r="L141" s="144">
        <f t="shared" ref="L141:L148" si="18">IFERROR(K141/I141-1,"-")</f>
        <v>0.53048821891763431</v>
      </c>
      <c r="M141" s="144">
        <f>K141/C141-1</f>
        <v>-6.2007116252939087E-2</v>
      </c>
    </row>
    <row r="142" spans="2:14" x14ac:dyDescent="0.25">
      <c r="B142" s="142" t="s">
        <v>142</v>
      </c>
      <c r="C142" s="143">
        <v>42622</v>
      </c>
      <c r="D142" s="144">
        <v>-0.22306276089611554</v>
      </c>
      <c r="E142" s="143">
        <v>55962</v>
      </c>
      <c r="F142" s="144">
        <f t="shared" si="17"/>
        <v>0.31298390502557361</v>
      </c>
      <c r="G142" s="143">
        <v>4085</v>
      </c>
      <c r="H142" s="144">
        <f t="shared" si="17"/>
        <v>-0.92700403845466561</v>
      </c>
      <c r="I142" s="143">
        <v>39275</v>
      </c>
      <c r="J142" s="144">
        <f t="shared" si="17"/>
        <v>8.6144430844553241</v>
      </c>
      <c r="K142" s="143">
        <v>45537</v>
      </c>
      <c r="L142" s="144">
        <f t="shared" si="18"/>
        <v>0.15943984723106297</v>
      </c>
      <c r="M142" s="144">
        <f>IFERROR(K142/C142-1,"-")</f>
        <v>6.8391910281075496E-2</v>
      </c>
    </row>
    <row r="143" spans="2:14" x14ac:dyDescent="0.25">
      <c r="B143" s="142" t="s">
        <v>144</v>
      </c>
      <c r="C143" s="143">
        <v>55901</v>
      </c>
      <c r="D143" s="144">
        <v>-0.22076166048677126</v>
      </c>
      <c r="E143" s="143">
        <v>25018</v>
      </c>
      <c r="F143" s="144">
        <f t="shared" si="17"/>
        <v>-0.55245881111250239</v>
      </c>
      <c r="G143" s="143">
        <v>9063</v>
      </c>
      <c r="H143" s="144">
        <f t="shared" si="17"/>
        <v>-0.63774082660484455</v>
      </c>
      <c r="I143" s="143">
        <v>54487</v>
      </c>
      <c r="J143" s="144">
        <f t="shared" si="17"/>
        <v>5.0120269226525433</v>
      </c>
      <c r="K143" s="143">
        <v>56949</v>
      </c>
      <c r="L143" s="144">
        <f t="shared" si="18"/>
        <v>4.5185090021472973E-2</v>
      </c>
      <c r="M143" s="144">
        <f t="shared" ref="M143:M148" si="19">IFERROR(K143/C143-1,"-")</f>
        <v>1.8747428489651385E-2</v>
      </c>
    </row>
    <row r="144" spans="2:14" x14ac:dyDescent="0.25">
      <c r="B144" s="142" t="s">
        <v>146</v>
      </c>
      <c r="C144" s="143">
        <v>54174</v>
      </c>
      <c r="D144" s="144">
        <v>-5.6070532478394219E-2</v>
      </c>
      <c r="E144" s="143">
        <v>0</v>
      </c>
      <c r="F144" s="144">
        <f t="shared" si="17"/>
        <v>-1</v>
      </c>
      <c r="G144" s="143">
        <v>7894</v>
      </c>
      <c r="H144" s="144" t="str">
        <f t="shared" si="17"/>
        <v>-</v>
      </c>
      <c r="I144" s="143">
        <v>54459</v>
      </c>
      <c r="J144" s="144">
        <f t="shared" si="17"/>
        <v>5.8987838864960729</v>
      </c>
      <c r="K144" s="143">
        <v>55031</v>
      </c>
      <c r="L144" s="144">
        <f t="shared" si="18"/>
        <v>1.0503314420022392E-2</v>
      </c>
      <c r="M144" s="144">
        <f t="shared" si="19"/>
        <v>1.5819396758592674E-2</v>
      </c>
    </row>
    <row r="145" spans="1:14" x14ac:dyDescent="0.25">
      <c r="B145" s="142" t="s">
        <v>148</v>
      </c>
      <c r="C145" s="143">
        <v>45043</v>
      </c>
      <c r="D145" s="144">
        <v>-0.22727350705940885</v>
      </c>
      <c r="E145" s="143">
        <v>0</v>
      </c>
      <c r="F145" s="144">
        <f t="shared" si="17"/>
        <v>-1</v>
      </c>
      <c r="G145" s="143">
        <v>14706</v>
      </c>
      <c r="H145" s="144" t="str">
        <f t="shared" si="17"/>
        <v>-</v>
      </c>
      <c r="I145" s="143">
        <v>42470</v>
      </c>
      <c r="J145" s="144">
        <f t="shared" si="17"/>
        <v>1.887936896504828</v>
      </c>
      <c r="K145" s="143">
        <v>45357</v>
      </c>
      <c r="L145" s="144">
        <f t="shared" si="18"/>
        <v>6.7977395808806129E-2</v>
      </c>
      <c r="M145" s="144">
        <f t="shared" si="19"/>
        <v>6.9711164886885335E-3</v>
      </c>
    </row>
    <row r="146" spans="1:14" x14ac:dyDescent="0.25">
      <c r="B146" s="142" t="s">
        <v>150</v>
      </c>
      <c r="C146" s="143">
        <v>49695</v>
      </c>
      <c r="D146" s="144">
        <v>-0.22965431716013018</v>
      </c>
      <c r="E146" s="143">
        <v>6</v>
      </c>
      <c r="F146" s="144">
        <f t="shared" si="17"/>
        <v>-0.99987926350739509</v>
      </c>
      <c r="G146" s="143">
        <v>20643</v>
      </c>
      <c r="H146" s="144">
        <f t="shared" si="17"/>
        <v>3439.5</v>
      </c>
      <c r="I146" s="143">
        <v>49639</v>
      </c>
      <c r="J146" s="144">
        <f t="shared" si="17"/>
        <v>1.4046407983335754</v>
      </c>
      <c r="K146" s="143">
        <v>45194</v>
      </c>
      <c r="L146" s="144">
        <f t="shared" si="18"/>
        <v>-8.9546525917121644E-2</v>
      </c>
      <c r="M146" s="144">
        <f t="shared" si="19"/>
        <v>-9.0572492202434907E-2</v>
      </c>
    </row>
    <row r="147" spans="1:14" x14ac:dyDescent="0.25">
      <c r="B147" s="142" t="s">
        <v>152</v>
      </c>
      <c r="C147" s="143">
        <v>48691</v>
      </c>
      <c r="D147" s="144">
        <v>-0.27881211582611276</v>
      </c>
      <c r="E147" s="143">
        <v>19972</v>
      </c>
      <c r="F147" s="144">
        <f t="shared" si="17"/>
        <v>-0.58982152759236817</v>
      </c>
      <c r="G147" s="143">
        <v>36629</v>
      </c>
      <c r="H147" s="144">
        <f t="shared" si="17"/>
        <v>0.83401762467454432</v>
      </c>
      <c r="I147" s="143">
        <v>53215</v>
      </c>
      <c r="J147" s="144">
        <f t="shared" si="17"/>
        <v>0.4528106145403914</v>
      </c>
      <c r="K147" s="143">
        <v>47509</v>
      </c>
      <c r="L147" s="144">
        <f t="shared" si="18"/>
        <v>-0.10722540637038425</v>
      </c>
      <c r="M147" s="144">
        <f t="shared" si="19"/>
        <v>-2.4275533466143639E-2</v>
      </c>
    </row>
    <row r="148" spans="1:14" x14ac:dyDescent="0.25">
      <c r="B148" s="142" t="s">
        <v>154</v>
      </c>
      <c r="C148" s="143">
        <v>50976</v>
      </c>
      <c r="D148" s="144">
        <v>-0.23696618617809506</v>
      </c>
      <c r="E148" s="143">
        <v>25054</v>
      </c>
      <c r="F148" s="144">
        <f t="shared" si="17"/>
        <v>-0.50851381042059007</v>
      </c>
      <c r="G148" s="143">
        <v>39343</v>
      </c>
      <c r="H148" s="144">
        <f t="shared" si="17"/>
        <v>0.57032809132274287</v>
      </c>
      <c r="I148" s="143">
        <v>54884</v>
      </c>
      <c r="J148" s="144">
        <f t="shared" si="17"/>
        <v>0.3950130900033042</v>
      </c>
      <c r="K148" s="143">
        <v>49573</v>
      </c>
      <c r="L148" s="144">
        <f t="shared" si="18"/>
        <v>-9.6767728299686606E-2</v>
      </c>
      <c r="M148" s="144">
        <f t="shared" si="19"/>
        <v>-2.7522755806654087E-2</v>
      </c>
    </row>
    <row r="149" spans="1:14" x14ac:dyDescent="0.25">
      <c r="B149" s="142" t="s">
        <v>156</v>
      </c>
      <c r="C149" s="143">
        <v>52921</v>
      </c>
      <c r="D149" s="144">
        <v>-0.20497258318936373</v>
      </c>
      <c r="E149" s="143">
        <v>2790</v>
      </c>
      <c r="F149" s="144">
        <f t="shared" si="17"/>
        <v>-0.94727990778707882</v>
      </c>
      <c r="G149" s="143">
        <v>44810</v>
      </c>
      <c r="H149" s="144">
        <f t="shared" si="17"/>
        <v>15.060931899641577</v>
      </c>
      <c r="I149" s="143">
        <v>52046</v>
      </c>
      <c r="J149" s="144">
        <f t="shared" si="17"/>
        <v>0.16148181209551438</v>
      </c>
      <c r="K149" s="143"/>
      <c r="L149" s="144"/>
      <c r="M149" s="144"/>
    </row>
    <row r="150" spans="1:14" x14ac:dyDescent="0.25">
      <c r="A150" s="141"/>
      <c r="B150" s="142" t="s">
        <v>158</v>
      </c>
      <c r="C150" s="143">
        <v>63945</v>
      </c>
      <c r="D150" s="144">
        <v>-7.7844915853078178E-2</v>
      </c>
      <c r="E150" s="143">
        <v>2731</v>
      </c>
      <c r="F150" s="144">
        <f t="shared" si="17"/>
        <v>-0.95729142231605291</v>
      </c>
      <c r="G150" s="143">
        <v>61687</v>
      </c>
      <c r="H150" s="144">
        <f t="shared" si="17"/>
        <v>21.587696814353716</v>
      </c>
      <c r="I150" s="143">
        <v>62224</v>
      </c>
      <c r="J150" s="144">
        <f t="shared" si="17"/>
        <v>8.7052377324232655E-3</v>
      </c>
      <c r="K150" s="143"/>
      <c r="L150" s="144"/>
      <c r="M150" s="144"/>
    </row>
    <row r="151" spans="1:14" x14ac:dyDescent="0.25">
      <c r="B151" s="142" t="s">
        <v>160</v>
      </c>
      <c r="C151" s="143">
        <v>59208</v>
      </c>
      <c r="D151" s="144">
        <v>3.4291204472006287E-2</v>
      </c>
      <c r="E151" s="143">
        <v>13932</v>
      </c>
      <c r="F151" s="144">
        <f t="shared" si="17"/>
        <v>-0.76469396027563841</v>
      </c>
      <c r="G151" s="143">
        <v>60009</v>
      </c>
      <c r="H151" s="144">
        <f t="shared" si="17"/>
        <v>3.3072782084409988</v>
      </c>
      <c r="I151" s="143">
        <v>54890</v>
      </c>
      <c r="J151" s="144">
        <f t="shared" si="17"/>
        <v>-8.5303871086003791E-2</v>
      </c>
      <c r="K151" s="143"/>
      <c r="L151" s="144"/>
      <c r="M151" s="144"/>
    </row>
    <row r="152" spans="1:14" x14ac:dyDescent="0.25">
      <c r="B152" s="142" t="s">
        <v>162</v>
      </c>
      <c r="C152" s="143">
        <v>49840</v>
      </c>
      <c r="D152" s="144">
        <v>-2.5591898179827544E-2</v>
      </c>
      <c r="E152" s="143">
        <v>13212</v>
      </c>
      <c r="F152" s="144">
        <f t="shared" si="17"/>
        <v>-0.73491171749598716</v>
      </c>
      <c r="G152" s="143">
        <v>46207</v>
      </c>
      <c r="H152" s="144">
        <f t="shared" si="17"/>
        <v>2.4973508931274599</v>
      </c>
      <c r="I152" s="143">
        <v>50650</v>
      </c>
      <c r="J152" s="144">
        <f t="shared" si="17"/>
        <v>9.6154262341203722E-2</v>
      </c>
      <c r="K152" s="143"/>
      <c r="L152" s="144"/>
      <c r="M152" s="144"/>
    </row>
    <row r="153" spans="1:14" ht="15.75" x14ac:dyDescent="0.25">
      <c r="B153" s="145" t="s">
        <v>122</v>
      </c>
      <c r="C153" s="146">
        <v>621075</v>
      </c>
      <c r="D153" s="147">
        <v>-0.15883844334831265</v>
      </c>
      <c r="E153" s="146">
        <v>206510</v>
      </c>
      <c r="F153" s="147">
        <f t="shared" si="17"/>
        <v>-0.66749587408928068</v>
      </c>
      <c r="G153" s="146">
        <v>352250</v>
      </c>
      <c r="H153" s="147">
        <f t="shared" si="17"/>
        <v>0.7057285361483705</v>
      </c>
      <c r="I153" s="146">
        <v>597693</v>
      </c>
      <c r="J153" s="147">
        <f t="shared" si="17"/>
        <v>0.69678637331440729</v>
      </c>
      <c r="K153" s="146">
        <v>390229</v>
      </c>
      <c r="L153" s="147">
        <v>3.2671488264886195E-2</v>
      </c>
      <c r="M153" s="147">
        <v>-1.2480988761542799E-2</v>
      </c>
    </row>
    <row r="154" spans="1:14" ht="6" customHeight="1" x14ac:dyDescent="0.25"/>
    <row r="155" spans="1:14" x14ac:dyDescent="0.25">
      <c r="B155" s="49" t="s">
        <v>321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1"/>
      <c r="L156" s="152"/>
    </row>
    <row r="157" spans="1:14" x14ac:dyDescent="0.25">
      <c r="M157" s="151"/>
    </row>
    <row r="158" spans="1:14" ht="48.75" customHeight="1" thickBot="1" x14ac:dyDescent="0.3">
      <c r="B158" s="322" t="s">
        <v>328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1" t="s">
        <v>189</v>
      </c>
    </row>
    <row r="159" spans="1:14" ht="10.5" customHeight="1" thickBot="1" x14ac:dyDescent="0.3">
      <c r="B159" s="135"/>
      <c r="C159" s="136"/>
      <c r="D159" s="135"/>
      <c r="E159" s="135"/>
      <c r="F159" s="135"/>
      <c r="G159" s="135"/>
      <c r="H159" s="135"/>
      <c r="I159" s="135"/>
      <c r="J159" s="135"/>
      <c r="K159" s="4"/>
      <c r="L159" s="4"/>
      <c r="N159" s="1" t="s">
        <v>190</v>
      </c>
    </row>
    <row r="160" spans="1:14" ht="22.5" thickTop="1" thickBot="1" x14ac:dyDescent="0.3">
      <c r="B160" s="150" t="str">
        <f>C160</f>
        <v>Francia</v>
      </c>
      <c r="C160" s="332" t="s">
        <v>191</v>
      </c>
      <c r="D160" s="333"/>
      <c r="E160" s="333"/>
      <c r="F160" s="333"/>
      <c r="G160" s="333"/>
      <c r="H160" s="333"/>
      <c r="I160" s="333"/>
      <c r="J160" s="333"/>
      <c r="K160" s="333"/>
      <c r="L160" s="333"/>
      <c r="M160" s="334"/>
    </row>
    <row r="161" spans="2:13" ht="22.5" thickTop="1" thickBot="1" x14ac:dyDescent="0.3">
      <c r="B161" s="13"/>
      <c r="C161" s="335">
        <f>2019</f>
        <v>2019</v>
      </c>
      <c r="D161" s="336"/>
      <c r="E161" s="337">
        <v>2020</v>
      </c>
      <c r="F161" s="336"/>
      <c r="G161" s="337">
        <v>2021</v>
      </c>
      <c r="H161" s="336"/>
      <c r="I161" s="337">
        <v>2022</v>
      </c>
      <c r="J161" s="336"/>
      <c r="K161" s="337">
        <v>2023</v>
      </c>
      <c r="L161" s="338"/>
      <c r="M161" s="339"/>
    </row>
    <row r="162" spans="2:13" ht="16.5" thickTop="1" thickBot="1" x14ac:dyDescent="0.3">
      <c r="B162" s="16"/>
      <c r="C162" s="138" t="s">
        <v>136</v>
      </c>
      <c r="D162" s="139" t="str">
        <f>CONCATENATE("var ",RIGHT(2019,2),"/",RIGHT(2018,2))</f>
        <v>var 19/18</v>
      </c>
      <c r="E162" s="140" t="s">
        <v>136</v>
      </c>
      <c r="F162" s="139" t="str">
        <f>CONCATENATE("var ",RIGHT(E161,2),"/",RIGHT(E161-1,2))</f>
        <v>var 20/19</v>
      </c>
      <c r="G162" s="140" t="s">
        <v>136</v>
      </c>
      <c r="H162" s="139" t="str">
        <f>CONCATENATE("var ",RIGHT(G161,2),"/",RIGHT(G161-1,2))</f>
        <v>var 21/20</v>
      </c>
      <c r="I162" s="140" t="s">
        <v>136</v>
      </c>
      <c r="J162" s="139" t="str">
        <f>CONCATENATE("var ",RIGHT(I161,2),"/",RIGHT(I161-1,2))</f>
        <v>var 22/21</v>
      </c>
      <c r="K162" s="140" t="s">
        <v>136</v>
      </c>
      <c r="L162" s="139" t="str">
        <f>CONCATENATE("var ",RIGHT(K161,2),"/",RIGHT(K161-1,2))</f>
        <v>var 23/22</v>
      </c>
      <c r="M162" s="139" t="str">
        <f>CONCATENATE("var ",RIGHT(K161,2),"/",RIGHT(2019,2))</f>
        <v>var 23/19</v>
      </c>
    </row>
    <row r="163" spans="2:13" x14ac:dyDescent="0.25">
      <c r="B163" s="142" t="s">
        <v>140</v>
      </c>
      <c r="C163" s="143">
        <v>6932</v>
      </c>
      <c r="D163" s="144">
        <v>-0.11332821693527761</v>
      </c>
      <c r="E163" s="143">
        <v>5720</v>
      </c>
      <c r="F163" s="144">
        <f t="shared" ref="F163:J175" si="20">IFERROR(E163/C163-1,"-")</f>
        <v>-0.17484131563762262</v>
      </c>
      <c r="G163" s="143">
        <v>1123</v>
      </c>
      <c r="H163" s="144">
        <f t="shared" si="20"/>
        <v>-0.80367132867132862</v>
      </c>
      <c r="I163" s="143">
        <v>5816</v>
      </c>
      <c r="J163" s="144">
        <f t="shared" si="20"/>
        <v>4.1789848619768479</v>
      </c>
      <c r="K163" s="143">
        <v>8331</v>
      </c>
      <c r="L163" s="144">
        <f t="shared" ref="L163:L170" si="21">IFERROR(K163/I163-1,"-")</f>
        <v>0.43242778541953242</v>
      </c>
      <c r="M163" s="144">
        <f>K163/C163-1</f>
        <v>0.20181765724177736</v>
      </c>
    </row>
    <row r="164" spans="2:13" x14ac:dyDescent="0.25">
      <c r="B164" s="142" t="s">
        <v>142</v>
      </c>
      <c r="C164" s="143">
        <v>7831</v>
      </c>
      <c r="D164" s="144">
        <v>-0.11293611236973267</v>
      </c>
      <c r="E164" s="143">
        <v>8657</v>
      </c>
      <c r="F164" s="144">
        <f t="shared" si="20"/>
        <v>0.10547822755714464</v>
      </c>
      <c r="G164" s="143">
        <v>1748</v>
      </c>
      <c r="H164" s="144">
        <f t="shared" si="20"/>
        <v>-0.79808247660852483</v>
      </c>
      <c r="I164" s="143">
        <v>11956</v>
      </c>
      <c r="J164" s="144">
        <f t="shared" si="20"/>
        <v>5.8398169336384438</v>
      </c>
      <c r="K164" s="143">
        <v>11089</v>
      </c>
      <c r="L164" s="144">
        <f t="shared" si="21"/>
        <v>-7.2515891602542681E-2</v>
      </c>
      <c r="M164" s="144">
        <f>IFERROR(K164/C164-1,"-")</f>
        <v>0.41603882007406456</v>
      </c>
    </row>
    <row r="165" spans="2:13" x14ac:dyDescent="0.25">
      <c r="B165" s="142" t="s">
        <v>144</v>
      </c>
      <c r="C165" s="143">
        <v>8831</v>
      </c>
      <c r="D165" s="144">
        <v>-0.1320884520884521</v>
      </c>
      <c r="E165" s="143">
        <v>5571</v>
      </c>
      <c r="F165" s="144">
        <f t="shared" si="20"/>
        <v>-0.36915411618163285</v>
      </c>
      <c r="G165" s="143">
        <v>1270</v>
      </c>
      <c r="H165" s="144">
        <f t="shared" si="20"/>
        <v>-0.77203374618560405</v>
      </c>
      <c r="I165" s="143">
        <v>10730</v>
      </c>
      <c r="J165" s="144">
        <f t="shared" si="20"/>
        <v>7.4488188976377945</v>
      </c>
      <c r="K165" s="143">
        <v>9439</v>
      </c>
      <c r="L165" s="144">
        <f t="shared" si="21"/>
        <v>-0.12031686859273061</v>
      </c>
      <c r="M165" s="144">
        <f t="shared" ref="M165:M170" si="22">IFERROR(K165/C165-1,"-")</f>
        <v>6.8848375042463994E-2</v>
      </c>
    </row>
    <row r="166" spans="2:13" x14ac:dyDescent="0.25">
      <c r="B166" s="142" t="s">
        <v>146</v>
      </c>
      <c r="C166" s="143">
        <v>11745</v>
      </c>
      <c r="D166" s="144">
        <v>-0.20205176982131934</v>
      </c>
      <c r="E166" s="143">
        <v>0</v>
      </c>
      <c r="F166" s="144">
        <f t="shared" si="20"/>
        <v>-1</v>
      </c>
      <c r="G166" s="143">
        <v>1805</v>
      </c>
      <c r="H166" s="144" t="str">
        <f t="shared" si="20"/>
        <v>-</v>
      </c>
      <c r="I166" s="143">
        <v>11823</v>
      </c>
      <c r="J166" s="144">
        <f t="shared" si="20"/>
        <v>5.5501385041551243</v>
      </c>
      <c r="K166" s="143">
        <v>9862</v>
      </c>
      <c r="L166" s="144">
        <f t="shared" si="21"/>
        <v>-0.16586314810115876</v>
      </c>
      <c r="M166" s="144">
        <f t="shared" si="22"/>
        <v>-0.16032354193273735</v>
      </c>
    </row>
    <row r="167" spans="2:13" x14ac:dyDescent="0.25">
      <c r="B167" s="142" t="s">
        <v>148</v>
      </c>
      <c r="C167" s="143">
        <v>7370</v>
      </c>
      <c r="D167" s="144">
        <v>-0.30576488319517714</v>
      </c>
      <c r="E167" s="143">
        <v>0</v>
      </c>
      <c r="F167" s="144">
        <f t="shared" si="20"/>
        <v>-1</v>
      </c>
      <c r="G167" s="143">
        <v>3987</v>
      </c>
      <c r="H167" s="144" t="str">
        <f t="shared" si="20"/>
        <v>-</v>
      </c>
      <c r="I167" s="143">
        <v>7603</v>
      </c>
      <c r="J167" s="144">
        <f t="shared" si="20"/>
        <v>0.90694757963380979</v>
      </c>
      <c r="K167" s="143">
        <v>6255</v>
      </c>
      <c r="L167" s="144">
        <f t="shared" si="21"/>
        <v>-0.17729843482835728</v>
      </c>
      <c r="M167" s="144">
        <f t="shared" si="22"/>
        <v>-0.15128900949796475</v>
      </c>
    </row>
    <row r="168" spans="2:13" x14ac:dyDescent="0.25">
      <c r="B168" s="142" t="s">
        <v>150</v>
      </c>
      <c r="C168" s="143">
        <v>7265</v>
      </c>
      <c r="D168" s="144">
        <v>-0.23878876781223801</v>
      </c>
      <c r="E168" s="143">
        <v>0</v>
      </c>
      <c r="F168" s="144">
        <f t="shared" si="20"/>
        <v>-1</v>
      </c>
      <c r="G168" s="143">
        <v>3759</v>
      </c>
      <c r="H168" s="144" t="str">
        <f t="shared" si="20"/>
        <v>-</v>
      </c>
      <c r="I168" s="143">
        <v>5793</v>
      </c>
      <c r="J168" s="144">
        <f t="shared" si="20"/>
        <v>0.54110135674381477</v>
      </c>
      <c r="K168" s="143">
        <v>5595</v>
      </c>
      <c r="L168" s="144">
        <f t="shared" si="21"/>
        <v>-3.4179181771103018E-2</v>
      </c>
      <c r="M168" s="144">
        <f t="shared" si="22"/>
        <v>-0.22986923606331733</v>
      </c>
    </row>
    <row r="169" spans="2:13" x14ac:dyDescent="0.25">
      <c r="B169" s="142" t="s">
        <v>152</v>
      </c>
      <c r="C169" s="143">
        <v>9923</v>
      </c>
      <c r="D169" s="144">
        <v>-0.20335581245985868</v>
      </c>
      <c r="E169" s="143">
        <v>1077</v>
      </c>
      <c r="F169" s="144">
        <f t="shared" si="20"/>
        <v>-0.89146427491685987</v>
      </c>
      <c r="G169" s="143">
        <v>7007</v>
      </c>
      <c r="H169" s="144">
        <f t="shared" si="20"/>
        <v>5.5060352831940573</v>
      </c>
      <c r="I169" s="143">
        <v>11863</v>
      </c>
      <c r="J169" s="144">
        <f t="shared" si="20"/>
        <v>0.69302126444983592</v>
      </c>
      <c r="K169" s="143">
        <v>10852</v>
      </c>
      <c r="L169" s="144">
        <f t="shared" si="21"/>
        <v>-8.5222962151226489E-2</v>
      </c>
      <c r="M169" s="144">
        <f t="shared" si="22"/>
        <v>9.3620880782021576E-2</v>
      </c>
    </row>
    <row r="170" spans="2:13" x14ac:dyDescent="0.25">
      <c r="B170" s="142" t="s">
        <v>154</v>
      </c>
      <c r="C170" s="143">
        <v>10195</v>
      </c>
      <c r="D170" s="144">
        <v>-6.3217862721675955E-2</v>
      </c>
      <c r="E170" s="143">
        <v>4168</v>
      </c>
      <c r="F170" s="144">
        <f t="shared" si="20"/>
        <v>-0.59117214320745459</v>
      </c>
      <c r="G170" s="143">
        <v>12614</v>
      </c>
      <c r="H170" s="144">
        <f t="shared" si="20"/>
        <v>2.0263915547024953</v>
      </c>
      <c r="I170" s="143">
        <v>12058</v>
      </c>
      <c r="J170" s="144">
        <f t="shared" si="20"/>
        <v>-4.4078008561915349E-2</v>
      </c>
      <c r="K170" s="143">
        <v>9728</v>
      </c>
      <c r="L170" s="144">
        <f t="shared" si="21"/>
        <v>-0.19323270857521979</v>
      </c>
      <c r="M170" s="144">
        <f t="shared" si="22"/>
        <v>-4.5806768023541E-2</v>
      </c>
    </row>
    <row r="171" spans="2:13" x14ac:dyDescent="0.25">
      <c r="B171" s="142" t="s">
        <v>156</v>
      </c>
      <c r="C171" s="143">
        <v>8711</v>
      </c>
      <c r="D171" s="144">
        <v>-2.7898672023211724E-2</v>
      </c>
      <c r="E171" s="143">
        <v>1692</v>
      </c>
      <c r="F171" s="144">
        <f t="shared" si="20"/>
        <v>-0.80576282860750781</v>
      </c>
      <c r="G171" s="143">
        <v>5481</v>
      </c>
      <c r="H171" s="144">
        <f t="shared" si="20"/>
        <v>2.2393617021276597</v>
      </c>
      <c r="I171" s="143">
        <v>7989</v>
      </c>
      <c r="J171" s="144">
        <f t="shared" si="20"/>
        <v>0.45758073344280237</v>
      </c>
      <c r="K171" s="143"/>
      <c r="L171" s="144"/>
      <c r="M171" s="144"/>
    </row>
    <row r="172" spans="2:13" x14ac:dyDescent="0.25">
      <c r="B172" s="142" t="s">
        <v>158</v>
      </c>
      <c r="C172" s="143">
        <v>8904</v>
      </c>
      <c r="D172" s="144">
        <v>-4.5556865687640724E-2</v>
      </c>
      <c r="E172" s="143">
        <v>2889</v>
      </c>
      <c r="F172" s="144">
        <f t="shared" si="20"/>
        <v>-0.67553908355795156</v>
      </c>
      <c r="G172" s="143">
        <v>10727</v>
      </c>
      <c r="H172" s="144">
        <f t="shared" si="20"/>
        <v>2.7130494980962272</v>
      </c>
      <c r="I172" s="143">
        <v>11379</v>
      </c>
      <c r="J172" s="144">
        <f t="shared" si="20"/>
        <v>6.0781206301855129E-2</v>
      </c>
      <c r="K172" s="143"/>
      <c r="L172" s="144"/>
      <c r="M172" s="144"/>
    </row>
    <row r="173" spans="2:13" x14ac:dyDescent="0.25">
      <c r="B173" s="142" t="s">
        <v>160</v>
      </c>
      <c r="C173" s="143">
        <v>5698</v>
      </c>
      <c r="D173" s="144">
        <v>0.44107233181588268</v>
      </c>
      <c r="E173" s="143">
        <v>232</v>
      </c>
      <c r="F173" s="144">
        <f t="shared" si="20"/>
        <v>-0.95928395928395926</v>
      </c>
      <c r="G173" s="143">
        <v>8276</v>
      </c>
      <c r="H173" s="144">
        <f t="shared" si="20"/>
        <v>34.672413793103445</v>
      </c>
      <c r="I173" s="143">
        <v>6638</v>
      </c>
      <c r="J173" s="144">
        <f t="shared" si="20"/>
        <v>-0.19792170130497821</v>
      </c>
      <c r="K173" s="143"/>
      <c r="L173" s="144"/>
      <c r="M173" s="144"/>
    </row>
    <row r="174" spans="2:13" x14ac:dyDescent="0.25">
      <c r="B174" s="142" t="s">
        <v>162</v>
      </c>
      <c r="C174" s="143">
        <v>7500</v>
      </c>
      <c r="D174" s="144">
        <v>0.13224637681159424</v>
      </c>
      <c r="E174" s="143">
        <v>1336</v>
      </c>
      <c r="F174" s="144">
        <f t="shared" si="20"/>
        <v>-0.82186666666666663</v>
      </c>
      <c r="G174" s="143">
        <v>9616</v>
      </c>
      <c r="H174" s="144">
        <f t="shared" si="20"/>
        <v>6.1976047904191613</v>
      </c>
      <c r="I174" s="143">
        <v>8953</v>
      </c>
      <c r="J174" s="144">
        <f t="shared" si="20"/>
        <v>-6.8947587354409312E-2</v>
      </c>
      <c r="K174" s="143"/>
      <c r="L174" s="144"/>
      <c r="M174" s="144"/>
    </row>
    <row r="175" spans="2:13" ht="15.75" x14ac:dyDescent="0.25">
      <c r="B175" s="145" t="s">
        <v>122</v>
      </c>
      <c r="C175" s="146">
        <v>100905</v>
      </c>
      <c r="D175" s="147">
        <v>-0.11414575048065523</v>
      </c>
      <c r="E175" s="146">
        <v>31342</v>
      </c>
      <c r="F175" s="147">
        <f t="shared" si="20"/>
        <v>-0.68939101134730685</v>
      </c>
      <c r="G175" s="146">
        <v>67413</v>
      </c>
      <c r="H175" s="147">
        <f t="shared" si="20"/>
        <v>1.1508837980983984</v>
      </c>
      <c r="I175" s="146">
        <v>112601</v>
      </c>
      <c r="J175" s="147">
        <f t="shared" si="20"/>
        <v>0.67031581445715216</v>
      </c>
      <c r="K175" s="146">
        <v>71151</v>
      </c>
      <c r="L175" s="147">
        <v>-8.3601658895958386E-2</v>
      </c>
      <c r="M175" s="147">
        <v>1.5108714261256706E-2</v>
      </c>
    </row>
    <row r="176" spans="2:13" ht="6" customHeight="1" x14ac:dyDescent="0.25"/>
    <row r="177" spans="1:14" x14ac:dyDescent="0.25">
      <c r="B177" s="49" t="s">
        <v>321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22" t="s">
        <v>329</v>
      </c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1" t="s">
        <v>193</v>
      </c>
    </row>
    <row r="181" spans="1:14" ht="10.5" customHeight="1" thickBot="1" x14ac:dyDescent="0.3">
      <c r="B181" s="135"/>
      <c r="C181" s="136"/>
      <c r="D181" s="135"/>
      <c r="E181" s="135"/>
      <c r="F181" s="135"/>
      <c r="G181" s="135"/>
      <c r="H181" s="135"/>
      <c r="I181" s="135"/>
      <c r="J181" s="135"/>
      <c r="K181" s="4"/>
      <c r="L181" s="4"/>
      <c r="N181" s="1" t="s">
        <v>194</v>
      </c>
    </row>
    <row r="182" spans="1:14" ht="22.5" thickTop="1" thickBot="1" x14ac:dyDescent="0.3">
      <c r="B182" s="150" t="str">
        <f>C182</f>
        <v>Bélgica</v>
      </c>
      <c r="C182" s="332" t="s">
        <v>195</v>
      </c>
      <c r="D182" s="333"/>
      <c r="E182" s="333"/>
      <c r="F182" s="333"/>
      <c r="G182" s="333"/>
      <c r="H182" s="333"/>
      <c r="I182" s="333"/>
      <c r="J182" s="333"/>
      <c r="K182" s="333"/>
      <c r="L182" s="333"/>
      <c r="M182" s="334"/>
    </row>
    <row r="183" spans="1:14" ht="22.5" thickTop="1" thickBot="1" x14ac:dyDescent="0.3">
      <c r="B183" s="13"/>
      <c r="C183" s="335">
        <f>2019</f>
        <v>2019</v>
      </c>
      <c r="D183" s="336"/>
      <c r="E183" s="337">
        <v>2020</v>
      </c>
      <c r="F183" s="336"/>
      <c r="G183" s="337">
        <v>2021</v>
      </c>
      <c r="H183" s="336"/>
      <c r="I183" s="337">
        <v>2022</v>
      </c>
      <c r="J183" s="336"/>
      <c r="K183" s="337">
        <v>2023</v>
      </c>
      <c r="L183" s="338"/>
      <c r="M183" s="339"/>
    </row>
    <row r="184" spans="1:14" ht="16.5" thickTop="1" thickBot="1" x14ac:dyDescent="0.3">
      <c r="B184" s="16"/>
      <c r="C184" s="138" t="s">
        <v>136</v>
      </c>
      <c r="D184" s="139" t="str">
        <f>CONCATENATE("var ",RIGHT(2019,2),"/",RIGHT(2018,2))</f>
        <v>var 19/18</v>
      </c>
      <c r="E184" s="140" t="s">
        <v>136</v>
      </c>
      <c r="F184" s="139" t="str">
        <f>CONCATENATE("var ",RIGHT(E183,2),"/",RIGHT(E183-1,2))</f>
        <v>var 20/19</v>
      </c>
      <c r="G184" s="140" t="s">
        <v>136</v>
      </c>
      <c r="H184" s="139" t="str">
        <f>CONCATENATE("var ",RIGHT(G183,2),"/",RIGHT(G183-1,2))</f>
        <v>var 21/20</v>
      </c>
      <c r="I184" s="140" t="s">
        <v>136</v>
      </c>
      <c r="J184" s="139" t="str">
        <f>CONCATENATE("var ",RIGHT(I183,2),"/",RIGHT(I183-1,2))</f>
        <v>var 22/21</v>
      </c>
      <c r="K184" s="140" t="s">
        <v>136</v>
      </c>
      <c r="L184" s="139" t="str">
        <f>CONCATENATE("var ",RIGHT(K183,2),"/",RIGHT(K183-1,2))</f>
        <v>var 23/22</v>
      </c>
      <c r="M184" s="139" t="str">
        <f>CONCATENATE("var ",RIGHT(K183,2),"/",RIGHT(2019,2))</f>
        <v>var 23/19</v>
      </c>
    </row>
    <row r="185" spans="1:14" x14ac:dyDescent="0.25">
      <c r="A185" s="141"/>
      <c r="B185" s="142" t="s">
        <v>140</v>
      </c>
      <c r="C185" s="143">
        <v>864</v>
      </c>
      <c r="D185" s="144">
        <v>-0.10466321243523313</v>
      </c>
      <c r="E185" s="143">
        <v>979</v>
      </c>
      <c r="F185" s="144">
        <f t="shared" ref="F185:J197" si="23">IFERROR(E185/C185-1,"-")</f>
        <v>0.13310185185185186</v>
      </c>
      <c r="G185" s="143">
        <v>331</v>
      </c>
      <c r="H185" s="144">
        <f t="shared" si="23"/>
        <v>-0.66189989785495396</v>
      </c>
      <c r="I185" s="143">
        <v>1120</v>
      </c>
      <c r="J185" s="144">
        <f t="shared" si="23"/>
        <v>2.3836858006042294</v>
      </c>
      <c r="K185" s="143">
        <v>1124</v>
      </c>
      <c r="L185" s="144">
        <f t="shared" ref="L185:L190" si="24">IFERROR(K185/I185-1,"-")</f>
        <v>3.5714285714285587E-3</v>
      </c>
      <c r="M185" s="144">
        <f>K185/C185-1</f>
        <v>0.30092592592592582</v>
      </c>
    </row>
    <row r="186" spans="1:14" x14ac:dyDescent="0.25">
      <c r="B186" s="142" t="s">
        <v>142</v>
      </c>
      <c r="C186" s="143">
        <v>650</v>
      </c>
      <c r="D186" s="144">
        <v>-0.27374301675977653</v>
      </c>
      <c r="E186" s="143">
        <v>1163</v>
      </c>
      <c r="F186" s="144">
        <f t="shared" si="23"/>
        <v>0.78923076923076918</v>
      </c>
      <c r="G186" s="143">
        <v>40</v>
      </c>
      <c r="H186" s="144">
        <f t="shared" si="23"/>
        <v>-0.96560619088564059</v>
      </c>
      <c r="I186" s="143">
        <v>1507</v>
      </c>
      <c r="J186" s="144">
        <f t="shared" si="23"/>
        <v>36.674999999999997</v>
      </c>
      <c r="K186" s="143">
        <v>1407</v>
      </c>
      <c r="L186" s="144">
        <f t="shared" si="24"/>
        <v>-6.6357000663569976E-2</v>
      </c>
      <c r="M186" s="144">
        <f>IFERROR(K186/C186-1,"-")</f>
        <v>1.1646153846153848</v>
      </c>
    </row>
    <row r="187" spans="1:14" x14ac:dyDescent="0.25">
      <c r="B187" s="142" t="s">
        <v>144</v>
      </c>
      <c r="C187" s="143">
        <v>998</v>
      </c>
      <c r="D187" s="144">
        <v>0.12768361581920895</v>
      </c>
      <c r="E187" s="143">
        <v>407</v>
      </c>
      <c r="F187" s="144">
        <f t="shared" si="23"/>
        <v>-0.59218436873747493</v>
      </c>
      <c r="G187" s="143">
        <v>55</v>
      </c>
      <c r="H187" s="144">
        <f t="shared" si="23"/>
        <v>-0.86486486486486491</v>
      </c>
      <c r="I187" s="143">
        <v>1011</v>
      </c>
      <c r="J187" s="144">
        <f t="shared" si="23"/>
        <v>17.381818181818183</v>
      </c>
      <c r="K187" s="143">
        <v>951</v>
      </c>
      <c r="L187" s="144">
        <f t="shared" si="24"/>
        <v>-5.9347181008902128E-2</v>
      </c>
      <c r="M187" s="144">
        <f t="shared" ref="M187:M190" si="25">IFERROR(K187/C187-1,"-")</f>
        <v>-4.7094188376753499E-2</v>
      </c>
    </row>
    <row r="188" spans="1:14" x14ac:dyDescent="0.25">
      <c r="B188" s="142" t="s">
        <v>146</v>
      </c>
      <c r="C188" s="143">
        <v>1116</v>
      </c>
      <c r="D188" s="144">
        <v>4.1044776119403048E-2</v>
      </c>
      <c r="E188" s="143">
        <v>0</v>
      </c>
      <c r="F188" s="144">
        <f t="shared" si="23"/>
        <v>-1</v>
      </c>
      <c r="G188" s="143">
        <v>101</v>
      </c>
      <c r="H188" s="144" t="str">
        <f t="shared" si="23"/>
        <v>-</v>
      </c>
      <c r="I188" s="143">
        <v>1247</v>
      </c>
      <c r="J188" s="144">
        <f t="shared" si="23"/>
        <v>11.346534653465346</v>
      </c>
      <c r="K188" s="143">
        <v>1068</v>
      </c>
      <c r="L188" s="144">
        <f t="shared" si="24"/>
        <v>-0.14354450681635922</v>
      </c>
      <c r="M188" s="144">
        <f t="shared" si="25"/>
        <v>-4.3010752688172005E-2</v>
      </c>
    </row>
    <row r="189" spans="1:14" x14ac:dyDescent="0.25">
      <c r="B189" s="142" t="s">
        <v>148</v>
      </c>
      <c r="C189" s="143">
        <v>503</v>
      </c>
      <c r="D189" s="144">
        <v>-0.26029411764705879</v>
      </c>
      <c r="E189" s="143">
        <v>0</v>
      </c>
      <c r="F189" s="144">
        <f t="shared" si="23"/>
        <v>-1</v>
      </c>
      <c r="G189" s="143">
        <v>471</v>
      </c>
      <c r="H189" s="144" t="str">
        <f t="shared" si="23"/>
        <v>-</v>
      </c>
      <c r="I189" s="143">
        <v>559</v>
      </c>
      <c r="J189" s="144">
        <f t="shared" si="23"/>
        <v>0.18683651804670909</v>
      </c>
      <c r="K189" s="143">
        <v>812</v>
      </c>
      <c r="L189" s="144">
        <f t="shared" si="24"/>
        <v>0.45259391771019675</v>
      </c>
      <c r="M189" s="144">
        <f t="shared" si="25"/>
        <v>0.61431411530815105</v>
      </c>
    </row>
    <row r="190" spans="1:14" x14ac:dyDescent="0.25">
      <c r="B190" s="142" t="s">
        <v>196</v>
      </c>
      <c r="C190" s="143">
        <v>716</v>
      </c>
      <c r="D190" s="144">
        <v>-0.24072110286320259</v>
      </c>
      <c r="E190" s="143">
        <v>0</v>
      </c>
      <c r="F190" s="144">
        <f t="shared" si="23"/>
        <v>-1</v>
      </c>
      <c r="G190" s="143">
        <v>737</v>
      </c>
      <c r="H190" s="144" t="str">
        <f t="shared" si="23"/>
        <v>-</v>
      </c>
      <c r="I190" s="143">
        <v>528</v>
      </c>
      <c r="J190" s="144">
        <f t="shared" si="23"/>
        <v>-0.28358208955223885</v>
      </c>
      <c r="K190" s="143">
        <v>517</v>
      </c>
      <c r="L190" s="144">
        <f t="shared" si="24"/>
        <v>-2.083333333333337E-2</v>
      </c>
      <c r="M190" s="144">
        <f t="shared" si="25"/>
        <v>-0.27793296089385477</v>
      </c>
    </row>
    <row r="191" spans="1:14" x14ac:dyDescent="0.25">
      <c r="B191" s="142" t="s">
        <v>152</v>
      </c>
      <c r="C191" s="143">
        <v>1129</v>
      </c>
      <c r="D191" s="144">
        <v>-0.28317460317460319</v>
      </c>
      <c r="E191" s="143">
        <v>524</v>
      </c>
      <c r="F191" s="144">
        <f t="shared" si="23"/>
        <v>-0.53587245349867141</v>
      </c>
      <c r="G191" s="143">
        <v>1152</v>
      </c>
      <c r="H191" s="144">
        <f t="shared" si="23"/>
        <v>1.1984732824427482</v>
      </c>
      <c r="I191" s="143">
        <v>1239</v>
      </c>
      <c r="J191" s="144">
        <f t="shared" si="23"/>
        <v>7.5520833333333259E-2</v>
      </c>
      <c r="K191" s="143"/>
      <c r="L191" s="144"/>
      <c r="M191" s="144"/>
    </row>
    <row r="192" spans="1:14" x14ac:dyDescent="0.25">
      <c r="B192" s="142" t="s">
        <v>154</v>
      </c>
      <c r="C192" s="143">
        <v>898</v>
      </c>
      <c r="D192" s="144">
        <v>-0.26272577996715929</v>
      </c>
      <c r="E192" s="143">
        <v>715</v>
      </c>
      <c r="F192" s="144">
        <f t="shared" si="23"/>
        <v>-0.20378619153674837</v>
      </c>
      <c r="G192" s="143">
        <v>846</v>
      </c>
      <c r="H192" s="144">
        <f t="shared" si="23"/>
        <v>0.18321678321678325</v>
      </c>
      <c r="I192" s="143">
        <v>694</v>
      </c>
      <c r="J192" s="144">
        <f t="shared" si="23"/>
        <v>-0.17966903073286056</v>
      </c>
      <c r="K192" s="143"/>
      <c r="L192" s="144"/>
      <c r="M192" s="144"/>
    </row>
    <row r="193" spans="2:14" x14ac:dyDescent="0.25">
      <c r="B193" s="142" t="s">
        <v>156</v>
      </c>
      <c r="C193" s="143">
        <v>598</v>
      </c>
      <c r="D193" s="144">
        <v>-0.25806451612903225</v>
      </c>
      <c r="E193" s="143">
        <v>89</v>
      </c>
      <c r="F193" s="144">
        <f t="shared" si="23"/>
        <v>-0.8511705685618729</v>
      </c>
      <c r="G193" s="143">
        <v>876</v>
      </c>
      <c r="H193" s="144">
        <f t="shared" si="23"/>
        <v>8.8426966292134832</v>
      </c>
      <c r="I193" s="143">
        <v>678</v>
      </c>
      <c r="J193" s="144">
        <f t="shared" si="23"/>
        <v>-0.22602739726027399</v>
      </c>
      <c r="K193" s="143"/>
      <c r="L193" s="144"/>
      <c r="M193" s="144"/>
    </row>
    <row r="194" spans="2:14" x14ac:dyDescent="0.25">
      <c r="B194" s="142" t="s">
        <v>158</v>
      </c>
      <c r="C194" s="143">
        <v>771</v>
      </c>
      <c r="D194" s="144">
        <v>-0.34046193327630458</v>
      </c>
      <c r="E194" s="143">
        <v>202</v>
      </c>
      <c r="F194" s="144">
        <f t="shared" si="23"/>
        <v>-0.73800259403372248</v>
      </c>
      <c r="G194" s="143">
        <v>1578</v>
      </c>
      <c r="H194" s="144">
        <f t="shared" si="23"/>
        <v>6.8118811881188117</v>
      </c>
      <c r="I194" s="143">
        <v>978</v>
      </c>
      <c r="J194" s="144">
        <f t="shared" si="23"/>
        <v>-0.38022813688212931</v>
      </c>
      <c r="K194" s="143"/>
      <c r="L194" s="144"/>
      <c r="M194" s="144"/>
    </row>
    <row r="195" spans="2:14" x14ac:dyDescent="0.25">
      <c r="B195" s="142" t="s">
        <v>160</v>
      </c>
      <c r="C195" s="143">
        <v>734</v>
      </c>
      <c r="D195" s="144">
        <v>6.3768115942028913E-2</v>
      </c>
      <c r="E195" s="143">
        <v>411</v>
      </c>
      <c r="F195" s="144">
        <f t="shared" si="23"/>
        <v>-0.44005449591280654</v>
      </c>
      <c r="G195" s="143">
        <v>1119</v>
      </c>
      <c r="H195" s="144">
        <f t="shared" si="23"/>
        <v>1.7226277372262775</v>
      </c>
      <c r="I195" s="143">
        <v>1141</v>
      </c>
      <c r="J195" s="144">
        <f t="shared" si="23"/>
        <v>1.9660411081322549E-2</v>
      </c>
      <c r="K195" s="143"/>
      <c r="L195" s="144"/>
      <c r="M195" s="144"/>
    </row>
    <row r="196" spans="2:14" x14ac:dyDescent="0.25">
      <c r="B196" s="142" t="s">
        <v>162</v>
      </c>
      <c r="C196" s="143">
        <v>793</v>
      </c>
      <c r="D196" s="144">
        <v>-0.19164118246687056</v>
      </c>
      <c r="E196" s="143">
        <v>933</v>
      </c>
      <c r="F196" s="144">
        <f t="shared" si="23"/>
        <v>0.17654476670870123</v>
      </c>
      <c r="G196" s="143">
        <v>1112</v>
      </c>
      <c r="H196" s="144">
        <f t="shared" si="23"/>
        <v>0.19185423365487675</v>
      </c>
      <c r="I196" s="143">
        <v>1138</v>
      </c>
      <c r="J196" s="144">
        <f t="shared" si="23"/>
        <v>2.3381294964028854E-2</v>
      </c>
      <c r="K196" s="143"/>
      <c r="L196" s="144"/>
      <c r="M196" s="144"/>
    </row>
    <row r="197" spans="2:14" ht="15.75" x14ac:dyDescent="0.25">
      <c r="B197" s="145" t="s">
        <v>122</v>
      </c>
      <c r="C197" s="146">
        <v>9770</v>
      </c>
      <c r="D197" s="147">
        <v>-0.17754019698627832</v>
      </c>
      <c r="E197" s="146">
        <v>5423</v>
      </c>
      <c r="F197" s="147">
        <f t="shared" si="23"/>
        <v>-0.44493346980552717</v>
      </c>
      <c r="G197" s="146">
        <v>8418</v>
      </c>
      <c r="H197" s="147">
        <f t="shared" si="23"/>
        <v>0.55227733726719519</v>
      </c>
      <c r="I197" s="146">
        <v>11840</v>
      </c>
      <c r="J197" s="147">
        <f t="shared" si="23"/>
        <v>0.4065098598241863</v>
      </c>
      <c r="K197" s="146">
        <v>7593</v>
      </c>
      <c r="L197" s="147">
        <v>-3.946869070208725E-2</v>
      </c>
      <c r="M197" s="147">
        <v>0.10459703229560668</v>
      </c>
    </row>
    <row r="198" spans="2:14" ht="6" customHeight="1" x14ac:dyDescent="0.25"/>
    <row r="199" spans="2:14" x14ac:dyDescent="0.25">
      <c r="B199" s="49" t="s">
        <v>321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1"/>
    </row>
    <row r="202" spans="2:14" ht="48.75" customHeight="1" thickBot="1" x14ac:dyDescent="0.3">
      <c r="B202" s="322" t="s">
        <v>330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1" t="s">
        <v>198</v>
      </c>
    </row>
    <row r="203" spans="2:14" ht="10.5" customHeight="1" thickBot="1" x14ac:dyDescent="0.3">
      <c r="B203" s="135"/>
      <c r="C203" s="136"/>
      <c r="D203" s="135"/>
      <c r="E203" s="135"/>
      <c r="F203" s="135"/>
      <c r="G203" s="135"/>
      <c r="H203" s="135"/>
      <c r="I203" s="135"/>
      <c r="J203" s="135"/>
      <c r="K203" s="4"/>
      <c r="L203" s="4"/>
      <c r="N203" s="1" t="s">
        <v>199</v>
      </c>
    </row>
    <row r="204" spans="2:14" ht="22.5" thickTop="1" thickBot="1" x14ac:dyDescent="0.3">
      <c r="B204" s="150" t="str">
        <f>C204</f>
        <v>Países Bajos</v>
      </c>
      <c r="C204" s="332" t="s">
        <v>200</v>
      </c>
      <c r="D204" s="333"/>
      <c r="E204" s="333"/>
      <c r="F204" s="333"/>
      <c r="G204" s="333"/>
      <c r="H204" s="333"/>
      <c r="I204" s="333"/>
      <c r="J204" s="333"/>
      <c r="K204" s="333"/>
      <c r="L204" s="333"/>
      <c r="M204" s="334"/>
    </row>
    <row r="205" spans="2:14" ht="22.5" thickTop="1" thickBot="1" x14ac:dyDescent="0.3">
      <c r="B205" s="13"/>
      <c r="C205" s="335">
        <f>2019</f>
        <v>2019</v>
      </c>
      <c r="D205" s="336"/>
      <c r="E205" s="337">
        <v>2020</v>
      </c>
      <c r="F205" s="336"/>
      <c r="G205" s="337">
        <v>2021</v>
      </c>
      <c r="H205" s="336"/>
      <c r="I205" s="337">
        <v>2022</v>
      </c>
      <c r="J205" s="336"/>
      <c r="K205" s="337">
        <v>2023</v>
      </c>
      <c r="L205" s="338"/>
      <c r="M205" s="339"/>
    </row>
    <row r="206" spans="2:14" ht="16.5" thickTop="1" thickBot="1" x14ac:dyDescent="0.3">
      <c r="B206" s="16"/>
      <c r="C206" s="138" t="s">
        <v>136</v>
      </c>
      <c r="D206" s="139" t="str">
        <f>CONCATENATE("var ",RIGHT(2019,2),"/",RIGHT(2018,2))</f>
        <v>var 19/18</v>
      </c>
      <c r="E206" s="140" t="s">
        <v>136</v>
      </c>
      <c r="F206" s="139" t="str">
        <f>CONCATENATE("var ",RIGHT(E205,2),"/",RIGHT(E205-1,2))</f>
        <v>var 20/19</v>
      </c>
      <c r="G206" s="140" t="s">
        <v>136</v>
      </c>
      <c r="H206" s="139" t="str">
        <f>CONCATENATE("var ",RIGHT(G205,2),"/",RIGHT(G205-1,2))</f>
        <v>var 21/20</v>
      </c>
      <c r="I206" s="140" t="s">
        <v>136</v>
      </c>
      <c r="J206" s="139" t="str">
        <f>CONCATENATE("var ",RIGHT(I205,2),"/",RIGHT(I205-1,2))</f>
        <v>var 22/21</v>
      </c>
      <c r="K206" s="140" t="s">
        <v>136</v>
      </c>
      <c r="L206" s="139" t="str">
        <f>CONCATENATE("var ",RIGHT(K205,2),"/",RIGHT(K205-1,2))</f>
        <v>var 23/22</v>
      </c>
      <c r="M206" s="139" t="str">
        <f>CONCATENATE("var ",RIGHT(K205,2),"/",RIGHT(2019,2))</f>
        <v>var 23/19</v>
      </c>
    </row>
    <row r="207" spans="2:14" x14ac:dyDescent="0.25">
      <c r="B207" s="142" t="s">
        <v>140</v>
      </c>
      <c r="C207" s="143">
        <v>3257</v>
      </c>
      <c r="D207" s="144">
        <v>-0.24096947098578425</v>
      </c>
      <c r="E207" s="143">
        <v>3389</v>
      </c>
      <c r="F207" s="144">
        <f t="shared" ref="F207:J219" si="26">IFERROR(E207/C207-1,"-")</f>
        <v>4.0528093337427018E-2</v>
      </c>
      <c r="G207" s="143">
        <v>116</v>
      </c>
      <c r="H207" s="144">
        <f t="shared" si="26"/>
        <v>-0.9657716140454411</v>
      </c>
      <c r="I207" s="143">
        <v>4354</v>
      </c>
      <c r="J207" s="144">
        <f t="shared" si="26"/>
        <v>36.53448275862069</v>
      </c>
      <c r="K207" s="143">
        <v>4243</v>
      </c>
      <c r="L207" s="144">
        <f t="shared" ref="L207:L214" si="27">IFERROR(K207/I207-1,"-")</f>
        <v>-2.5493798805695911E-2</v>
      </c>
      <c r="M207" s="144">
        <f>K207/C207-1</f>
        <v>0.30273257599017511</v>
      </c>
    </row>
    <row r="208" spans="2:14" x14ac:dyDescent="0.25">
      <c r="B208" s="142" t="s">
        <v>142</v>
      </c>
      <c r="C208" s="143">
        <v>3485</v>
      </c>
      <c r="D208" s="144">
        <v>-0.24272055627987832</v>
      </c>
      <c r="E208" s="143">
        <v>4573</v>
      </c>
      <c r="F208" s="144">
        <f t="shared" si="26"/>
        <v>0.31219512195121957</v>
      </c>
      <c r="G208" s="143">
        <v>77</v>
      </c>
      <c r="H208" s="144">
        <f t="shared" si="26"/>
        <v>-0.98316203804942048</v>
      </c>
      <c r="I208" s="143">
        <v>5944</v>
      </c>
      <c r="J208" s="144">
        <f t="shared" si="26"/>
        <v>76.194805194805198</v>
      </c>
      <c r="K208" s="143">
        <v>4689</v>
      </c>
      <c r="L208" s="144">
        <f t="shared" si="27"/>
        <v>-0.21113728129205922</v>
      </c>
      <c r="M208" s="144">
        <f>IFERROR(K208/C208-1,"-")</f>
        <v>0.34548063127690098</v>
      </c>
    </row>
    <row r="209" spans="2:14" x14ac:dyDescent="0.25">
      <c r="B209" s="142" t="s">
        <v>144</v>
      </c>
      <c r="C209" s="143">
        <v>3767</v>
      </c>
      <c r="D209" s="144">
        <v>-0.13739409205404163</v>
      </c>
      <c r="E209" s="143">
        <v>1963</v>
      </c>
      <c r="F209" s="144">
        <f t="shared" si="26"/>
        <v>-0.47889567294929647</v>
      </c>
      <c r="G209" s="143">
        <v>127</v>
      </c>
      <c r="H209" s="144">
        <f t="shared" si="26"/>
        <v>-0.93530310748853795</v>
      </c>
      <c r="I209" s="143">
        <v>5276</v>
      </c>
      <c r="J209" s="144">
        <f t="shared" si="26"/>
        <v>40.54330708661417</v>
      </c>
      <c r="K209" s="143">
        <v>4381</v>
      </c>
      <c r="L209" s="144">
        <f t="shared" si="27"/>
        <v>-0.16963608794541318</v>
      </c>
      <c r="M209" s="144">
        <f t="shared" ref="M209:M214" si="28">IFERROR(K209/C209-1,"-")</f>
        <v>0.16299442527209984</v>
      </c>
    </row>
    <row r="210" spans="2:14" x14ac:dyDescent="0.25">
      <c r="B210" s="142" t="s">
        <v>146</v>
      </c>
      <c r="C210" s="143">
        <v>4112</v>
      </c>
      <c r="D210" s="144">
        <v>-0.18331678252234362</v>
      </c>
      <c r="E210" s="143">
        <v>0</v>
      </c>
      <c r="F210" s="144">
        <f t="shared" si="26"/>
        <v>-1</v>
      </c>
      <c r="G210" s="143">
        <v>176</v>
      </c>
      <c r="H210" s="144" t="str">
        <f t="shared" si="26"/>
        <v>-</v>
      </c>
      <c r="I210" s="143">
        <v>5546</v>
      </c>
      <c r="J210" s="144">
        <f t="shared" si="26"/>
        <v>30.511363636363637</v>
      </c>
      <c r="K210" s="143">
        <v>5777</v>
      </c>
      <c r="L210" s="144">
        <f t="shared" si="27"/>
        <v>4.1651640822214286E-2</v>
      </c>
      <c r="M210" s="144">
        <f t="shared" si="28"/>
        <v>0.4049124513618676</v>
      </c>
    </row>
    <row r="211" spans="2:14" x14ac:dyDescent="0.25">
      <c r="B211" s="142" t="s">
        <v>148</v>
      </c>
      <c r="C211" s="143">
        <v>3638</v>
      </c>
      <c r="D211" s="144">
        <v>-8.4549572219426272E-2</v>
      </c>
      <c r="E211" s="143">
        <v>0</v>
      </c>
      <c r="F211" s="144">
        <f t="shared" si="26"/>
        <v>-1</v>
      </c>
      <c r="G211" s="143">
        <v>353</v>
      </c>
      <c r="H211" s="144" t="str">
        <f t="shared" si="26"/>
        <v>-</v>
      </c>
      <c r="I211" s="143">
        <v>3817</v>
      </c>
      <c r="J211" s="144">
        <f t="shared" si="26"/>
        <v>9.8130311614730878</v>
      </c>
      <c r="K211" s="143">
        <v>3413</v>
      </c>
      <c r="L211" s="144">
        <f t="shared" si="27"/>
        <v>-0.10584228451663613</v>
      </c>
      <c r="M211" s="144">
        <f t="shared" si="28"/>
        <v>-6.184716877405172E-2</v>
      </c>
    </row>
    <row r="212" spans="2:14" x14ac:dyDescent="0.25">
      <c r="B212" s="142" t="s">
        <v>150</v>
      </c>
      <c r="C212" s="143">
        <v>2845</v>
      </c>
      <c r="D212" s="144">
        <v>-7.1778140293637827E-2</v>
      </c>
      <c r="E212" s="143">
        <v>2</v>
      </c>
      <c r="F212" s="144">
        <f t="shared" si="26"/>
        <v>-0.99929701230228474</v>
      </c>
      <c r="G212" s="143">
        <v>2004</v>
      </c>
      <c r="H212" s="144">
        <f t="shared" si="26"/>
        <v>1001</v>
      </c>
      <c r="I212" s="143">
        <v>3027</v>
      </c>
      <c r="J212" s="144">
        <f t="shared" si="26"/>
        <v>0.51047904191616778</v>
      </c>
      <c r="K212" s="143">
        <v>3202</v>
      </c>
      <c r="L212" s="144">
        <f t="shared" si="27"/>
        <v>5.781301618764445E-2</v>
      </c>
      <c r="M212" s="144">
        <f t="shared" si="28"/>
        <v>0.12548330404217922</v>
      </c>
    </row>
    <row r="213" spans="2:14" x14ac:dyDescent="0.25">
      <c r="B213" s="142" t="s">
        <v>152</v>
      </c>
      <c r="C213" s="143">
        <v>2861</v>
      </c>
      <c r="D213" s="144">
        <v>-0.23070717934928742</v>
      </c>
      <c r="E213" s="143">
        <v>754</v>
      </c>
      <c r="F213" s="144">
        <f t="shared" si="26"/>
        <v>-0.73645578469066764</v>
      </c>
      <c r="G213" s="143">
        <v>2223</v>
      </c>
      <c r="H213" s="144">
        <f t="shared" si="26"/>
        <v>1.9482758620689653</v>
      </c>
      <c r="I213" s="143">
        <v>4667</v>
      </c>
      <c r="J213" s="144">
        <f t="shared" si="26"/>
        <v>1.0994152046783627</v>
      </c>
      <c r="K213" s="143">
        <v>3911</v>
      </c>
      <c r="L213" s="144">
        <f t="shared" si="27"/>
        <v>-0.16198842939790015</v>
      </c>
      <c r="M213" s="144">
        <f t="shared" si="28"/>
        <v>0.36700454386578119</v>
      </c>
    </row>
    <row r="214" spans="2:14" x14ac:dyDescent="0.25">
      <c r="B214" s="142" t="s">
        <v>154</v>
      </c>
      <c r="C214" s="143">
        <v>3066</v>
      </c>
      <c r="D214" s="144">
        <v>-0.20010435690060002</v>
      </c>
      <c r="E214" s="143">
        <v>1355</v>
      </c>
      <c r="F214" s="144">
        <f t="shared" si="26"/>
        <v>-0.55805609915198962</v>
      </c>
      <c r="G214" s="143">
        <v>3696</v>
      </c>
      <c r="H214" s="144">
        <f t="shared" si="26"/>
        <v>1.7276752767527674</v>
      </c>
      <c r="I214" s="143">
        <v>5637</v>
      </c>
      <c r="J214" s="144">
        <f t="shared" si="26"/>
        <v>0.52516233766233755</v>
      </c>
      <c r="K214" s="143">
        <v>4721</v>
      </c>
      <c r="L214" s="144">
        <f t="shared" si="27"/>
        <v>-0.1624977825084265</v>
      </c>
      <c r="M214" s="144">
        <f t="shared" si="28"/>
        <v>0.53979125896934121</v>
      </c>
    </row>
    <row r="215" spans="2:14" x14ac:dyDescent="0.25">
      <c r="B215" s="142" t="s">
        <v>156</v>
      </c>
      <c r="C215" s="143">
        <v>3028</v>
      </c>
      <c r="D215" s="144">
        <v>-0.15865518199499862</v>
      </c>
      <c r="E215" s="143">
        <v>60</v>
      </c>
      <c r="F215" s="144">
        <f t="shared" si="26"/>
        <v>-0.98018494055482164</v>
      </c>
      <c r="G215" s="143">
        <v>3285</v>
      </c>
      <c r="H215" s="144">
        <f t="shared" si="26"/>
        <v>53.75</v>
      </c>
      <c r="I215" s="143">
        <v>3822</v>
      </c>
      <c r="J215" s="144">
        <f t="shared" si="26"/>
        <v>0.16347031963470315</v>
      </c>
      <c r="K215" s="143"/>
      <c r="L215" s="144"/>
      <c r="M215" s="144"/>
    </row>
    <row r="216" spans="2:14" x14ac:dyDescent="0.25">
      <c r="B216" s="142" t="s">
        <v>158</v>
      </c>
      <c r="C216" s="143">
        <v>3742</v>
      </c>
      <c r="D216" s="144">
        <v>0.1210305572198922</v>
      </c>
      <c r="E216" s="143">
        <v>96</v>
      </c>
      <c r="F216" s="144">
        <f t="shared" si="26"/>
        <v>-0.9743452699091395</v>
      </c>
      <c r="G216" s="143">
        <v>5347</v>
      </c>
      <c r="H216" s="144">
        <f t="shared" si="26"/>
        <v>54.697916666666664</v>
      </c>
      <c r="I216" s="143">
        <v>3815</v>
      </c>
      <c r="J216" s="144">
        <f t="shared" si="26"/>
        <v>-0.28651580325416126</v>
      </c>
      <c r="K216" s="143"/>
      <c r="L216" s="144"/>
      <c r="M216" s="144"/>
    </row>
    <row r="217" spans="2:14" x14ac:dyDescent="0.25">
      <c r="B217" s="142" t="s">
        <v>160</v>
      </c>
      <c r="C217" s="143">
        <v>2739</v>
      </c>
      <c r="D217" s="144">
        <v>-0.12351999999999996</v>
      </c>
      <c r="E217" s="143">
        <v>281</v>
      </c>
      <c r="F217" s="144">
        <f t="shared" si="26"/>
        <v>-0.89740781307046369</v>
      </c>
      <c r="G217" s="143">
        <v>4056</v>
      </c>
      <c r="H217" s="144">
        <f t="shared" si="26"/>
        <v>13.434163701067616</v>
      </c>
      <c r="I217" s="143">
        <v>4000</v>
      </c>
      <c r="J217" s="144">
        <f t="shared" si="26"/>
        <v>-1.3806706114398382E-2</v>
      </c>
      <c r="K217" s="143"/>
      <c r="L217" s="144"/>
      <c r="M217" s="144"/>
    </row>
    <row r="218" spans="2:14" x14ac:dyDescent="0.25">
      <c r="B218" s="142" t="s">
        <v>162</v>
      </c>
      <c r="C218" s="143">
        <v>3166</v>
      </c>
      <c r="D218" s="144">
        <v>-1.124297314178635E-2</v>
      </c>
      <c r="E218" s="143">
        <v>316</v>
      </c>
      <c r="F218" s="144">
        <f t="shared" si="26"/>
        <v>-0.90018951358180666</v>
      </c>
      <c r="G218" s="143">
        <v>4041</v>
      </c>
      <c r="H218" s="144">
        <f t="shared" si="26"/>
        <v>11.787974683544304</v>
      </c>
      <c r="I218" s="143">
        <v>3764</v>
      </c>
      <c r="J218" s="144">
        <f t="shared" si="26"/>
        <v>-6.8547389260084191E-2</v>
      </c>
      <c r="K218" s="143"/>
      <c r="L218" s="144"/>
      <c r="M218" s="144"/>
    </row>
    <row r="219" spans="2:14" ht="15.75" x14ac:dyDescent="0.25">
      <c r="B219" s="145" t="s">
        <v>122</v>
      </c>
      <c r="C219" s="146">
        <v>39706</v>
      </c>
      <c r="D219" s="147">
        <v>-0.1396316359696641</v>
      </c>
      <c r="E219" s="146">
        <v>12789</v>
      </c>
      <c r="F219" s="147">
        <f t="shared" si="26"/>
        <v>-0.67790762101445623</v>
      </c>
      <c r="G219" s="146">
        <v>25501</v>
      </c>
      <c r="H219" s="147">
        <f t="shared" si="26"/>
        <v>0.99397920087575264</v>
      </c>
      <c r="I219" s="146">
        <v>53669</v>
      </c>
      <c r="J219" s="147">
        <f t="shared" si="26"/>
        <v>1.1045841339555311</v>
      </c>
      <c r="K219" s="146">
        <v>34337</v>
      </c>
      <c r="L219" s="147">
        <v>-0.1027229016410578</v>
      </c>
      <c r="M219" s="147">
        <v>0.27028226850652959</v>
      </c>
    </row>
    <row r="220" spans="2:14" ht="6" customHeight="1" x14ac:dyDescent="0.25"/>
    <row r="221" spans="2:14" x14ac:dyDescent="0.25">
      <c r="B221" s="49" t="s">
        <v>321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1"/>
      <c r="K222" s="151"/>
      <c r="M222" s="151"/>
    </row>
    <row r="224" spans="2:14" ht="48.75" customHeight="1" thickBot="1" x14ac:dyDescent="0.3">
      <c r="B224" s="322" t="s">
        <v>331</v>
      </c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1" t="s">
        <v>202</v>
      </c>
    </row>
    <row r="225" spans="2:14" ht="10.5" customHeight="1" thickBot="1" x14ac:dyDescent="0.3">
      <c r="B225" s="135"/>
      <c r="C225" s="136"/>
      <c r="D225" s="135"/>
      <c r="E225" s="135"/>
      <c r="F225" s="135"/>
      <c r="G225" s="135"/>
      <c r="H225" s="135"/>
      <c r="I225" s="135"/>
      <c r="J225" s="135"/>
      <c r="K225" s="4"/>
      <c r="L225" s="4"/>
      <c r="N225" s="1" t="s">
        <v>203</v>
      </c>
    </row>
    <row r="226" spans="2:14" ht="22.5" thickTop="1" thickBot="1" x14ac:dyDescent="0.3">
      <c r="B226" s="150" t="str">
        <f>C226</f>
        <v>Italia</v>
      </c>
      <c r="C226" s="332" t="s">
        <v>204</v>
      </c>
      <c r="D226" s="333"/>
      <c r="E226" s="333"/>
      <c r="F226" s="333"/>
      <c r="G226" s="333"/>
      <c r="H226" s="333"/>
      <c r="I226" s="333"/>
      <c r="J226" s="333"/>
      <c r="K226" s="333"/>
      <c r="L226" s="333"/>
      <c r="M226" s="334"/>
    </row>
    <row r="227" spans="2:14" ht="22.5" thickTop="1" thickBot="1" x14ac:dyDescent="0.3">
      <c r="B227" s="13"/>
      <c r="C227" s="335">
        <f>2019</f>
        <v>2019</v>
      </c>
      <c r="D227" s="336"/>
      <c r="E227" s="337">
        <v>2020</v>
      </c>
      <c r="F227" s="336"/>
      <c r="G227" s="337">
        <v>2021</v>
      </c>
      <c r="H227" s="336"/>
      <c r="I227" s="337">
        <v>2022</v>
      </c>
      <c r="J227" s="336"/>
      <c r="K227" s="337">
        <v>2023</v>
      </c>
      <c r="L227" s="338"/>
      <c r="M227" s="339"/>
    </row>
    <row r="228" spans="2:14" ht="16.5" thickTop="1" thickBot="1" x14ac:dyDescent="0.3">
      <c r="B228" s="16"/>
      <c r="C228" s="138" t="s">
        <v>136</v>
      </c>
      <c r="D228" s="139" t="str">
        <f>CONCATENATE("var ",RIGHT(2019,2),"/",RIGHT(2018,2))</f>
        <v>var 19/18</v>
      </c>
      <c r="E228" s="140" t="s">
        <v>136</v>
      </c>
      <c r="F228" s="139" t="str">
        <f>CONCATENATE("var ",RIGHT(E227,2),"/",RIGHT(E227-1,2))</f>
        <v>var 20/19</v>
      </c>
      <c r="G228" s="140" t="s">
        <v>136</v>
      </c>
      <c r="H228" s="139" t="str">
        <f>CONCATENATE("var ",RIGHT(G227,2),"/",RIGHT(G227-1,2))</f>
        <v>var 21/20</v>
      </c>
      <c r="I228" s="140" t="s">
        <v>136</v>
      </c>
      <c r="J228" s="139" t="str">
        <f>CONCATENATE("var ",RIGHT(I227,2),"/",RIGHT(I227-1,2))</f>
        <v>var 22/21</v>
      </c>
      <c r="K228" s="140" t="s">
        <v>136</v>
      </c>
      <c r="L228" s="139" t="str">
        <f>CONCATENATE("var ",RIGHT(K227,2),"/",RIGHT(K227-1,2))</f>
        <v>var 23/22</v>
      </c>
      <c r="M228" s="139" t="str">
        <f>CONCATENATE("var ",RIGHT(K227,2),"/",RIGHT(2019,2))</f>
        <v>var 23/19</v>
      </c>
    </row>
    <row r="229" spans="2:14" x14ac:dyDescent="0.25">
      <c r="B229" s="142" t="s">
        <v>140</v>
      </c>
      <c r="C229" s="143">
        <v>3982</v>
      </c>
      <c r="D229" s="144">
        <v>-3.7234042553191515E-2</v>
      </c>
      <c r="E229" s="143">
        <v>3702</v>
      </c>
      <c r="F229" s="144">
        <f t="shared" ref="F229:J241" si="29">IFERROR(E229/C229-1,"-")</f>
        <v>-7.031642390758408E-2</v>
      </c>
      <c r="G229" s="143">
        <v>382</v>
      </c>
      <c r="H229" s="144">
        <f t="shared" si="29"/>
        <v>-0.89681253376553216</v>
      </c>
      <c r="I229" s="143">
        <v>4013</v>
      </c>
      <c r="J229" s="144">
        <f t="shared" si="29"/>
        <v>9.5052356020942401</v>
      </c>
      <c r="K229" s="143">
        <v>4840</v>
      </c>
      <c r="L229" s="144">
        <f t="shared" ref="L229:L236" si="30">IFERROR(K229/I229-1,"-")</f>
        <v>0.20608023922252672</v>
      </c>
      <c r="M229" s="144">
        <f>K229/C229-1</f>
        <v>0.21546961325966851</v>
      </c>
    </row>
    <row r="230" spans="2:14" x14ac:dyDescent="0.25">
      <c r="B230" s="142" t="s">
        <v>142</v>
      </c>
      <c r="C230" s="143">
        <v>3248</v>
      </c>
      <c r="D230" s="144">
        <v>-3.876886652855871E-2</v>
      </c>
      <c r="E230" s="143">
        <v>3900</v>
      </c>
      <c r="F230" s="144">
        <f t="shared" si="29"/>
        <v>0.2007389162561577</v>
      </c>
      <c r="G230" s="143">
        <v>347</v>
      </c>
      <c r="H230" s="144">
        <f t="shared" si="29"/>
        <v>-0.91102564102564099</v>
      </c>
      <c r="I230" s="143">
        <v>4404</v>
      </c>
      <c r="J230" s="144">
        <f t="shared" si="29"/>
        <v>11.69164265129683</v>
      </c>
      <c r="K230" s="143">
        <v>3399</v>
      </c>
      <c r="L230" s="144">
        <f t="shared" si="30"/>
        <v>-0.22820163487738421</v>
      </c>
      <c r="M230" s="144">
        <f>IFERROR(K230/C230-1,"-")</f>
        <v>4.6490147783251334E-2</v>
      </c>
    </row>
    <row r="231" spans="2:14" x14ac:dyDescent="0.25">
      <c r="B231" s="142" t="s">
        <v>144</v>
      </c>
      <c r="C231" s="143">
        <v>4662</v>
      </c>
      <c r="D231" s="144">
        <v>0.26136363636363646</v>
      </c>
      <c r="E231" s="143">
        <v>1045</v>
      </c>
      <c r="F231" s="144">
        <f t="shared" si="29"/>
        <v>-0.77584727584727586</v>
      </c>
      <c r="G231" s="143">
        <v>851</v>
      </c>
      <c r="H231" s="144">
        <f t="shared" si="29"/>
        <v>-0.18564593301435406</v>
      </c>
      <c r="I231" s="143">
        <v>5242</v>
      </c>
      <c r="J231" s="144">
        <f t="shared" si="29"/>
        <v>5.1598119858989424</v>
      </c>
      <c r="K231" s="143">
        <v>3967</v>
      </c>
      <c r="L231" s="144">
        <f t="shared" si="30"/>
        <v>-0.2432277756581458</v>
      </c>
      <c r="M231" s="144">
        <f t="shared" ref="M231:M236" si="31">IFERROR(K231/C231-1,"-")</f>
        <v>-0.14907764907764909</v>
      </c>
    </row>
    <row r="232" spans="2:14" x14ac:dyDescent="0.25">
      <c r="B232" s="142" t="s">
        <v>146</v>
      </c>
      <c r="C232" s="143">
        <v>5710</v>
      </c>
      <c r="D232" s="144">
        <v>0.23246276710554725</v>
      </c>
      <c r="E232" s="143">
        <v>0</v>
      </c>
      <c r="F232" s="144">
        <f t="shared" si="29"/>
        <v>-1</v>
      </c>
      <c r="G232" s="143">
        <v>1881</v>
      </c>
      <c r="H232" s="144" t="str">
        <f t="shared" si="29"/>
        <v>-</v>
      </c>
      <c r="I232" s="143">
        <v>6534</v>
      </c>
      <c r="J232" s="144">
        <f t="shared" si="29"/>
        <v>2.4736842105263159</v>
      </c>
      <c r="K232" s="143">
        <v>5166</v>
      </c>
      <c r="L232" s="144">
        <f t="shared" si="30"/>
        <v>-0.20936639118457301</v>
      </c>
      <c r="M232" s="144">
        <f t="shared" si="31"/>
        <v>-9.5271453590192623E-2</v>
      </c>
    </row>
    <row r="233" spans="2:14" x14ac:dyDescent="0.25">
      <c r="B233" s="142" t="s">
        <v>148</v>
      </c>
      <c r="C233" s="143">
        <v>4713</v>
      </c>
      <c r="D233" s="144">
        <v>-9.4577553593947483E-3</v>
      </c>
      <c r="E233" s="143">
        <v>2</v>
      </c>
      <c r="F233" s="144">
        <f t="shared" si="29"/>
        <v>-0.99957564184171444</v>
      </c>
      <c r="G233" s="143">
        <v>3092</v>
      </c>
      <c r="H233" s="144">
        <f t="shared" si="29"/>
        <v>1545</v>
      </c>
      <c r="I233" s="143">
        <v>6686</v>
      </c>
      <c r="J233" s="144">
        <f t="shared" si="29"/>
        <v>1.1623544631306597</v>
      </c>
      <c r="K233" s="143">
        <v>5342</v>
      </c>
      <c r="L233" s="144">
        <f t="shared" si="30"/>
        <v>-0.20101705055339514</v>
      </c>
      <c r="M233" s="144">
        <f t="shared" si="31"/>
        <v>0.13346064078081898</v>
      </c>
    </row>
    <row r="234" spans="2:14" x14ac:dyDescent="0.25">
      <c r="B234" s="142" t="s">
        <v>150</v>
      </c>
      <c r="C234" s="143">
        <v>5611</v>
      </c>
      <c r="D234" s="144">
        <v>-7.1948395633476658E-2</v>
      </c>
      <c r="E234" s="143">
        <v>20</v>
      </c>
      <c r="F234" s="144">
        <f t="shared" si="29"/>
        <v>-0.9964355729816432</v>
      </c>
      <c r="G234" s="143">
        <v>2736</v>
      </c>
      <c r="H234" s="144">
        <f t="shared" si="29"/>
        <v>135.80000000000001</v>
      </c>
      <c r="I234" s="143">
        <v>5097</v>
      </c>
      <c r="J234" s="144">
        <f t="shared" si="29"/>
        <v>0.86293859649122817</v>
      </c>
      <c r="K234" s="143">
        <v>4112</v>
      </c>
      <c r="L234" s="144">
        <f t="shared" si="30"/>
        <v>-0.19325093192073772</v>
      </c>
      <c r="M234" s="144">
        <f t="shared" si="31"/>
        <v>-0.26715380502584207</v>
      </c>
    </row>
    <row r="235" spans="2:14" x14ac:dyDescent="0.25">
      <c r="B235" s="142" t="s">
        <v>152</v>
      </c>
      <c r="C235" s="143">
        <v>7328</v>
      </c>
      <c r="D235" s="144">
        <v>-0.12668335120962937</v>
      </c>
      <c r="E235" s="143">
        <v>808</v>
      </c>
      <c r="F235" s="144">
        <f t="shared" si="29"/>
        <v>-0.88973799126637554</v>
      </c>
      <c r="G235" s="143">
        <v>4235</v>
      </c>
      <c r="H235" s="144">
        <f t="shared" si="29"/>
        <v>4.2413366336633667</v>
      </c>
      <c r="I235" s="143">
        <v>6503</v>
      </c>
      <c r="J235" s="144">
        <f t="shared" si="29"/>
        <v>0.53553719008264467</v>
      </c>
      <c r="K235" s="143">
        <v>5325</v>
      </c>
      <c r="L235" s="144">
        <f t="shared" si="30"/>
        <v>-0.18114716284791632</v>
      </c>
      <c r="M235" s="144">
        <f t="shared" si="31"/>
        <v>-0.27333515283842791</v>
      </c>
    </row>
    <row r="236" spans="2:14" x14ac:dyDescent="0.25">
      <c r="B236" s="142" t="s">
        <v>154</v>
      </c>
      <c r="C236" s="143">
        <v>9665</v>
      </c>
      <c r="D236" s="144">
        <v>8.4736251402917961E-2</v>
      </c>
      <c r="E236" s="143">
        <v>2844</v>
      </c>
      <c r="F236" s="144">
        <f t="shared" si="29"/>
        <v>-0.70574236937403001</v>
      </c>
      <c r="G236" s="143">
        <v>8199</v>
      </c>
      <c r="H236" s="144">
        <f t="shared" si="29"/>
        <v>1.8829113924050631</v>
      </c>
      <c r="I236" s="143">
        <v>9192</v>
      </c>
      <c r="J236" s="144">
        <f t="shared" si="29"/>
        <v>0.12111233077204542</v>
      </c>
      <c r="K236" s="143">
        <v>6819</v>
      </c>
      <c r="L236" s="144">
        <f t="shared" si="30"/>
        <v>-0.25815926892950392</v>
      </c>
      <c r="M236" s="144">
        <f t="shared" si="31"/>
        <v>-0.2944645628556648</v>
      </c>
    </row>
    <row r="237" spans="2:14" x14ac:dyDescent="0.25">
      <c r="B237" s="142" t="s">
        <v>156</v>
      </c>
      <c r="C237" s="143">
        <v>6645</v>
      </c>
      <c r="D237" s="144">
        <v>0.16578947368421049</v>
      </c>
      <c r="E237" s="143">
        <v>1299</v>
      </c>
      <c r="F237" s="144">
        <f t="shared" si="29"/>
        <v>-0.80451467268623023</v>
      </c>
      <c r="G237" s="143">
        <v>5573</v>
      </c>
      <c r="H237" s="144">
        <f t="shared" si="29"/>
        <v>3.2902232486528096</v>
      </c>
      <c r="I237" s="143">
        <v>6385</v>
      </c>
      <c r="J237" s="144">
        <f t="shared" si="29"/>
        <v>0.1457024941683116</v>
      </c>
      <c r="K237" s="143"/>
      <c r="L237" s="144"/>
      <c r="M237" s="144"/>
    </row>
    <row r="238" spans="2:14" x14ac:dyDescent="0.25">
      <c r="B238" s="142" t="s">
        <v>158</v>
      </c>
      <c r="C238" s="143">
        <v>5872</v>
      </c>
      <c r="D238" s="144">
        <v>0.11719939117199396</v>
      </c>
      <c r="E238" s="143">
        <v>1115</v>
      </c>
      <c r="F238" s="144">
        <f t="shared" si="29"/>
        <v>-0.81011580381471393</v>
      </c>
      <c r="G238" s="143">
        <v>6950</v>
      </c>
      <c r="H238" s="144">
        <f t="shared" si="29"/>
        <v>5.2331838565022419</v>
      </c>
      <c r="I238" s="143">
        <v>6000</v>
      </c>
      <c r="J238" s="144">
        <f t="shared" si="29"/>
        <v>-0.13669064748201443</v>
      </c>
      <c r="K238" s="143"/>
      <c r="L238" s="144"/>
      <c r="M238" s="144"/>
    </row>
    <row r="239" spans="2:14" x14ac:dyDescent="0.25">
      <c r="B239" s="142" t="s">
        <v>160</v>
      </c>
      <c r="C239" s="143">
        <v>3988</v>
      </c>
      <c r="D239" s="144">
        <v>0.1922272047832585</v>
      </c>
      <c r="E239" s="143">
        <v>361</v>
      </c>
      <c r="F239" s="144">
        <f t="shared" si="29"/>
        <v>-0.90947843530591777</v>
      </c>
      <c r="G239" s="143">
        <v>6114</v>
      </c>
      <c r="H239" s="144">
        <f t="shared" si="29"/>
        <v>15.936288088642659</v>
      </c>
      <c r="I239" s="143">
        <v>4786</v>
      </c>
      <c r="J239" s="144">
        <f t="shared" si="29"/>
        <v>-0.21720641151455677</v>
      </c>
      <c r="K239" s="143"/>
      <c r="L239" s="144"/>
      <c r="M239" s="144"/>
    </row>
    <row r="240" spans="2:14" x14ac:dyDescent="0.25">
      <c r="B240" s="142" t="s">
        <v>162</v>
      </c>
      <c r="C240" s="143">
        <v>5059</v>
      </c>
      <c r="D240" s="144">
        <v>0.15160482585932167</v>
      </c>
      <c r="E240" s="143">
        <v>455</v>
      </c>
      <c r="F240" s="144">
        <f t="shared" si="29"/>
        <v>-0.91006127693220007</v>
      </c>
      <c r="G240" s="143">
        <v>6036</v>
      </c>
      <c r="H240" s="144">
        <f t="shared" si="29"/>
        <v>12.265934065934067</v>
      </c>
      <c r="I240" s="143">
        <v>4734</v>
      </c>
      <c r="J240" s="144">
        <f t="shared" si="29"/>
        <v>-0.21570576540755471</v>
      </c>
      <c r="K240" s="143"/>
      <c r="L240" s="144"/>
      <c r="M240" s="144"/>
    </row>
    <row r="241" spans="2:14" ht="15.75" x14ac:dyDescent="0.25">
      <c r="B241" s="145" t="s">
        <v>122</v>
      </c>
      <c r="C241" s="146">
        <v>66483</v>
      </c>
      <c r="D241" s="147">
        <v>6.1299746180738524E-2</v>
      </c>
      <c r="E241" s="146">
        <v>15551</v>
      </c>
      <c r="F241" s="147">
        <f t="shared" si="29"/>
        <v>-0.76609057954665105</v>
      </c>
      <c r="G241" s="146">
        <v>46396</v>
      </c>
      <c r="H241" s="147">
        <f t="shared" si="29"/>
        <v>1.9834737315928237</v>
      </c>
      <c r="I241" s="146">
        <v>69576</v>
      </c>
      <c r="J241" s="147">
        <f t="shared" si="29"/>
        <v>0.49961203552030353</v>
      </c>
      <c r="K241" s="146">
        <v>38970</v>
      </c>
      <c r="L241" s="147">
        <v>-0.18252186864131237</v>
      </c>
      <c r="M241" s="147">
        <v>-0.13243838910038064</v>
      </c>
    </row>
    <row r="242" spans="2:14" ht="6" customHeight="1" x14ac:dyDescent="0.25"/>
    <row r="243" spans="2:14" x14ac:dyDescent="0.25">
      <c r="B243" s="49" t="s">
        <v>321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1"/>
      <c r="I244" s="141"/>
      <c r="K244" s="49"/>
      <c r="M244" s="151"/>
    </row>
    <row r="246" spans="2:14" ht="48.75" customHeight="1" thickBot="1" x14ac:dyDescent="0.3">
      <c r="B246" s="322" t="s">
        <v>332</v>
      </c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1" t="s">
        <v>206</v>
      </c>
    </row>
    <row r="247" spans="2:14" ht="10.5" customHeight="1" thickBot="1" x14ac:dyDescent="0.3">
      <c r="B247" s="135"/>
      <c r="C247" s="136"/>
      <c r="D247" s="135"/>
      <c r="E247" s="135"/>
      <c r="F247" s="135"/>
      <c r="G247" s="135"/>
      <c r="H247" s="135"/>
      <c r="I247" s="135"/>
      <c r="J247" s="135"/>
      <c r="K247" s="4"/>
      <c r="L247" s="4"/>
      <c r="N247" s="1" t="s">
        <v>207</v>
      </c>
    </row>
    <row r="248" spans="2:14" ht="22.5" thickTop="1" thickBot="1" x14ac:dyDescent="0.3">
      <c r="B248" s="150" t="str">
        <f>C248</f>
        <v>Irlanda</v>
      </c>
      <c r="C248" s="332" t="s">
        <v>208</v>
      </c>
      <c r="D248" s="333"/>
      <c r="E248" s="333"/>
      <c r="F248" s="333"/>
      <c r="G248" s="333"/>
      <c r="H248" s="333"/>
      <c r="I248" s="333"/>
      <c r="J248" s="333"/>
      <c r="K248" s="333"/>
      <c r="L248" s="333"/>
      <c r="M248" s="334"/>
    </row>
    <row r="249" spans="2:14" ht="22.5" thickTop="1" thickBot="1" x14ac:dyDescent="0.3">
      <c r="B249" s="13"/>
      <c r="C249" s="335">
        <f>2019</f>
        <v>2019</v>
      </c>
      <c r="D249" s="336"/>
      <c r="E249" s="337">
        <v>2020</v>
      </c>
      <c r="F249" s="336"/>
      <c r="G249" s="337">
        <v>2021</v>
      </c>
      <c r="H249" s="336"/>
      <c r="I249" s="337">
        <v>2022</v>
      </c>
      <c r="J249" s="336"/>
      <c r="K249" s="337">
        <v>2023</v>
      </c>
      <c r="L249" s="338"/>
      <c r="M249" s="339"/>
    </row>
    <row r="250" spans="2:14" ht="16.5" thickTop="1" thickBot="1" x14ac:dyDescent="0.3">
      <c r="B250" s="16"/>
      <c r="C250" s="138" t="s">
        <v>136</v>
      </c>
      <c r="D250" s="139" t="str">
        <f>CONCATENATE("var ",RIGHT(2019,2),"/",RIGHT(2018,2))</f>
        <v>var 19/18</v>
      </c>
      <c r="E250" s="140" t="s">
        <v>136</v>
      </c>
      <c r="F250" s="139" t="str">
        <f>CONCATENATE("var ",RIGHT(E249,2),"/",RIGHT(E249-1,2))</f>
        <v>var 20/19</v>
      </c>
      <c r="G250" s="140" t="s">
        <v>136</v>
      </c>
      <c r="H250" s="139" t="str">
        <f>CONCATENATE("var ",RIGHT(G249,2),"/",RIGHT(G249-1,2))</f>
        <v>var 21/20</v>
      </c>
      <c r="I250" s="140" t="s">
        <v>136</v>
      </c>
      <c r="J250" s="139" t="str">
        <f>CONCATENATE("var ",RIGHT(I249,2),"/",RIGHT(I249-1,2))</f>
        <v>var 22/21</v>
      </c>
      <c r="K250" s="140" t="s">
        <v>136</v>
      </c>
      <c r="L250" s="139" t="str">
        <f>CONCATENATE("var ",RIGHT(K249,2),"/",RIGHT(K249-1,2))</f>
        <v>var 23/22</v>
      </c>
      <c r="M250" s="139" t="str">
        <f>CONCATENATE("var ",RIGHT(K249,2),"/",RIGHT(2019,2))</f>
        <v>var 23/19</v>
      </c>
    </row>
    <row r="251" spans="2:14" x14ac:dyDescent="0.25">
      <c r="B251" s="142" t="s">
        <v>140</v>
      </c>
      <c r="C251" s="143">
        <v>1730</v>
      </c>
      <c r="D251" s="144">
        <v>2.1854695806261093E-2</v>
      </c>
      <c r="E251" s="143">
        <v>1614</v>
      </c>
      <c r="F251" s="144">
        <f t="shared" ref="F251:J263" si="32">IFERROR(E251/C251-1,"-")</f>
        <v>-6.705202312138725E-2</v>
      </c>
      <c r="G251" s="143">
        <v>273</v>
      </c>
      <c r="H251" s="144">
        <f t="shared" si="32"/>
        <v>-0.83085501858736066</v>
      </c>
      <c r="I251" s="143">
        <v>1533</v>
      </c>
      <c r="J251" s="144">
        <f t="shared" si="32"/>
        <v>4.615384615384615</v>
      </c>
      <c r="K251" s="143">
        <v>2869</v>
      </c>
      <c r="L251" s="144">
        <f t="shared" ref="L251:L258" si="33">IFERROR(K251/I251-1,"-")</f>
        <v>0.87149380300065227</v>
      </c>
      <c r="M251" s="144">
        <f>K251/C251-1</f>
        <v>0.65838150289017339</v>
      </c>
    </row>
    <row r="252" spans="2:14" x14ac:dyDescent="0.25">
      <c r="B252" s="142" t="s">
        <v>142</v>
      </c>
      <c r="C252" s="143">
        <v>1683</v>
      </c>
      <c r="D252" s="144">
        <v>7.8846153846153788E-2</v>
      </c>
      <c r="E252" s="143">
        <v>1787</v>
      </c>
      <c r="F252" s="144">
        <f t="shared" si="32"/>
        <v>6.1794414735591108E-2</v>
      </c>
      <c r="G252" s="143">
        <v>254</v>
      </c>
      <c r="H252" s="144">
        <f t="shared" si="32"/>
        <v>-0.85786233911583665</v>
      </c>
      <c r="I252" s="143">
        <v>2285</v>
      </c>
      <c r="J252" s="144">
        <f t="shared" si="32"/>
        <v>7.9960629921259834</v>
      </c>
      <c r="K252" s="143">
        <v>2755</v>
      </c>
      <c r="L252" s="144">
        <f t="shared" si="33"/>
        <v>0.20568927789934355</v>
      </c>
      <c r="M252" s="144">
        <f>IFERROR(K252/C252-1,"-")</f>
        <v>0.63695781342840174</v>
      </c>
    </row>
    <row r="253" spans="2:14" x14ac:dyDescent="0.25">
      <c r="B253" s="142" t="s">
        <v>144</v>
      </c>
      <c r="C253" s="143">
        <v>1794</v>
      </c>
      <c r="D253" s="144">
        <v>-0.12316715542521994</v>
      </c>
      <c r="E253" s="143">
        <v>739</v>
      </c>
      <c r="F253" s="144">
        <f t="shared" si="32"/>
        <v>-0.58807134894091417</v>
      </c>
      <c r="G253" s="143">
        <v>75</v>
      </c>
      <c r="H253" s="144">
        <f t="shared" si="32"/>
        <v>-0.89851150202976993</v>
      </c>
      <c r="I253" s="143">
        <v>2044</v>
      </c>
      <c r="J253" s="144">
        <f t="shared" si="32"/>
        <v>26.253333333333334</v>
      </c>
      <c r="K253" s="143">
        <v>2909</v>
      </c>
      <c r="L253" s="144">
        <f t="shared" si="33"/>
        <v>0.42318982387475534</v>
      </c>
      <c r="M253" s="144">
        <f t="shared" ref="M253:M258" si="34">IFERROR(K253/C253-1,"-")</f>
        <v>0.62151616499442586</v>
      </c>
    </row>
    <row r="254" spans="2:14" x14ac:dyDescent="0.25">
      <c r="B254" s="142" t="s">
        <v>146</v>
      </c>
      <c r="C254" s="143">
        <v>1873</v>
      </c>
      <c r="D254" s="144">
        <v>0.35039653929343917</v>
      </c>
      <c r="E254" s="143">
        <v>0</v>
      </c>
      <c r="F254" s="144">
        <f t="shared" si="32"/>
        <v>-1</v>
      </c>
      <c r="G254" s="143">
        <v>69</v>
      </c>
      <c r="H254" s="144" t="str">
        <f t="shared" si="32"/>
        <v>-</v>
      </c>
      <c r="I254" s="143">
        <v>1954</v>
      </c>
      <c r="J254" s="144">
        <f t="shared" si="32"/>
        <v>27.318840579710145</v>
      </c>
      <c r="K254" s="143">
        <v>2962</v>
      </c>
      <c r="L254" s="144">
        <f t="shared" si="33"/>
        <v>0.51586489252814749</v>
      </c>
      <c r="M254" s="144">
        <f t="shared" si="34"/>
        <v>0.58142018152696218</v>
      </c>
    </row>
    <row r="255" spans="2:14" x14ac:dyDescent="0.25">
      <c r="B255" s="142" t="s">
        <v>148</v>
      </c>
      <c r="C255" s="143">
        <v>1733</v>
      </c>
      <c r="D255" s="144">
        <v>-0.11536498213374169</v>
      </c>
      <c r="E255" s="143">
        <v>0</v>
      </c>
      <c r="F255" s="144">
        <f t="shared" si="32"/>
        <v>-1</v>
      </c>
      <c r="G255" s="143">
        <v>65</v>
      </c>
      <c r="H255" s="144" t="str">
        <f t="shared" si="32"/>
        <v>-</v>
      </c>
      <c r="I255" s="143">
        <v>1844</v>
      </c>
      <c r="J255" s="144">
        <f t="shared" si="32"/>
        <v>27.369230769230768</v>
      </c>
      <c r="K255" s="143">
        <v>2661</v>
      </c>
      <c r="L255" s="144">
        <f t="shared" si="33"/>
        <v>0.44305856832971791</v>
      </c>
      <c r="M255" s="144">
        <f t="shared" si="34"/>
        <v>0.53548759376803234</v>
      </c>
    </row>
    <row r="256" spans="2:14" x14ac:dyDescent="0.25">
      <c r="B256" s="142" t="s">
        <v>150</v>
      </c>
      <c r="C256" s="143">
        <v>2290</v>
      </c>
      <c r="D256" s="144">
        <v>-0.11480479319675296</v>
      </c>
      <c r="E256" s="143">
        <v>0</v>
      </c>
      <c r="F256" s="144">
        <f t="shared" si="32"/>
        <v>-1</v>
      </c>
      <c r="G256" s="143">
        <v>69</v>
      </c>
      <c r="H256" s="144" t="str">
        <f t="shared" si="32"/>
        <v>-</v>
      </c>
      <c r="I256" s="143">
        <v>1929</v>
      </c>
      <c r="J256" s="144">
        <f t="shared" si="32"/>
        <v>26.956521739130434</v>
      </c>
      <c r="K256" s="143">
        <v>3374</v>
      </c>
      <c r="L256" s="144">
        <f t="shared" si="33"/>
        <v>0.74909279419388275</v>
      </c>
      <c r="M256" s="144">
        <f t="shared" si="34"/>
        <v>0.47336244541484707</v>
      </c>
    </row>
    <row r="257" spans="2:14" x14ac:dyDescent="0.25">
      <c r="B257" s="142" t="s">
        <v>152</v>
      </c>
      <c r="C257" s="143">
        <v>2097</v>
      </c>
      <c r="D257" s="144">
        <v>-4.638472032742158E-2</v>
      </c>
      <c r="E257" s="143">
        <v>216</v>
      </c>
      <c r="F257" s="144">
        <f t="shared" si="32"/>
        <v>-0.89699570815450647</v>
      </c>
      <c r="G257" s="143">
        <v>494</v>
      </c>
      <c r="H257" s="144">
        <f t="shared" si="32"/>
        <v>1.2870370370370372</v>
      </c>
      <c r="I257" s="143">
        <v>1684</v>
      </c>
      <c r="J257" s="144">
        <f t="shared" si="32"/>
        <v>2.4089068825910931</v>
      </c>
      <c r="K257" s="143">
        <v>3338</v>
      </c>
      <c r="L257" s="144">
        <f t="shared" si="33"/>
        <v>0.98218527315914494</v>
      </c>
      <c r="M257" s="144">
        <f t="shared" si="34"/>
        <v>0.59179780639008106</v>
      </c>
    </row>
    <row r="258" spans="2:14" x14ac:dyDescent="0.25">
      <c r="B258" s="142" t="s">
        <v>154</v>
      </c>
      <c r="C258" s="143">
        <v>1766</v>
      </c>
      <c r="D258" s="144">
        <v>0.11279143037177053</v>
      </c>
      <c r="E258" s="143">
        <v>246</v>
      </c>
      <c r="F258" s="144">
        <f t="shared" si="32"/>
        <v>-0.86070215175537945</v>
      </c>
      <c r="G258" s="143">
        <v>1077</v>
      </c>
      <c r="H258" s="144">
        <f t="shared" si="32"/>
        <v>3.3780487804878048</v>
      </c>
      <c r="I258" s="143">
        <v>1905</v>
      </c>
      <c r="J258" s="144">
        <f t="shared" si="32"/>
        <v>0.76880222841225621</v>
      </c>
      <c r="K258" s="143">
        <v>3381</v>
      </c>
      <c r="L258" s="144">
        <f t="shared" si="33"/>
        <v>0.77480314960629926</v>
      </c>
      <c r="M258" s="144">
        <f t="shared" si="34"/>
        <v>0.91449603624009068</v>
      </c>
    </row>
    <row r="259" spans="2:14" x14ac:dyDescent="0.25">
      <c r="B259" s="142" t="s">
        <v>156</v>
      </c>
      <c r="C259" s="143">
        <v>1512</v>
      </c>
      <c r="D259" s="144">
        <v>-0.10691080921441232</v>
      </c>
      <c r="E259" s="143">
        <v>91</v>
      </c>
      <c r="F259" s="144">
        <f t="shared" si="32"/>
        <v>-0.93981481481481477</v>
      </c>
      <c r="G259" s="143">
        <v>1139</v>
      </c>
      <c r="H259" s="144">
        <f t="shared" si="32"/>
        <v>11.516483516483516</v>
      </c>
      <c r="I259" s="143">
        <v>1725</v>
      </c>
      <c r="J259" s="144">
        <f t="shared" si="32"/>
        <v>0.51448639157155407</v>
      </c>
      <c r="K259" s="143"/>
      <c r="L259" s="144"/>
      <c r="M259" s="144"/>
    </row>
    <row r="260" spans="2:14" x14ac:dyDescent="0.25">
      <c r="B260" s="142" t="s">
        <v>158</v>
      </c>
      <c r="C260" s="143">
        <v>2031</v>
      </c>
      <c r="D260" s="144">
        <v>9.0177133655394481E-2</v>
      </c>
      <c r="E260" s="143">
        <v>225</v>
      </c>
      <c r="F260" s="144">
        <f t="shared" si="32"/>
        <v>-0.8892171344165436</v>
      </c>
      <c r="G260" s="143">
        <v>1812</v>
      </c>
      <c r="H260" s="144">
        <f t="shared" si="32"/>
        <v>7.0533333333333328</v>
      </c>
      <c r="I260" s="143">
        <v>2154</v>
      </c>
      <c r="J260" s="144">
        <f t="shared" si="32"/>
        <v>0.1887417218543046</v>
      </c>
      <c r="K260" s="143"/>
      <c r="L260" s="144"/>
      <c r="M260" s="144"/>
    </row>
    <row r="261" spans="2:14" x14ac:dyDescent="0.25">
      <c r="B261" s="142" t="s">
        <v>160</v>
      </c>
      <c r="C261" s="143">
        <v>1459</v>
      </c>
      <c r="D261" s="144">
        <v>0.1044663133989403</v>
      </c>
      <c r="E261" s="143">
        <v>150</v>
      </c>
      <c r="F261" s="144">
        <f t="shared" si="32"/>
        <v>-0.89718985606579849</v>
      </c>
      <c r="G261" s="143">
        <v>1546</v>
      </c>
      <c r="H261" s="144">
        <f t="shared" si="32"/>
        <v>9.3066666666666666</v>
      </c>
      <c r="I261" s="143">
        <v>2755</v>
      </c>
      <c r="J261" s="144">
        <f t="shared" si="32"/>
        <v>0.78201811125485121</v>
      </c>
      <c r="K261" s="143"/>
      <c r="L261" s="144"/>
      <c r="M261" s="144"/>
    </row>
    <row r="262" spans="2:14" x14ac:dyDescent="0.25">
      <c r="B262" s="142" t="s">
        <v>162</v>
      </c>
      <c r="C262" s="143">
        <v>1819</v>
      </c>
      <c r="D262" s="144">
        <v>0.21835231078365713</v>
      </c>
      <c r="E262" s="143">
        <v>211</v>
      </c>
      <c r="F262" s="144">
        <f t="shared" si="32"/>
        <v>-0.8840021990104453</v>
      </c>
      <c r="G262" s="143">
        <v>1460</v>
      </c>
      <c r="H262" s="144">
        <f t="shared" si="32"/>
        <v>5.919431279620853</v>
      </c>
      <c r="I262" s="143">
        <v>2578</v>
      </c>
      <c r="J262" s="144">
        <f t="shared" si="32"/>
        <v>0.76575342465753415</v>
      </c>
      <c r="K262" s="143"/>
      <c r="L262" s="144"/>
      <c r="M262" s="144"/>
    </row>
    <row r="263" spans="2:14" ht="15.75" x14ac:dyDescent="0.25">
      <c r="B263" s="145" t="s">
        <v>122</v>
      </c>
      <c r="C263" s="146">
        <v>21787</v>
      </c>
      <c r="D263" s="147">
        <v>1.8655320740602166E-2</v>
      </c>
      <c r="E263" s="146">
        <v>5279</v>
      </c>
      <c r="F263" s="147">
        <f t="shared" si="32"/>
        <v>-0.7576995456005875</v>
      </c>
      <c r="G263" s="146">
        <v>8333</v>
      </c>
      <c r="H263" s="147">
        <f t="shared" si="32"/>
        <v>0.5785186588369009</v>
      </c>
      <c r="I263" s="146">
        <v>24390</v>
      </c>
      <c r="J263" s="147">
        <f t="shared" si="32"/>
        <v>1.9269170766830674</v>
      </c>
      <c r="K263" s="146">
        <v>24249</v>
      </c>
      <c r="L263" s="147">
        <v>0.59764132296745287</v>
      </c>
      <c r="M263" s="147">
        <v>0.62027261793398369</v>
      </c>
    </row>
    <row r="264" spans="2:14" ht="6" customHeight="1" x14ac:dyDescent="0.25"/>
    <row r="265" spans="2:14" x14ac:dyDescent="0.25">
      <c r="B265" s="49" t="s">
        <v>321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1"/>
    </row>
    <row r="268" spans="2:14" ht="48.75" customHeight="1" thickBot="1" x14ac:dyDescent="0.3">
      <c r="B268" s="322" t="s">
        <v>333</v>
      </c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1" t="s">
        <v>210</v>
      </c>
    </row>
    <row r="269" spans="2:14" ht="10.5" customHeight="1" thickBot="1" x14ac:dyDescent="0.3">
      <c r="B269" s="135"/>
      <c r="C269" s="136"/>
      <c r="D269" s="135"/>
      <c r="E269" s="135"/>
      <c r="F269" s="135"/>
      <c r="G269" s="135"/>
      <c r="H269" s="135"/>
      <c r="I269" s="135"/>
      <c r="J269" s="135"/>
      <c r="K269" s="4"/>
      <c r="L269" s="4"/>
      <c r="N269" s="1" t="s">
        <v>211</v>
      </c>
    </row>
    <row r="270" spans="2:14" ht="22.5" thickTop="1" thickBot="1" x14ac:dyDescent="0.3">
      <c r="B270" s="150" t="str">
        <f>C270</f>
        <v>Suiza</v>
      </c>
      <c r="C270" s="332" t="s">
        <v>212</v>
      </c>
      <c r="D270" s="333"/>
      <c r="E270" s="333"/>
      <c r="F270" s="333"/>
      <c r="G270" s="333"/>
      <c r="H270" s="333"/>
      <c r="I270" s="333"/>
      <c r="J270" s="333"/>
      <c r="K270" s="333"/>
      <c r="L270" s="333"/>
      <c r="M270" s="334"/>
    </row>
    <row r="271" spans="2:14" ht="22.5" thickTop="1" thickBot="1" x14ac:dyDescent="0.3">
      <c r="B271" s="13"/>
      <c r="C271" s="335">
        <f>2019</f>
        <v>2019</v>
      </c>
      <c r="D271" s="336"/>
      <c r="E271" s="337">
        <v>2020</v>
      </c>
      <c r="F271" s="336"/>
      <c r="G271" s="337">
        <v>2021</v>
      </c>
      <c r="H271" s="336"/>
      <c r="I271" s="337">
        <v>2022</v>
      </c>
      <c r="J271" s="336"/>
      <c r="K271" s="337">
        <v>2023</v>
      </c>
      <c r="L271" s="338"/>
      <c r="M271" s="339"/>
    </row>
    <row r="272" spans="2:14" ht="16.5" thickTop="1" thickBot="1" x14ac:dyDescent="0.3">
      <c r="B272" s="16"/>
      <c r="C272" s="138" t="s">
        <v>136</v>
      </c>
      <c r="D272" s="139" t="str">
        <f>CONCATENATE("var ",RIGHT(2019,2),"/",RIGHT(2018,2))</f>
        <v>var 19/18</v>
      </c>
      <c r="E272" s="140" t="s">
        <v>136</v>
      </c>
      <c r="F272" s="139" t="str">
        <f>CONCATENATE("var ",RIGHT(E271,2),"/",RIGHT(E271-1,2))</f>
        <v>var 20/19</v>
      </c>
      <c r="G272" s="140" t="s">
        <v>136</v>
      </c>
      <c r="H272" s="139" t="str">
        <f>CONCATENATE("var ",RIGHT(G271,2),"/",RIGHT(G271-1,2))</f>
        <v>var 21/20</v>
      </c>
      <c r="I272" s="140" t="s">
        <v>136</v>
      </c>
      <c r="J272" s="139" t="str">
        <f>CONCATENATE("var ",RIGHT(I271,2),"/",RIGHT(I271-1,2))</f>
        <v>var 22/21</v>
      </c>
      <c r="K272" s="140" t="s">
        <v>136</v>
      </c>
      <c r="L272" s="139" t="str">
        <f>CONCATENATE("var ",RIGHT(K271,2),"/",RIGHT(K271-1,2))</f>
        <v>var 23/22</v>
      </c>
      <c r="M272" s="139" t="str">
        <f>CONCATENATE("var ",RIGHT(K271,2),"/",RIGHT(2019,2))</f>
        <v>var 23/19</v>
      </c>
    </row>
    <row r="273" spans="2:13" x14ac:dyDescent="0.25">
      <c r="B273" s="142" t="s">
        <v>140</v>
      </c>
      <c r="C273" s="143">
        <v>1522</v>
      </c>
      <c r="D273" s="144">
        <v>6.5080475857242748E-2</v>
      </c>
      <c r="E273" s="143">
        <v>1324</v>
      </c>
      <c r="F273" s="144">
        <f t="shared" ref="F273:J285" si="35">IFERROR(E273/C273-1,"-")</f>
        <v>-0.13009198423127466</v>
      </c>
      <c r="G273" s="143">
        <v>245</v>
      </c>
      <c r="H273" s="144">
        <f t="shared" si="35"/>
        <v>-0.81495468277945615</v>
      </c>
      <c r="I273" s="143">
        <v>868</v>
      </c>
      <c r="J273" s="144">
        <f t="shared" si="35"/>
        <v>2.5428571428571427</v>
      </c>
      <c r="K273" s="143">
        <v>1426</v>
      </c>
      <c r="L273" s="144">
        <f t="shared" ref="L273:L280" si="36">IFERROR(K273/I273-1,"-")</f>
        <v>0.64285714285714279</v>
      </c>
      <c r="M273" s="144">
        <f>K273/C273-1</f>
        <v>-6.3074901445466458E-2</v>
      </c>
    </row>
    <row r="274" spans="2:13" x14ac:dyDescent="0.25">
      <c r="B274" s="142" t="s">
        <v>142</v>
      </c>
      <c r="C274" s="143">
        <v>1677</v>
      </c>
      <c r="D274" s="144">
        <v>-3.5652673950546276E-2</v>
      </c>
      <c r="E274" s="143">
        <v>1683</v>
      </c>
      <c r="F274" s="144">
        <f t="shared" si="35"/>
        <v>3.5778175313059268E-3</v>
      </c>
      <c r="G274" s="143">
        <v>75</v>
      </c>
      <c r="H274" s="144">
        <f t="shared" si="35"/>
        <v>-0.9554367201426025</v>
      </c>
      <c r="I274" s="143">
        <v>1755</v>
      </c>
      <c r="J274" s="144">
        <f t="shared" si="35"/>
        <v>22.4</v>
      </c>
      <c r="K274" s="143">
        <v>1668</v>
      </c>
      <c r="L274" s="144">
        <f t="shared" si="36"/>
        <v>-4.9572649572649619E-2</v>
      </c>
      <c r="M274" s="144">
        <f>IFERROR(K274/C274-1,"-")</f>
        <v>-5.3667262969588903E-3</v>
      </c>
    </row>
    <row r="275" spans="2:13" x14ac:dyDescent="0.25">
      <c r="B275" s="142" t="s">
        <v>144</v>
      </c>
      <c r="C275" s="143">
        <v>1755</v>
      </c>
      <c r="D275" s="144">
        <v>-2.8239202657807327E-2</v>
      </c>
      <c r="E275" s="143">
        <v>529</v>
      </c>
      <c r="F275" s="144">
        <f t="shared" si="35"/>
        <v>-0.69857549857549861</v>
      </c>
      <c r="G275" s="143">
        <v>151</v>
      </c>
      <c r="H275" s="144">
        <f t="shared" si="35"/>
        <v>-0.71455576559546308</v>
      </c>
      <c r="I275" s="143">
        <v>1451</v>
      </c>
      <c r="J275" s="144">
        <f t="shared" si="35"/>
        <v>8.6092715231788084</v>
      </c>
      <c r="K275" s="143">
        <v>1687</v>
      </c>
      <c r="L275" s="144">
        <f t="shared" si="36"/>
        <v>0.16264645072363892</v>
      </c>
      <c r="M275" s="144">
        <f t="shared" ref="M275:M280" si="37">IFERROR(K275/C275-1,"-")</f>
        <v>-3.8746438746438794E-2</v>
      </c>
    </row>
    <row r="276" spans="2:13" x14ac:dyDescent="0.25">
      <c r="B276" s="142" t="s">
        <v>146</v>
      </c>
      <c r="C276" s="143">
        <v>2406</v>
      </c>
      <c r="D276" s="144">
        <v>-0.11315886472539627</v>
      </c>
      <c r="E276" s="143">
        <v>0</v>
      </c>
      <c r="F276" s="144">
        <f t="shared" si="35"/>
        <v>-1</v>
      </c>
      <c r="G276" s="143">
        <v>639</v>
      </c>
      <c r="H276" s="144" t="str">
        <f t="shared" si="35"/>
        <v>-</v>
      </c>
      <c r="I276" s="143">
        <v>1848</v>
      </c>
      <c r="J276" s="144">
        <f t="shared" si="35"/>
        <v>1.892018779342723</v>
      </c>
      <c r="K276" s="143">
        <v>2702</v>
      </c>
      <c r="L276" s="144">
        <f t="shared" si="36"/>
        <v>0.46212121212121215</v>
      </c>
      <c r="M276" s="144">
        <f t="shared" si="37"/>
        <v>0.12302576891105566</v>
      </c>
    </row>
    <row r="277" spans="2:13" x14ac:dyDescent="0.25">
      <c r="B277" s="142" t="s">
        <v>148</v>
      </c>
      <c r="C277" s="143">
        <v>1695</v>
      </c>
      <c r="D277" s="144">
        <v>-5.8333333333333348E-2</v>
      </c>
      <c r="E277" s="143">
        <v>0</v>
      </c>
      <c r="F277" s="144">
        <f t="shared" si="35"/>
        <v>-1</v>
      </c>
      <c r="G277" s="143">
        <v>1303</v>
      </c>
      <c r="H277" s="144" t="str">
        <f t="shared" si="35"/>
        <v>-</v>
      </c>
      <c r="I277" s="143">
        <v>1286</v>
      </c>
      <c r="J277" s="144">
        <f t="shared" si="35"/>
        <v>-1.304681504221028E-2</v>
      </c>
      <c r="K277" s="143">
        <v>1532</v>
      </c>
      <c r="L277" s="144">
        <f t="shared" si="36"/>
        <v>0.19129082426127519</v>
      </c>
      <c r="M277" s="144">
        <f t="shared" si="37"/>
        <v>-9.6165191740412936E-2</v>
      </c>
    </row>
    <row r="278" spans="2:13" x14ac:dyDescent="0.25">
      <c r="B278" s="142" t="s">
        <v>150</v>
      </c>
      <c r="C278" s="143">
        <v>1720</v>
      </c>
      <c r="D278" s="144">
        <v>-7.8242229367631255E-2</v>
      </c>
      <c r="E278" s="143">
        <v>1</v>
      </c>
      <c r="F278" s="144">
        <f t="shared" si="35"/>
        <v>-0.99941860465116283</v>
      </c>
      <c r="G278" s="143">
        <v>728</v>
      </c>
      <c r="H278" s="144">
        <f t="shared" si="35"/>
        <v>727</v>
      </c>
      <c r="I278" s="143">
        <v>1266</v>
      </c>
      <c r="J278" s="144">
        <f t="shared" si="35"/>
        <v>0.73901098901098905</v>
      </c>
      <c r="K278" s="143">
        <v>1437</v>
      </c>
      <c r="L278" s="144">
        <f t="shared" si="36"/>
        <v>0.13507109004739326</v>
      </c>
      <c r="M278" s="144">
        <f t="shared" si="37"/>
        <v>-0.16453488372093028</v>
      </c>
    </row>
    <row r="279" spans="2:13" x14ac:dyDescent="0.25">
      <c r="B279" s="142" t="s">
        <v>152</v>
      </c>
      <c r="C279" s="143">
        <v>2989</v>
      </c>
      <c r="D279" s="144">
        <v>-0.10508982035928138</v>
      </c>
      <c r="E279" s="143">
        <v>711</v>
      </c>
      <c r="F279" s="144">
        <f t="shared" si="35"/>
        <v>-0.76212780194044827</v>
      </c>
      <c r="G279" s="143">
        <v>2047</v>
      </c>
      <c r="H279" s="144">
        <f t="shared" si="35"/>
        <v>1.8790436005625879</v>
      </c>
      <c r="I279" s="143">
        <v>2967</v>
      </c>
      <c r="J279" s="144">
        <f t="shared" si="35"/>
        <v>0.449438202247191</v>
      </c>
      <c r="K279" s="143">
        <v>3538</v>
      </c>
      <c r="L279" s="144">
        <f t="shared" si="36"/>
        <v>0.19245028648466467</v>
      </c>
      <c r="M279" s="144">
        <f t="shared" si="37"/>
        <v>0.18367346938775508</v>
      </c>
    </row>
    <row r="280" spans="2:13" x14ac:dyDescent="0.25">
      <c r="B280" s="142" t="s">
        <v>154</v>
      </c>
      <c r="C280" s="143">
        <v>1254</v>
      </c>
      <c r="D280" s="144">
        <v>-0.19615384615384612</v>
      </c>
      <c r="E280" s="143">
        <v>580</v>
      </c>
      <c r="F280" s="144">
        <f t="shared" si="35"/>
        <v>-0.53748006379585322</v>
      </c>
      <c r="G280" s="143">
        <v>1418</v>
      </c>
      <c r="H280" s="144">
        <f t="shared" si="35"/>
        <v>1.4448275862068964</v>
      </c>
      <c r="I280" s="143">
        <v>1367</v>
      </c>
      <c r="J280" s="144">
        <f t="shared" si="35"/>
        <v>-3.5966149506347023E-2</v>
      </c>
      <c r="K280" s="143">
        <v>1827</v>
      </c>
      <c r="L280" s="144">
        <f t="shared" si="36"/>
        <v>0.33650329188002925</v>
      </c>
      <c r="M280" s="144">
        <f t="shared" si="37"/>
        <v>0.45693779904306231</v>
      </c>
    </row>
    <row r="281" spans="2:13" x14ac:dyDescent="0.25">
      <c r="B281" s="142" t="s">
        <v>156</v>
      </c>
      <c r="C281" s="143">
        <v>2412</v>
      </c>
      <c r="D281" s="144">
        <v>-0.13424264178033019</v>
      </c>
      <c r="E281" s="143">
        <v>235</v>
      </c>
      <c r="F281" s="144">
        <f t="shared" si="35"/>
        <v>-0.90257048092868986</v>
      </c>
      <c r="G281" s="143">
        <v>1410</v>
      </c>
      <c r="H281" s="144">
        <f t="shared" si="35"/>
        <v>5</v>
      </c>
      <c r="I281" s="143">
        <v>1782</v>
      </c>
      <c r="J281" s="144">
        <f t="shared" si="35"/>
        <v>0.26382978723404249</v>
      </c>
      <c r="K281" s="143"/>
      <c r="L281" s="144"/>
      <c r="M281" s="144"/>
    </row>
    <row r="282" spans="2:13" x14ac:dyDescent="0.25">
      <c r="B282" s="142" t="s">
        <v>158</v>
      </c>
      <c r="C282" s="143">
        <v>3773</v>
      </c>
      <c r="D282" s="144">
        <v>-3.4544524053224168E-2</v>
      </c>
      <c r="E282" s="143">
        <v>84</v>
      </c>
      <c r="F282" s="144">
        <f t="shared" si="35"/>
        <v>-0.97773654916512065</v>
      </c>
      <c r="G282" s="143">
        <v>3641</v>
      </c>
      <c r="H282" s="144">
        <f t="shared" si="35"/>
        <v>42.345238095238095</v>
      </c>
      <c r="I282" s="143">
        <v>3608</v>
      </c>
      <c r="J282" s="144">
        <f t="shared" si="35"/>
        <v>-9.0634441087613649E-3</v>
      </c>
      <c r="K282" s="143"/>
      <c r="L282" s="144"/>
      <c r="M282" s="144"/>
    </row>
    <row r="283" spans="2:13" x14ac:dyDescent="0.25">
      <c r="B283" s="142" t="s">
        <v>160</v>
      </c>
      <c r="C283" s="143">
        <v>1991</v>
      </c>
      <c r="D283" s="144">
        <v>-9.4527363184079283E-3</v>
      </c>
      <c r="E283" s="143">
        <v>218</v>
      </c>
      <c r="F283" s="144">
        <f t="shared" si="35"/>
        <v>-0.89050728277247615</v>
      </c>
      <c r="G283" s="143">
        <v>1887</v>
      </c>
      <c r="H283" s="144">
        <f t="shared" si="35"/>
        <v>7.6559633027522942</v>
      </c>
      <c r="I283" s="143">
        <v>1800</v>
      </c>
      <c r="J283" s="144">
        <f t="shared" si="35"/>
        <v>-4.6104928457869621E-2</v>
      </c>
      <c r="K283" s="143"/>
      <c r="L283" s="144"/>
      <c r="M283" s="144"/>
    </row>
    <row r="284" spans="2:13" x14ac:dyDescent="0.25">
      <c r="B284" s="142" t="s">
        <v>162</v>
      </c>
      <c r="C284" s="143">
        <v>1781</v>
      </c>
      <c r="D284" s="144">
        <v>0.13079365079365068</v>
      </c>
      <c r="E284" s="143">
        <v>321</v>
      </c>
      <c r="F284" s="144">
        <f t="shared" si="35"/>
        <v>-0.81976417742841101</v>
      </c>
      <c r="G284" s="143">
        <v>1451</v>
      </c>
      <c r="H284" s="144">
        <f t="shared" si="35"/>
        <v>3.5202492211838008</v>
      </c>
      <c r="I284" s="143">
        <v>1698</v>
      </c>
      <c r="J284" s="144">
        <f t="shared" si="35"/>
        <v>0.17022742935906265</v>
      </c>
      <c r="K284" s="143"/>
      <c r="L284" s="144"/>
      <c r="M284" s="144"/>
    </row>
    <row r="285" spans="2:13" ht="15.75" x14ac:dyDescent="0.25">
      <c r="B285" s="145" t="s">
        <v>122</v>
      </c>
      <c r="C285" s="146">
        <v>24975</v>
      </c>
      <c r="D285" s="147">
        <v>-5.8683853459972846E-2</v>
      </c>
      <c r="E285" s="146">
        <v>5686</v>
      </c>
      <c r="F285" s="147">
        <f t="shared" si="35"/>
        <v>-0.77233233233233234</v>
      </c>
      <c r="G285" s="146">
        <v>14995</v>
      </c>
      <c r="H285" s="147">
        <f t="shared" si="35"/>
        <v>1.6371790362293352</v>
      </c>
      <c r="I285" s="146">
        <v>21696</v>
      </c>
      <c r="J285" s="147">
        <f t="shared" si="35"/>
        <v>0.4468822940980326</v>
      </c>
      <c r="K285" s="146">
        <v>15817</v>
      </c>
      <c r="L285" s="147">
        <v>0.2349312929419114</v>
      </c>
      <c r="M285" s="147">
        <v>5.320282327873227E-2</v>
      </c>
    </row>
    <row r="286" spans="2:13" ht="6" customHeight="1" x14ac:dyDescent="0.25"/>
    <row r="287" spans="2:13" x14ac:dyDescent="0.25">
      <c r="B287" s="49" t="s">
        <v>321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1"/>
      <c r="I288" s="141"/>
      <c r="L288" s="121"/>
    </row>
    <row r="290" spans="2:14" ht="48.75" customHeight="1" thickBot="1" x14ac:dyDescent="0.3">
      <c r="B290" s="322" t="s">
        <v>334</v>
      </c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1" t="s">
        <v>214</v>
      </c>
    </row>
    <row r="291" spans="2:14" ht="10.5" customHeight="1" thickBot="1" x14ac:dyDescent="0.3">
      <c r="B291" s="135"/>
      <c r="C291" s="136"/>
      <c r="D291" s="135"/>
      <c r="E291" s="135"/>
      <c r="F291" s="135"/>
      <c r="G291" s="135"/>
      <c r="H291" s="135"/>
      <c r="I291" s="135"/>
      <c r="J291" s="135"/>
      <c r="K291" s="4"/>
      <c r="L291" s="4"/>
      <c r="N291" s="1" t="s">
        <v>215</v>
      </c>
    </row>
    <row r="292" spans="2:14" ht="22.5" thickTop="1" thickBot="1" x14ac:dyDescent="0.3">
      <c r="B292" s="150" t="str">
        <f>C292</f>
        <v>Austria</v>
      </c>
      <c r="C292" s="332" t="s">
        <v>216</v>
      </c>
      <c r="D292" s="333"/>
      <c r="E292" s="333"/>
      <c r="F292" s="333"/>
      <c r="G292" s="333"/>
      <c r="H292" s="333"/>
      <c r="I292" s="333"/>
      <c r="J292" s="333"/>
      <c r="K292" s="333"/>
      <c r="L292" s="333"/>
      <c r="M292" s="334"/>
    </row>
    <row r="293" spans="2:14" ht="22.5" thickTop="1" thickBot="1" x14ac:dyDescent="0.3">
      <c r="B293" s="13"/>
      <c r="C293" s="335">
        <f>2019</f>
        <v>2019</v>
      </c>
      <c r="D293" s="336"/>
      <c r="E293" s="337">
        <v>2020</v>
      </c>
      <c r="F293" s="336"/>
      <c r="G293" s="337">
        <v>2021</v>
      </c>
      <c r="H293" s="336"/>
      <c r="I293" s="337">
        <v>2022</v>
      </c>
      <c r="J293" s="336"/>
      <c r="K293" s="337">
        <v>2023</v>
      </c>
      <c r="L293" s="338"/>
      <c r="M293" s="339"/>
    </row>
    <row r="294" spans="2:14" ht="16.5" thickTop="1" thickBot="1" x14ac:dyDescent="0.3">
      <c r="B294" s="16"/>
      <c r="C294" s="138" t="s">
        <v>136</v>
      </c>
      <c r="D294" s="139" t="str">
        <f>CONCATENATE("var ",RIGHT(2019,2),"/",RIGHT(2018,2))</f>
        <v>var 19/18</v>
      </c>
      <c r="E294" s="140" t="s">
        <v>136</v>
      </c>
      <c r="F294" s="139" t="str">
        <f>CONCATENATE("var ",RIGHT(E293,2),"/",RIGHT(E293-1,2))</f>
        <v>var 20/19</v>
      </c>
      <c r="G294" s="140" t="s">
        <v>136</v>
      </c>
      <c r="H294" s="139" t="str">
        <f>CONCATENATE("var ",RIGHT(G293,2),"/",RIGHT(G293-1,2))</f>
        <v>var 21/20</v>
      </c>
      <c r="I294" s="140" t="s">
        <v>136</v>
      </c>
      <c r="J294" s="139" t="str">
        <f>CONCATENATE("var ",RIGHT(I293,2),"/",RIGHT(I293-1,2))</f>
        <v>var 22/21</v>
      </c>
      <c r="K294" s="140" t="s">
        <v>136</v>
      </c>
      <c r="L294" s="139" t="str">
        <f>CONCATENATE("var ",RIGHT(K293,2),"/",RIGHT(K293-1,2))</f>
        <v>var 23/22</v>
      </c>
      <c r="M294" s="139" t="str">
        <f>CONCATENATE("var ",RIGHT(K293,2),"/",RIGHT(2019,2))</f>
        <v>var 23/19</v>
      </c>
    </row>
    <row r="295" spans="2:14" x14ac:dyDescent="0.25">
      <c r="B295" s="142" t="s">
        <v>140</v>
      </c>
      <c r="C295" s="143">
        <v>817</v>
      </c>
      <c r="D295" s="144">
        <v>-0.14090431125131442</v>
      </c>
      <c r="E295" s="143">
        <v>693</v>
      </c>
      <c r="F295" s="144">
        <f t="shared" ref="F295:J307" si="38">IFERROR(E295/C295-1,"-")</f>
        <v>-0.15177478580171355</v>
      </c>
      <c r="G295" s="143">
        <v>246</v>
      </c>
      <c r="H295" s="144">
        <f t="shared" si="38"/>
        <v>-0.64502164502164505</v>
      </c>
      <c r="I295" s="143">
        <v>628</v>
      </c>
      <c r="J295" s="144">
        <f t="shared" si="38"/>
        <v>1.5528455284552845</v>
      </c>
      <c r="K295" s="143">
        <v>909</v>
      </c>
      <c r="L295" s="144">
        <f t="shared" ref="L295:L302" si="39">IFERROR(K295/I295-1,"-")</f>
        <v>0.44745222929936301</v>
      </c>
      <c r="M295" s="144">
        <f>K295/C295-1</f>
        <v>0.11260709914320688</v>
      </c>
    </row>
    <row r="296" spans="2:14" x14ac:dyDescent="0.25">
      <c r="B296" s="142" t="s">
        <v>142</v>
      </c>
      <c r="C296" s="143">
        <v>1426</v>
      </c>
      <c r="D296" s="144">
        <v>0.24759405074365715</v>
      </c>
      <c r="E296" s="143">
        <v>1256</v>
      </c>
      <c r="F296" s="144">
        <f t="shared" si="38"/>
        <v>-0.11921458625525949</v>
      </c>
      <c r="G296" s="143">
        <v>98</v>
      </c>
      <c r="H296" s="144">
        <f t="shared" si="38"/>
        <v>-0.92197452229299359</v>
      </c>
      <c r="I296" s="143">
        <v>1040</v>
      </c>
      <c r="J296" s="144">
        <f t="shared" si="38"/>
        <v>9.612244897959183</v>
      </c>
      <c r="K296" s="143">
        <v>1131</v>
      </c>
      <c r="L296" s="144">
        <f t="shared" si="39"/>
        <v>8.7499999999999911E-2</v>
      </c>
      <c r="M296" s="144">
        <f>IFERROR(K296/C296-1,"-")</f>
        <v>-0.20687237026647964</v>
      </c>
    </row>
    <row r="297" spans="2:14" x14ac:dyDescent="0.25">
      <c r="B297" s="142" t="s">
        <v>144</v>
      </c>
      <c r="C297" s="143">
        <v>1217</v>
      </c>
      <c r="D297" s="144">
        <v>0.2974413646055436</v>
      </c>
      <c r="E297" s="143">
        <v>272</v>
      </c>
      <c r="F297" s="144">
        <f t="shared" si="38"/>
        <v>-0.77649958915365658</v>
      </c>
      <c r="G297" s="143">
        <v>89</v>
      </c>
      <c r="H297" s="144">
        <f t="shared" si="38"/>
        <v>-0.67279411764705888</v>
      </c>
      <c r="I297" s="143">
        <v>683</v>
      </c>
      <c r="J297" s="144">
        <f t="shared" si="38"/>
        <v>6.6741573033707864</v>
      </c>
      <c r="K297" s="143">
        <v>957</v>
      </c>
      <c r="L297" s="144">
        <f t="shared" si="39"/>
        <v>0.40117130307467064</v>
      </c>
      <c r="M297" s="144">
        <f t="shared" ref="M297:M302" si="40">IFERROR(K297/C297-1,"-")</f>
        <v>-0.21364009860312239</v>
      </c>
    </row>
    <row r="298" spans="2:14" x14ac:dyDescent="0.25">
      <c r="B298" s="142" t="s">
        <v>146</v>
      </c>
      <c r="C298" s="143">
        <v>865</v>
      </c>
      <c r="D298" s="144">
        <v>0.34525660964230176</v>
      </c>
      <c r="E298" s="143">
        <v>0</v>
      </c>
      <c r="F298" s="144">
        <f t="shared" si="38"/>
        <v>-1</v>
      </c>
      <c r="G298" s="143">
        <v>170</v>
      </c>
      <c r="H298" s="144" t="str">
        <f t="shared" si="38"/>
        <v>-</v>
      </c>
      <c r="I298" s="143">
        <v>1153</v>
      </c>
      <c r="J298" s="144">
        <f t="shared" si="38"/>
        <v>5.7823529411764705</v>
      </c>
      <c r="K298" s="143">
        <v>944</v>
      </c>
      <c r="L298" s="144">
        <f t="shared" si="39"/>
        <v>-0.18126626192541195</v>
      </c>
      <c r="M298" s="144">
        <f t="shared" si="40"/>
        <v>9.1329479768786026E-2</v>
      </c>
    </row>
    <row r="299" spans="2:14" x14ac:dyDescent="0.25">
      <c r="B299" s="142" t="s">
        <v>148</v>
      </c>
      <c r="C299" s="143">
        <v>596</v>
      </c>
      <c r="D299" s="144">
        <v>0.24425887265135704</v>
      </c>
      <c r="E299" s="143">
        <v>1</v>
      </c>
      <c r="F299" s="144">
        <f t="shared" si="38"/>
        <v>-0.99832214765100669</v>
      </c>
      <c r="G299" s="143">
        <v>146</v>
      </c>
      <c r="H299" s="144">
        <f t="shared" si="38"/>
        <v>145</v>
      </c>
      <c r="I299" s="143">
        <v>645</v>
      </c>
      <c r="J299" s="144">
        <f t="shared" si="38"/>
        <v>3.4178082191780819</v>
      </c>
      <c r="K299" s="143">
        <v>598</v>
      </c>
      <c r="L299" s="144">
        <f t="shared" si="39"/>
        <v>-7.2868217054263607E-2</v>
      </c>
      <c r="M299" s="144">
        <f t="shared" si="40"/>
        <v>3.3557046979866278E-3</v>
      </c>
    </row>
    <row r="300" spans="2:14" x14ac:dyDescent="0.25">
      <c r="B300" s="142" t="s">
        <v>150</v>
      </c>
      <c r="C300" s="143">
        <v>766</v>
      </c>
      <c r="D300" s="144">
        <v>-1.033591731266148E-2</v>
      </c>
      <c r="E300" s="143">
        <v>0</v>
      </c>
      <c r="F300" s="144">
        <f t="shared" si="38"/>
        <v>-1</v>
      </c>
      <c r="G300" s="143">
        <v>205</v>
      </c>
      <c r="H300" s="144" t="str">
        <f t="shared" si="38"/>
        <v>-</v>
      </c>
      <c r="I300" s="143">
        <v>572</v>
      </c>
      <c r="J300" s="144">
        <f t="shared" si="38"/>
        <v>1.7902439024390242</v>
      </c>
      <c r="K300" s="143">
        <v>565</v>
      </c>
      <c r="L300" s="144">
        <f t="shared" si="39"/>
        <v>-1.2237762237762184E-2</v>
      </c>
      <c r="M300" s="144">
        <f t="shared" si="40"/>
        <v>-0.26240208877284599</v>
      </c>
    </row>
    <row r="301" spans="2:14" x14ac:dyDescent="0.25">
      <c r="B301" s="142" t="s">
        <v>152</v>
      </c>
      <c r="C301" s="143">
        <v>1312</v>
      </c>
      <c r="D301" s="144">
        <v>4.7086991221069407E-2</v>
      </c>
      <c r="E301" s="143">
        <v>127</v>
      </c>
      <c r="F301" s="144">
        <f t="shared" si="38"/>
        <v>-0.90320121951219512</v>
      </c>
      <c r="G301" s="143">
        <v>565</v>
      </c>
      <c r="H301" s="144">
        <f t="shared" si="38"/>
        <v>3.4488188976377954</v>
      </c>
      <c r="I301" s="143">
        <v>1170</v>
      </c>
      <c r="J301" s="144">
        <f t="shared" si="38"/>
        <v>1.0707964601769913</v>
      </c>
      <c r="K301" s="143">
        <v>1107</v>
      </c>
      <c r="L301" s="144">
        <f t="shared" si="39"/>
        <v>-5.3846153846153877E-2</v>
      </c>
      <c r="M301" s="144">
        <f t="shared" si="40"/>
        <v>-0.15625</v>
      </c>
    </row>
    <row r="302" spans="2:14" x14ac:dyDescent="0.25">
      <c r="B302" s="142" t="s">
        <v>154</v>
      </c>
      <c r="C302" s="143">
        <v>832</v>
      </c>
      <c r="D302" s="144">
        <v>-7.1428571428571397E-2</v>
      </c>
      <c r="E302" s="143">
        <v>153</v>
      </c>
      <c r="F302" s="144">
        <f t="shared" si="38"/>
        <v>-0.81610576923076916</v>
      </c>
      <c r="G302" s="143">
        <v>633</v>
      </c>
      <c r="H302" s="144">
        <f t="shared" si="38"/>
        <v>3.1372549019607847</v>
      </c>
      <c r="I302" s="143">
        <v>868</v>
      </c>
      <c r="J302" s="144">
        <f t="shared" si="38"/>
        <v>0.37124802527646139</v>
      </c>
      <c r="K302" s="143">
        <v>806</v>
      </c>
      <c r="L302" s="144">
        <f t="shared" si="39"/>
        <v>-7.1428571428571397E-2</v>
      </c>
      <c r="M302" s="144">
        <f t="shared" si="40"/>
        <v>-3.125E-2</v>
      </c>
    </row>
    <row r="303" spans="2:14" x14ac:dyDescent="0.25">
      <c r="B303" s="142" t="s">
        <v>156</v>
      </c>
      <c r="C303" s="143">
        <v>723</v>
      </c>
      <c r="D303" s="144">
        <v>-1.498637602179842E-2</v>
      </c>
      <c r="E303" s="143">
        <v>19</v>
      </c>
      <c r="F303" s="144">
        <f t="shared" si="38"/>
        <v>-0.97372060857538034</v>
      </c>
      <c r="G303" s="143">
        <v>415</v>
      </c>
      <c r="H303" s="144">
        <f t="shared" si="38"/>
        <v>20.842105263157894</v>
      </c>
      <c r="I303" s="143">
        <v>641</v>
      </c>
      <c r="J303" s="144">
        <f t="shared" si="38"/>
        <v>0.54457831325301198</v>
      </c>
      <c r="K303" s="143"/>
      <c r="L303" s="144"/>
      <c r="M303" s="144"/>
    </row>
    <row r="304" spans="2:14" x14ac:dyDescent="0.25">
      <c r="B304" s="142" t="s">
        <v>158</v>
      </c>
      <c r="C304" s="143">
        <v>741</v>
      </c>
      <c r="D304" s="144">
        <v>-0.35170603674540679</v>
      </c>
      <c r="E304" s="143">
        <v>51</v>
      </c>
      <c r="F304" s="144">
        <f t="shared" si="38"/>
        <v>-0.93117408906882593</v>
      </c>
      <c r="G304" s="143">
        <v>765</v>
      </c>
      <c r="H304" s="144">
        <f t="shared" si="38"/>
        <v>14</v>
      </c>
      <c r="I304" s="143">
        <v>834</v>
      </c>
      <c r="J304" s="144">
        <f t="shared" si="38"/>
        <v>9.0196078431372451E-2</v>
      </c>
      <c r="K304" s="143"/>
      <c r="L304" s="144"/>
      <c r="M304" s="144"/>
    </row>
    <row r="305" spans="2:14" x14ac:dyDescent="0.25">
      <c r="B305" s="142" t="s">
        <v>160</v>
      </c>
      <c r="C305" s="143">
        <v>1213</v>
      </c>
      <c r="D305" s="144">
        <v>0.18226120857699812</v>
      </c>
      <c r="E305" s="143">
        <v>167</v>
      </c>
      <c r="F305" s="144">
        <f t="shared" si="38"/>
        <v>-0.86232481450948062</v>
      </c>
      <c r="G305" s="143">
        <v>867</v>
      </c>
      <c r="H305" s="144">
        <f t="shared" si="38"/>
        <v>4.1916167664670656</v>
      </c>
      <c r="I305" s="143">
        <v>919</v>
      </c>
      <c r="J305" s="144">
        <f t="shared" si="38"/>
        <v>5.9976931949250245E-2</v>
      </c>
      <c r="K305" s="143"/>
      <c r="L305" s="144"/>
      <c r="M305" s="144"/>
    </row>
    <row r="306" spans="2:14" x14ac:dyDescent="0.25">
      <c r="B306" s="142" t="s">
        <v>162</v>
      </c>
      <c r="C306" s="143">
        <v>776</v>
      </c>
      <c r="D306" s="144">
        <v>-0.1933471933471933</v>
      </c>
      <c r="E306" s="143">
        <v>166</v>
      </c>
      <c r="F306" s="144">
        <f t="shared" si="38"/>
        <v>-0.78608247422680411</v>
      </c>
      <c r="G306" s="143">
        <v>763</v>
      </c>
      <c r="H306" s="144">
        <f t="shared" si="38"/>
        <v>3.596385542168675</v>
      </c>
      <c r="I306" s="143">
        <v>877</v>
      </c>
      <c r="J306" s="144">
        <f t="shared" si="38"/>
        <v>0.14941022280471827</v>
      </c>
      <c r="K306" s="143"/>
      <c r="L306" s="144"/>
      <c r="M306" s="144"/>
    </row>
    <row r="307" spans="2:14" ht="15.75" x14ac:dyDescent="0.25">
      <c r="B307" s="145" t="s">
        <v>122</v>
      </c>
      <c r="C307" s="146">
        <v>11284</v>
      </c>
      <c r="D307" s="147">
        <v>3.1255711935660679E-2</v>
      </c>
      <c r="E307" s="146">
        <v>2905</v>
      </c>
      <c r="F307" s="147">
        <f t="shared" si="38"/>
        <v>-0.74255583126550873</v>
      </c>
      <c r="G307" s="146">
        <v>4962</v>
      </c>
      <c r="H307" s="147">
        <f t="shared" si="38"/>
        <v>0.7080895008605852</v>
      </c>
      <c r="I307" s="146">
        <v>10030</v>
      </c>
      <c r="J307" s="147">
        <f t="shared" si="38"/>
        <v>1.0213623538895606</v>
      </c>
      <c r="K307" s="146">
        <v>7017</v>
      </c>
      <c r="L307" s="147">
        <v>3.8171327119396414E-2</v>
      </c>
      <c r="M307" s="147">
        <v>-0.10394585621248886</v>
      </c>
    </row>
    <row r="308" spans="2:14" ht="6" customHeight="1" x14ac:dyDescent="0.25"/>
    <row r="309" spans="2:14" x14ac:dyDescent="0.25">
      <c r="B309" s="49" t="s">
        <v>321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1"/>
      <c r="E310" s="121"/>
      <c r="G310" s="121"/>
      <c r="I310" s="121"/>
      <c r="K310" s="121"/>
    </row>
    <row r="313" spans="2:14" ht="48.75" customHeight="1" thickBot="1" x14ac:dyDescent="0.3">
      <c r="B313" s="322" t="s">
        <v>335</v>
      </c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1" t="s">
        <v>214</v>
      </c>
    </row>
    <row r="314" spans="2:14" ht="10.5" customHeight="1" thickBot="1" x14ac:dyDescent="0.3">
      <c r="B314" s="135"/>
      <c r="C314" s="136"/>
      <c r="D314" s="135"/>
      <c r="E314" s="135"/>
      <c r="F314" s="135"/>
      <c r="G314" s="135"/>
      <c r="H314" s="135"/>
      <c r="I314" s="135"/>
      <c r="J314" s="135"/>
      <c r="K314" s="4"/>
      <c r="L314" s="4"/>
      <c r="N314" s="1" t="s">
        <v>215</v>
      </c>
    </row>
    <row r="315" spans="2:14" ht="22.5" thickTop="1" thickBot="1" x14ac:dyDescent="0.3">
      <c r="B315" s="150" t="str">
        <f>C315</f>
        <v>Canadá</v>
      </c>
      <c r="C315" s="332" t="s">
        <v>218</v>
      </c>
      <c r="D315" s="333"/>
      <c r="E315" s="333"/>
      <c r="F315" s="333"/>
      <c r="G315" s="333"/>
      <c r="H315" s="333"/>
      <c r="I315" s="333"/>
      <c r="J315" s="333"/>
      <c r="K315" s="333"/>
      <c r="L315" s="333"/>
      <c r="M315" s="334"/>
    </row>
    <row r="316" spans="2:14" ht="22.5" thickTop="1" thickBot="1" x14ac:dyDescent="0.3">
      <c r="B316" s="13"/>
      <c r="C316" s="335">
        <f>2019</f>
        <v>2019</v>
      </c>
      <c r="D316" s="336"/>
      <c r="E316" s="337">
        <v>2020</v>
      </c>
      <c r="F316" s="336"/>
      <c r="G316" s="337">
        <v>2021</v>
      </c>
      <c r="H316" s="336"/>
      <c r="I316" s="337">
        <v>2022</v>
      </c>
      <c r="J316" s="336"/>
      <c r="K316" s="337">
        <v>2023</v>
      </c>
      <c r="L316" s="338"/>
      <c r="M316" s="339"/>
    </row>
    <row r="317" spans="2:14" ht="16.5" thickTop="1" thickBot="1" x14ac:dyDescent="0.3">
      <c r="B317" s="16"/>
      <c r="C317" s="138" t="s">
        <v>136</v>
      </c>
      <c r="D317" s="139" t="str">
        <f>CONCATENATE("var ",RIGHT(2019,2),"/",RIGHT(2018,2))</f>
        <v>var 19/18</v>
      </c>
      <c r="E317" s="140" t="s">
        <v>136</v>
      </c>
      <c r="F317" s="139" t="str">
        <f>CONCATENATE("var ",RIGHT(E316,2),"/",RIGHT(E316-1,2))</f>
        <v>var 20/19</v>
      </c>
      <c r="G317" s="140" t="s">
        <v>136</v>
      </c>
      <c r="H317" s="139" t="str">
        <f>CONCATENATE("var ",RIGHT(G316,2),"/",RIGHT(G316-1,2))</f>
        <v>var 21/20</v>
      </c>
      <c r="I317" s="140" t="s">
        <v>136</v>
      </c>
      <c r="J317" s="139" t="str">
        <f>CONCATENATE("var ",RIGHT(I316,2),"/",RIGHT(I316-1,2))</f>
        <v>var 22/21</v>
      </c>
      <c r="K317" s="140" t="s">
        <v>136</v>
      </c>
      <c r="L317" s="139" t="str">
        <f>CONCATENATE("var ",RIGHT(K316,2),"/",RIGHT(K316-1,2))</f>
        <v>var 23/22</v>
      </c>
      <c r="M317" s="139" t="str">
        <f>CONCATENATE("var ",RIGHT(K316,2),"/",RIGHT(2019,2))</f>
        <v>var 23/19</v>
      </c>
    </row>
    <row r="318" spans="2:14" x14ac:dyDescent="0.25">
      <c r="B318" s="142" t="s">
        <v>140</v>
      </c>
      <c r="C318" s="143">
        <v>43</v>
      </c>
      <c r="D318" s="144">
        <v>-0.31746031746031744</v>
      </c>
      <c r="E318" s="143">
        <v>25</v>
      </c>
      <c r="F318" s="144">
        <f t="shared" ref="F318:J330" si="41">IFERROR(E318/C318-1,"-")</f>
        <v>-0.41860465116279066</v>
      </c>
      <c r="G318" s="143">
        <v>3</v>
      </c>
      <c r="H318" s="144">
        <f t="shared" si="41"/>
        <v>-0.88</v>
      </c>
      <c r="I318" s="143">
        <v>27</v>
      </c>
      <c r="J318" s="144">
        <f t="shared" si="41"/>
        <v>8</v>
      </c>
      <c r="K318" s="143">
        <v>80</v>
      </c>
      <c r="L318" s="144">
        <f t="shared" ref="L318:L325" si="42">IFERROR(K318/I318-1,"-")</f>
        <v>1.9629629629629628</v>
      </c>
      <c r="M318" s="144">
        <f>K318/C318-1</f>
        <v>0.86046511627906974</v>
      </c>
    </row>
    <row r="319" spans="2:14" x14ac:dyDescent="0.25">
      <c r="B319" s="142" t="s">
        <v>142</v>
      </c>
      <c r="C319" s="143">
        <v>35</v>
      </c>
      <c r="D319" s="144">
        <v>2.9411764705882248E-2</v>
      </c>
      <c r="E319" s="143">
        <v>48</v>
      </c>
      <c r="F319" s="144">
        <f t="shared" si="41"/>
        <v>0.37142857142857144</v>
      </c>
      <c r="G319" s="143">
        <v>3</v>
      </c>
      <c r="H319" s="144">
        <f t="shared" si="41"/>
        <v>-0.9375</v>
      </c>
      <c r="I319" s="143">
        <v>58</v>
      </c>
      <c r="J319" s="144">
        <f t="shared" si="41"/>
        <v>18.333333333333332</v>
      </c>
      <c r="K319" s="143">
        <v>65</v>
      </c>
      <c r="L319" s="144">
        <f t="shared" si="42"/>
        <v>0.1206896551724137</v>
      </c>
      <c r="M319" s="144">
        <f>IFERROR(K319/C319-1,"-")</f>
        <v>0.85714285714285721</v>
      </c>
    </row>
    <row r="320" spans="2:14" x14ac:dyDescent="0.25">
      <c r="B320" s="142" t="s">
        <v>144</v>
      </c>
      <c r="C320" s="143">
        <v>36</v>
      </c>
      <c r="D320" s="144">
        <v>0.28571428571428581</v>
      </c>
      <c r="E320" s="143">
        <v>21</v>
      </c>
      <c r="F320" s="144">
        <f t="shared" si="41"/>
        <v>-0.41666666666666663</v>
      </c>
      <c r="G320" s="143">
        <v>4</v>
      </c>
      <c r="H320" s="144">
        <f t="shared" si="41"/>
        <v>-0.80952380952380953</v>
      </c>
      <c r="I320" s="143">
        <v>40</v>
      </c>
      <c r="J320" s="144">
        <f t="shared" si="41"/>
        <v>9</v>
      </c>
      <c r="K320" s="143">
        <v>64</v>
      </c>
      <c r="L320" s="144">
        <f t="shared" si="42"/>
        <v>0.60000000000000009</v>
      </c>
      <c r="M320" s="144">
        <f t="shared" ref="M320:M325" si="43">IFERROR(K320/C320-1,"-")</f>
        <v>0.77777777777777768</v>
      </c>
    </row>
    <row r="321" spans="2:13" x14ac:dyDescent="0.25">
      <c r="B321" s="142" t="s">
        <v>146</v>
      </c>
      <c r="C321" s="143">
        <v>25</v>
      </c>
      <c r="D321" s="144">
        <v>0.92307692307692313</v>
      </c>
      <c r="E321" s="143">
        <v>0</v>
      </c>
      <c r="F321" s="144">
        <f t="shared" si="41"/>
        <v>-1</v>
      </c>
      <c r="G321" s="143">
        <v>17</v>
      </c>
      <c r="H321" s="144" t="str">
        <f t="shared" si="41"/>
        <v>-</v>
      </c>
      <c r="I321" s="143">
        <v>91</v>
      </c>
      <c r="J321" s="144">
        <f t="shared" si="41"/>
        <v>4.3529411764705879</v>
      </c>
      <c r="K321" s="143">
        <v>62</v>
      </c>
      <c r="L321" s="144">
        <f t="shared" si="42"/>
        <v>-0.31868131868131866</v>
      </c>
      <c r="M321" s="144">
        <f t="shared" si="43"/>
        <v>1.48</v>
      </c>
    </row>
    <row r="322" spans="2:13" x14ac:dyDescent="0.25">
      <c r="B322" s="142" t="s">
        <v>148</v>
      </c>
      <c r="C322" s="143">
        <v>6</v>
      </c>
      <c r="D322" s="144">
        <v>-0.76923076923076916</v>
      </c>
      <c r="E322" s="143">
        <v>0</v>
      </c>
      <c r="F322" s="144">
        <f t="shared" si="41"/>
        <v>-1</v>
      </c>
      <c r="G322" s="143">
        <v>11</v>
      </c>
      <c r="H322" s="144" t="str">
        <f t="shared" si="41"/>
        <v>-</v>
      </c>
      <c r="I322" s="143">
        <v>42</v>
      </c>
      <c r="J322" s="144">
        <f t="shared" si="41"/>
        <v>2.8181818181818183</v>
      </c>
      <c r="K322" s="143">
        <v>46</v>
      </c>
      <c r="L322" s="144">
        <f t="shared" si="42"/>
        <v>9.5238095238095344E-2</v>
      </c>
      <c r="M322" s="144">
        <f t="shared" si="43"/>
        <v>6.666666666666667</v>
      </c>
    </row>
    <row r="323" spans="2:13" x14ac:dyDescent="0.25">
      <c r="B323" s="142" t="s">
        <v>150</v>
      </c>
      <c r="C323" s="143">
        <v>9</v>
      </c>
      <c r="D323" s="144">
        <v>-0.59090909090909083</v>
      </c>
      <c r="E323" s="143">
        <v>0</v>
      </c>
      <c r="F323" s="144">
        <f t="shared" si="41"/>
        <v>-1</v>
      </c>
      <c r="G323" s="143">
        <v>11</v>
      </c>
      <c r="H323" s="144" t="str">
        <f t="shared" si="41"/>
        <v>-</v>
      </c>
      <c r="I323" s="143">
        <v>23</v>
      </c>
      <c r="J323" s="144">
        <f t="shared" si="41"/>
        <v>1.0909090909090908</v>
      </c>
      <c r="K323" s="143">
        <v>45</v>
      </c>
      <c r="L323" s="144">
        <f t="shared" si="42"/>
        <v>0.95652173913043481</v>
      </c>
      <c r="M323" s="144">
        <f t="shared" si="43"/>
        <v>4</v>
      </c>
    </row>
    <row r="324" spans="2:13" x14ac:dyDescent="0.25">
      <c r="B324" s="142" t="s">
        <v>152</v>
      </c>
      <c r="C324" s="143">
        <v>13</v>
      </c>
      <c r="D324" s="144">
        <v>-0.45833333333333337</v>
      </c>
      <c r="E324" s="143">
        <v>18</v>
      </c>
      <c r="F324" s="144">
        <f t="shared" si="41"/>
        <v>0.38461538461538458</v>
      </c>
      <c r="G324" s="143">
        <v>25</v>
      </c>
      <c r="H324" s="144">
        <f t="shared" si="41"/>
        <v>0.38888888888888884</v>
      </c>
      <c r="I324" s="143">
        <v>69</v>
      </c>
      <c r="J324" s="144">
        <f t="shared" si="41"/>
        <v>1.7599999999999998</v>
      </c>
      <c r="K324" s="143">
        <v>49</v>
      </c>
      <c r="L324" s="144">
        <f t="shared" si="42"/>
        <v>-0.28985507246376807</v>
      </c>
      <c r="M324" s="144">
        <f t="shared" si="43"/>
        <v>2.7692307692307692</v>
      </c>
    </row>
    <row r="325" spans="2:13" x14ac:dyDescent="0.25">
      <c r="B325" s="142" t="s">
        <v>154</v>
      </c>
      <c r="C325" s="143">
        <v>23</v>
      </c>
      <c r="D325" s="144">
        <v>0.27777777777777768</v>
      </c>
      <c r="E325" s="143">
        <v>7</v>
      </c>
      <c r="F325" s="144">
        <f t="shared" si="41"/>
        <v>-0.69565217391304346</v>
      </c>
      <c r="G325" s="143">
        <v>47</v>
      </c>
      <c r="H325" s="144">
        <f t="shared" si="41"/>
        <v>5.7142857142857144</v>
      </c>
      <c r="I325" s="143">
        <v>57</v>
      </c>
      <c r="J325" s="144">
        <f t="shared" si="41"/>
        <v>0.2127659574468086</v>
      </c>
      <c r="K325" s="143">
        <v>38</v>
      </c>
      <c r="L325" s="144">
        <f t="shared" si="42"/>
        <v>-0.33333333333333337</v>
      </c>
      <c r="M325" s="144">
        <f t="shared" si="43"/>
        <v>0.65217391304347827</v>
      </c>
    </row>
    <row r="326" spans="2:13" x14ac:dyDescent="0.25">
      <c r="B326" s="142" t="s">
        <v>156</v>
      </c>
      <c r="C326" s="143">
        <v>23</v>
      </c>
      <c r="D326" s="144">
        <v>-0.32352941176470584</v>
      </c>
      <c r="E326" s="143">
        <v>8</v>
      </c>
      <c r="F326" s="144">
        <f t="shared" si="41"/>
        <v>-0.65217391304347827</v>
      </c>
      <c r="G326" s="143">
        <v>29</v>
      </c>
      <c r="H326" s="144">
        <f t="shared" si="41"/>
        <v>2.625</v>
      </c>
      <c r="I326" s="143">
        <v>61</v>
      </c>
      <c r="J326" s="144">
        <f t="shared" si="41"/>
        <v>1.103448275862069</v>
      </c>
      <c r="K326" s="143"/>
      <c r="L326" s="144"/>
      <c r="M326" s="144"/>
    </row>
    <row r="327" spans="2:13" x14ac:dyDescent="0.25">
      <c r="B327" s="142" t="s">
        <v>158</v>
      </c>
      <c r="C327" s="143">
        <v>57</v>
      </c>
      <c r="D327" s="144">
        <v>0.35714285714285721</v>
      </c>
      <c r="E327" s="143">
        <v>20</v>
      </c>
      <c r="F327" s="144">
        <f t="shared" si="41"/>
        <v>-0.64912280701754388</v>
      </c>
      <c r="G327" s="143">
        <v>106</v>
      </c>
      <c r="H327" s="144">
        <f t="shared" si="41"/>
        <v>4.3</v>
      </c>
      <c r="I327" s="143">
        <v>67</v>
      </c>
      <c r="J327" s="144">
        <f t="shared" si="41"/>
        <v>-0.36792452830188682</v>
      </c>
      <c r="K327" s="143"/>
      <c r="L327" s="144"/>
      <c r="M327" s="144"/>
    </row>
    <row r="328" spans="2:13" x14ac:dyDescent="0.25">
      <c r="B328" s="142" t="s">
        <v>160</v>
      </c>
      <c r="C328" s="143">
        <v>49</v>
      </c>
      <c r="D328" s="144">
        <v>0.75</v>
      </c>
      <c r="E328" s="143">
        <v>14</v>
      </c>
      <c r="F328" s="144">
        <f t="shared" si="41"/>
        <v>-0.7142857142857143</v>
      </c>
      <c r="G328" s="143">
        <v>42</v>
      </c>
      <c r="H328" s="144">
        <f t="shared" si="41"/>
        <v>2</v>
      </c>
      <c r="I328" s="143">
        <v>86</v>
      </c>
      <c r="J328" s="144">
        <f t="shared" si="41"/>
        <v>1.0476190476190474</v>
      </c>
      <c r="K328" s="143"/>
      <c r="L328" s="144"/>
      <c r="M328" s="144"/>
    </row>
    <row r="329" spans="2:13" x14ac:dyDescent="0.25">
      <c r="B329" s="142" t="s">
        <v>162</v>
      </c>
      <c r="C329" s="143">
        <v>32</v>
      </c>
      <c r="D329" s="144">
        <v>0.10344827586206895</v>
      </c>
      <c r="E329" s="143">
        <v>11</v>
      </c>
      <c r="F329" s="144">
        <f t="shared" si="41"/>
        <v>-0.65625</v>
      </c>
      <c r="G329" s="143">
        <v>59</v>
      </c>
      <c r="H329" s="144">
        <f t="shared" si="41"/>
        <v>4.3636363636363633</v>
      </c>
      <c r="I329" s="143">
        <v>70</v>
      </c>
      <c r="J329" s="144">
        <f t="shared" si="41"/>
        <v>0.18644067796610164</v>
      </c>
      <c r="K329" s="143"/>
      <c r="L329" s="144"/>
      <c r="M329" s="144"/>
    </row>
    <row r="330" spans="2:13" ht="15.75" x14ac:dyDescent="0.25">
      <c r="B330" s="145" t="s">
        <v>122</v>
      </c>
      <c r="C330" s="146">
        <v>351</v>
      </c>
      <c r="D330" s="147">
        <v>-2.7700831024930705E-2</v>
      </c>
      <c r="E330" s="146">
        <v>172</v>
      </c>
      <c r="F330" s="147">
        <f t="shared" si="41"/>
        <v>-0.50997150997150997</v>
      </c>
      <c r="G330" s="146">
        <v>357</v>
      </c>
      <c r="H330" s="147">
        <f t="shared" si="41"/>
        <v>1.0755813953488373</v>
      </c>
      <c r="I330" s="146">
        <v>691</v>
      </c>
      <c r="J330" s="147">
        <f t="shared" si="41"/>
        <v>0.93557422969187676</v>
      </c>
      <c r="K330" s="146">
        <v>449</v>
      </c>
      <c r="L330" s="147">
        <v>0.10319410319410327</v>
      </c>
      <c r="M330" s="147">
        <v>1.3631578947368421</v>
      </c>
    </row>
    <row r="331" spans="2:13" ht="6" customHeight="1" x14ac:dyDescent="0.25"/>
    <row r="332" spans="2:13" x14ac:dyDescent="0.25">
      <c r="B332" s="49" t="s">
        <v>321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1"/>
      <c r="E333" s="121"/>
      <c r="G333" s="121"/>
      <c r="I333" s="121"/>
      <c r="K333" s="121"/>
    </row>
    <row r="339" spans="2:14" ht="48.75" customHeight="1" thickBot="1" x14ac:dyDescent="0.3">
      <c r="B339" s="322" t="s">
        <v>336</v>
      </c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1" t="s">
        <v>214</v>
      </c>
    </row>
    <row r="340" spans="2:14" ht="10.5" customHeight="1" thickBot="1" x14ac:dyDescent="0.3">
      <c r="B340" s="135"/>
      <c r="C340" s="136"/>
      <c r="D340" s="135"/>
      <c r="E340" s="135"/>
      <c r="F340" s="135"/>
      <c r="G340" s="135"/>
      <c r="H340" s="135"/>
      <c r="I340" s="135"/>
      <c r="J340" s="135"/>
      <c r="K340" s="4"/>
      <c r="L340" s="4"/>
      <c r="N340" s="1" t="s">
        <v>215</v>
      </c>
    </row>
    <row r="341" spans="2:14" ht="22.5" thickTop="1" thickBot="1" x14ac:dyDescent="0.3">
      <c r="B341" s="150" t="str">
        <f>C341</f>
        <v>Dinamarca</v>
      </c>
      <c r="C341" s="332" t="s">
        <v>220</v>
      </c>
      <c r="D341" s="333"/>
      <c r="E341" s="333"/>
      <c r="F341" s="333"/>
      <c r="G341" s="333"/>
      <c r="H341" s="333"/>
      <c r="I341" s="333"/>
      <c r="J341" s="333"/>
      <c r="K341" s="333"/>
      <c r="L341" s="333"/>
      <c r="M341" s="334"/>
    </row>
    <row r="342" spans="2:14" ht="22.5" thickTop="1" thickBot="1" x14ac:dyDescent="0.3">
      <c r="B342" s="13"/>
      <c r="C342" s="335">
        <f>2019</f>
        <v>2019</v>
      </c>
      <c r="D342" s="336"/>
      <c r="E342" s="337">
        <v>2020</v>
      </c>
      <c r="F342" s="336"/>
      <c r="G342" s="337">
        <v>2021</v>
      </c>
      <c r="H342" s="336"/>
      <c r="I342" s="337">
        <v>2022</v>
      </c>
      <c r="J342" s="336"/>
      <c r="K342" s="337">
        <v>2023</v>
      </c>
      <c r="L342" s="338"/>
      <c r="M342" s="339"/>
    </row>
    <row r="343" spans="2:14" ht="16.5" thickTop="1" thickBot="1" x14ac:dyDescent="0.3">
      <c r="B343" s="16"/>
      <c r="C343" s="138" t="s">
        <v>136</v>
      </c>
      <c r="D343" s="139" t="str">
        <f>CONCATENATE("var ",RIGHT(2019,2),"/",RIGHT(2018,2))</f>
        <v>var 19/18</v>
      </c>
      <c r="E343" s="140" t="s">
        <v>136</v>
      </c>
      <c r="F343" s="139" t="str">
        <f>CONCATENATE("var ",RIGHT(E342,2),"/",RIGHT(E342-1,2))</f>
        <v>var 20/19</v>
      </c>
      <c r="G343" s="140" t="s">
        <v>136</v>
      </c>
      <c r="H343" s="139" t="str">
        <f>CONCATENATE("var ",RIGHT(G342,2),"/",RIGHT(G342-1,2))</f>
        <v>var 21/20</v>
      </c>
      <c r="I343" s="140" t="s">
        <v>136</v>
      </c>
      <c r="J343" s="139" t="str">
        <f>CONCATENATE("var ",RIGHT(I342,2),"/",RIGHT(I342-1,2))</f>
        <v>var 22/21</v>
      </c>
      <c r="K343" s="140" t="s">
        <v>136</v>
      </c>
      <c r="L343" s="139" t="str">
        <f>CONCATENATE("var ",RIGHT(K342,2),"/",RIGHT(K342-1,2))</f>
        <v>var 23/22</v>
      </c>
      <c r="M343" s="139" t="str">
        <f>CONCATENATE("var ",RIGHT(K342,2),"/",RIGHT(2019,2))</f>
        <v>var 23/19</v>
      </c>
    </row>
    <row r="344" spans="2:14" x14ac:dyDescent="0.25">
      <c r="B344" s="142" t="s">
        <v>140</v>
      </c>
      <c r="C344" s="143">
        <v>2746</v>
      </c>
      <c r="D344" s="144">
        <v>-0.38333707612845269</v>
      </c>
      <c r="E344" s="143">
        <v>2615</v>
      </c>
      <c r="F344" s="144">
        <f t="shared" ref="F344:J356" si="44">IFERROR(E344/C344-1,"-")</f>
        <v>-4.7705753823743646E-2</v>
      </c>
      <c r="G344" s="143">
        <v>8</v>
      </c>
      <c r="H344" s="144">
        <f t="shared" si="44"/>
        <v>-0.99694072657743782</v>
      </c>
      <c r="I344" s="143">
        <v>2115</v>
      </c>
      <c r="J344" s="144">
        <f t="shared" si="44"/>
        <v>263.375</v>
      </c>
      <c r="K344" s="143">
        <v>3194</v>
      </c>
      <c r="L344" s="144">
        <f t="shared" ref="L344:L351" si="45">IFERROR(K344/I344-1,"-")</f>
        <v>0.5101654846335697</v>
      </c>
      <c r="M344" s="144">
        <f>K344/C344-1</f>
        <v>0.16314639475600878</v>
      </c>
    </row>
    <row r="345" spans="2:14" x14ac:dyDescent="0.25">
      <c r="B345" s="142" t="s">
        <v>142</v>
      </c>
      <c r="C345" s="143">
        <v>3268</v>
      </c>
      <c r="D345" s="144">
        <v>-0.23358348968105069</v>
      </c>
      <c r="E345" s="143">
        <v>3421</v>
      </c>
      <c r="F345" s="144">
        <f t="shared" si="44"/>
        <v>4.6817625458996259E-2</v>
      </c>
      <c r="G345" s="143">
        <v>1</v>
      </c>
      <c r="H345" s="144">
        <f t="shared" si="44"/>
        <v>-0.99970768781058172</v>
      </c>
      <c r="I345" s="143">
        <v>3263</v>
      </c>
      <c r="J345" s="144">
        <f t="shared" si="44"/>
        <v>3262</v>
      </c>
      <c r="K345" s="143">
        <v>3419</v>
      </c>
      <c r="L345" s="144">
        <f t="shared" si="45"/>
        <v>4.7808764940239001E-2</v>
      </c>
      <c r="M345" s="144">
        <f>IFERROR(K345/C345-1,"-")</f>
        <v>4.6205630354957172E-2</v>
      </c>
    </row>
    <row r="346" spans="2:14" x14ac:dyDescent="0.25">
      <c r="B346" s="142" t="s">
        <v>144</v>
      </c>
      <c r="C346" s="143">
        <v>2876</v>
      </c>
      <c r="D346" s="144">
        <v>-0.36610094776283886</v>
      </c>
      <c r="E346" s="143">
        <v>1595</v>
      </c>
      <c r="F346" s="144">
        <f t="shared" si="44"/>
        <v>-0.44541029207232263</v>
      </c>
      <c r="G346" s="143">
        <v>5</v>
      </c>
      <c r="H346" s="144">
        <f t="shared" si="44"/>
        <v>-0.99686520376175547</v>
      </c>
      <c r="I346" s="143">
        <v>3032</v>
      </c>
      <c r="J346" s="144">
        <f t="shared" si="44"/>
        <v>605.4</v>
      </c>
      <c r="K346" s="143">
        <v>3027</v>
      </c>
      <c r="L346" s="144">
        <f t="shared" si="45"/>
        <v>-1.6490765171504052E-3</v>
      </c>
      <c r="M346" s="144">
        <f t="shared" ref="M346:M351" si="46">IFERROR(K346/C346-1,"-")</f>
        <v>5.2503477051460301E-2</v>
      </c>
    </row>
    <row r="347" spans="2:14" x14ac:dyDescent="0.25">
      <c r="B347" s="142" t="s">
        <v>146</v>
      </c>
      <c r="C347" s="143">
        <v>2069</v>
      </c>
      <c r="D347" s="144">
        <v>0.15393195761293921</v>
      </c>
      <c r="E347" s="143">
        <v>0</v>
      </c>
      <c r="F347" s="144">
        <f t="shared" si="44"/>
        <v>-1</v>
      </c>
      <c r="G347" s="143">
        <v>3</v>
      </c>
      <c r="H347" s="144" t="str">
        <f t="shared" si="44"/>
        <v>-</v>
      </c>
      <c r="I347" s="143">
        <v>2766</v>
      </c>
      <c r="J347" s="144">
        <f t="shared" si="44"/>
        <v>921</v>
      </c>
      <c r="K347" s="143">
        <v>1683</v>
      </c>
      <c r="L347" s="144">
        <f t="shared" si="45"/>
        <v>-0.39154013015184386</v>
      </c>
      <c r="M347" s="144">
        <f t="shared" si="46"/>
        <v>-0.18656355727404539</v>
      </c>
    </row>
    <row r="348" spans="2:14" x14ac:dyDescent="0.25">
      <c r="B348" s="142" t="s">
        <v>148</v>
      </c>
      <c r="C348" s="143">
        <v>846</v>
      </c>
      <c r="D348" s="144">
        <v>3.558718861210064E-3</v>
      </c>
      <c r="E348" s="143">
        <v>2</v>
      </c>
      <c r="F348" s="144">
        <f t="shared" si="44"/>
        <v>-0.99763593380614657</v>
      </c>
      <c r="G348" s="143">
        <v>232</v>
      </c>
      <c r="H348" s="144">
        <f t="shared" si="44"/>
        <v>115</v>
      </c>
      <c r="I348" s="143">
        <v>1038</v>
      </c>
      <c r="J348" s="144">
        <f t="shared" si="44"/>
        <v>3.4741379310344831</v>
      </c>
      <c r="K348" s="143">
        <v>1321</v>
      </c>
      <c r="L348" s="144">
        <f t="shared" si="45"/>
        <v>0.27263969171483615</v>
      </c>
      <c r="M348" s="144">
        <f t="shared" si="46"/>
        <v>0.56146572104018921</v>
      </c>
    </row>
    <row r="349" spans="2:14" x14ac:dyDescent="0.25">
      <c r="B349" s="142" t="s">
        <v>150</v>
      </c>
      <c r="C349" s="143">
        <v>1255</v>
      </c>
      <c r="D349" s="144">
        <v>0.27930682976554544</v>
      </c>
      <c r="E349" s="143">
        <v>0</v>
      </c>
      <c r="F349" s="144">
        <f t="shared" si="44"/>
        <v>-1</v>
      </c>
      <c r="G349" s="143">
        <v>781</v>
      </c>
      <c r="H349" s="144" t="str">
        <f t="shared" si="44"/>
        <v>-</v>
      </c>
      <c r="I349" s="143">
        <v>1382</v>
      </c>
      <c r="J349" s="144">
        <f t="shared" si="44"/>
        <v>0.7695262483994878</v>
      </c>
      <c r="K349" s="143">
        <v>800</v>
      </c>
      <c r="L349" s="144">
        <f t="shared" si="45"/>
        <v>-0.42112879884225762</v>
      </c>
      <c r="M349" s="144">
        <f t="shared" si="46"/>
        <v>-0.36254980079681276</v>
      </c>
    </row>
    <row r="350" spans="2:14" x14ac:dyDescent="0.25">
      <c r="B350" s="142" t="s">
        <v>152</v>
      </c>
      <c r="C350" s="143">
        <v>1913</v>
      </c>
      <c r="D350" s="144">
        <v>-0.10229938995776633</v>
      </c>
      <c r="E350" s="143">
        <v>33</v>
      </c>
      <c r="F350" s="144">
        <f t="shared" si="44"/>
        <v>-0.98274960794563515</v>
      </c>
      <c r="G350" s="143">
        <v>3922</v>
      </c>
      <c r="H350" s="144">
        <f t="shared" si="44"/>
        <v>117.84848484848484</v>
      </c>
      <c r="I350" s="143">
        <v>1318</v>
      </c>
      <c r="J350" s="144">
        <f t="shared" si="44"/>
        <v>-0.66394696583375823</v>
      </c>
      <c r="K350" s="143">
        <v>1432</v>
      </c>
      <c r="L350" s="144">
        <f t="shared" si="45"/>
        <v>8.6494688922609919E-2</v>
      </c>
      <c r="M350" s="144">
        <f t="shared" si="46"/>
        <v>-0.25143753267119706</v>
      </c>
    </row>
    <row r="351" spans="2:14" x14ac:dyDescent="0.25">
      <c r="B351" s="142" t="s">
        <v>154</v>
      </c>
      <c r="C351" s="143">
        <v>944</v>
      </c>
      <c r="D351" s="144">
        <v>3.0567685589519611E-2</v>
      </c>
      <c r="E351" s="143">
        <v>9</v>
      </c>
      <c r="F351" s="144">
        <f t="shared" si="44"/>
        <v>-0.99046610169491522</v>
      </c>
      <c r="G351" s="143">
        <v>1975</v>
      </c>
      <c r="H351" s="144">
        <f t="shared" si="44"/>
        <v>218.44444444444446</v>
      </c>
      <c r="I351" s="143">
        <v>1286</v>
      </c>
      <c r="J351" s="144">
        <f t="shared" si="44"/>
        <v>-0.3488607594936709</v>
      </c>
      <c r="K351" s="143">
        <v>1295</v>
      </c>
      <c r="L351" s="144">
        <f t="shared" si="45"/>
        <v>6.9984447900466318E-3</v>
      </c>
      <c r="M351" s="144">
        <f t="shared" si="46"/>
        <v>0.37182203389830515</v>
      </c>
    </row>
    <row r="352" spans="2:14" x14ac:dyDescent="0.25">
      <c r="B352" s="142" t="s">
        <v>156</v>
      </c>
      <c r="C352" s="143">
        <v>1072</v>
      </c>
      <c r="D352" s="144">
        <v>4.6860356138707093E-3</v>
      </c>
      <c r="E352" s="143">
        <v>3</v>
      </c>
      <c r="F352" s="144">
        <f t="shared" si="44"/>
        <v>-0.99720149253731338</v>
      </c>
      <c r="G352" s="143">
        <v>798</v>
      </c>
      <c r="H352" s="144">
        <f t="shared" si="44"/>
        <v>265</v>
      </c>
      <c r="I352" s="143">
        <v>1641</v>
      </c>
      <c r="J352" s="144">
        <f t="shared" si="44"/>
        <v>1.0563909774436091</v>
      </c>
      <c r="K352" s="143"/>
      <c r="L352" s="144"/>
      <c r="M352" s="144"/>
    </row>
    <row r="353" spans="2:14" x14ac:dyDescent="0.25">
      <c r="B353" s="142" t="s">
        <v>158</v>
      </c>
      <c r="C353" s="143">
        <v>2581</v>
      </c>
      <c r="D353" s="144">
        <v>0.272055199605717</v>
      </c>
      <c r="E353" s="143">
        <v>20</v>
      </c>
      <c r="F353" s="144">
        <f t="shared" si="44"/>
        <v>-0.99225106547849673</v>
      </c>
      <c r="G353" s="143">
        <v>3934</v>
      </c>
      <c r="H353" s="144">
        <f t="shared" si="44"/>
        <v>195.7</v>
      </c>
      <c r="I353" s="143">
        <v>2610</v>
      </c>
      <c r="J353" s="144">
        <f t="shared" si="44"/>
        <v>-0.33655312658871372</v>
      </c>
      <c r="K353" s="143"/>
      <c r="L353" s="144"/>
      <c r="M353" s="144"/>
    </row>
    <row r="354" spans="2:14" x14ac:dyDescent="0.25">
      <c r="B354" s="142" t="s">
        <v>160</v>
      </c>
      <c r="C354" s="143">
        <v>2163</v>
      </c>
      <c r="D354" s="144">
        <v>3.0981887511916106E-2</v>
      </c>
      <c r="E354" s="143">
        <v>13</v>
      </c>
      <c r="F354" s="144">
        <f t="shared" si="44"/>
        <v>-0.99398982894128529</v>
      </c>
      <c r="G354" s="143">
        <v>3603</v>
      </c>
      <c r="H354" s="144">
        <f t="shared" si="44"/>
        <v>276.15384615384613</v>
      </c>
      <c r="I354" s="143">
        <v>2306</v>
      </c>
      <c r="J354" s="144">
        <f t="shared" si="44"/>
        <v>-0.359977796280877</v>
      </c>
      <c r="K354" s="143"/>
      <c r="L354" s="144"/>
      <c r="M354" s="144"/>
    </row>
    <row r="355" spans="2:14" x14ac:dyDescent="0.25">
      <c r="B355" s="142" t="s">
        <v>162</v>
      </c>
      <c r="C355" s="143">
        <v>2474</v>
      </c>
      <c r="D355" s="144">
        <v>-4.5156310304901637E-2</v>
      </c>
      <c r="E355" s="143">
        <v>6</v>
      </c>
      <c r="F355" s="144">
        <f t="shared" si="44"/>
        <v>-0.99757477768795477</v>
      </c>
      <c r="G355" s="143">
        <v>2305</v>
      </c>
      <c r="H355" s="144">
        <f t="shared" si="44"/>
        <v>383.16666666666669</v>
      </c>
      <c r="I355" s="143">
        <v>2374</v>
      </c>
      <c r="J355" s="144">
        <f t="shared" si="44"/>
        <v>2.9934924078091063E-2</v>
      </c>
      <c r="K355" s="143"/>
      <c r="L355" s="144"/>
      <c r="M355" s="144"/>
    </row>
    <row r="356" spans="2:14" ht="15.75" x14ac:dyDescent="0.25">
      <c r="B356" s="145" t="s">
        <v>122</v>
      </c>
      <c r="C356" s="146">
        <v>24207</v>
      </c>
      <c r="D356" s="147">
        <v>-0.12619571887521208</v>
      </c>
      <c r="E356" s="146">
        <v>7717</v>
      </c>
      <c r="F356" s="147">
        <f t="shared" si="44"/>
        <v>-0.68120791506589007</v>
      </c>
      <c r="G356" s="146">
        <v>17567</v>
      </c>
      <c r="H356" s="147">
        <f t="shared" si="44"/>
        <v>1.2764027471815473</v>
      </c>
      <c r="I356" s="146">
        <v>25131</v>
      </c>
      <c r="J356" s="147">
        <f t="shared" si="44"/>
        <v>0.43058006489440426</v>
      </c>
      <c r="K356" s="146">
        <v>16171</v>
      </c>
      <c r="L356" s="147">
        <v>-1.7901234567900826E-3</v>
      </c>
      <c r="M356" s="147">
        <v>1.5957780988879788E-2</v>
      </c>
    </row>
    <row r="357" spans="2:14" ht="6" customHeight="1" x14ac:dyDescent="0.25"/>
    <row r="358" spans="2:14" x14ac:dyDescent="0.25">
      <c r="B358" s="49" t="s">
        <v>321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1"/>
      <c r="E359" s="121"/>
      <c r="G359" s="121"/>
      <c r="I359" s="121"/>
      <c r="K359" s="121"/>
    </row>
    <row r="365" spans="2:14" ht="48.75" customHeight="1" thickBot="1" x14ac:dyDescent="0.3">
      <c r="B365" s="322" t="s">
        <v>337</v>
      </c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1" t="s">
        <v>214</v>
      </c>
    </row>
    <row r="366" spans="2:14" ht="10.5" customHeight="1" thickBot="1" x14ac:dyDescent="0.3">
      <c r="B366" s="135"/>
      <c r="C366" s="136"/>
      <c r="D366" s="135"/>
      <c r="E366" s="135"/>
      <c r="F366" s="135"/>
      <c r="G366" s="135"/>
      <c r="H366" s="135"/>
      <c r="I366" s="135"/>
      <c r="J366" s="135"/>
      <c r="K366" s="4"/>
      <c r="L366" s="4"/>
      <c r="N366" s="1" t="s">
        <v>215</v>
      </c>
    </row>
    <row r="367" spans="2:14" ht="22.5" thickTop="1" thickBot="1" x14ac:dyDescent="0.3">
      <c r="B367" s="150" t="str">
        <f>C367</f>
        <v>Finlandia</v>
      </c>
      <c r="C367" s="332" t="s">
        <v>222</v>
      </c>
      <c r="D367" s="333"/>
      <c r="E367" s="333"/>
      <c r="F367" s="333"/>
      <c r="G367" s="333"/>
      <c r="H367" s="333"/>
      <c r="I367" s="333"/>
      <c r="J367" s="333"/>
      <c r="K367" s="333"/>
      <c r="L367" s="333"/>
      <c r="M367" s="334"/>
    </row>
    <row r="368" spans="2:14" ht="22.5" thickTop="1" thickBot="1" x14ac:dyDescent="0.3">
      <c r="B368" s="13"/>
      <c r="C368" s="335">
        <f>2019</f>
        <v>2019</v>
      </c>
      <c r="D368" s="336"/>
      <c r="E368" s="337">
        <v>2020</v>
      </c>
      <c r="F368" s="336"/>
      <c r="G368" s="337">
        <v>2021</v>
      </c>
      <c r="H368" s="336"/>
      <c r="I368" s="337">
        <v>2022</v>
      </c>
      <c r="J368" s="336"/>
      <c r="K368" s="337">
        <v>2023</v>
      </c>
      <c r="L368" s="338"/>
      <c r="M368" s="339"/>
    </row>
    <row r="369" spans="2:13" ht="16.5" thickTop="1" thickBot="1" x14ac:dyDescent="0.3">
      <c r="B369" s="16"/>
      <c r="C369" s="138" t="s">
        <v>136</v>
      </c>
      <c r="D369" s="139" t="str">
        <f>CONCATENATE("var ",RIGHT(2019,2),"/",RIGHT(2018,2))</f>
        <v>var 19/18</v>
      </c>
      <c r="E369" s="140" t="s">
        <v>136</v>
      </c>
      <c r="F369" s="139" t="str">
        <f>CONCATENATE("var ",RIGHT(E368,2),"/",RIGHT(E368-1,2))</f>
        <v>var 20/19</v>
      </c>
      <c r="G369" s="140" t="s">
        <v>136</v>
      </c>
      <c r="H369" s="139" t="str">
        <f>CONCATENATE("var ",RIGHT(G368,2),"/",RIGHT(G368-1,2))</f>
        <v>var 21/20</v>
      </c>
      <c r="I369" s="140" t="s">
        <v>136</v>
      </c>
      <c r="J369" s="139" t="str">
        <f>CONCATENATE("var ",RIGHT(I368,2),"/",RIGHT(I368-1,2))</f>
        <v>var 22/21</v>
      </c>
      <c r="K369" s="140" t="s">
        <v>136</v>
      </c>
      <c r="L369" s="139" t="str">
        <f>CONCATENATE("var ",RIGHT(K368,2),"/",RIGHT(K368-1,2))</f>
        <v>var 23/22</v>
      </c>
      <c r="M369" s="139" t="str">
        <f>CONCATENATE("var ",RIGHT(K368,2),"/",RIGHT(2019,2))</f>
        <v>var 23/19</v>
      </c>
    </row>
    <row r="370" spans="2:13" x14ac:dyDescent="0.25">
      <c r="B370" s="142" t="s">
        <v>140</v>
      </c>
      <c r="C370" s="143">
        <v>1505</v>
      </c>
      <c r="D370" s="144">
        <v>-0.14342629482071712</v>
      </c>
      <c r="E370" s="143">
        <v>1642</v>
      </c>
      <c r="F370" s="144">
        <f t="shared" ref="F370:J382" si="47">IFERROR(E370/C370-1,"-")</f>
        <v>9.102990033222591E-2</v>
      </c>
      <c r="G370" s="143">
        <v>7</v>
      </c>
      <c r="H370" s="144">
        <f t="shared" si="47"/>
        <v>-0.99573690621193667</v>
      </c>
      <c r="I370" s="143">
        <v>902</v>
      </c>
      <c r="J370" s="144">
        <f t="shared" si="47"/>
        <v>127.85714285714286</v>
      </c>
      <c r="K370" s="143">
        <v>886</v>
      </c>
      <c r="L370" s="144">
        <f t="shared" ref="L370:L377" si="48">IFERROR(K370/I370-1,"-")</f>
        <v>-1.7738359201773801E-2</v>
      </c>
      <c r="M370" s="144">
        <f>K370/C370-1</f>
        <v>-0.41129568106312298</v>
      </c>
    </row>
    <row r="371" spans="2:13" x14ac:dyDescent="0.25">
      <c r="B371" s="142" t="s">
        <v>142</v>
      </c>
      <c r="C371" s="143">
        <v>1688</v>
      </c>
      <c r="D371" s="144">
        <v>7.1065989847715727E-2</v>
      </c>
      <c r="E371" s="143">
        <v>1708</v>
      </c>
      <c r="F371" s="144">
        <f t="shared" si="47"/>
        <v>1.1848341232227444E-2</v>
      </c>
      <c r="G371" s="143">
        <v>5</v>
      </c>
      <c r="H371" s="144">
        <f t="shared" si="47"/>
        <v>-0.99707259953161598</v>
      </c>
      <c r="I371" s="143">
        <v>840</v>
      </c>
      <c r="J371" s="144">
        <f t="shared" si="47"/>
        <v>167</v>
      </c>
      <c r="K371" s="143">
        <v>729</v>
      </c>
      <c r="L371" s="144">
        <f t="shared" si="48"/>
        <v>-0.13214285714285712</v>
      </c>
      <c r="M371" s="144">
        <f>IFERROR(K371/C371-1,"-")</f>
        <v>-0.56812796208530814</v>
      </c>
    </row>
    <row r="372" spans="2:13" x14ac:dyDescent="0.25">
      <c r="B372" s="142" t="s">
        <v>144</v>
      </c>
      <c r="C372" s="143">
        <v>1648</v>
      </c>
      <c r="D372" s="144">
        <v>6.1855670103092786E-2</v>
      </c>
      <c r="E372" s="143">
        <v>703</v>
      </c>
      <c r="F372" s="144">
        <f t="shared" si="47"/>
        <v>-0.57342233009708732</v>
      </c>
      <c r="G372" s="143">
        <v>12</v>
      </c>
      <c r="H372" s="144">
        <f t="shared" si="47"/>
        <v>-0.98293029871977244</v>
      </c>
      <c r="I372" s="143">
        <v>522</v>
      </c>
      <c r="J372" s="144">
        <f t="shared" si="47"/>
        <v>42.5</v>
      </c>
      <c r="K372" s="143">
        <v>766</v>
      </c>
      <c r="L372" s="144">
        <f t="shared" si="48"/>
        <v>0.46743295019157083</v>
      </c>
      <c r="M372" s="144">
        <f t="shared" ref="M372:M377" si="49">IFERROR(K372/C372-1,"-")</f>
        <v>-0.53519417475728148</v>
      </c>
    </row>
    <row r="373" spans="2:13" x14ac:dyDescent="0.25">
      <c r="B373" s="142" t="s">
        <v>146</v>
      </c>
      <c r="C373" s="143">
        <v>443</v>
      </c>
      <c r="D373" s="144">
        <v>-0.44206549118387906</v>
      </c>
      <c r="E373" s="143">
        <v>0</v>
      </c>
      <c r="F373" s="144">
        <f t="shared" si="47"/>
        <v>-1</v>
      </c>
      <c r="G373" s="143">
        <v>5</v>
      </c>
      <c r="H373" s="144" t="str">
        <f t="shared" si="47"/>
        <v>-</v>
      </c>
      <c r="I373" s="143">
        <v>59</v>
      </c>
      <c r="J373" s="144">
        <f t="shared" si="47"/>
        <v>10.8</v>
      </c>
      <c r="K373" s="143">
        <v>234</v>
      </c>
      <c r="L373" s="144">
        <f t="shared" si="48"/>
        <v>2.9661016949152543</v>
      </c>
      <c r="M373" s="144">
        <f t="shared" si="49"/>
        <v>-0.47178329571106092</v>
      </c>
    </row>
    <row r="374" spans="2:13" x14ac:dyDescent="0.25">
      <c r="B374" s="142" t="s">
        <v>148</v>
      </c>
      <c r="C374" s="143">
        <v>31</v>
      </c>
      <c r="D374" s="144">
        <v>0.72222222222222232</v>
      </c>
      <c r="E374" s="143">
        <v>0</v>
      </c>
      <c r="F374" s="144">
        <f t="shared" si="47"/>
        <v>-1</v>
      </c>
      <c r="G374" s="143">
        <v>7</v>
      </c>
      <c r="H374" s="144" t="str">
        <f t="shared" si="47"/>
        <v>-</v>
      </c>
      <c r="I374" s="143">
        <v>48</v>
      </c>
      <c r="J374" s="144">
        <f t="shared" si="47"/>
        <v>5.8571428571428568</v>
      </c>
      <c r="K374" s="143">
        <v>81</v>
      </c>
      <c r="L374" s="144">
        <f t="shared" si="48"/>
        <v>0.6875</v>
      </c>
      <c r="M374" s="144">
        <f t="shared" si="49"/>
        <v>1.6129032258064515</v>
      </c>
    </row>
    <row r="375" spans="2:13" x14ac:dyDescent="0.25">
      <c r="B375" s="142" t="s">
        <v>150</v>
      </c>
      <c r="C375" s="143">
        <v>12</v>
      </c>
      <c r="D375" s="144">
        <v>-0.61290322580645162</v>
      </c>
      <c r="E375" s="143">
        <v>0</v>
      </c>
      <c r="F375" s="144">
        <f t="shared" si="47"/>
        <v>-1</v>
      </c>
      <c r="G375" s="143">
        <v>2</v>
      </c>
      <c r="H375" s="144" t="str">
        <f t="shared" si="47"/>
        <v>-</v>
      </c>
      <c r="I375" s="143">
        <v>24</v>
      </c>
      <c r="J375" s="144">
        <f t="shared" si="47"/>
        <v>11</v>
      </c>
      <c r="K375" s="143">
        <v>11</v>
      </c>
      <c r="L375" s="144">
        <f t="shared" si="48"/>
        <v>-0.54166666666666674</v>
      </c>
      <c r="M375" s="144">
        <f t="shared" si="49"/>
        <v>-8.333333333333337E-2</v>
      </c>
    </row>
    <row r="376" spans="2:13" x14ac:dyDescent="0.25">
      <c r="B376" s="142" t="s">
        <v>152</v>
      </c>
      <c r="C376" s="143">
        <v>9</v>
      </c>
      <c r="D376" s="144">
        <v>-0.25</v>
      </c>
      <c r="E376" s="143">
        <v>6</v>
      </c>
      <c r="F376" s="144">
        <f t="shared" si="47"/>
        <v>-0.33333333333333337</v>
      </c>
      <c r="G376" s="143">
        <v>3</v>
      </c>
      <c r="H376" s="144">
        <f t="shared" si="47"/>
        <v>-0.5</v>
      </c>
      <c r="I376" s="143">
        <v>8</v>
      </c>
      <c r="J376" s="144">
        <f t="shared" si="47"/>
        <v>1.6666666666666665</v>
      </c>
      <c r="K376" s="143">
        <v>47</v>
      </c>
      <c r="L376" s="144">
        <f t="shared" si="48"/>
        <v>4.875</v>
      </c>
      <c r="M376" s="144">
        <f t="shared" si="49"/>
        <v>4.2222222222222223</v>
      </c>
    </row>
    <row r="377" spans="2:13" x14ac:dyDescent="0.25">
      <c r="B377" s="142" t="s">
        <v>154</v>
      </c>
      <c r="C377" s="143">
        <v>4</v>
      </c>
      <c r="D377" s="144">
        <v>-0.6</v>
      </c>
      <c r="E377" s="143">
        <v>10</v>
      </c>
      <c r="F377" s="144">
        <f t="shared" si="47"/>
        <v>1.5</v>
      </c>
      <c r="G377" s="143">
        <v>4</v>
      </c>
      <c r="H377" s="144">
        <f t="shared" si="47"/>
        <v>-0.6</v>
      </c>
      <c r="I377" s="143">
        <v>26</v>
      </c>
      <c r="J377" s="144">
        <f t="shared" si="47"/>
        <v>5.5</v>
      </c>
      <c r="K377" s="143">
        <v>36</v>
      </c>
      <c r="L377" s="144">
        <f t="shared" si="48"/>
        <v>0.38461538461538458</v>
      </c>
      <c r="M377" s="144">
        <f t="shared" si="49"/>
        <v>8</v>
      </c>
    </row>
    <row r="378" spans="2:13" x14ac:dyDescent="0.25">
      <c r="B378" s="142" t="s">
        <v>156</v>
      </c>
      <c r="C378" s="143">
        <v>11</v>
      </c>
      <c r="D378" s="144">
        <v>-0.5</v>
      </c>
      <c r="E378" s="143">
        <v>10</v>
      </c>
      <c r="F378" s="144">
        <f t="shared" si="47"/>
        <v>-9.0909090909090939E-2</v>
      </c>
      <c r="G378" s="143">
        <v>6</v>
      </c>
      <c r="H378" s="144">
        <f t="shared" si="47"/>
        <v>-0.4</v>
      </c>
      <c r="I378" s="143">
        <v>21</v>
      </c>
      <c r="J378" s="144">
        <f t="shared" si="47"/>
        <v>2.5</v>
      </c>
      <c r="K378" s="143"/>
      <c r="L378" s="144"/>
      <c r="M378" s="144"/>
    </row>
    <row r="379" spans="2:13" x14ac:dyDescent="0.25">
      <c r="B379" s="142" t="s">
        <v>158</v>
      </c>
      <c r="C379" s="143">
        <v>1175</v>
      </c>
      <c r="D379" s="144">
        <v>-0.13091715976331364</v>
      </c>
      <c r="E379" s="143">
        <v>3</v>
      </c>
      <c r="F379" s="144">
        <f t="shared" si="47"/>
        <v>-0.99744680851063827</v>
      </c>
      <c r="G379" s="143">
        <v>381</v>
      </c>
      <c r="H379" s="144">
        <f t="shared" si="47"/>
        <v>126</v>
      </c>
      <c r="I379" s="143">
        <v>601</v>
      </c>
      <c r="J379" s="144">
        <f t="shared" si="47"/>
        <v>0.57742782152230965</v>
      </c>
      <c r="K379" s="143"/>
      <c r="L379" s="144"/>
      <c r="M379" s="144"/>
    </row>
    <row r="380" spans="2:13" x14ac:dyDescent="0.25">
      <c r="B380" s="142" t="s">
        <v>160</v>
      </c>
      <c r="C380" s="143">
        <v>1543</v>
      </c>
      <c r="D380" s="144">
        <v>0.19058641975308643</v>
      </c>
      <c r="E380" s="143">
        <v>3</v>
      </c>
      <c r="F380" s="144">
        <f t="shared" si="47"/>
        <v>-0.99805573558003891</v>
      </c>
      <c r="G380" s="143">
        <v>565</v>
      </c>
      <c r="H380" s="144">
        <f t="shared" si="47"/>
        <v>187.33333333333334</v>
      </c>
      <c r="I380" s="143">
        <v>685</v>
      </c>
      <c r="J380" s="144">
        <f t="shared" si="47"/>
        <v>0.21238938053097356</v>
      </c>
      <c r="K380" s="143"/>
      <c r="L380" s="144"/>
      <c r="M380" s="144"/>
    </row>
    <row r="381" spans="2:13" x14ac:dyDescent="0.25">
      <c r="B381" s="142" t="s">
        <v>162</v>
      </c>
      <c r="C381" s="143">
        <v>2031</v>
      </c>
      <c r="D381" s="144">
        <v>0.21181384248210033</v>
      </c>
      <c r="E381" s="143">
        <v>3</v>
      </c>
      <c r="F381" s="144">
        <f t="shared" si="47"/>
        <v>-0.99852289512555392</v>
      </c>
      <c r="G381" s="143">
        <v>657</v>
      </c>
      <c r="H381" s="144">
        <f t="shared" si="47"/>
        <v>218</v>
      </c>
      <c r="I381" s="143">
        <v>647</v>
      </c>
      <c r="J381" s="144">
        <f t="shared" si="47"/>
        <v>-1.5220700152207001E-2</v>
      </c>
      <c r="K381" s="143"/>
      <c r="L381" s="144"/>
      <c r="M381" s="144"/>
    </row>
    <row r="382" spans="2:13" ht="15.75" x14ac:dyDescent="0.25">
      <c r="B382" s="145" t="s">
        <v>122</v>
      </c>
      <c r="C382" s="146">
        <v>10100</v>
      </c>
      <c r="D382" s="147">
        <v>3.961965134706702E-4</v>
      </c>
      <c r="E382" s="146">
        <v>4088</v>
      </c>
      <c r="F382" s="147">
        <f t="shared" si="47"/>
        <v>-0.59524752475247522</v>
      </c>
      <c r="G382" s="146">
        <v>1654</v>
      </c>
      <c r="H382" s="147">
        <f t="shared" si="47"/>
        <v>-0.59540117416829741</v>
      </c>
      <c r="I382" s="146">
        <v>4383</v>
      </c>
      <c r="J382" s="147">
        <f t="shared" si="47"/>
        <v>1.6499395405078596</v>
      </c>
      <c r="K382" s="146">
        <v>2790</v>
      </c>
      <c r="L382" s="147">
        <v>0.14862083161794981</v>
      </c>
      <c r="M382" s="147">
        <v>-0.47752808988764039</v>
      </c>
    </row>
    <row r="383" spans="2:13" ht="6" customHeight="1" x14ac:dyDescent="0.25"/>
    <row r="384" spans="2:13" x14ac:dyDescent="0.25">
      <c r="B384" s="49" t="s">
        <v>321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1"/>
      <c r="E385" s="121"/>
      <c r="G385" s="121"/>
      <c r="I385" s="121"/>
      <c r="K385" s="121"/>
    </row>
    <row r="391" spans="2:14" ht="48.75" customHeight="1" thickBot="1" x14ac:dyDescent="0.3">
      <c r="B391" s="322" t="s">
        <v>338</v>
      </c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1" t="s">
        <v>214</v>
      </c>
    </row>
    <row r="392" spans="2:14" ht="10.5" customHeight="1" thickBot="1" x14ac:dyDescent="0.3">
      <c r="B392" s="135"/>
      <c r="C392" s="136"/>
      <c r="D392" s="135"/>
      <c r="E392" s="135"/>
      <c r="F392" s="135"/>
      <c r="G392" s="135"/>
      <c r="H392" s="135"/>
      <c r="I392" s="135"/>
      <c r="J392" s="135"/>
      <c r="K392" s="4"/>
      <c r="L392" s="4"/>
      <c r="N392" s="1" t="s">
        <v>215</v>
      </c>
    </row>
    <row r="393" spans="2:14" ht="22.5" thickTop="1" thickBot="1" x14ac:dyDescent="0.3">
      <c r="B393" s="150" t="str">
        <f>C393</f>
        <v>Noruega</v>
      </c>
      <c r="C393" s="332" t="s">
        <v>224</v>
      </c>
      <c r="D393" s="333"/>
      <c r="E393" s="333"/>
      <c r="F393" s="333"/>
      <c r="G393" s="333"/>
      <c r="H393" s="333"/>
      <c r="I393" s="333"/>
      <c r="J393" s="333"/>
      <c r="K393" s="333"/>
      <c r="L393" s="333"/>
      <c r="M393" s="334"/>
    </row>
    <row r="394" spans="2:14" ht="22.5" thickTop="1" thickBot="1" x14ac:dyDescent="0.3">
      <c r="B394" s="13"/>
      <c r="C394" s="335">
        <f>2019</f>
        <v>2019</v>
      </c>
      <c r="D394" s="336"/>
      <c r="E394" s="337">
        <v>2020</v>
      </c>
      <c r="F394" s="336"/>
      <c r="G394" s="337">
        <v>2021</v>
      </c>
      <c r="H394" s="336"/>
      <c r="I394" s="337">
        <v>2022</v>
      </c>
      <c r="J394" s="336"/>
      <c r="K394" s="337">
        <v>2023</v>
      </c>
      <c r="L394" s="338"/>
      <c r="M394" s="339"/>
    </row>
    <row r="395" spans="2:14" ht="16.5" thickTop="1" thickBot="1" x14ac:dyDescent="0.3">
      <c r="B395" s="16"/>
      <c r="C395" s="138" t="s">
        <v>136</v>
      </c>
      <c r="D395" s="139" t="str">
        <f>CONCATENATE("var ",RIGHT(2019,2),"/",RIGHT(2018,2))</f>
        <v>var 19/18</v>
      </c>
      <c r="E395" s="140" t="s">
        <v>136</v>
      </c>
      <c r="F395" s="139" t="str">
        <f>CONCATENATE("var ",RIGHT(E394,2),"/",RIGHT(E394-1,2))</f>
        <v>var 20/19</v>
      </c>
      <c r="G395" s="140" t="s">
        <v>136</v>
      </c>
      <c r="H395" s="139" t="str">
        <f>CONCATENATE("var ",RIGHT(G394,2),"/",RIGHT(G394-1,2))</f>
        <v>var 21/20</v>
      </c>
      <c r="I395" s="140" t="s">
        <v>136</v>
      </c>
      <c r="J395" s="139" t="str">
        <f>CONCATENATE("var ",RIGHT(I394,2),"/",RIGHT(I394-1,2))</f>
        <v>var 22/21</v>
      </c>
      <c r="K395" s="140" t="s">
        <v>136</v>
      </c>
      <c r="L395" s="139" t="str">
        <f>CONCATENATE("var ",RIGHT(K394,2),"/",RIGHT(K394-1,2))</f>
        <v>var 23/22</v>
      </c>
      <c r="M395" s="139" t="str">
        <f>CONCATENATE("var ",RIGHT(K394,2),"/",RIGHT(2019,2))</f>
        <v>var 23/19</v>
      </c>
    </row>
    <row r="396" spans="2:14" x14ac:dyDescent="0.25">
      <c r="B396" s="142" t="s">
        <v>140</v>
      </c>
      <c r="C396" s="143">
        <v>544</v>
      </c>
      <c r="D396" s="144">
        <v>-0.17700453857791221</v>
      </c>
      <c r="E396" s="143">
        <v>512</v>
      </c>
      <c r="F396" s="144">
        <f t="shared" ref="F396:J408" si="50">IFERROR(E396/C396-1,"-")</f>
        <v>-5.8823529411764719E-2</v>
      </c>
      <c r="G396" s="143">
        <v>9</v>
      </c>
      <c r="H396" s="144">
        <f t="shared" si="50"/>
        <v>-0.982421875</v>
      </c>
      <c r="I396" s="143">
        <v>85</v>
      </c>
      <c r="J396" s="144">
        <f t="shared" si="50"/>
        <v>8.4444444444444446</v>
      </c>
      <c r="K396" s="143">
        <v>391</v>
      </c>
      <c r="L396" s="144">
        <f t="shared" ref="L396:L403" si="51">IFERROR(K396/I396-1,"-")</f>
        <v>3.5999999999999996</v>
      </c>
      <c r="M396" s="144">
        <f>K396/C396-1</f>
        <v>-0.28125</v>
      </c>
    </row>
    <row r="397" spans="2:14" x14ac:dyDescent="0.25">
      <c r="B397" s="142" t="s">
        <v>142</v>
      </c>
      <c r="C397" s="143">
        <v>475</v>
      </c>
      <c r="D397" s="144">
        <v>-0.51282051282051277</v>
      </c>
      <c r="E397" s="143">
        <v>1139</v>
      </c>
      <c r="F397" s="144">
        <f t="shared" si="50"/>
        <v>1.3978947368421051</v>
      </c>
      <c r="G397" s="143">
        <v>0</v>
      </c>
      <c r="H397" s="144">
        <f t="shared" si="50"/>
        <v>-1</v>
      </c>
      <c r="I397" s="143">
        <v>109</v>
      </c>
      <c r="J397" s="144" t="str">
        <f t="shared" si="50"/>
        <v>-</v>
      </c>
      <c r="K397" s="143">
        <v>456</v>
      </c>
      <c r="L397" s="144">
        <f t="shared" si="51"/>
        <v>3.1834862385321099</v>
      </c>
      <c r="M397" s="144">
        <f>IFERROR(K397/C397-1,"-")</f>
        <v>-4.0000000000000036E-2</v>
      </c>
    </row>
    <row r="398" spans="2:14" x14ac:dyDescent="0.25">
      <c r="B398" s="142" t="s">
        <v>144</v>
      </c>
      <c r="C398" s="143">
        <v>560</v>
      </c>
      <c r="D398" s="144">
        <v>-0.34040047114252059</v>
      </c>
      <c r="E398" s="143">
        <v>150</v>
      </c>
      <c r="F398" s="144">
        <f t="shared" si="50"/>
        <v>-0.73214285714285721</v>
      </c>
      <c r="G398" s="143">
        <v>8</v>
      </c>
      <c r="H398" s="144">
        <f t="shared" si="50"/>
        <v>-0.94666666666666666</v>
      </c>
      <c r="I398" s="143">
        <v>68</v>
      </c>
      <c r="J398" s="144">
        <f t="shared" si="50"/>
        <v>7.5</v>
      </c>
      <c r="K398" s="143">
        <v>489</v>
      </c>
      <c r="L398" s="144">
        <f t="shared" si="51"/>
        <v>6.1911764705882355</v>
      </c>
      <c r="M398" s="144">
        <f t="shared" ref="M398:M403" si="52">IFERROR(K398/C398-1,"-")</f>
        <v>-0.12678571428571428</v>
      </c>
    </row>
    <row r="399" spans="2:14" x14ac:dyDescent="0.25">
      <c r="B399" s="142" t="s">
        <v>146</v>
      </c>
      <c r="C399" s="143">
        <v>148</v>
      </c>
      <c r="D399" s="144">
        <v>-0.39591836734693875</v>
      </c>
      <c r="E399" s="143">
        <v>0</v>
      </c>
      <c r="F399" s="144">
        <f t="shared" si="50"/>
        <v>-1</v>
      </c>
      <c r="G399" s="143">
        <v>3</v>
      </c>
      <c r="H399" s="144" t="str">
        <f t="shared" si="50"/>
        <v>-</v>
      </c>
      <c r="I399" s="143">
        <v>48</v>
      </c>
      <c r="J399" s="144">
        <f t="shared" si="50"/>
        <v>15</v>
      </c>
      <c r="K399" s="143">
        <v>67</v>
      </c>
      <c r="L399" s="144">
        <f t="shared" si="51"/>
        <v>0.39583333333333326</v>
      </c>
      <c r="M399" s="144">
        <f t="shared" si="52"/>
        <v>-0.54729729729729737</v>
      </c>
    </row>
    <row r="400" spans="2:14" x14ac:dyDescent="0.25">
      <c r="B400" s="142" t="s">
        <v>148</v>
      </c>
      <c r="C400" s="143">
        <v>17</v>
      </c>
      <c r="D400" s="144">
        <v>0</v>
      </c>
      <c r="E400" s="143">
        <v>0</v>
      </c>
      <c r="F400" s="144">
        <f t="shared" si="50"/>
        <v>-1</v>
      </c>
      <c r="G400" s="143">
        <v>14</v>
      </c>
      <c r="H400" s="144" t="str">
        <f t="shared" si="50"/>
        <v>-</v>
      </c>
      <c r="I400" s="143">
        <v>46</v>
      </c>
      <c r="J400" s="144">
        <f t="shared" si="50"/>
        <v>2.2857142857142856</v>
      </c>
      <c r="K400" s="143">
        <v>34</v>
      </c>
      <c r="L400" s="144">
        <f t="shared" si="51"/>
        <v>-0.26086956521739135</v>
      </c>
      <c r="M400" s="144">
        <f t="shared" si="52"/>
        <v>1</v>
      </c>
    </row>
    <row r="401" spans="2:13" x14ac:dyDescent="0.25">
      <c r="B401" s="142" t="s">
        <v>150</v>
      </c>
      <c r="C401" s="143">
        <v>16</v>
      </c>
      <c r="D401" s="144">
        <v>0</v>
      </c>
      <c r="E401" s="143">
        <v>0</v>
      </c>
      <c r="F401" s="144">
        <f t="shared" si="50"/>
        <v>-1</v>
      </c>
      <c r="G401" s="143">
        <v>132</v>
      </c>
      <c r="H401" s="144" t="str">
        <f t="shared" si="50"/>
        <v>-</v>
      </c>
      <c r="I401" s="143">
        <v>20</v>
      </c>
      <c r="J401" s="144">
        <f t="shared" si="50"/>
        <v>-0.84848484848484851</v>
      </c>
      <c r="K401" s="143">
        <v>30</v>
      </c>
      <c r="L401" s="144">
        <f t="shared" si="51"/>
        <v>0.5</v>
      </c>
      <c r="M401" s="144">
        <f t="shared" si="52"/>
        <v>0.875</v>
      </c>
    </row>
    <row r="402" spans="2:13" x14ac:dyDescent="0.25">
      <c r="B402" s="142" t="s">
        <v>152</v>
      </c>
      <c r="C402" s="143">
        <v>43</v>
      </c>
      <c r="D402" s="144">
        <v>-4.4444444444444398E-2</v>
      </c>
      <c r="E402" s="143">
        <v>3</v>
      </c>
      <c r="F402" s="144">
        <f t="shared" si="50"/>
        <v>-0.93023255813953487</v>
      </c>
      <c r="G402" s="143">
        <v>80</v>
      </c>
      <c r="H402" s="144">
        <f t="shared" si="50"/>
        <v>25.666666666666668</v>
      </c>
      <c r="I402" s="143">
        <v>52</v>
      </c>
      <c r="J402" s="144">
        <f t="shared" si="50"/>
        <v>-0.35</v>
      </c>
      <c r="K402" s="143">
        <v>36</v>
      </c>
      <c r="L402" s="144">
        <f t="shared" si="51"/>
        <v>-0.30769230769230771</v>
      </c>
      <c r="M402" s="144">
        <f t="shared" si="52"/>
        <v>-0.16279069767441856</v>
      </c>
    </row>
    <row r="403" spans="2:13" x14ac:dyDescent="0.25">
      <c r="B403" s="142" t="s">
        <v>154</v>
      </c>
      <c r="C403" s="143">
        <v>11</v>
      </c>
      <c r="D403" s="144">
        <v>-0.64516129032258063</v>
      </c>
      <c r="E403" s="143">
        <v>3</v>
      </c>
      <c r="F403" s="144">
        <f t="shared" si="50"/>
        <v>-0.72727272727272729</v>
      </c>
      <c r="G403" s="143">
        <v>14</v>
      </c>
      <c r="H403" s="144">
        <f t="shared" si="50"/>
        <v>3.666666666666667</v>
      </c>
      <c r="I403" s="143">
        <v>55</v>
      </c>
      <c r="J403" s="144">
        <f t="shared" si="50"/>
        <v>2.9285714285714284</v>
      </c>
      <c r="K403" s="143">
        <v>52</v>
      </c>
      <c r="L403" s="144">
        <f t="shared" si="51"/>
        <v>-5.4545454545454564E-2</v>
      </c>
      <c r="M403" s="144">
        <f t="shared" si="52"/>
        <v>3.7272727272727275</v>
      </c>
    </row>
    <row r="404" spans="2:13" x14ac:dyDescent="0.25">
      <c r="B404" s="142" t="s">
        <v>156</v>
      </c>
      <c r="C404" s="143">
        <v>9</v>
      </c>
      <c r="D404" s="144">
        <v>-0.84482758620689657</v>
      </c>
      <c r="E404" s="143">
        <v>5</v>
      </c>
      <c r="F404" s="144">
        <f t="shared" si="50"/>
        <v>-0.44444444444444442</v>
      </c>
      <c r="G404" s="143">
        <v>15</v>
      </c>
      <c r="H404" s="144">
        <f t="shared" si="50"/>
        <v>2</v>
      </c>
      <c r="I404" s="143">
        <v>148</v>
      </c>
      <c r="J404" s="144">
        <f t="shared" si="50"/>
        <v>8.8666666666666671</v>
      </c>
      <c r="K404" s="143"/>
      <c r="L404" s="144"/>
      <c r="M404" s="144"/>
    </row>
    <row r="405" spans="2:13" x14ac:dyDescent="0.25">
      <c r="B405" s="142" t="s">
        <v>158</v>
      </c>
      <c r="C405" s="143">
        <v>223</v>
      </c>
      <c r="D405" s="144">
        <v>-0.23890784982935154</v>
      </c>
      <c r="E405" s="143">
        <v>2</v>
      </c>
      <c r="F405" s="144">
        <f t="shared" si="50"/>
        <v>-0.99103139013452912</v>
      </c>
      <c r="G405" s="143">
        <v>28</v>
      </c>
      <c r="H405" s="144">
        <f t="shared" si="50"/>
        <v>13</v>
      </c>
      <c r="I405" s="143">
        <v>592</v>
      </c>
      <c r="J405" s="144">
        <f t="shared" si="50"/>
        <v>20.142857142857142</v>
      </c>
      <c r="K405" s="143"/>
      <c r="L405" s="144"/>
      <c r="M405" s="144"/>
    </row>
    <row r="406" spans="2:13" x14ac:dyDescent="0.25">
      <c r="B406" s="142" t="s">
        <v>160</v>
      </c>
      <c r="C406" s="143">
        <v>346</v>
      </c>
      <c r="D406" s="144">
        <v>-0.51267605633802815</v>
      </c>
      <c r="E406" s="143">
        <v>0</v>
      </c>
      <c r="F406" s="144">
        <f t="shared" si="50"/>
        <v>-1</v>
      </c>
      <c r="G406" s="143">
        <v>81</v>
      </c>
      <c r="H406" s="144" t="str">
        <f t="shared" si="50"/>
        <v>-</v>
      </c>
      <c r="I406" s="143">
        <v>375</v>
      </c>
      <c r="J406" s="144">
        <f t="shared" si="50"/>
        <v>3.6296296296296298</v>
      </c>
      <c r="K406" s="143"/>
      <c r="L406" s="144"/>
      <c r="M406" s="144"/>
    </row>
    <row r="407" spans="2:13" x14ac:dyDescent="0.25">
      <c r="B407" s="142" t="s">
        <v>162</v>
      </c>
      <c r="C407" s="143">
        <v>1046</v>
      </c>
      <c r="D407" s="144">
        <v>0.87119856887298752</v>
      </c>
      <c r="E407" s="143">
        <v>4</v>
      </c>
      <c r="F407" s="144">
        <f t="shared" si="50"/>
        <v>-0.99617590822179736</v>
      </c>
      <c r="G407" s="143">
        <v>130</v>
      </c>
      <c r="H407" s="144">
        <f t="shared" si="50"/>
        <v>31.5</v>
      </c>
      <c r="I407" s="143">
        <v>391</v>
      </c>
      <c r="J407" s="144">
        <f t="shared" si="50"/>
        <v>2.0076923076923077</v>
      </c>
      <c r="K407" s="143"/>
      <c r="L407" s="144"/>
      <c r="M407" s="144"/>
    </row>
    <row r="408" spans="2:13" ht="15.75" x14ac:dyDescent="0.25">
      <c r="B408" s="145" t="s">
        <v>122</v>
      </c>
      <c r="C408" s="146">
        <v>3438</v>
      </c>
      <c r="D408" s="147">
        <v>-0.22897510652612696</v>
      </c>
      <c r="E408" s="146">
        <v>1818</v>
      </c>
      <c r="F408" s="147">
        <f t="shared" si="50"/>
        <v>-0.47120418848167545</v>
      </c>
      <c r="G408" s="146">
        <v>514</v>
      </c>
      <c r="H408" s="147">
        <f t="shared" si="50"/>
        <v>-0.71727172717271725</v>
      </c>
      <c r="I408" s="146">
        <v>1989</v>
      </c>
      <c r="J408" s="147">
        <f t="shared" si="50"/>
        <v>2.8696498054474708</v>
      </c>
      <c r="K408" s="146">
        <v>1555</v>
      </c>
      <c r="L408" s="147">
        <v>2.2194616977225672</v>
      </c>
      <c r="M408" s="147">
        <v>-0.14277839029768469</v>
      </c>
    </row>
    <row r="409" spans="2:13" ht="6" customHeight="1" x14ac:dyDescent="0.25"/>
    <row r="410" spans="2:13" x14ac:dyDescent="0.25">
      <c r="B410" s="49" t="s">
        <v>321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1"/>
      <c r="E411" s="121"/>
      <c r="G411" s="121"/>
      <c r="I411" s="121"/>
      <c r="K411" s="121"/>
    </row>
    <row r="417" spans="2:14" ht="48.75" customHeight="1" thickBot="1" x14ac:dyDescent="0.3">
      <c r="B417" s="322" t="s">
        <v>339</v>
      </c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1" t="s">
        <v>214</v>
      </c>
    </row>
    <row r="418" spans="2:14" ht="10.5" customHeight="1" thickBot="1" x14ac:dyDescent="0.3">
      <c r="B418" s="135"/>
      <c r="C418" s="136"/>
      <c r="D418" s="135"/>
      <c r="E418" s="135"/>
      <c r="F418" s="135"/>
      <c r="G418" s="135"/>
      <c r="H418" s="135"/>
      <c r="I418" s="135"/>
      <c r="J418" s="135"/>
      <c r="K418" s="4"/>
      <c r="L418" s="4"/>
      <c r="N418" s="1" t="s">
        <v>215</v>
      </c>
    </row>
    <row r="419" spans="2:14" ht="22.5" thickTop="1" thickBot="1" x14ac:dyDescent="0.3">
      <c r="B419" s="150" t="str">
        <f>C419</f>
        <v>Suecia</v>
      </c>
      <c r="C419" s="332" t="s">
        <v>226</v>
      </c>
      <c r="D419" s="333"/>
      <c r="E419" s="333"/>
      <c r="F419" s="333"/>
      <c r="G419" s="333"/>
      <c r="H419" s="333"/>
      <c r="I419" s="333"/>
      <c r="J419" s="333"/>
      <c r="K419" s="333"/>
      <c r="L419" s="333"/>
      <c r="M419" s="334"/>
    </row>
    <row r="420" spans="2:14" ht="22.5" thickTop="1" thickBot="1" x14ac:dyDescent="0.3">
      <c r="B420" s="13"/>
      <c r="C420" s="335">
        <f>2019</f>
        <v>2019</v>
      </c>
      <c r="D420" s="336"/>
      <c r="E420" s="337">
        <v>2020</v>
      </c>
      <c r="F420" s="336"/>
      <c r="G420" s="337">
        <v>2021</v>
      </c>
      <c r="H420" s="336"/>
      <c r="I420" s="337">
        <v>2022</v>
      </c>
      <c r="J420" s="336"/>
      <c r="K420" s="337">
        <v>2023</v>
      </c>
      <c r="L420" s="338"/>
      <c r="M420" s="339"/>
    </row>
    <row r="421" spans="2:14" ht="16.5" thickTop="1" thickBot="1" x14ac:dyDescent="0.3">
      <c r="B421" s="16"/>
      <c r="C421" s="138" t="s">
        <v>136</v>
      </c>
      <c r="D421" s="139" t="str">
        <f>CONCATENATE("var ",RIGHT(2019,2),"/",RIGHT(2018,2))</f>
        <v>var 19/18</v>
      </c>
      <c r="E421" s="140" t="s">
        <v>136</v>
      </c>
      <c r="F421" s="139" t="str">
        <f>CONCATENATE("var ",RIGHT(E420,2),"/",RIGHT(E420-1,2))</f>
        <v>var 20/19</v>
      </c>
      <c r="G421" s="140" t="s">
        <v>136</v>
      </c>
      <c r="H421" s="139" t="str">
        <f>CONCATENATE("var ",RIGHT(G420,2),"/",RIGHT(G420-1,2))</f>
        <v>var 21/20</v>
      </c>
      <c r="I421" s="140" t="s">
        <v>136</v>
      </c>
      <c r="J421" s="139" t="str">
        <f>CONCATENATE("var ",RIGHT(I420,2),"/",RIGHT(I420-1,2))</f>
        <v>var 22/21</v>
      </c>
      <c r="K421" s="140" t="s">
        <v>136</v>
      </c>
      <c r="L421" s="139" t="str">
        <f>CONCATENATE("var ",RIGHT(K420,2),"/",RIGHT(K420-1,2))</f>
        <v>var 23/22</v>
      </c>
      <c r="M421" s="139" t="str">
        <f>CONCATENATE("var ",RIGHT(K420,2),"/",RIGHT(2019,2))</f>
        <v>var 23/19</v>
      </c>
    </row>
    <row r="422" spans="2:14" x14ac:dyDescent="0.25">
      <c r="B422" s="142" t="s">
        <v>140</v>
      </c>
      <c r="C422" s="143">
        <v>6064</v>
      </c>
      <c r="D422" s="144">
        <v>-0.22574055158324824</v>
      </c>
      <c r="E422" s="143">
        <v>4924</v>
      </c>
      <c r="F422" s="144">
        <f t="shared" ref="F422:J434" si="53">IFERROR(E422/C422-1,"-")</f>
        <v>-0.18799472295514508</v>
      </c>
      <c r="G422" s="143">
        <v>816</v>
      </c>
      <c r="H422" s="144">
        <f t="shared" si="53"/>
        <v>-0.83428107229894399</v>
      </c>
      <c r="I422" s="143">
        <v>2442</v>
      </c>
      <c r="J422" s="144">
        <f t="shared" si="53"/>
        <v>1.9926470588235294</v>
      </c>
      <c r="K422" s="143">
        <v>3415</v>
      </c>
      <c r="L422" s="144">
        <f t="shared" ref="L422:L429" si="54">IFERROR(K422/I422-1,"-")</f>
        <v>0.39844389844389849</v>
      </c>
      <c r="M422" s="144">
        <f>K422/C422-1</f>
        <v>-0.43684036939313986</v>
      </c>
    </row>
    <row r="423" spans="2:14" x14ac:dyDescent="0.25">
      <c r="B423" s="142" t="s">
        <v>142</v>
      </c>
      <c r="C423" s="143">
        <v>6047</v>
      </c>
      <c r="D423" s="144">
        <v>-0.14214782238615409</v>
      </c>
      <c r="E423" s="143">
        <v>4661</v>
      </c>
      <c r="F423" s="144">
        <f t="shared" si="53"/>
        <v>-0.22920456424673397</v>
      </c>
      <c r="G423" s="143">
        <v>604</v>
      </c>
      <c r="H423" s="144">
        <f t="shared" si="53"/>
        <v>-0.87041407423299721</v>
      </c>
      <c r="I423" s="143">
        <v>2607</v>
      </c>
      <c r="J423" s="144">
        <f t="shared" si="53"/>
        <v>3.3162251655629138</v>
      </c>
      <c r="K423" s="143">
        <v>2512</v>
      </c>
      <c r="L423" s="144">
        <f t="shared" si="54"/>
        <v>-3.6440352896049077E-2</v>
      </c>
      <c r="M423" s="144">
        <f>IFERROR(K423/C423-1,"-")</f>
        <v>-0.58458739871010423</v>
      </c>
    </row>
    <row r="424" spans="2:14" x14ac:dyDescent="0.25">
      <c r="B424" s="142" t="s">
        <v>144</v>
      </c>
      <c r="C424" s="143">
        <v>5844</v>
      </c>
      <c r="D424" s="144">
        <v>-0.12040939193257072</v>
      </c>
      <c r="E424" s="143">
        <v>1650</v>
      </c>
      <c r="F424" s="144">
        <f t="shared" si="53"/>
        <v>-0.71765913757700206</v>
      </c>
      <c r="G424" s="143">
        <v>889</v>
      </c>
      <c r="H424" s="144">
        <f t="shared" si="53"/>
        <v>-0.46121212121212118</v>
      </c>
      <c r="I424" s="143">
        <v>1454</v>
      </c>
      <c r="J424" s="144">
        <f t="shared" si="53"/>
        <v>0.63554555680539937</v>
      </c>
      <c r="K424" s="143">
        <v>3063</v>
      </c>
      <c r="L424" s="144">
        <f t="shared" si="54"/>
        <v>1.1066024759284732</v>
      </c>
      <c r="M424" s="144">
        <f t="shared" ref="M424:M429" si="55">IFERROR(K424/C424-1,"-")</f>
        <v>-0.47587268993839837</v>
      </c>
    </row>
    <row r="425" spans="2:14" x14ac:dyDescent="0.25">
      <c r="B425" s="142" t="s">
        <v>146</v>
      </c>
      <c r="C425" s="143">
        <v>3047</v>
      </c>
      <c r="D425" s="144">
        <v>-9.7986974541148575E-2</v>
      </c>
      <c r="E425" s="143">
        <v>0</v>
      </c>
      <c r="F425" s="144">
        <f t="shared" si="53"/>
        <v>-1</v>
      </c>
      <c r="G425" s="143">
        <v>586</v>
      </c>
      <c r="H425" s="144" t="str">
        <f t="shared" si="53"/>
        <v>-</v>
      </c>
      <c r="I425" s="143">
        <v>2167</v>
      </c>
      <c r="J425" s="144">
        <f t="shared" si="53"/>
        <v>2.697952218430034</v>
      </c>
      <c r="K425" s="143">
        <v>1244</v>
      </c>
      <c r="L425" s="144">
        <f t="shared" si="54"/>
        <v>-0.42593447161975084</v>
      </c>
      <c r="M425" s="144">
        <f t="shared" si="55"/>
        <v>-0.59172957006892024</v>
      </c>
    </row>
    <row r="426" spans="2:14" x14ac:dyDescent="0.25">
      <c r="B426" s="142" t="s">
        <v>148</v>
      </c>
      <c r="C426" s="143">
        <v>824</v>
      </c>
      <c r="D426" s="144">
        <v>0.34640522875817004</v>
      </c>
      <c r="E426" s="143">
        <v>0</v>
      </c>
      <c r="F426" s="144">
        <f t="shared" si="53"/>
        <v>-1</v>
      </c>
      <c r="G426" s="143">
        <v>582</v>
      </c>
      <c r="H426" s="144" t="str">
        <f t="shared" si="53"/>
        <v>-</v>
      </c>
      <c r="I426" s="143">
        <v>625</v>
      </c>
      <c r="J426" s="144">
        <f t="shared" si="53"/>
        <v>7.3883161512027451E-2</v>
      </c>
      <c r="K426" s="143">
        <v>1192</v>
      </c>
      <c r="L426" s="144">
        <f t="shared" si="54"/>
        <v>0.90720000000000001</v>
      </c>
      <c r="M426" s="144">
        <f t="shared" si="55"/>
        <v>0.44660194174757284</v>
      </c>
    </row>
    <row r="427" spans="2:14" x14ac:dyDescent="0.25">
      <c r="B427" s="142" t="s">
        <v>150</v>
      </c>
      <c r="C427" s="143">
        <v>1070</v>
      </c>
      <c r="D427" s="144">
        <v>0.34253450439146804</v>
      </c>
      <c r="E427" s="143">
        <v>4</v>
      </c>
      <c r="F427" s="144">
        <f t="shared" si="53"/>
        <v>-0.99626168224299061</v>
      </c>
      <c r="G427" s="143">
        <v>635</v>
      </c>
      <c r="H427" s="144">
        <f t="shared" si="53"/>
        <v>157.75</v>
      </c>
      <c r="I427" s="143">
        <v>950</v>
      </c>
      <c r="J427" s="144">
        <f t="shared" si="53"/>
        <v>0.49606299212598426</v>
      </c>
      <c r="K427" s="143">
        <v>1039</v>
      </c>
      <c r="L427" s="144">
        <f t="shared" si="54"/>
        <v>9.3684210526315814E-2</v>
      </c>
      <c r="M427" s="144">
        <f t="shared" si="55"/>
        <v>-2.8971962616822444E-2</v>
      </c>
    </row>
    <row r="428" spans="2:14" x14ac:dyDescent="0.25">
      <c r="B428" s="142" t="s">
        <v>152</v>
      </c>
      <c r="C428" s="143">
        <v>1319</v>
      </c>
      <c r="D428" s="144">
        <v>0.22242817423540306</v>
      </c>
      <c r="E428" s="143">
        <v>46</v>
      </c>
      <c r="F428" s="144">
        <f t="shared" si="53"/>
        <v>-0.96512509476876418</v>
      </c>
      <c r="G428" s="143">
        <v>1233</v>
      </c>
      <c r="H428" s="144">
        <f t="shared" si="53"/>
        <v>25.804347826086957</v>
      </c>
      <c r="I428" s="143">
        <v>629</v>
      </c>
      <c r="J428" s="144">
        <f t="shared" si="53"/>
        <v>-0.48986212489862124</v>
      </c>
      <c r="K428" s="143">
        <v>933</v>
      </c>
      <c r="L428" s="144">
        <f t="shared" si="54"/>
        <v>0.48330683624801263</v>
      </c>
      <c r="M428" s="144">
        <f t="shared" si="55"/>
        <v>-0.29264594389689158</v>
      </c>
    </row>
    <row r="429" spans="2:14" x14ac:dyDescent="0.25">
      <c r="B429" s="142" t="s">
        <v>154</v>
      </c>
      <c r="C429" s="143">
        <v>749</v>
      </c>
      <c r="D429" s="144">
        <v>-3.3548387096774213E-2</v>
      </c>
      <c r="E429" s="143">
        <v>55</v>
      </c>
      <c r="F429" s="144">
        <f t="shared" si="53"/>
        <v>-0.92656875834445929</v>
      </c>
      <c r="G429" s="143">
        <v>865</v>
      </c>
      <c r="H429" s="144">
        <f t="shared" si="53"/>
        <v>14.727272727272727</v>
      </c>
      <c r="I429" s="143">
        <v>983</v>
      </c>
      <c r="J429" s="144">
        <f t="shared" si="53"/>
        <v>0.13641618497109831</v>
      </c>
      <c r="K429" s="143">
        <v>795</v>
      </c>
      <c r="L429" s="144">
        <f t="shared" si="54"/>
        <v>-0.19125127161749744</v>
      </c>
      <c r="M429" s="144">
        <f t="shared" si="55"/>
        <v>6.1415220293725037E-2</v>
      </c>
    </row>
    <row r="430" spans="2:14" x14ac:dyDescent="0.25">
      <c r="B430" s="142" t="s">
        <v>156</v>
      </c>
      <c r="C430" s="143">
        <v>835</v>
      </c>
      <c r="D430" s="144">
        <v>-8.3135391923990776E-3</v>
      </c>
      <c r="E430" s="143">
        <v>15</v>
      </c>
      <c r="F430" s="144">
        <f t="shared" si="53"/>
        <v>-0.98203592814371254</v>
      </c>
      <c r="G430" s="143">
        <v>331</v>
      </c>
      <c r="H430" s="144">
        <f t="shared" si="53"/>
        <v>21.066666666666666</v>
      </c>
      <c r="I430" s="143">
        <v>1297</v>
      </c>
      <c r="J430" s="144">
        <f t="shared" si="53"/>
        <v>2.9184290030211479</v>
      </c>
      <c r="K430" s="143"/>
      <c r="L430" s="144"/>
      <c r="M430" s="144"/>
    </row>
    <row r="431" spans="2:14" x14ac:dyDescent="0.25">
      <c r="B431" s="142" t="s">
        <v>158</v>
      </c>
      <c r="C431" s="143">
        <v>4420</v>
      </c>
      <c r="D431" s="144">
        <v>0.12296747967479682</v>
      </c>
      <c r="E431" s="143">
        <v>460</v>
      </c>
      <c r="F431" s="144">
        <f t="shared" si="53"/>
        <v>-0.89592760180995479</v>
      </c>
      <c r="G431" s="143">
        <v>1456</v>
      </c>
      <c r="H431" s="144">
        <f t="shared" si="53"/>
        <v>2.1652173913043478</v>
      </c>
      <c r="I431" s="143">
        <v>1770</v>
      </c>
      <c r="J431" s="144">
        <f t="shared" si="53"/>
        <v>0.21565934065934056</v>
      </c>
      <c r="K431" s="143"/>
      <c r="L431" s="144"/>
      <c r="M431" s="144"/>
    </row>
    <row r="432" spans="2:14" x14ac:dyDescent="0.25">
      <c r="B432" s="142" t="s">
        <v>160</v>
      </c>
      <c r="C432" s="143">
        <v>5054</v>
      </c>
      <c r="D432" s="144">
        <v>-4.06226271829917E-2</v>
      </c>
      <c r="E432" s="143">
        <v>812</v>
      </c>
      <c r="F432" s="144">
        <f t="shared" si="53"/>
        <v>-0.83933518005540164</v>
      </c>
      <c r="G432" s="143">
        <v>2366</v>
      </c>
      <c r="H432" s="144">
        <f t="shared" si="53"/>
        <v>1.9137931034482758</v>
      </c>
      <c r="I432" s="143">
        <v>3052</v>
      </c>
      <c r="J432" s="144">
        <f t="shared" si="53"/>
        <v>0.28994082840236679</v>
      </c>
      <c r="K432" s="143"/>
      <c r="L432" s="144"/>
      <c r="M432" s="144"/>
    </row>
    <row r="433" spans="2:14" x14ac:dyDescent="0.25">
      <c r="B433" s="142" t="s">
        <v>162</v>
      </c>
      <c r="C433" s="143">
        <v>6060</v>
      </c>
      <c r="D433" s="144">
        <v>-9.0499774876181882E-2</v>
      </c>
      <c r="E433" s="143">
        <v>818</v>
      </c>
      <c r="F433" s="144">
        <f t="shared" si="53"/>
        <v>-0.86501650165016497</v>
      </c>
      <c r="G433" s="143">
        <v>2432</v>
      </c>
      <c r="H433" s="144">
        <f t="shared" si="53"/>
        <v>1.9731051344743276</v>
      </c>
      <c r="I433" s="143">
        <v>3295</v>
      </c>
      <c r="J433" s="144">
        <f t="shared" si="53"/>
        <v>0.35485197368421062</v>
      </c>
      <c r="K433" s="143"/>
      <c r="L433" s="144"/>
      <c r="M433" s="144"/>
    </row>
    <row r="434" spans="2:14" ht="15.75" x14ac:dyDescent="0.25">
      <c r="B434" s="145" t="s">
        <v>122</v>
      </c>
      <c r="C434" s="146">
        <v>41333</v>
      </c>
      <c r="D434" s="147">
        <v>-7.893036211699167E-2</v>
      </c>
      <c r="E434" s="146">
        <v>13445</v>
      </c>
      <c r="F434" s="147">
        <f t="shared" si="53"/>
        <v>-0.67471511867031186</v>
      </c>
      <c r="G434" s="146">
        <v>12795</v>
      </c>
      <c r="H434" s="147">
        <f t="shared" si="53"/>
        <v>-4.8345109706210532E-2</v>
      </c>
      <c r="I434" s="146">
        <v>21271</v>
      </c>
      <c r="J434" s="147">
        <f t="shared" si="53"/>
        <v>0.66244626807346618</v>
      </c>
      <c r="K434" s="146">
        <v>14193</v>
      </c>
      <c r="L434" s="147">
        <v>0.19701442186050433</v>
      </c>
      <c r="M434" s="147">
        <v>-0.43146130427816054</v>
      </c>
    </row>
    <row r="435" spans="2:14" ht="6" customHeight="1" x14ac:dyDescent="0.25"/>
    <row r="436" spans="2:14" x14ac:dyDescent="0.25">
      <c r="B436" s="49" t="s">
        <v>321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1"/>
      <c r="E437" s="121"/>
      <c r="G437" s="121"/>
      <c r="I437" s="121"/>
      <c r="K437" s="121"/>
    </row>
    <row r="443" spans="2:14" ht="48.75" customHeight="1" thickBot="1" x14ac:dyDescent="0.3">
      <c r="B443" s="322" t="s">
        <v>340</v>
      </c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1" t="s">
        <v>214</v>
      </c>
    </row>
    <row r="444" spans="2:14" ht="10.5" customHeight="1" thickBot="1" x14ac:dyDescent="0.3">
      <c r="B444" s="135"/>
      <c r="C444" s="136"/>
      <c r="D444" s="135"/>
      <c r="E444" s="135"/>
      <c r="F444" s="135"/>
      <c r="G444" s="135"/>
      <c r="H444" s="135"/>
      <c r="I444" s="135"/>
      <c r="J444" s="135"/>
      <c r="K444" s="4"/>
      <c r="L444" s="4"/>
      <c r="N444" s="1" t="s">
        <v>215</v>
      </c>
    </row>
    <row r="445" spans="2:14" ht="22.5" thickTop="1" thickBot="1" x14ac:dyDescent="0.3">
      <c r="B445" s="150" t="str">
        <f>C445</f>
        <v>Portugal</v>
      </c>
      <c r="C445" s="332" t="s">
        <v>228</v>
      </c>
      <c r="D445" s="333"/>
      <c r="E445" s="333"/>
      <c r="F445" s="333"/>
      <c r="G445" s="333"/>
      <c r="H445" s="333"/>
      <c r="I445" s="333"/>
      <c r="J445" s="333"/>
      <c r="K445" s="333"/>
      <c r="L445" s="333"/>
      <c r="M445" s="334"/>
    </row>
    <row r="446" spans="2:14" ht="22.5" thickTop="1" thickBot="1" x14ac:dyDescent="0.3">
      <c r="B446" s="13"/>
      <c r="C446" s="335">
        <f>2019</f>
        <v>2019</v>
      </c>
      <c r="D446" s="336"/>
      <c r="E446" s="337">
        <v>2020</v>
      </c>
      <c r="F446" s="336"/>
      <c r="G446" s="337">
        <v>2021</v>
      </c>
      <c r="H446" s="336"/>
      <c r="I446" s="337">
        <v>2022</v>
      </c>
      <c r="J446" s="336"/>
      <c r="K446" s="337">
        <v>2023</v>
      </c>
      <c r="L446" s="338"/>
      <c r="M446" s="339"/>
    </row>
    <row r="447" spans="2:14" ht="16.5" thickTop="1" thickBot="1" x14ac:dyDescent="0.3">
      <c r="B447" s="16"/>
      <c r="C447" s="138" t="s">
        <v>136</v>
      </c>
      <c r="D447" s="139" t="str">
        <f>CONCATENATE("var ",RIGHT(2019,2),"/",RIGHT(2018,2))</f>
        <v>var 19/18</v>
      </c>
      <c r="E447" s="140" t="s">
        <v>136</v>
      </c>
      <c r="F447" s="139" t="str">
        <f>CONCATENATE("var ",RIGHT(E446,2),"/",RIGHT(E446-1,2))</f>
        <v>var 20/19</v>
      </c>
      <c r="G447" s="140" t="s">
        <v>136</v>
      </c>
      <c r="H447" s="139" t="str">
        <f>CONCATENATE("var ",RIGHT(G446,2),"/",RIGHT(G446-1,2))</f>
        <v>var 21/20</v>
      </c>
      <c r="I447" s="140" t="s">
        <v>136</v>
      </c>
      <c r="J447" s="139" t="str">
        <f>CONCATENATE("var ",RIGHT(I446,2),"/",RIGHT(I446-1,2))</f>
        <v>var 22/21</v>
      </c>
      <c r="K447" s="140" t="s">
        <v>136</v>
      </c>
      <c r="L447" s="139" t="str">
        <f>CONCATENATE("var ",RIGHT(K446,2),"/",RIGHT(K446-1,2))</f>
        <v>var 23/22</v>
      </c>
      <c r="M447" s="139" t="str">
        <f>CONCATENATE("var ",RIGHT(K446,2),"/",RIGHT(2019,2))</f>
        <v>var 23/19</v>
      </c>
    </row>
    <row r="448" spans="2:14" x14ac:dyDescent="0.25">
      <c r="B448" s="142" t="s">
        <v>140</v>
      </c>
      <c r="C448" s="143">
        <v>92</v>
      </c>
      <c r="D448" s="144">
        <v>-4.166666666666663E-2</v>
      </c>
      <c r="E448" s="143">
        <v>78</v>
      </c>
      <c r="F448" s="144">
        <f t="shared" ref="F448:J460" si="56">IFERROR(E448/C448-1,"-")</f>
        <v>-0.15217391304347827</v>
      </c>
      <c r="G448" s="143">
        <v>21</v>
      </c>
      <c r="H448" s="144">
        <f t="shared" si="56"/>
        <v>-0.73076923076923084</v>
      </c>
      <c r="I448" s="143">
        <v>137</v>
      </c>
      <c r="J448" s="144">
        <f t="shared" si="56"/>
        <v>5.5238095238095237</v>
      </c>
      <c r="K448" s="143">
        <v>242</v>
      </c>
      <c r="L448" s="144">
        <f t="shared" ref="L448:L455" si="57">IFERROR(K448/I448-1,"-")</f>
        <v>0.76642335766423364</v>
      </c>
      <c r="M448" s="144">
        <f>K448/C448-1</f>
        <v>1.6304347826086958</v>
      </c>
    </row>
    <row r="449" spans="2:13" x14ac:dyDescent="0.25">
      <c r="B449" s="142" t="s">
        <v>142</v>
      </c>
      <c r="C449" s="143">
        <v>108</v>
      </c>
      <c r="D449" s="144">
        <v>-0.12903225806451613</v>
      </c>
      <c r="E449" s="143">
        <v>112</v>
      </c>
      <c r="F449" s="144">
        <f t="shared" si="56"/>
        <v>3.7037037037036979E-2</v>
      </c>
      <c r="G449" s="143">
        <v>29</v>
      </c>
      <c r="H449" s="144">
        <f t="shared" si="56"/>
        <v>-0.7410714285714286</v>
      </c>
      <c r="I449" s="143">
        <v>218</v>
      </c>
      <c r="J449" s="144">
        <f t="shared" si="56"/>
        <v>6.5172413793103452</v>
      </c>
      <c r="K449" s="143">
        <v>414</v>
      </c>
      <c r="L449" s="144">
        <f t="shared" si="57"/>
        <v>0.89908256880733939</v>
      </c>
      <c r="M449" s="144">
        <f>IFERROR(K449/C449-1,"-")</f>
        <v>2.8333333333333335</v>
      </c>
    </row>
    <row r="450" spans="2:13" x14ac:dyDescent="0.25">
      <c r="B450" s="142" t="s">
        <v>144</v>
      </c>
      <c r="C450" s="143">
        <v>188</v>
      </c>
      <c r="D450" s="144">
        <v>0.54098360655737698</v>
      </c>
      <c r="E450" s="143">
        <v>36</v>
      </c>
      <c r="F450" s="144">
        <f t="shared" si="56"/>
        <v>-0.8085106382978724</v>
      </c>
      <c r="G450" s="143">
        <v>40</v>
      </c>
      <c r="H450" s="144">
        <f t="shared" si="56"/>
        <v>0.11111111111111116</v>
      </c>
      <c r="I450" s="143">
        <v>292</v>
      </c>
      <c r="J450" s="144">
        <f t="shared" si="56"/>
        <v>6.3</v>
      </c>
      <c r="K450" s="143">
        <v>449</v>
      </c>
      <c r="L450" s="144">
        <f t="shared" si="57"/>
        <v>0.53767123287671237</v>
      </c>
      <c r="M450" s="144">
        <f t="shared" ref="M450:M455" si="58">IFERROR(K450/C450-1,"-")</f>
        <v>1.3882978723404253</v>
      </c>
    </row>
    <row r="451" spans="2:13" x14ac:dyDescent="0.25">
      <c r="B451" s="142" t="s">
        <v>146</v>
      </c>
      <c r="C451" s="143">
        <v>209</v>
      </c>
      <c r="D451" s="144">
        <v>-0.38709677419354838</v>
      </c>
      <c r="E451" s="143">
        <v>0</v>
      </c>
      <c r="F451" s="144">
        <f t="shared" si="56"/>
        <v>-1</v>
      </c>
      <c r="G451" s="143">
        <v>89</v>
      </c>
      <c r="H451" s="144" t="str">
        <f t="shared" si="56"/>
        <v>-</v>
      </c>
      <c r="I451" s="143">
        <v>340</v>
      </c>
      <c r="J451" s="144">
        <f t="shared" si="56"/>
        <v>2.8202247191011236</v>
      </c>
      <c r="K451" s="143">
        <v>509</v>
      </c>
      <c r="L451" s="144">
        <f t="shared" si="57"/>
        <v>0.49705882352941178</v>
      </c>
      <c r="M451" s="144">
        <f t="shared" si="58"/>
        <v>1.4354066985645932</v>
      </c>
    </row>
    <row r="452" spans="2:13" x14ac:dyDescent="0.25">
      <c r="B452" s="142" t="s">
        <v>148</v>
      </c>
      <c r="C452" s="143">
        <v>131</v>
      </c>
      <c r="D452" s="144">
        <v>0.11965811965811968</v>
      </c>
      <c r="E452" s="143">
        <v>0</v>
      </c>
      <c r="F452" s="144">
        <f t="shared" si="56"/>
        <v>-1</v>
      </c>
      <c r="G452" s="143">
        <v>178</v>
      </c>
      <c r="H452" s="144" t="str">
        <f t="shared" si="56"/>
        <v>-</v>
      </c>
      <c r="I452" s="143">
        <v>443</v>
      </c>
      <c r="J452" s="144">
        <f t="shared" si="56"/>
        <v>1.4887640449438204</v>
      </c>
      <c r="K452" s="143">
        <v>286</v>
      </c>
      <c r="L452" s="144">
        <f t="shared" si="57"/>
        <v>-0.35440180586907444</v>
      </c>
      <c r="M452" s="144">
        <f t="shared" si="58"/>
        <v>1.1832061068702289</v>
      </c>
    </row>
    <row r="453" spans="2:13" x14ac:dyDescent="0.25">
      <c r="B453" s="142" t="s">
        <v>150</v>
      </c>
      <c r="C453" s="143">
        <v>724</v>
      </c>
      <c r="D453" s="144">
        <v>1.2839116719242902</v>
      </c>
      <c r="E453" s="143">
        <v>0</v>
      </c>
      <c r="F453" s="144">
        <f t="shared" si="56"/>
        <v>-1</v>
      </c>
      <c r="G453" s="143">
        <v>159</v>
      </c>
      <c r="H453" s="144" t="str">
        <f t="shared" si="56"/>
        <v>-</v>
      </c>
      <c r="I453" s="143">
        <v>944</v>
      </c>
      <c r="J453" s="144">
        <f t="shared" si="56"/>
        <v>4.9371069182389933</v>
      </c>
      <c r="K453" s="143">
        <v>458</v>
      </c>
      <c r="L453" s="144">
        <f t="shared" si="57"/>
        <v>-0.51483050847457634</v>
      </c>
      <c r="M453" s="144">
        <f t="shared" si="58"/>
        <v>-0.36740331491712708</v>
      </c>
    </row>
    <row r="454" spans="2:13" x14ac:dyDescent="0.25">
      <c r="B454" s="142" t="s">
        <v>152</v>
      </c>
      <c r="C454" s="143">
        <v>2097</v>
      </c>
      <c r="D454" s="144">
        <v>2.8833333333333333</v>
      </c>
      <c r="E454" s="143">
        <v>32</v>
      </c>
      <c r="F454" s="144">
        <f t="shared" si="56"/>
        <v>-0.98474010491177877</v>
      </c>
      <c r="G454" s="143">
        <v>290</v>
      </c>
      <c r="H454" s="144">
        <f t="shared" si="56"/>
        <v>8.0625</v>
      </c>
      <c r="I454" s="143">
        <v>1318</v>
      </c>
      <c r="J454" s="144">
        <f t="shared" si="56"/>
        <v>3.544827586206897</v>
      </c>
      <c r="K454" s="143">
        <v>1644</v>
      </c>
      <c r="L454" s="144">
        <f t="shared" si="57"/>
        <v>0.24734446130500753</v>
      </c>
      <c r="M454" s="144">
        <f t="shared" si="58"/>
        <v>-0.21602288984263229</v>
      </c>
    </row>
    <row r="455" spans="2:13" x14ac:dyDescent="0.25">
      <c r="B455" s="142" t="s">
        <v>154</v>
      </c>
      <c r="C455" s="143">
        <v>2198</v>
      </c>
      <c r="D455" s="144">
        <v>1.9189907038512617</v>
      </c>
      <c r="E455" s="143">
        <v>141</v>
      </c>
      <c r="F455" s="144">
        <f t="shared" si="56"/>
        <v>-0.93585077343039125</v>
      </c>
      <c r="G455" s="143">
        <v>574</v>
      </c>
      <c r="H455" s="144">
        <f t="shared" si="56"/>
        <v>3.0709219858156027</v>
      </c>
      <c r="I455" s="143">
        <v>1445</v>
      </c>
      <c r="J455" s="144">
        <f t="shared" si="56"/>
        <v>1.5174216027874565</v>
      </c>
      <c r="K455" s="143">
        <v>1681</v>
      </c>
      <c r="L455" s="144">
        <f t="shared" si="57"/>
        <v>0.16332179930795854</v>
      </c>
      <c r="M455" s="144">
        <f t="shared" si="58"/>
        <v>-0.23521383075523206</v>
      </c>
    </row>
    <row r="456" spans="2:13" x14ac:dyDescent="0.25">
      <c r="B456" s="142" t="s">
        <v>156</v>
      </c>
      <c r="C456" s="143">
        <v>702</v>
      </c>
      <c r="D456" s="144">
        <v>1.4375</v>
      </c>
      <c r="E456" s="143">
        <v>53</v>
      </c>
      <c r="F456" s="144">
        <f t="shared" si="56"/>
        <v>-0.92450142450142447</v>
      </c>
      <c r="G456" s="143">
        <v>470</v>
      </c>
      <c r="H456" s="144">
        <f t="shared" si="56"/>
        <v>7.8679245283018862</v>
      </c>
      <c r="I456" s="143">
        <v>1168</v>
      </c>
      <c r="J456" s="144">
        <f t="shared" si="56"/>
        <v>1.4851063829787234</v>
      </c>
      <c r="K456" s="143"/>
      <c r="L456" s="144"/>
      <c r="M456" s="144"/>
    </row>
    <row r="457" spans="2:13" x14ac:dyDescent="0.25">
      <c r="B457" s="142" t="s">
        <v>158</v>
      </c>
      <c r="C457" s="143">
        <v>189</v>
      </c>
      <c r="D457" s="144">
        <v>0.56198347107438007</v>
      </c>
      <c r="E457" s="143">
        <v>68</v>
      </c>
      <c r="F457" s="144">
        <f t="shared" si="56"/>
        <v>-0.64021164021164023</v>
      </c>
      <c r="G457" s="143">
        <v>402</v>
      </c>
      <c r="H457" s="144">
        <f t="shared" si="56"/>
        <v>4.9117647058823533</v>
      </c>
      <c r="I457" s="143">
        <v>475</v>
      </c>
      <c r="J457" s="144">
        <f t="shared" si="56"/>
        <v>0.18159203980099492</v>
      </c>
      <c r="K457" s="143"/>
      <c r="L457" s="144"/>
      <c r="M457" s="144"/>
    </row>
    <row r="458" spans="2:13" x14ac:dyDescent="0.25">
      <c r="B458" s="142" t="s">
        <v>160</v>
      </c>
      <c r="C458" s="143">
        <v>90</v>
      </c>
      <c r="D458" s="144">
        <v>1.0930232558139537</v>
      </c>
      <c r="E458" s="143">
        <v>9</v>
      </c>
      <c r="F458" s="144">
        <f t="shared" si="56"/>
        <v>-0.9</v>
      </c>
      <c r="G458" s="143">
        <v>199</v>
      </c>
      <c r="H458" s="144">
        <f t="shared" si="56"/>
        <v>21.111111111111111</v>
      </c>
      <c r="I458" s="143">
        <v>314</v>
      </c>
      <c r="J458" s="144">
        <f t="shared" si="56"/>
        <v>0.57788944723618085</v>
      </c>
      <c r="K458" s="143"/>
      <c r="L458" s="144"/>
      <c r="M458" s="144"/>
    </row>
    <row r="459" spans="2:13" x14ac:dyDescent="0.25">
      <c r="B459" s="142" t="s">
        <v>162</v>
      </c>
      <c r="C459" s="143">
        <v>114</v>
      </c>
      <c r="D459" s="144">
        <v>0.34117647058823519</v>
      </c>
      <c r="E459" s="143">
        <v>24</v>
      </c>
      <c r="F459" s="144">
        <f t="shared" si="56"/>
        <v>-0.78947368421052633</v>
      </c>
      <c r="G459" s="143">
        <v>149</v>
      </c>
      <c r="H459" s="144">
        <f t="shared" si="56"/>
        <v>5.208333333333333</v>
      </c>
      <c r="I459" s="143">
        <v>432</v>
      </c>
      <c r="J459" s="144">
        <f t="shared" si="56"/>
        <v>1.8993288590604025</v>
      </c>
      <c r="K459" s="143"/>
      <c r="L459" s="144"/>
      <c r="M459" s="144"/>
    </row>
    <row r="460" spans="2:13" ht="15.75" x14ac:dyDescent="0.25">
      <c r="B460" s="145" t="s">
        <v>122</v>
      </c>
      <c r="C460" s="146">
        <v>6842</v>
      </c>
      <c r="D460" s="147">
        <v>1.321683067526298</v>
      </c>
      <c r="E460" s="146">
        <v>553</v>
      </c>
      <c r="F460" s="147">
        <f t="shared" si="56"/>
        <v>-0.91917567962584035</v>
      </c>
      <c r="G460" s="146">
        <v>2600</v>
      </c>
      <c r="H460" s="147">
        <f t="shared" si="56"/>
        <v>3.7016274864376131</v>
      </c>
      <c r="I460" s="146">
        <v>7526</v>
      </c>
      <c r="J460" s="147">
        <f t="shared" si="56"/>
        <v>1.8946153846153848</v>
      </c>
      <c r="K460" s="146">
        <v>5683</v>
      </c>
      <c r="L460" s="147">
        <v>0.10628771656608915</v>
      </c>
      <c r="M460" s="147">
        <v>-1.1136244997389966E-2</v>
      </c>
    </row>
    <row r="461" spans="2:13" ht="6" customHeight="1" x14ac:dyDescent="0.25"/>
    <row r="462" spans="2:13" x14ac:dyDescent="0.25">
      <c r="B462" s="49" t="s">
        <v>321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1"/>
      <c r="E463" s="121"/>
      <c r="G463" s="121"/>
      <c r="I463" s="121"/>
      <c r="K463" s="121"/>
    </row>
    <row r="466" spans="2:14" ht="48.75" customHeight="1" thickBot="1" x14ac:dyDescent="0.3">
      <c r="B466" s="322" t="s">
        <v>341</v>
      </c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1" t="s">
        <v>214</v>
      </c>
    </row>
    <row r="467" spans="2:14" ht="10.5" customHeight="1" thickBot="1" x14ac:dyDescent="0.3">
      <c r="B467" s="135"/>
      <c r="C467" s="136"/>
      <c r="D467" s="135"/>
      <c r="E467" s="135"/>
      <c r="F467" s="135"/>
      <c r="G467" s="135"/>
      <c r="H467" s="135"/>
      <c r="I467" s="135"/>
      <c r="J467" s="135"/>
      <c r="K467" s="4"/>
      <c r="L467" s="4"/>
      <c r="N467" s="1" t="s">
        <v>215</v>
      </c>
    </row>
    <row r="468" spans="2:14" ht="22.5" thickTop="1" thickBot="1" x14ac:dyDescent="0.3">
      <c r="B468" s="150" t="str">
        <f>C468</f>
        <v>Polonia</v>
      </c>
      <c r="C468" s="332" t="s">
        <v>230</v>
      </c>
      <c r="D468" s="333"/>
      <c r="E468" s="333"/>
      <c r="F468" s="333"/>
      <c r="G468" s="333"/>
      <c r="H468" s="333"/>
      <c r="I468" s="333"/>
      <c r="J468" s="333"/>
      <c r="K468" s="333"/>
      <c r="L468" s="333"/>
      <c r="M468" s="334"/>
    </row>
    <row r="469" spans="2:14" ht="22.5" thickTop="1" thickBot="1" x14ac:dyDescent="0.3">
      <c r="B469" s="13"/>
      <c r="C469" s="335">
        <f>2019</f>
        <v>2019</v>
      </c>
      <c r="D469" s="336"/>
      <c r="E469" s="337">
        <v>2020</v>
      </c>
      <c r="F469" s="336"/>
      <c r="G469" s="337">
        <v>2021</v>
      </c>
      <c r="H469" s="336"/>
      <c r="I469" s="337">
        <v>2022</v>
      </c>
      <c r="J469" s="336"/>
      <c r="K469" s="337">
        <v>2023</v>
      </c>
      <c r="L469" s="338"/>
      <c r="M469" s="339"/>
    </row>
    <row r="470" spans="2:14" ht="16.5" thickTop="1" thickBot="1" x14ac:dyDescent="0.3">
      <c r="B470" s="16"/>
      <c r="C470" s="138" t="s">
        <v>136</v>
      </c>
      <c r="D470" s="139" t="str">
        <f>CONCATENATE("var ",RIGHT(2019,2),"/",RIGHT(2018,2))</f>
        <v>var 19/18</v>
      </c>
      <c r="E470" s="140" t="s">
        <v>136</v>
      </c>
      <c r="F470" s="139" t="str">
        <f>CONCATENATE("var ",RIGHT(E469,2),"/",RIGHT(E469-1,2))</f>
        <v>var 20/19</v>
      </c>
      <c r="G470" s="140" t="s">
        <v>136</v>
      </c>
      <c r="H470" s="139" t="str">
        <f>CONCATENATE("var ",RIGHT(G469,2),"/",RIGHT(G469-1,2))</f>
        <v>var 21/20</v>
      </c>
      <c r="I470" s="140" t="s">
        <v>136</v>
      </c>
      <c r="J470" s="139" t="str">
        <f>CONCATENATE("var ",RIGHT(I469,2),"/",RIGHT(I469-1,2))</f>
        <v>var 22/21</v>
      </c>
      <c r="K470" s="140" t="s">
        <v>136</v>
      </c>
      <c r="L470" s="139" t="str">
        <f>CONCATENATE("var ",RIGHT(K469,2),"/",RIGHT(K469-1,2))</f>
        <v>var 23/22</v>
      </c>
      <c r="M470" s="139" t="str">
        <f>CONCATENATE("var ",RIGHT(K469,2),"/",RIGHT(2019,2))</f>
        <v>var 23/19</v>
      </c>
    </row>
    <row r="471" spans="2:14" x14ac:dyDescent="0.25">
      <c r="B471" s="142" t="s">
        <v>140</v>
      </c>
      <c r="C471" s="143">
        <v>3233</v>
      </c>
      <c r="D471" s="144">
        <v>-0.24533146591970123</v>
      </c>
      <c r="E471" s="143">
        <v>3312</v>
      </c>
      <c r="F471" s="144">
        <f t="shared" ref="F471:J483" si="59">IFERROR(E471/C471-1,"-")</f>
        <v>2.4435508815341844E-2</v>
      </c>
      <c r="G471" s="143">
        <v>1791</v>
      </c>
      <c r="H471" s="144">
        <f t="shared" si="59"/>
        <v>-0.45923913043478259</v>
      </c>
      <c r="I471" s="143">
        <v>6514</v>
      </c>
      <c r="J471" s="144">
        <f t="shared" si="59"/>
        <v>2.6370742601898383</v>
      </c>
      <c r="K471" s="143">
        <v>7927</v>
      </c>
      <c r="L471" s="144">
        <f t="shared" ref="L471:L478" si="60">IFERROR(K471/I471-1,"-")</f>
        <v>0.21691740865827458</v>
      </c>
      <c r="M471" s="144">
        <f>K471/C471-1</f>
        <v>1.4519022579647385</v>
      </c>
    </row>
    <row r="472" spans="2:14" x14ac:dyDescent="0.25">
      <c r="B472" s="142" t="s">
        <v>142</v>
      </c>
      <c r="C472" s="143">
        <v>2874</v>
      </c>
      <c r="D472" s="144">
        <v>-0.34127893651157459</v>
      </c>
      <c r="E472" s="143">
        <v>3109</v>
      </c>
      <c r="F472" s="144">
        <f t="shared" si="59"/>
        <v>8.1767571329157906E-2</v>
      </c>
      <c r="G472" s="143">
        <v>1161</v>
      </c>
      <c r="H472" s="144">
        <f t="shared" si="59"/>
        <v>-0.6265680283049212</v>
      </c>
      <c r="I472" s="143">
        <v>6285</v>
      </c>
      <c r="J472" s="144">
        <f t="shared" si="59"/>
        <v>4.4134366925064601</v>
      </c>
      <c r="K472" s="143">
        <v>7335</v>
      </c>
      <c r="L472" s="144">
        <f t="shared" si="60"/>
        <v>0.16706443914081137</v>
      </c>
      <c r="M472" s="144">
        <f>IFERROR(K472/C472-1,"-")</f>
        <v>1.5521920668058455</v>
      </c>
    </row>
    <row r="473" spans="2:14" x14ac:dyDescent="0.25">
      <c r="B473" s="142" t="s">
        <v>144</v>
      </c>
      <c r="C473" s="143">
        <v>2564</v>
      </c>
      <c r="D473" s="144">
        <v>-0.37721641972309938</v>
      </c>
      <c r="E473" s="143">
        <v>994</v>
      </c>
      <c r="F473" s="144">
        <f t="shared" si="59"/>
        <v>-0.61232449297971914</v>
      </c>
      <c r="G473" s="143">
        <v>1241</v>
      </c>
      <c r="H473" s="144">
        <f t="shared" si="59"/>
        <v>0.24849094567404428</v>
      </c>
      <c r="I473" s="143">
        <v>5022</v>
      </c>
      <c r="J473" s="144">
        <f t="shared" si="59"/>
        <v>3.0467365028203064</v>
      </c>
      <c r="K473" s="143">
        <v>6066</v>
      </c>
      <c r="L473" s="144">
        <f t="shared" si="60"/>
        <v>0.20788530465949817</v>
      </c>
      <c r="M473" s="144">
        <f t="shared" ref="M473:M478" si="61">IFERROR(K473/C473-1,"-")</f>
        <v>1.3658346333853353</v>
      </c>
    </row>
    <row r="474" spans="2:14" x14ac:dyDescent="0.25">
      <c r="B474" s="142" t="s">
        <v>146</v>
      </c>
      <c r="C474" s="143">
        <v>3220</v>
      </c>
      <c r="D474" s="144">
        <v>-0.19900497512437809</v>
      </c>
      <c r="E474" s="143">
        <v>0</v>
      </c>
      <c r="F474" s="144">
        <f t="shared" si="59"/>
        <v>-1</v>
      </c>
      <c r="G474" s="143">
        <v>2198</v>
      </c>
      <c r="H474" s="144" t="str">
        <f t="shared" si="59"/>
        <v>-</v>
      </c>
      <c r="I474" s="143">
        <v>3691</v>
      </c>
      <c r="J474" s="144">
        <f t="shared" si="59"/>
        <v>0.67925386715195635</v>
      </c>
      <c r="K474" s="143">
        <v>6448</v>
      </c>
      <c r="L474" s="144">
        <f t="shared" si="60"/>
        <v>0.74695204551612027</v>
      </c>
      <c r="M474" s="144">
        <f t="shared" si="61"/>
        <v>1.0024844720496895</v>
      </c>
    </row>
    <row r="475" spans="2:14" x14ac:dyDescent="0.25">
      <c r="B475" s="142" t="s">
        <v>148</v>
      </c>
      <c r="C475" s="143">
        <v>3054</v>
      </c>
      <c r="D475" s="144">
        <v>-0.11810568870921168</v>
      </c>
      <c r="E475" s="143">
        <v>0</v>
      </c>
      <c r="F475" s="144">
        <f t="shared" si="59"/>
        <v>-1</v>
      </c>
      <c r="G475" s="143">
        <v>3379</v>
      </c>
      <c r="H475" s="144" t="str">
        <f t="shared" si="59"/>
        <v>-</v>
      </c>
      <c r="I475" s="143">
        <v>4106</v>
      </c>
      <c r="J475" s="144">
        <f t="shared" si="59"/>
        <v>0.21515241195620005</v>
      </c>
      <c r="K475" s="143">
        <v>4776</v>
      </c>
      <c r="L475" s="144">
        <f t="shared" si="60"/>
        <v>0.16317584023380416</v>
      </c>
      <c r="M475" s="144">
        <f t="shared" si="61"/>
        <v>0.56385068762278978</v>
      </c>
    </row>
    <row r="476" spans="2:14" x14ac:dyDescent="0.25">
      <c r="B476" s="142" t="s">
        <v>150</v>
      </c>
      <c r="C476" s="143">
        <v>3780</v>
      </c>
      <c r="D476" s="144">
        <v>-0.26171875</v>
      </c>
      <c r="E476" s="143">
        <v>0</v>
      </c>
      <c r="F476" s="144">
        <f t="shared" si="59"/>
        <v>-1</v>
      </c>
      <c r="G476" s="143">
        <v>3623</v>
      </c>
      <c r="H476" s="144" t="str">
        <f t="shared" si="59"/>
        <v>-</v>
      </c>
      <c r="I476" s="143">
        <v>5031</v>
      </c>
      <c r="J476" s="144">
        <f t="shared" si="59"/>
        <v>0.38862820866685066</v>
      </c>
      <c r="K476" s="143">
        <v>6015</v>
      </c>
      <c r="L476" s="144">
        <f t="shared" si="60"/>
        <v>0.19558735837805608</v>
      </c>
      <c r="M476" s="144">
        <f t="shared" si="61"/>
        <v>0.59126984126984117</v>
      </c>
    </row>
    <row r="477" spans="2:14" x14ac:dyDescent="0.25">
      <c r="B477" s="142" t="s">
        <v>152</v>
      </c>
      <c r="C477" s="143">
        <v>5100</v>
      </c>
      <c r="D477" s="144">
        <v>-0.10416300720182681</v>
      </c>
      <c r="E477" s="143">
        <v>1940</v>
      </c>
      <c r="F477" s="144">
        <f t="shared" si="59"/>
        <v>-0.61960784313725492</v>
      </c>
      <c r="G477" s="143">
        <v>6308</v>
      </c>
      <c r="H477" s="144">
        <f t="shared" si="59"/>
        <v>2.2515463917525773</v>
      </c>
      <c r="I477" s="143">
        <v>7506</v>
      </c>
      <c r="J477" s="144">
        <f t="shared" si="59"/>
        <v>0.18991756499682944</v>
      </c>
      <c r="K477" s="143">
        <v>8834</v>
      </c>
      <c r="L477" s="144">
        <f t="shared" si="60"/>
        <v>0.17692512656541437</v>
      </c>
      <c r="M477" s="144">
        <f t="shared" si="61"/>
        <v>0.73215686274509806</v>
      </c>
    </row>
    <row r="478" spans="2:14" x14ac:dyDescent="0.25">
      <c r="B478" s="142" t="s">
        <v>154</v>
      </c>
      <c r="C478" s="143">
        <v>4351</v>
      </c>
      <c r="D478" s="144">
        <v>-0.17186905215074233</v>
      </c>
      <c r="E478" s="143">
        <v>3453</v>
      </c>
      <c r="F478" s="144">
        <f t="shared" si="59"/>
        <v>-0.20638933578487706</v>
      </c>
      <c r="G478" s="143">
        <v>7136</v>
      </c>
      <c r="H478" s="144">
        <f t="shared" si="59"/>
        <v>1.0666087460179554</v>
      </c>
      <c r="I478" s="143">
        <v>7555</v>
      </c>
      <c r="J478" s="144">
        <f t="shared" si="59"/>
        <v>5.871636771300448E-2</v>
      </c>
      <c r="K478" s="143">
        <v>8656</v>
      </c>
      <c r="L478" s="144">
        <f t="shared" si="60"/>
        <v>0.14573130377233623</v>
      </c>
      <c r="M478" s="144">
        <f t="shared" si="61"/>
        <v>0.98942771776603089</v>
      </c>
    </row>
    <row r="479" spans="2:14" x14ac:dyDescent="0.25">
      <c r="B479" s="142" t="s">
        <v>156</v>
      </c>
      <c r="C479" s="143">
        <v>4326</v>
      </c>
      <c r="D479" s="144">
        <v>-0.1588566984250438</v>
      </c>
      <c r="E479" s="143">
        <v>1252</v>
      </c>
      <c r="F479" s="144">
        <f t="shared" si="59"/>
        <v>-0.71058714748035134</v>
      </c>
      <c r="G479" s="143">
        <v>6001</v>
      </c>
      <c r="H479" s="144">
        <f t="shared" si="59"/>
        <v>3.7931309904153352</v>
      </c>
      <c r="I479" s="143">
        <v>6224</v>
      </c>
      <c r="J479" s="144">
        <f t="shared" si="59"/>
        <v>3.7160473254457482E-2</v>
      </c>
      <c r="K479" s="143"/>
      <c r="L479" s="144"/>
      <c r="M479" s="144"/>
    </row>
    <row r="480" spans="2:14" x14ac:dyDescent="0.25">
      <c r="B480" s="142" t="s">
        <v>158</v>
      </c>
      <c r="C480" s="143">
        <v>3438</v>
      </c>
      <c r="D480" s="144">
        <v>-0.25873221216041398</v>
      </c>
      <c r="E480" s="143">
        <v>1060</v>
      </c>
      <c r="F480" s="144">
        <f t="shared" si="59"/>
        <v>-0.69168121000581739</v>
      </c>
      <c r="G480" s="143">
        <v>4672</v>
      </c>
      <c r="H480" s="144">
        <f t="shared" si="59"/>
        <v>3.4075471698113207</v>
      </c>
      <c r="I480" s="143">
        <v>4053</v>
      </c>
      <c r="J480" s="144">
        <f t="shared" si="59"/>
        <v>-0.13249143835616439</v>
      </c>
      <c r="K480" s="143"/>
      <c r="L480" s="144"/>
      <c r="M480" s="144"/>
    </row>
    <row r="481" spans="2:14" x14ac:dyDescent="0.25">
      <c r="B481" s="142" t="s">
        <v>160</v>
      </c>
      <c r="C481" s="143">
        <v>2951</v>
      </c>
      <c r="D481" s="144">
        <v>0.21141215106732347</v>
      </c>
      <c r="E481" s="143">
        <v>735</v>
      </c>
      <c r="F481" s="144">
        <f t="shared" si="59"/>
        <v>-0.75093188749576412</v>
      </c>
      <c r="G481" s="143">
        <v>4910</v>
      </c>
      <c r="H481" s="144">
        <f t="shared" si="59"/>
        <v>5.6802721088435373</v>
      </c>
      <c r="I481" s="143">
        <v>4383</v>
      </c>
      <c r="J481" s="144">
        <f t="shared" si="59"/>
        <v>-0.10733197556008145</v>
      </c>
      <c r="K481" s="143"/>
      <c r="L481" s="144"/>
      <c r="M481" s="144"/>
    </row>
    <row r="482" spans="2:14" x14ac:dyDescent="0.25">
      <c r="B482" s="142" t="s">
        <v>162</v>
      </c>
      <c r="C482" s="143">
        <v>3419</v>
      </c>
      <c r="D482" s="144">
        <v>6.772673733804524E-3</v>
      </c>
      <c r="E482" s="143">
        <v>932</v>
      </c>
      <c r="F482" s="144">
        <f t="shared" si="59"/>
        <v>-0.72740567417373503</v>
      </c>
      <c r="G482" s="143">
        <v>4708</v>
      </c>
      <c r="H482" s="144">
        <f t="shared" si="59"/>
        <v>4.0515021459227469</v>
      </c>
      <c r="I482" s="143">
        <v>5390</v>
      </c>
      <c r="J482" s="144">
        <f t="shared" si="59"/>
        <v>0.14485981308411211</v>
      </c>
      <c r="K482" s="143"/>
      <c r="L482" s="144"/>
      <c r="M482" s="144"/>
    </row>
    <row r="483" spans="2:14" ht="15.75" x14ac:dyDescent="0.25">
      <c r="B483" s="145" t="s">
        <v>122</v>
      </c>
      <c r="C483" s="146">
        <v>42310</v>
      </c>
      <c r="D483" s="147">
        <v>-0.18520230323338538</v>
      </c>
      <c r="E483" s="146">
        <v>16787</v>
      </c>
      <c r="F483" s="147">
        <f t="shared" si="59"/>
        <v>-0.60323800519971638</v>
      </c>
      <c r="G483" s="146">
        <v>47128</v>
      </c>
      <c r="H483" s="147">
        <f t="shared" si="59"/>
        <v>1.8074104962173112</v>
      </c>
      <c r="I483" s="146">
        <v>65760</v>
      </c>
      <c r="J483" s="147">
        <f t="shared" si="59"/>
        <v>0.39534883720930236</v>
      </c>
      <c r="K483" s="146">
        <v>56057</v>
      </c>
      <c r="L483" s="147">
        <v>0.22636184642310209</v>
      </c>
      <c r="M483" s="147">
        <v>0.98953009653605917</v>
      </c>
    </row>
    <row r="484" spans="2:14" ht="6" customHeight="1" x14ac:dyDescent="0.25"/>
    <row r="485" spans="2:14" x14ac:dyDescent="0.25">
      <c r="B485" s="49" t="s">
        <v>321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1"/>
      <c r="E486" s="121"/>
      <c r="G486" s="121"/>
      <c r="I486" s="121"/>
      <c r="K486" s="121"/>
    </row>
    <row r="493" spans="2:14" ht="48.75" customHeight="1" thickBot="1" x14ac:dyDescent="0.3">
      <c r="B493" s="322" t="s">
        <v>342</v>
      </c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1" t="s">
        <v>214</v>
      </c>
    </row>
    <row r="494" spans="2:14" ht="10.5" customHeight="1" thickBot="1" x14ac:dyDescent="0.3">
      <c r="B494" s="135"/>
      <c r="C494" s="136"/>
      <c r="D494" s="135"/>
      <c r="E494" s="135"/>
      <c r="F494" s="135"/>
      <c r="G494" s="135"/>
      <c r="H494" s="135"/>
      <c r="I494" s="135"/>
      <c r="J494" s="135"/>
      <c r="K494" s="4"/>
      <c r="L494" s="4"/>
      <c r="N494" s="1" t="s">
        <v>215</v>
      </c>
    </row>
    <row r="495" spans="2:14" ht="22.5" thickTop="1" thickBot="1" x14ac:dyDescent="0.3">
      <c r="B495" s="150" t="str">
        <f>C495</f>
        <v>Islandia</v>
      </c>
      <c r="C495" s="332" t="s">
        <v>232</v>
      </c>
      <c r="D495" s="333"/>
      <c r="E495" s="333"/>
      <c r="F495" s="333"/>
      <c r="G495" s="333"/>
      <c r="H495" s="333"/>
      <c r="I495" s="333"/>
      <c r="J495" s="333"/>
      <c r="K495" s="333"/>
      <c r="L495" s="333"/>
      <c r="M495" s="334"/>
    </row>
    <row r="496" spans="2:14" ht="22.5" thickTop="1" thickBot="1" x14ac:dyDescent="0.3">
      <c r="B496" s="13"/>
      <c r="C496" s="335">
        <f>2019</f>
        <v>2019</v>
      </c>
      <c r="D496" s="336"/>
      <c r="E496" s="337">
        <v>2020</v>
      </c>
      <c r="F496" s="336"/>
      <c r="G496" s="337">
        <v>2021</v>
      </c>
      <c r="H496" s="336"/>
      <c r="I496" s="337">
        <v>2022</v>
      </c>
      <c r="J496" s="336"/>
      <c r="K496" s="337">
        <v>2023</v>
      </c>
      <c r="L496" s="338"/>
      <c r="M496" s="339"/>
    </row>
    <row r="497" spans="2:13" ht="16.5" thickTop="1" thickBot="1" x14ac:dyDescent="0.3">
      <c r="B497" s="16"/>
      <c r="C497" s="138" t="s">
        <v>136</v>
      </c>
      <c r="D497" s="139" t="str">
        <f>CONCATENATE("var ",RIGHT(2019,2),"/",RIGHT(2018,2))</f>
        <v>var 19/18</v>
      </c>
      <c r="E497" s="140" t="s">
        <v>136</v>
      </c>
      <c r="F497" s="139" t="str">
        <f>CONCATENATE("var ",RIGHT(E496,2),"/",RIGHT(E496-1,2))</f>
        <v>var 20/19</v>
      </c>
      <c r="G497" s="140" t="s">
        <v>136</v>
      </c>
      <c r="H497" s="139" t="str">
        <f>CONCATENATE("var ",RIGHT(G496,2),"/",RIGHT(G496-1,2))</f>
        <v>var 21/20</v>
      </c>
      <c r="I497" s="140" t="s">
        <v>136</v>
      </c>
      <c r="J497" s="139" t="str">
        <f>CONCATENATE("var ",RIGHT(I496,2),"/",RIGHT(I496-1,2))</f>
        <v>var 22/21</v>
      </c>
      <c r="K497" s="140" t="s">
        <v>136</v>
      </c>
      <c r="L497" s="139" t="str">
        <f>CONCATENATE("var ",RIGHT(K496,2),"/",RIGHT(K496-1,2))</f>
        <v>var 23/22</v>
      </c>
      <c r="M497" s="139" t="str">
        <f>CONCATENATE("var ",RIGHT(K496,2),"/",RIGHT(2019,2))</f>
        <v>var 23/19</v>
      </c>
    </row>
    <row r="498" spans="2:13" x14ac:dyDescent="0.25">
      <c r="B498" s="142" t="s">
        <v>140</v>
      </c>
      <c r="C498" s="143">
        <v>5</v>
      </c>
      <c r="D498" s="144">
        <v>0.66666666666666674</v>
      </c>
      <c r="E498" s="143">
        <v>1</v>
      </c>
      <c r="F498" s="144">
        <f t="shared" ref="F498:J510" si="62">IFERROR(E498/C498-1,"-")</f>
        <v>-0.8</v>
      </c>
      <c r="G498" s="143">
        <v>2</v>
      </c>
      <c r="H498" s="144">
        <f t="shared" si="62"/>
        <v>1</v>
      </c>
      <c r="I498" s="143">
        <v>28</v>
      </c>
      <c r="J498" s="144">
        <f t="shared" si="62"/>
        <v>13</v>
      </c>
      <c r="K498" s="143">
        <v>10</v>
      </c>
      <c r="L498" s="144">
        <f t="shared" ref="L498:L505" si="63">IFERROR(K498/I498-1,"-")</f>
        <v>-0.64285714285714279</v>
      </c>
      <c r="M498" s="144">
        <f>K498/C498-1</f>
        <v>1</v>
      </c>
    </row>
    <row r="499" spans="2:13" x14ac:dyDescent="0.25">
      <c r="B499" s="142" t="s">
        <v>142</v>
      </c>
      <c r="C499" s="143">
        <v>5</v>
      </c>
      <c r="D499" s="144">
        <v>-0.88636363636363635</v>
      </c>
      <c r="E499" s="143">
        <v>9</v>
      </c>
      <c r="F499" s="144">
        <f t="shared" si="62"/>
        <v>0.8</v>
      </c>
      <c r="G499" s="143">
        <v>0</v>
      </c>
      <c r="H499" s="144">
        <f t="shared" si="62"/>
        <v>-1</v>
      </c>
      <c r="I499" s="143">
        <v>18</v>
      </c>
      <c r="J499" s="144" t="str">
        <f t="shared" si="62"/>
        <v>-</v>
      </c>
      <c r="K499" s="143">
        <v>55</v>
      </c>
      <c r="L499" s="144">
        <f t="shared" si="63"/>
        <v>2.0555555555555554</v>
      </c>
      <c r="M499" s="144">
        <f>IFERROR(K499/C499-1,"-")</f>
        <v>10</v>
      </c>
    </row>
    <row r="500" spans="2:13" x14ac:dyDescent="0.25">
      <c r="B500" s="142" t="s">
        <v>144</v>
      </c>
      <c r="C500" s="143">
        <v>4</v>
      </c>
      <c r="D500" s="144">
        <v>-0.91111111111111109</v>
      </c>
      <c r="E500" s="143">
        <v>0</v>
      </c>
      <c r="F500" s="144">
        <f t="shared" si="62"/>
        <v>-1</v>
      </c>
      <c r="G500" s="143">
        <v>0</v>
      </c>
      <c r="H500" s="144" t="str">
        <f t="shared" si="62"/>
        <v>-</v>
      </c>
      <c r="I500" s="143">
        <v>4</v>
      </c>
      <c r="J500" s="144" t="str">
        <f t="shared" si="62"/>
        <v>-</v>
      </c>
      <c r="K500" s="143">
        <v>7</v>
      </c>
      <c r="L500" s="144">
        <f t="shared" si="63"/>
        <v>0.75</v>
      </c>
      <c r="M500" s="144">
        <f t="shared" ref="M500:M505" si="64">IFERROR(K500/C500-1,"-")</f>
        <v>0.75</v>
      </c>
    </row>
    <row r="501" spans="2:13" x14ac:dyDescent="0.25">
      <c r="B501" s="142" t="s">
        <v>146</v>
      </c>
      <c r="C501" s="143">
        <v>2</v>
      </c>
      <c r="D501" s="144">
        <v>-0.5</v>
      </c>
      <c r="E501" s="143">
        <v>0</v>
      </c>
      <c r="F501" s="144">
        <f t="shared" si="62"/>
        <v>-1</v>
      </c>
      <c r="G501" s="143">
        <v>2</v>
      </c>
      <c r="H501" s="144" t="str">
        <f t="shared" si="62"/>
        <v>-</v>
      </c>
      <c r="I501" s="143">
        <v>0</v>
      </c>
      <c r="J501" s="144">
        <f t="shared" si="62"/>
        <v>-1</v>
      </c>
      <c r="K501" s="143">
        <v>2</v>
      </c>
      <c r="L501" s="144" t="str">
        <f t="shared" si="63"/>
        <v>-</v>
      </c>
      <c r="M501" s="144">
        <f t="shared" si="64"/>
        <v>0</v>
      </c>
    </row>
    <row r="502" spans="2:13" x14ac:dyDescent="0.25">
      <c r="B502" s="142" t="s">
        <v>148</v>
      </c>
      <c r="C502" s="143">
        <v>12</v>
      </c>
      <c r="D502" s="144">
        <v>5</v>
      </c>
      <c r="E502" s="143">
        <v>0</v>
      </c>
      <c r="F502" s="144">
        <f t="shared" si="62"/>
        <v>-1</v>
      </c>
      <c r="G502" s="143">
        <v>5</v>
      </c>
      <c r="H502" s="144" t="str">
        <f t="shared" si="62"/>
        <v>-</v>
      </c>
      <c r="I502" s="143">
        <v>14</v>
      </c>
      <c r="J502" s="144">
        <f t="shared" si="62"/>
        <v>1.7999999999999998</v>
      </c>
      <c r="K502" s="143">
        <v>0</v>
      </c>
      <c r="L502" s="144">
        <f t="shared" si="63"/>
        <v>-1</v>
      </c>
      <c r="M502" s="144">
        <f t="shared" si="64"/>
        <v>-1</v>
      </c>
    </row>
    <row r="503" spans="2:13" x14ac:dyDescent="0.25">
      <c r="B503" s="142" t="s">
        <v>150</v>
      </c>
      <c r="C503" s="143">
        <v>4</v>
      </c>
      <c r="D503" s="144" t="s">
        <v>527</v>
      </c>
      <c r="E503" s="143">
        <v>0</v>
      </c>
      <c r="F503" s="144">
        <f t="shared" si="62"/>
        <v>-1</v>
      </c>
      <c r="G503" s="143">
        <v>0</v>
      </c>
      <c r="H503" s="144" t="str">
        <f t="shared" si="62"/>
        <v>-</v>
      </c>
      <c r="I503" s="143">
        <v>0</v>
      </c>
      <c r="J503" s="144" t="str">
        <f t="shared" si="62"/>
        <v>-</v>
      </c>
      <c r="K503" s="143">
        <v>2</v>
      </c>
      <c r="L503" s="144" t="str">
        <f t="shared" si="63"/>
        <v>-</v>
      </c>
      <c r="M503" s="144">
        <f t="shared" si="64"/>
        <v>-0.5</v>
      </c>
    </row>
    <row r="504" spans="2:13" x14ac:dyDescent="0.25">
      <c r="B504" s="142" t="s">
        <v>152</v>
      </c>
      <c r="C504" s="143">
        <v>0</v>
      </c>
      <c r="D504" s="144" t="s">
        <v>527</v>
      </c>
      <c r="E504" s="143">
        <v>0</v>
      </c>
      <c r="F504" s="144" t="str">
        <f t="shared" si="62"/>
        <v>-</v>
      </c>
      <c r="G504" s="143">
        <v>0</v>
      </c>
      <c r="H504" s="144" t="str">
        <f t="shared" si="62"/>
        <v>-</v>
      </c>
      <c r="I504" s="143">
        <v>2</v>
      </c>
      <c r="J504" s="144" t="str">
        <f t="shared" si="62"/>
        <v>-</v>
      </c>
      <c r="K504" s="143">
        <v>0</v>
      </c>
      <c r="L504" s="144">
        <f t="shared" si="63"/>
        <v>-1</v>
      </c>
      <c r="M504" s="144" t="str">
        <f t="shared" si="64"/>
        <v>-</v>
      </c>
    </row>
    <row r="505" spans="2:13" x14ac:dyDescent="0.25">
      <c r="B505" s="142" t="s">
        <v>154</v>
      </c>
      <c r="C505" s="143">
        <v>0</v>
      </c>
      <c r="D505" s="144" t="s">
        <v>527</v>
      </c>
      <c r="E505" s="143">
        <v>0</v>
      </c>
      <c r="F505" s="144" t="str">
        <f t="shared" si="62"/>
        <v>-</v>
      </c>
      <c r="G505" s="143">
        <v>0</v>
      </c>
      <c r="H505" s="144" t="str">
        <f t="shared" si="62"/>
        <v>-</v>
      </c>
      <c r="I505" s="143">
        <v>3</v>
      </c>
      <c r="J505" s="144" t="str">
        <f t="shared" si="62"/>
        <v>-</v>
      </c>
      <c r="K505" s="143">
        <v>0</v>
      </c>
      <c r="L505" s="144">
        <f t="shared" si="63"/>
        <v>-1</v>
      </c>
      <c r="M505" s="144" t="str">
        <f t="shared" si="64"/>
        <v>-</v>
      </c>
    </row>
    <row r="506" spans="2:13" x14ac:dyDescent="0.25">
      <c r="B506" s="142" t="s">
        <v>156</v>
      </c>
      <c r="C506" s="143">
        <v>2</v>
      </c>
      <c r="D506" s="144">
        <v>-0.33333333333333337</v>
      </c>
      <c r="E506" s="143">
        <v>0</v>
      </c>
      <c r="F506" s="144">
        <f t="shared" si="62"/>
        <v>-1</v>
      </c>
      <c r="G506" s="143">
        <v>0</v>
      </c>
      <c r="H506" s="144" t="str">
        <f t="shared" si="62"/>
        <v>-</v>
      </c>
      <c r="I506" s="143">
        <v>4</v>
      </c>
      <c r="J506" s="144" t="str">
        <f t="shared" si="62"/>
        <v>-</v>
      </c>
      <c r="K506" s="143"/>
      <c r="L506" s="144"/>
      <c r="M506" s="144"/>
    </row>
    <row r="507" spans="2:13" x14ac:dyDescent="0.25">
      <c r="B507" s="142" t="s">
        <v>158</v>
      </c>
      <c r="C507" s="143">
        <v>2</v>
      </c>
      <c r="D507" s="144">
        <v>-0.6</v>
      </c>
      <c r="E507" s="143">
        <v>0</v>
      </c>
      <c r="F507" s="144">
        <f t="shared" si="62"/>
        <v>-1</v>
      </c>
      <c r="G507" s="143">
        <v>6</v>
      </c>
      <c r="H507" s="144" t="str">
        <f t="shared" si="62"/>
        <v>-</v>
      </c>
      <c r="I507" s="143">
        <v>14</v>
      </c>
      <c r="J507" s="144">
        <f t="shared" si="62"/>
        <v>1.3333333333333335</v>
      </c>
      <c r="K507" s="143"/>
      <c r="L507" s="144"/>
      <c r="M507" s="144"/>
    </row>
    <row r="508" spans="2:13" x14ac:dyDescent="0.25">
      <c r="B508" s="142" t="s">
        <v>160</v>
      </c>
      <c r="C508" s="143">
        <v>1</v>
      </c>
      <c r="D508" s="144">
        <v>-0.66666666666666674</v>
      </c>
      <c r="E508" s="143">
        <v>0</v>
      </c>
      <c r="F508" s="144">
        <f t="shared" si="62"/>
        <v>-1</v>
      </c>
      <c r="G508" s="143">
        <v>4</v>
      </c>
      <c r="H508" s="144" t="str">
        <f t="shared" si="62"/>
        <v>-</v>
      </c>
      <c r="I508" s="143">
        <v>15</v>
      </c>
      <c r="J508" s="144">
        <f t="shared" si="62"/>
        <v>2.75</v>
      </c>
      <c r="K508" s="143"/>
      <c r="L508" s="144"/>
      <c r="M508" s="144"/>
    </row>
    <row r="509" spans="2:13" x14ac:dyDescent="0.25">
      <c r="B509" s="142" t="s">
        <v>162</v>
      </c>
      <c r="C509" s="143">
        <v>9</v>
      </c>
      <c r="D509" s="144">
        <v>-0.18181818181818177</v>
      </c>
      <c r="E509" s="143">
        <v>1</v>
      </c>
      <c r="F509" s="144">
        <f t="shared" si="62"/>
        <v>-0.88888888888888884</v>
      </c>
      <c r="G509" s="143">
        <v>12</v>
      </c>
      <c r="H509" s="144">
        <f t="shared" si="62"/>
        <v>11</v>
      </c>
      <c r="I509" s="143">
        <v>10</v>
      </c>
      <c r="J509" s="144">
        <f t="shared" si="62"/>
        <v>-0.16666666666666663</v>
      </c>
      <c r="K509" s="143"/>
      <c r="L509" s="144"/>
      <c r="M509" s="144"/>
    </row>
    <row r="510" spans="2:13" ht="15.75" x14ac:dyDescent="0.25">
      <c r="B510" s="145" t="s">
        <v>122</v>
      </c>
      <c r="C510" s="146">
        <v>46</v>
      </c>
      <c r="D510" s="147">
        <v>-0.6166666666666667</v>
      </c>
      <c r="E510" s="146">
        <v>11</v>
      </c>
      <c r="F510" s="147">
        <f t="shared" si="62"/>
        <v>-0.76086956521739135</v>
      </c>
      <c r="G510" s="146">
        <v>31</v>
      </c>
      <c r="H510" s="147">
        <f t="shared" si="62"/>
        <v>1.8181818181818183</v>
      </c>
      <c r="I510" s="146">
        <v>112</v>
      </c>
      <c r="J510" s="147">
        <f t="shared" si="62"/>
        <v>2.6129032258064515</v>
      </c>
      <c r="K510" s="146">
        <v>76</v>
      </c>
      <c r="L510" s="147">
        <v>0.10144927536231885</v>
      </c>
      <c r="M510" s="147">
        <v>1.375</v>
      </c>
    </row>
    <row r="511" spans="2:13" ht="6" customHeight="1" x14ac:dyDescent="0.25"/>
    <row r="512" spans="2:13" x14ac:dyDescent="0.25">
      <c r="B512" s="49" t="s">
        <v>321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1"/>
      <c r="E513" s="121"/>
      <c r="G513" s="121"/>
      <c r="I513" s="141"/>
    </row>
    <row r="516" spans="2:14" ht="48.75" customHeight="1" thickBot="1" x14ac:dyDescent="0.3">
      <c r="B516" s="322" t="s">
        <v>343</v>
      </c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1" t="s">
        <v>214</v>
      </c>
    </row>
    <row r="517" spans="2:14" ht="10.5" customHeight="1" thickBot="1" x14ac:dyDescent="0.3">
      <c r="B517" s="135"/>
      <c r="C517" s="136"/>
      <c r="D517" s="135"/>
      <c r="E517" s="135"/>
      <c r="F517" s="135"/>
      <c r="G517" s="135"/>
      <c r="H517" s="135"/>
      <c r="I517" s="135"/>
      <c r="J517" s="135"/>
      <c r="K517" s="4"/>
      <c r="L517" s="4"/>
      <c r="N517" s="1" t="s">
        <v>215</v>
      </c>
    </row>
    <row r="518" spans="2:14" ht="22.5" thickTop="1" thickBot="1" x14ac:dyDescent="0.3">
      <c r="B518" s="150" t="str">
        <f>C518</f>
        <v>Luxemburgo</v>
      </c>
      <c r="C518" s="332" t="s">
        <v>234</v>
      </c>
      <c r="D518" s="333"/>
      <c r="E518" s="333"/>
      <c r="F518" s="333"/>
      <c r="G518" s="333"/>
      <c r="H518" s="333"/>
      <c r="I518" s="333"/>
      <c r="J518" s="333"/>
      <c r="K518" s="333"/>
      <c r="L518" s="333"/>
      <c r="M518" s="334"/>
    </row>
    <row r="519" spans="2:14" ht="22.5" thickTop="1" thickBot="1" x14ac:dyDescent="0.3">
      <c r="B519" s="13"/>
      <c r="C519" s="335">
        <f>2019</f>
        <v>2019</v>
      </c>
      <c r="D519" s="336"/>
      <c r="E519" s="337">
        <v>2020</v>
      </c>
      <c r="F519" s="336"/>
      <c r="G519" s="337">
        <v>2021</v>
      </c>
      <c r="H519" s="336"/>
      <c r="I519" s="337">
        <v>2022</v>
      </c>
      <c r="J519" s="336"/>
      <c r="K519" s="337">
        <v>2023</v>
      </c>
      <c r="L519" s="338"/>
      <c r="M519" s="339"/>
    </row>
    <row r="520" spans="2:14" ht="16.5" thickTop="1" thickBot="1" x14ac:dyDescent="0.3">
      <c r="B520" s="16"/>
      <c r="C520" s="138" t="s">
        <v>136</v>
      </c>
      <c r="D520" s="139" t="str">
        <f>CONCATENATE("var ",RIGHT(2019,2),"/",RIGHT(2018,2))</f>
        <v>var 19/18</v>
      </c>
      <c r="E520" s="140" t="s">
        <v>136</v>
      </c>
      <c r="F520" s="139" t="str">
        <f>CONCATENATE("var ",RIGHT(E519,2),"/",RIGHT(E519-1,2))</f>
        <v>var 20/19</v>
      </c>
      <c r="G520" s="140" t="s">
        <v>136</v>
      </c>
      <c r="H520" s="139" t="str">
        <f>CONCATENATE("var ",RIGHT(G519,2),"/",RIGHT(G519-1,2))</f>
        <v>var 21/20</v>
      </c>
      <c r="I520" s="140" t="s">
        <v>136</v>
      </c>
      <c r="J520" s="139" t="str">
        <f>CONCATENATE("var ",RIGHT(I519,2),"/",RIGHT(I519-1,2))</f>
        <v>var 22/21</v>
      </c>
      <c r="K520" s="140" t="s">
        <v>136</v>
      </c>
      <c r="L520" s="139" t="str">
        <f>CONCATENATE("var ",RIGHT(K519,2),"/",RIGHT(K519-1,2))</f>
        <v>var 23/22</v>
      </c>
      <c r="M520" s="139" t="str">
        <f>CONCATENATE("var ",RIGHT(K519,2),"/",RIGHT(2019,2))</f>
        <v>var 23/19</v>
      </c>
    </row>
    <row r="521" spans="2:14" x14ac:dyDescent="0.25">
      <c r="B521" s="142" t="s">
        <v>140</v>
      </c>
      <c r="C521" s="143">
        <v>95</v>
      </c>
      <c r="D521" s="144">
        <v>-0.53431372549019607</v>
      </c>
      <c r="E521" s="143">
        <v>118</v>
      </c>
      <c r="F521" s="144">
        <f t="shared" ref="F521:J533" si="65">IFERROR(E521/C521-1,"-")</f>
        <v>0.24210526315789482</v>
      </c>
      <c r="G521" s="143">
        <v>119</v>
      </c>
      <c r="H521" s="144">
        <f t="shared" si="65"/>
        <v>8.4745762711864181E-3</v>
      </c>
      <c r="I521" s="143">
        <v>107</v>
      </c>
      <c r="J521" s="144">
        <f t="shared" si="65"/>
        <v>-0.10084033613445376</v>
      </c>
      <c r="K521" s="143">
        <v>149</v>
      </c>
      <c r="L521" s="144">
        <f t="shared" ref="L521:L528" si="66">IFERROR(K521/I521-1,"-")</f>
        <v>0.39252336448598135</v>
      </c>
      <c r="M521" s="144">
        <f>K521/C521-1</f>
        <v>0.56842105263157894</v>
      </c>
    </row>
    <row r="522" spans="2:14" x14ac:dyDescent="0.25">
      <c r="B522" s="142" t="s">
        <v>142</v>
      </c>
      <c r="C522" s="143">
        <v>161</v>
      </c>
      <c r="D522" s="144">
        <v>0.39999999999999991</v>
      </c>
      <c r="E522" s="143">
        <v>153</v>
      </c>
      <c r="F522" s="144">
        <f t="shared" si="65"/>
        <v>-4.9689440993788803E-2</v>
      </c>
      <c r="G522" s="143">
        <v>149</v>
      </c>
      <c r="H522" s="144">
        <f t="shared" si="65"/>
        <v>-2.6143790849673221E-2</v>
      </c>
      <c r="I522" s="143">
        <v>243</v>
      </c>
      <c r="J522" s="144">
        <f t="shared" si="65"/>
        <v>0.63087248322147649</v>
      </c>
      <c r="K522" s="143">
        <v>262</v>
      </c>
      <c r="L522" s="144">
        <f t="shared" si="66"/>
        <v>7.8189300411522611E-2</v>
      </c>
      <c r="M522" s="144">
        <f>IFERROR(K522/C522-1,"-")</f>
        <v>0.62732919254658381</v>
      </c>
    </row>
    <row r="523" spans="2:14" x14ac:dyDescent="0.25">
      <c r="B523" s="142" t="s">
        <v>144</v>
      </c>
      <c r="C523" s="143">
        <v>107</v>
      </c>
      <c r="D523" s="144">
        <v>5.9405940594059459E-2</v>
      </c>
      <c r="E523" s="143">
        <v>49</v>
      </c>
      <c r="F523" s="144">
        <f t="shared" si="65"/>
        <v>-0.5420560747663552</v>
      </c>
      <c r="G523" s="143">
        <v>166</v>
      </c>
      <c r="H523" s="144">
        <f t="shared" si="65"/>
        <v>2.3877551020408165</v>
      </c>
      <c r="I523" s="143">
        <v>150</v>
      </c>
      <c r="J523" s="144">
        <f t="shared" si="65"/>
        <v>-9.6385542168674676E-2</v>
      </c>
      <c r="K523" s="143">
        <v>169</v>
      </c>
      <c r="L523" s="144">
        <f t="shared" si="66"/>
        <v>0.12666666666666671</v>
      </c>
      <c r="M523" s="144">
        <f t="shared" ref="M523:M528" si="67">IFERROR(K523/C523-1,"-")</f>
        <v>0.57943925233644866</v>
      </c>
    </row>
    <row r="524" spans="2:14" x14ac:dyDescent="0.25">
      <c r="B524" s="142" t="s">
        <v>146</v>
      </c>
      <c r="C524" s="143">
        <v>239</v>
      </c>
      <c r="D524" s="144">
        <v>3.0172413793103425E-2</v>
      </c>
      <c r="E524" s="143">
        <v>0</v>
      </c>
      <c r="F524" s="144">
        <f t="shared" si="65"/>
        <v>-1</v>
      </c>
      <c r="G524" s="143">
        <v>588</v>
      </c>
      <c r="H524" s="144" t="str">
        <f t="shared" si="65"/>
        <v>-</v>
      </c>
      <c r="I524" s="143">
        <v>265</v>
      </c>
      <c r="J524" s="144">
        <f t="shared" si="65"/>
        <v>-0.54931972789115646</v>
      </c>
      <c r="K524" s="143">
        <v>267</v>
      </c>
      <c r="L524" s="144">
        <f t="shared" si="66"/>
        <v>7.547169811320753E-3</v>
      </c>
      <c r="M524" s="144">
        <f t="shared" si="67"/>
        <v>0.11715481171548126</v>
      </c>
    </row>
    <row r="525" spans="2:14" x14ac:dyDescent="0.25">
      <c r="B525" s="142" t="s">
        <v>148</v>
      </c>
      <c r="C525" s="143">
        <v>128</v>
      </c>
      <c r="D525" s="144">
        <v>0.13274336283185839</v>
      </c>
      <c r="E525" s="143">
        <v>0</v>
      </c>
      <c r="F525" s="144">
        <f t="shared" si="65"/>
        <v>-1</v>
      </c>
      <c r="G525" s="143">
        <v>660</v>
      </c>
      <c r="H525" s="144" t="str">
        <f t="shared" si="65"/>
        <v>-</v>
      </c>
      <c r="I525" s="143">
        <v>285</v>
      </c>
      <c r="J525" s="144">
        <f t="shared" si="65"/>
        <v>-0.56818181818181812</v>
      </c>
      <c r="K525" s="143">
        <v>247</v>
      </c>
      <c r="L525" s="144">
        <f t="shared" si="66"/>
        <v>-0.1333333333333333</v>
      </c>
      <c r="M525" s="144">
        <f t="shared" si="67"/>
        <v>0.9296875</v>
      </c>
    </row>
    <row r="526" spans="2:14" x14ac:dyDescent="0.25">
      <c r="B526" s="142" t="s">
        <v>150</v>
      </c>
      <c r="C526" s="143">
        <v>155</v>
      </c>
      <c r="D526" s="144">
        <v>1.9807692307692308</v>
      </c>
      <c r="E526" s="143">
        <v>0</v>
      </c>
      <c r="F526" s="144">
        <f t="shared" si="65"/>
        <v>-1</v>
      </c>
      <c r="G526" s="143">
        <v>258</v>
      </c>
      <c r="H526" s="144" t="str">
        <f t="shared" si="65"/>
        <v>-</v>
      </c>
      <c r="I526" s="143">
        <v>154</v>
      </c>
      <c r="J526" s="144">
        <f t="shared" si="65"/>
        <v>-0.4031007751937985</v>
      </c>
      <c r="K526" s="143">
        <v>125</v>
      </c>
      <c r="L526" s="144">
        <f t="shared" si="66"/>
        <v>-0.18831168831168832</v>
      </c>
      <c r="M526" s="144">
        <f t="shared" si="67"/>
        <v>-0.19354838709677424</v>
      </c>
    </row>
    <row r="527" spans="2:14" x14ac:dyDescent="0.25">
      <c r="B527" s="142" t="s">
        <v>152</v>
      </c>
      <c r="C527" s="143">
        <v>99</v>
      </c>
      <c r="D527" s="144">
        <v>0.125</v>
      </c>
      <c r="E527" s="143">
        <v>84</v>
      </c>
      <c r="F527" s="144">
        <f t="shared" si="65"/>
        <v>-0.15151515151515149</v>
      </c>
      <c r="G527" s="143">
        <v>269</v>
      </c>
      <c r="H527" s="144">
        <f t="shared" si="65"/>
        <v>2.2023809523809526</v>
      </c>
      <c r="I527" s="143">
        <v>319</v>
      </c>
      <c r="J527" s="144">
        <f t="shared" si="65"/>
        <v>0.18587360594795532</v>
      </c>
      <c r="K527" s="143">
        <v>164</v>
      </c>
      <c r="L527" s="144">
        <f t="shared" si="66"/>
        <v>-0.48589341692789967</v>
      </c>
      <c r="M527" s="144">
        <f t="shared" si="67"/>
        <v>0.65656565656565657</v>
      </c>
    </row>
    <row r="528" spans="2:14" x14ac:dyDescent="0.25">
      <c r="B528" s="142" t="s">
        <v>154</v>
      </c>
      <c r="C528" s="143">
        <v>267</v>
      </c>
      <c r="D528" s="144">
        <v>0.27142857142857135</v>
      </c>
      <c r="E528" s="143">
        <v>155</v>
      </c>
      <c r="F528" s="144">
        <f t="shared" si="65"/>
        <v>-0.41947565543071164</v>
      </c>
      <c r="G528" s="143">
        <v>478</v>
      </c>
      <c r="H528" s="144">
        <f t="shared" si="65"/>
        <v>2.0838709677419356</v>
      </c>
      <c r="I528" s="143">
        <v>301</v>
      </c>
      <c r="J528" s="144">
        <f t="shared" si="65"/>
        <v>-0.37029288702928875</v>
      </c>
      <c r="K528" s="143">
        <v>309</v>
      </c>
      <c r="L528" s="144">
        <f t="shared" si="66"/>
        <v>2.6578073089700949E-2</v>
      </c>
      <c r="M528" s="144">
        <f t="shared" si="67"/>
        <v>0.15730337078651679</v>
      </c>
    </row>
    <row r="529" spans="2:14" x14ac:dyDescent="0.25">
      <c r="B529" s="142" t="s">
        <v>156</v>
      </c>
      <c r="C529" s="143">
        <v>99</v>
      </c>
      <c r="D529" s="144">
        <v>-0.26119402985074625</v>
      </c>
      <c r="E529" s="143">
        <v>95</v>
      </c>
      <c r="F529" s="144">
        <f t="shared" si="65"/>
        <v>-4.0404040404040442E-2</v>
      </c>
      <c r="G529" s="143">
        <v>181</v>
      </c>
      <c r="H529" s="144">
        <f t="shared" si="65"/>
        <v>0.90526315789473677</v>
      </c>
      <c r="I529" s="143">
        <v>189</v>
      </c>
      <c r="J529" s="144">
        <f t="shared" si="65"/>
        <v>4.4198895027624419E-2</v>
      </c>
      <c r="K529" s="143"/>
      <c r="L529" s="144"/>
      <c r="M529" s="144"/>
    </row>
    <row r="530" spans="2:14" x14ac:dyDescent="0.25">
      <c r="B530" s="142" t="s">
        <v>158</v>
      </c>
      <c r="C530" s="143">
        <v>112</v>
      </c>
      <c r="D530" s="144">
        <v>-0.21678321678321677</v>
      </c>
      <c r="E530" s="143">
        <v>84</v>
      </c>
      <c r="F530" s="144">
        <f t="shared" si="65"/>
        <v>-0.25</v>
      </c>
      <c r="G530" s="143">
        <v>226</v>
      </c>
      <c r="H530" s="144">
        <f t="shared" si="65"/>
        <v>1.6904761904761907</v>
      </c>
      <c r="I530" s="143">
        <v>189</v>
      </c>
      <c r="J530" s="144">
        <f t="shared" si="65"/>
        <v>-0.16371681415929207</v>
      </c>
      <c r="K530" s="143"/>
      <c r="L530" s="144"/>
      <c r="M530" s="144"/>
    </row>
    <row r="531" spans="2:14" x14ac:dyDescent="0.25">
      <c r="B531" s="142" t="s">
        <v>160</v>
      </c>
      <c r="C531" s="143">
        <v>91</v>
      </c>
      <c r="D531" s="144">
        <v>0.24657534246575352</v>
      </c>
      <c r="E531" s="143">
        <v>51</v>
      </c>
      <c r="F531" s="144">
        <f t="shared" si="65"/>
        <v>-0.43956043956043955</v>
      </c>
      <c r="G531" s="143">
        <v>235</v>
      </c>
      <c r="H531" s="144">
        <f t="shared" si="65"/>
        <v>3.6078431372549016</v>
      </c>
      <c r="I531" s="143">
        <v>148</v>
      </c>
      <c r="J531" s="144">
        <f t="shared" si="65"/>
        <v>-0.37021276595744679</v>
      </c>
      <c r="K531" s="143"/>
      <c r="L531" s="144"/>
      <c r="M531" s="144"/>
    </row>
    <row r="532" spans="2:14" x14ac:dyDescent="0.25">
      <c r="B532" s="142" t="s">
        <v>162</v>
      </c>
      <c r="C532" s="143">
        <v>178</v>
      </c>
      <c r="D532" s="144">
        <v>1.0941176470588236</v>
      </c>
      <c r="E532" s="143">
        <v>120</v>
      </c>
      <c r="F532" s="144">
        <f t="shared" si="65"/>
        <v>-0.3258426966292135</v>
      </c>
      <c r="G532" s="143">
        <v>208</v>
      </c>
      <c r="H532" s="144">
        <f t="shared" si="65"/>
        <v>0.73333333333333339</v>
      </c>
      <c r="I532" s="143">
        <v>172</v>
      </c>
      <c r="J532" s="144">
        <f t="shared" si="65"/>
        <v>-0.17307692307692313</v>
      </c>
      <c r="K532" s="143"/>
      <c r="L532" s="144"/>
      <c r="M532" s="144"/>
    </row>
    <row r="533" spans="2:14" ht="15.75" x14ac:dyDescent="0.25">
      <c r="B533" s="145" t="s">
        <v>122</v>
      </c>
      <c r="C533" s="146">
        <v>1731</v>
      </c>
      <c r="D533" s="147">
        <v>0.11677419354838703</v>
      </c>
      <c r="E533" s="146">
        <v>909</v>
      </c>
      <c r="F533" s="147">
        <f t="shared" si="65"/>
        <v>-0.47487001733102252</v>
      </c>
      <c r="G533" s="146">
        <v>3537</v>
      </c>
      <c r="H533" s="147">
        <f t="shared" si="65"/>
        <v>2.891089108910891</v>
      </c>
      <c r="I533" s="146">
        <v>2522</v>
      </c>
      <c r="J533" s="147">
        <f t="shared" si="65"/>
        <v>-0.2869663556686457</v>
      </c>
      <c r="K533" s="146">
        <v>1692</v>
      </c>
      <c r="L533" s="147">
        <v>-7.2368421052631526E-2</v>
      </c>
      <c r="M533" s="147">
        <v>0.35251798561151082</v>
      </c>
    </row>
    <row r="534" spans="2:14" ht="6" customHeight="1" x14ac:dyDescent="0.25"/>
    <row r="535" spans="2:14" x14ac:dyDescent="0.25">
      <c r="B535" s="49" t="s">
        <v>321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1"/>
      <c r="E536" s="121"/>
      <c r="G536" s="121"/>
      <c r="I536" s="121"/>
      <c r="K536" s="121"/>
    </row>
    <row r="539" spans="2:14" ht="48.75" customHeight="1" thickBot="1" x14ac:dyDescent="0.3">
      <c r="B539" s="322" t="s">
        <v>344</v>
      </c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1" t="s">
        <v>214</v>
      </c>
    </row>
    <row r="540" spans="2:14" ht="10.5" customHeight="1" thickBot="1" x14ac:dyDescent="0.3">
      <c r="B540" s="135"/>
      <c r="C540" s="136"/>
      <c r="D540" s="135"/>
      <c r="E540" s="135"/>
      <c r="F540" s="135"/>
      <c r="G540" s="135"/>
      <c r="H540" s="135"/>
      <c r="I540" s="135"/>
      <c r="J540" s="135"/>
      <c r="K540" s="4"/>
      <c r="L540" s="4"/>
      <c r="N540" s="1" t="s">
        <v>215</v>
      </c>
    </row>
    <row r="541" spans="2:14" ht="22.5" thickTop="1" thickBot="1" x14ac:dyDescent="0.3">
      <c r="B541" s="150" t="str">
        <f>C541</f>
        <v>Lituania</v>
      </c>
      <c r="C541" s="332" t="s">
        <v>236</v>
      </c>
      <c r="D541" s="333"/>
      <c r="E541" s="333"/>
      <c r="F541" s="333"/>
      <c r="G541" s="333"/>
      <c r="H541" s="333"/>
      <c r="I541" s="333"/>
      <c r="J541" s="333"/>
      <c r="K541" s="333"/>
      <c r="L541" s="333"/>
      <c r="M541" s="334"/>
    </row>
    <row r="542" spans="2:14" ht="22.5" thickTop="1" thickBot="1" x14ac:dyDescent="0.3">
      <c r="B542" s="13"/>
      <c r="C542" s="335">
        <f>2019</f>
        <v>2019</v>
      </c>
      <c r="D542" s="336"/>
      <c r="E542" s="337">
        <v>2020</v>
      </c>
      <c r="F542" s="336"/>
      <c r="G542" s="337">
        <v>2021</v>
      </c>
      <c r="H542" s="336"/>
      <c r="I542" s="337">
        <v>2022</v>
      </c>
      <c r="J542" s="336"/>
      <c r="K542" s="337">
        <v>2023</v>
      </c>
      <c r="L542" s="338"/>
      <c r="M542" s="339"/>
    </row>
    <row r="543" spans="2:14" ht="16.5" thickTop="1" thickBot="1" x14ac:dyDescent="0.3">
      <c r="B543" s="16"/>
      <c r="C543" s="138" t="s">
        <v>136</v>
      </c>
      <c r="D543" s="139" t="str">
        <f>CONCATENATE("var ",RIGHT(2019,2),"/",RIGHT(2018,2))</f>
        <v>var 19/18</v>
      </c>
      <c r="E543" s="140" t="s">
        <v>136</v>
      </c>
      <c r="F543" s="139" t="str">
        <f>CONCATENATE("var ",RIGHT(E542,2),"/",RIGHT(E542-1,2))</f>
        <v>var 20/19</v>
      </c>
      <c r="G543" s="140" t="s">
        <v>136</v>
      </c>
      <c r="H543" s="139" t="str">
        <f>CONCATENATE("var ",RIGHT(G542,2),"/",RIGHT(G542-1,2))</f>
        <v>var 21/20</v>
      </c>
      <c r="I543" s="140" t="s">
        <v>136</v>
      </c>
      <c r="J543" s="139" t="str">
        <f>CONCATENATE("var ",RIGHT(I542,2),"/",RIGHT(I542-1,2))</f>
        <v>var 22/21</v>
      </c>
      <c r="K543" s="140" t="s">
        <v>136</v>
      </c>
      <c r="L543" s="139" t="str">
        <f>CONCATENATE("var ",RIGHT(K542,2),"/",RIGHT(K542-1,2))</f>
        <v>var 23/22</v>
      </c>
      <c r="M543" s="139" t="str">
        <f>CONCATENATE("var ",RIGHT(K542,2),"/",RIGHT(2019,2))</f>
        <v>var 23/19</v>
      </c>
    </row>
    <row r="544" spans="2:14" x14ac:dyDescent="0.25">
      <c r="B544" s="142" t="s">
        <v>140</v>
      </c>
      <c r="C544" s="143">
        <v>372</v>
      </c>
      <c r="D544" s="144">
        <v>3.0434782608695654</v>
      </c>
      <c r="E544" s="143">
        <v>113</v>
      </c>
      <c r="F544" s="144">
        <f t="shared" ref="F544:J556" si="68">IFERROR(E544/C544-1,"-")</f>
        <v>-0.69623655913978499</v>
      </c>
      <c r="G544" s="143">
        <v>95</v>
      </c>
      <c r="H544" s="144">
        <f t="shared" si="68"/>
        <v>-0.15929203539823011</v>
      </c>
      <c r="I544" s="143">
        <v>323</v>
      </c>
      <c r="J544" s="144">
        <f t="shared" si="68"/>
        <v>2.4</v>
      </c>
      <c r="K544" s="143">
        <v>222</v>
      </c>
      <c r="L544" s="144">
        <f t="shared" ref="L544:L551" si="69">IFERROR(K544/I544-1,"-")</f>
        <v>-0.31269349845201233</v>
      </c>
      <c r="M544" s="144">
        <f>K544/C544-1</f>
        <v>-0.40322580645161288</v>
      </c>
    </row>
    <row r="545" spans="2:13" x14ac:dyDescent="0.25">
      <c r="B545" s="142" t="s">
        <v>142</v>
      </c>
      <c r="C545" s="143">
        <v>405</v>
      </c>
      <c r="D545" s="144">
        <v>2.2661290322580645</v>
      </c>
      <c r="E545" s="143">
        <v>74</v>
      </c>
      <c r="F545" s="144">
        <f t="shared" si="68"/>
        <v>-0.81728395061728398</v>
      </c>
      <c r="G545" s="143">
        <v>39</v>
      </c>
      <c r="H545" s="144">
        <f t="shared" si="68"/>
        <v>-0.47297297297297303</v>
      </c>
      <c r="I545" s="143">
        <v>216</v>
      </c>
      <c r="J545" s="144">
        <f t="shared" si="68"/>
        <v>4.5384615384615383</v>
      </c>
      <c r="K545" s="143">
        <v>306</v>
      </c>
      <c r="L545" s="144">
        <f t="shared" si="69"/>
        <v>0.41666666666666674</v>
      </c>
      <c r="M545" s="144">
        <f>IFERROR(K545/C545-1,"-")</f>
        <v>-0.24444444444444446</v>
      </c>
    </row>
    <row r="546" spans="2:13" x14ac:dyDescent="0.25">
      <c r="B546" s="142" t="s">
        <v>144</v>
      </c>
      <c r="C546" s="143">
        <v>295</v>
      </c>
      <c r="D546" s="144">
        <v>-0.29928741092636579</v>
      </c>
      <c r="E546" s="143">
        <v>48</v>
      </c>
      <c r="F546" s="144">
        <f t="shared" si="68"/>
        <v>-0.83728813559322035</v>
      </c>
      <c r="G546" s="143">
        <v>29</v>
      </c>
      <c r="H546" s="144">
        <f t="shared" si="68"/>
        <v>-0.39583333333333337</v>
      </c>
      <c r="I546" s="143">
        <v>267</v>
      </c>
      <c r="J546" s="144">
        <f t="shared" si="68"/>
        <v>8.2068965517241388</v>
      </c>
      <c r="K546" s="143">
        <v>352</v>
      </c>
      <c r="L546" s="144">
        <f t="shared" si="69"/>
        <v>0.31835205992509352</v>
      </c>
      <c r="M546" s="144">
        <f t="shared" ref="M546:M551" si="70">IFERROR(K546/C546-1,"-")</f>
        <v>0.19322033898305091</v>
      </c>
    </row>
    <row r="547" spans="2:13" x14ac:dyDescent="0.25">
      <c r="B547" s="142" t="s">
        <v>146</v>
      </c>
      <c r="C547" s="143">
        <v>515</v>
      </c>
      <c r="D547" s="144">
        <v>0.24096385542168686</v>
      </c>
      <c r="E547" s="143">
        <v>0</v>
      </c>
      <c r="F547" s="144">
        <f t="shared" si="68"/>
        <v>-1</v>
      </c>
      <c r="G547" s="143">
        <v>25</v>
      </c>
      <c r="H547" s="144" t="str">
        <f t="shared" si="68"/>
        <v>-</v>
      </c>
      <c r="I547" s="143">
        <v>202</v>
      </c>
      <c r="J547" s="144">
        <f t="shared" si="68"/>
        <v>7.08</v>
      </c>
      <c r="K547" s="143">
        <v>314</v>
      </c>
      <c r="L547" s="144">
        <f t="shared" si="69"/>
        <v>0.5544554455445545</v>
      </c>
      <c r="M547" s="144">
        <f t="shared" si="70"/>
        <v>-0.39029126213592236</v>
      </c>
    </row>
    <row r="548" spans="2:13" x14ac:dyDescent="0.25">
      <c r="B548" s="142" t="s">
        <v>148</v>
      </c>
      <c r="C548" s="143">
        <v>106</v>
      </c>
      <c r="D548" s="144">
        <v>0.12765957446808507</v>
      </c>
      <c r="E548" s="143">
        <v>0</v>
      </c>
      <c r="F548" s="144">
        <f t="shared" si="68"/>
        <v>-1</v>
      </c>
      <c r="G548" s="143">
        <v>24</v>
      </c>
      <c r="H548" s="144" t="str">
        <f t="shared" si="68"/>
        <v>-</v>
      </c>
      <c r="I548" s="143">
        <v>285</v>
      </c>
      <c r="J548" s="144">
        <f t="shared" si="68"/>
        <v>10.875</v>
      </c>
      <c r="K548" s="143">
        <v>231</v>
      </c>
      <c r="L548" s="144">
        <f t="shared" si="69"/>
        <v>-0.18947368421052635</v>
      </c>
      <c r="M548" s="144">
        <f t="shared" si="70"/>
        <v>1.1792452830188678</v>
      </c>
    </row>
    <row r="549" spans="2:13" x14ac:dyDescent="0.25">
      <c r="B549" s="142" t="s">
        <v>150</v>
      </c>
      <c r="C549" s="143">
        <v>43</v>
      </c>
      <c r="D549" s="144">
        <v>-0.49411764705882355</v>
      </c>
      <c r="E549" s="143">
        <v>0</v>
      </c>
      <c r="F549" s="144">
        <f t="shared" si="68"/>
        <v>-1</v>
      </c>
      <c r="G549" s="143">
        <v>22</v>
      </c>
      <c r="H549" s="144" t="str">
        <f t="shared" si="68"/>
        <v>-</v>
      </c>
      <c r="I549" s="143">
        <v>162</v>
      </c>
      <c r="J549" s="144">
        <f t="shared" si="68"/>
        <v>6.3636363636363633</v>
      </c>
      <c r="K549" s="143">
        <v>164</v>
      </c>
      <c r="L549" s="144">
        <f t="shared" si="69"/>
        <v>1.2345679012345734E-2</v>
      </c>
      <c r="M549" s="144">
        <f t="shared" si="70"/>
        <v>2.8139534883720931</v>
      </c>
    </row>
    <row r="550" spans="2:13" x14ac:dyDescent="0.25">
      <c r="B550" s="142" t="s">
        <v>152</v>
      </c>
      <c r="C550" s="143">
        <v>34</v>
      </c>
      <c r="D550" s="144">
        <v>-8.108108108108103E-2</v>
      </c>
      <c r="E550" s="143">
        <v>22</v>
      </c>
      <c r="F550" s="144">
        <f t="shared" si="68"/>
        <v>-0.3529411764705882</v>
      </c>
      <c r="G550" s="143">
        <v>73</v>
      </c>
      <c r="H550" s="144">
        <f t="shared" si="68"/>
        <v>2.3181818181818183</v>
      </c>
      <c r="I550" s="143">
        <v>143</v>
      </c>
      <c r="J550" s="144">
        <f t="shared" si="68"/>
        <v>0.95890410958904115</v>
      </c>
      <c r="K550" s="143">
        <v>136</v>
      </c>
      <c r="L550" s="144">
        <f t="shared" si="69"/>
        <v>-4.8951048951048959E-2</v>
      </c>
      <c r="M550" s="144">
        <f t="shared" si="70"/>
        <v>3</v>
      </c>
    </row>
    <row r="551" spans="2:13" x14ac:dyDescent="0.25">
      <c r="B551" s="142" t="s">
        <v>154</v>
      </c>
      <c r="C551" s="143">
        <v>51</v>
      </c>
      <c r="D551" s="144">
        <v>0.37837837837837829</v>
      </c>
      <c r="E551" s="143">
        <v>12</v>
      </c>
      <c r="F551" s="144">
        <f t="shared" si="68"/>
        <v>-0.76470588235294112</v>
      </c>
      <c r="G551" s="143">
        <v>56</v>
      </c>
      <c r="H551" s="144">
        <f t="shared" si="68"/>
        <v>3.666666666666667</v>
      </c>
      <c r="I551" s="143">
        <v>150</v>
      </c>
      <c r="J551" s="144">
        <f t="shared" si="68"/>
        <v>1.6785714285714284</v>
      </c>
      <c r="K551" s="143">
        <v>134</v>
      </c>
      <c r="L551" s="144">
        <f t="shared" si="69"/>
        <v>-0.10666666666666669</v>
      </c>
      <c r="M551" s="144">
        <f t="shared" si="70"/>
        <v>1.6274509803921569</v>
      </c>
    </row>
    <row r="552" spans="2:13" x14ac:dyDescent="0.25">
      <c r="B552" s="142" t="s">
        <v>156</v>
      </c>
      <c r="C552" s="143">
        <v>64</v>
      </c>
      <c r="D552" s="144">
        <v>1.5873015873015817E-2</v>
      </c>
      <c r="E552" s="143">
        <v>16</v>
      </c>
      <c r="F552" s="144">
        <f t="shared" si="68"/>
        <v>-0.75</v>
      </c>
      <c r="G552" s="143">
        <v>58</v>
      </c>
      <c r="H552" s="144">
        <f t="shared" si="68"/>
        <v>2.625</v>
      </c>
      <c r="I552" s="143">
        <v>158</v>
      </c>
      <c r="J552" s="144">
        <f t="shared" si="68"/>
        <v>1.7241379310344827</v>
      </c>
      <c r="K552" s="143"/>
      <c r="L552" s="144"/>
      <c r="M552" s="144"/>
    </row>
    <row r="553" spans="2:13" x14ac:dyDescent="0.25">
      <c r="B553" s="142" t="s">
        <v>158</v>
      </c>
      <c r="C553" s="143">
        <v>92</v>
      </c>
      <c r="D553" s="144">
        <v>-0.676056338028169</v>
      </c>
      <c r="E553" s="143">
        <v>21</v>
      </c>
      <c r="F553" s="144">
        <f t="shared" si="68"/>
        <v>-0.77173913043478259</v>
      </c>
      <c r="G553" s="143">
        <v>143</v>
      </c>
      <c r="H553" s="144">
        <f t="shared" si="68"/>
        <v>5.8095238095238093</v>
      </c>
      <c r="I553" s="143">
        <v>235</v>
      </c>
      <c r="J553" s="144">
        <f t="shared" si="68"/>
        <v>0.64335664335664333</v>
      </c>
      <c r="K553" s="143"/>
      <c r="L553" s="144"/>
      <c r="M553" s="144"/>
    </row>
    <row r="554" spans="2:13" x14ac:dyDescent="0.25">
      <c r="B554" s="142" t="s">
        <v>160</v>
      </c>
      <c r="C554" s="143">
        <v>79</v>
      </c>
      <c r="D554" s="144">
        <v>-0.57065217391304346</v>
      </c>
      <c r="E554" s="143">
        <v>29</v>
      </c>
      <c r="F554" s="144">
        <f t="shared" si="68"/>
        <v>-0.63291139240506333</v>
      </c>
      <c r="G554" s="143">
        <v>149</v>
      </c>
      <c r="H554" s="144">
        <f t="shared" si="68"/>
        <v>4.1379310344827589</v>
      </c>
      <c r="I554" s="143">
        <v>238</v>
      </c>
      <c r="J554" s="144">
        <f t="shared" si="68"/>
        <v>0.59731543624161065</v>
      </c>
      <c r="K554" s="143"/>
      <c r="L554" s="144"/>
      <c r="M554" s="144"/>
    </row>
    <row r="555" spans="2:13" x14ac:dyDescent="0.25">
      <c r="B555" s="142" t="s">
        <v>162</v>
      </c>
      <c r="C555" s="143">
        <v>94</v>
      </c>
      <c r="D555" s="144">
        <v>-0.47486033519553073</v>
      </c>
      <c r="E555" s="143">
        <v>64</v>
      </c>
      <c r="F555" s="144">
        <f t="shared" si="68"/>
        <v>-0.31914893617021278</v>
      </c>
      <c r="G555" s="143">
        <v>256</v>
      </c>
      <c r="H555" s="144">
        <f t="shared" si="68"/>
        <v>3</v>
      </c>
      <c r="I555" s="143">
        <v>290</v>
      </c>
      <c r="J555" s="144">
        <f t="shared" si="68"/>
        <v>0.1328125</v>
      </c>
      <c r="K555" s="143"/>
      <c r="L555" s="144"/>
      <c r="M555" s="144"/>
    </row>
    <row r="556" spans="2:13" ht="15.75" x14ac:dyDescent="0.25">
      <c r="B556" s="145" t="s">
        <v>122</v>
      </c>
      <c r="C556" s="146">
        <v>2150</v>
      </c>
      <c r="D556" s="147">
        <v>6.6997518610421913E-2</v>
      </c>
      <c r="E556" s="146">
        <v>399</v>
      </c>
      <c r="F556" s="147">
        <f t="shared" si="68"/>
        <v>-0.81441860465116278</v>
      </c>
      <c r="G556" s="146">
        <v>969</v>
      </c>
      <c r="H556" s="147">
        <f t="shared" si="68"/>
        <v>1.4285714285714284</v>
      </c>
      <c r="I556" s="146">
        <v>2669</v>
      </c>
      <c r="J556" s="147">
        <f t="shared" si="68"/>
        <v>1.7543859649122808</v>
      </c>
      <c r="K556" s="146">
        <v>1859</v>
      </c>
      <c r="L556" s="147">
        <v>6.3501144164759715E-2</v>
      </c>
      <c r="M556" s="147">
        <v>2.0867655134541474E-2</v>
      </c>
    </row>
    <row r="557" spans="2:13" ht="6" customHeight="1" x14ac:dyDescent="0.25"/>
    <row r="558" spans="2:13" x14ac:dyDescent="0.25">
      <c r="B558" s="49" t="s">
        <v>321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1"/>
      <c r="E559" s="121"/>
      <c r="G559" s="121"/>
      <c r="I559" s="121"/>
      <c r="K559" s="121"/>
    </row>
    <row r="562" spans="2:14" ht="48.75" customHeight="1" thickBot="1" x14ac:dyDescent="0.3">
      <c r="B562" s="322" t="s">
        <v>345</v>
      </c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1" t="s">
        <v>214</v>
      </c>
    </row>
    <row r="563" spans="2:14" ht="10.5" customHeight="1" thickBot="1" x14ac:dyDescent="0.3">
      <c r="B563" s="135"/>
      <c r="C563" s="136"/>
      <c r="D563" s="135"/>
      <c r="E563" s="135"/>
      <c r="F563" s="135"/>
      <c r="G563" s="135"/>
      <c r="H563" s="135"/>
      <c r="I563" s="135"/>
      <c r="J563" s="135"/>
      <c r="K563" s="4"/>
      <c r="L563" s="4"/>
      <c r="N563" s="1" t="s">
        <v>215</v>
      </c>
    </row>
    <row r="564" spans="2:14" ht="22.5" thickTop="1" thickBot="1" x14ac:dyDescent="0.3">
      <c r="B564" s="150" t="str">
        <f>C564</f>
        <v>Hungría</v>
      </c>
      <c r="C564" s="332" t="s">
        <v>238</v>
      </c>
      <c r="D564" s="333"/>
      <c r="E564" s="333"/>
      <c r="F564" s="333"/>
      <c r="G564" s="333"/>
      <c r="H564" s="333"/>
      <c r="I564" s="333"/>
      <c r="J564" s="333"/>
      <c r="K564" s="333"/>
      <c r="L564" s="333"/>
      <c r="M564" s="334"/>
    </row>
    <row r="565" spans="2:14" ht="22.5" thickTop="1" thickBot="1" x14ac:dyDescent="0.3">
      <c r="B565" s="13"/>
      <c r="C565" s="335">
        <f>2019</f>
        <v>2019</v>
      </c>
      <c r="D565" s="336"/>
      <c r="E565" s="337">
        <v>2020</v>
      </c>
      <c r="F565" s="336"/>
      <c r="G565" s="337">
        <v>2021</v>
      </c>
      <c r="H565" s="336"/>
      <c r="I565" s="337">
        <v>2022</v>
      </c>
      <c r="J565" s="336"/>
      <c r="K565" s="337">
        <v>2023</v>
      </c>
      <c r="L565" s="338"/>
      <c r="M565" s="339"/>
    </row>
    <row r="566" spans="2:14" ht="16.5" thickTop="1" thickBot="1" x14ac:dyDescent="0.3">
      <c r="B566" s="16"/>
      <c r="C566" s="138" t="s">
        <v>136</v>
      </c>
      <c r="D566" s="139" t="str">
        <f>CONCATENATE("var ",RIGHT(2019,2),"/",RIGHT(2018,2))</f>
        <v>var 19/18</v>
      </c>
      <c r="E566" s="140" t="s">
        <v>136</v>
      </c>
      <c r="F566" s="139" t="str">
        <f>CONCATENATE("var ",RIGHT(E565,2),"/",RIGHT(E565-1,2))</f>
        <v>var 20/19</v>
      </c>
      <c r="G566" s="140" t="s">
        <v>136</v>
      </c>
      <c r="H566" s="139" t="str">
        <f>CONCATENATE("var ",RIGHT(G565,2),"/",RIGHT(G565-1,2))</f>
        <v>var 21/20</v>
      </c>
      <c r="I566" s="140" t="s">
        <v>136</v>
      </c>
      <c r="J566" s="139" t="str">
        <f>CONCATENATE("var ",RIGHT(I565,2),"/",RIGHT(I565-1,2))</f>
        <v>var 22/21</v>
      </c>
      <c r="K566" s="140" t="s">
        <v>136</v>
      </c>
      <c r="L566" s="139" t="str">
        <f>CONCATENATE("var ",RIGHT(K565,2),"/",RIGHT(K565-1,2))</f>
        <v>var 23/22</v>
      </c>
      <c r="M566" s="139" t="str">
        <f>CONCATENATE("var ",RIGHT(K565,2),"/",RIGHT(2019,2))</f>
        <v>var 23/19</v>
      </c>
    </row>
    <row r="567" spans="2:14" x14ac:dyDescent="0.25">
      <c r="B567" s="142" t="s">
        <v>140</v>
      </c>
      <c r="C567" s="143">
        <v>122</v>
      </c>
      <c r="D567" s="144">
        <v>-0.49377593360995853</v>
      </c>
      <c r="E567" s="143">
        <v>142</v>
      </c>
      <c r="F567" s="144">
        <f t="shared" ref="F567:J579" si="71">IFERROR(E567/C567-1,"-")</f>
        <v>0.16393442622950816</v>
      </c>
      <c r="G567" s="143">
        <v>26</v>
      </c>
      <c r="H567" s="144">
        <f t="shared" si="71"/>
        <v>-0.81690140845070425</v>
      </c>
      <c r="I567" s="143">
        <v>368</v>
      </c>
      <c r="J567" s="144">
        <f t="shared" si="71"/>
        <v>13.153846153846153</v>
      </c>
      <c r="K567" s="143">
        <v>1086</v>
      </c>
      <c r="L567" s="144">
        <f t="shared" ref="L567:L574" si="72">IFERROR(K567/I567-1,"-")</f>
        <v>1.9510869565217392</v>
      </c>
      <c r="M567" s="144">
        <f>K567/C567-1</f>
        <v>7.9016393442622945</v>
      </c>
    </row>
    <row r="568" spans="2:14" x14ac:dyDescent="0.25">
      <c r="B568" s="142" t="s">
        <v>142</v>
      </c>
      <c r="C568" s="143">
        <v>268</v>
      </c>
      <c r="D568" s="144">
        <v>0.51412429378531077</v>
      </c>
      <c r="E568" s="143">
        <v>129</v>
      </c>
      <c r="F568" s="144">
        <f t="shared" si="71"/>
        <v>-0.51865671641791045</v>
      </c>
      <c r="G568" s="143">
        <v>22</v>
      </c>
      <c r="H568" s="144">
        <f t="shared" si="71"/>
        <v>-0.8294573643410853</v>
      </c>
      <c r="I568" s="143">
        <v>330</v>
      </c>
      <c r="J568" s="144">
        <f t="shared" si="71"/>
        <v>14</v>
      </c>
      <c r="K568" s="143">
        <v>881</v>
      </c>
      <c r="L568" s="144">
        <f t="shared" si="72"/>
        <v>1.6696969696969699</v>
      </c>
      <c r="M568" s="144">
        <f>IFERROR(K568/C568-1,"-")</f>
        <v>2.2873134328358211</v>
      </c>
    </row>
    <row r="569" spans="2:14" x14ac:dyDescent="0.25">
      <c r="B569" s="142" t="s">
        <v>144</v>
      </c>
      <c r="C569" s="143">
        <v>302</v>
      </c>
      <c r="D569" s="144">
        <v>-3.5143769968051131E-2</v>
      </c>
      <c r="E569" s="143">
        <v>33</v>
      </c>
      <c r="F569" s="144">
        <f t="shared" si="71"/>
        <v>-0.89072847682119205</v>
      </c>
      <c r="G569" s="143">
        <v>27</v>
      </c>
      <c r="H569" s="144">
        <f t="shared" si="71"/>
        <v>-0.18181818181818177</v>
      </c>
      <c r="I569" s="143">
        <v>405</v>
      </c>
      <c r="J569" s="144">
        <f t="shared" si="71"/>
        <v>14</v>
      </c>
      <c r="K569" s="143">
        <v>839</v>
      </c>
      <c r="L569" s="144">
        <f t="shared" si="72"/>
        <v>1.0716049382716051</v>
      </c>
      <c r="M569" s="144">
        <f t="shared" ref="M569:M574" si="73">IFERROR(K569/C569-1,"-")</f>
        <v>1.7781456953642385</v>
      </c>
    </row>
    <row r="570" spans="2:14" x14ac:dyDescent="0.25">
      <c r="B570" s="142" t="s">
        <v>146</v>
      </c>
      <c r="C570" s="143">
        <v>83</v>
      </c>
      <c r="D570" s="144">
        <v>-0.46103896103896103</v>
      </c>
      <c r="E570" s="143">
        <v>0</v>
      </c>
      <c r="F570" s="144">
        <f t="shared" si="71"/>
        <v>-1</v>
      </c>
      <c r="G570" s="143">
        <v>12</v>
      </c>
      <c r="H570" s="144" t="str">
        <f t="shared" si="71"/>
        <v>-</v>
      </c>
      <c r="I570" s="143">
        <v>304</v>
      </c>
      <c r="J570" s="144">
        <f t="shared" si="71"/>
        <v>24.333333333333332</v>
      </c>
      <c r="K570" s="143">
        <v>318</v>
      </c>
      <c r="L570" s="144">
        <f t="shared" si="72"/>
        <v>4.6052631578947345E-2</v>
      </c>
      <c r="M570" s="144">
        <f t="shared" si="73"/>
        <v>2.8313253012048194</v>
      </c>
    </row>
    <row r="571" spans="2:14" x14ac:dyDescent="0.25">
      <c r="B571" s="142" t="s">
        <v>148</v>
      </c>
      <c r="C571" s="143">
        <v>69</v>
      </c>
      <c r="D571" s="144">
        <v>-0.69469026548672574</v>
      </c>
      <c r="E571" s="143">
        <v>0</v>
      </c>
      <c r="F571" s="144">
        <f t="shared" si="71"/>
        <v>-1</v>
      </c>
      <c r="G571" s="143">
        <v>31</v>
      </c>
      <c r="H571" s="144" t="str">
        <f t="shared" si="71"/>
        <v>-</v>
      </c>
      <c r="I571" s="143">
        <v>396</v>
      </c>
      <c r="J571" s="144">
        <f t="shared" si="71"/>
        <v>11.774193548387096</v>
      </c>
      <c r="K571" s="143">
        <v>624</v>
      </c>
      <c r="L571" s="144">
        <f t="shared" si="72"/>
        <v>0.57575757575757569</v>
      </c>
      <c r="M571" s="144">
        <f t="shared" si="73"/>
        <v>8.0434782608695645</v>
      </c>
    </row>
    <row r="572" spans="2:14" x14ac:dyDescent="0.25">
      <c r="B572" s="142" t="s">
        <v>150</v>
      </c>
      <c r="C572" s="143">
        <v>142</v>
      </c>
      <c r="D572" s="144">
        <v>-0.41078838174273857</v>
      </c>
      <c r="E572" s="143">
        <v>0</v>
      </c>
      <c r="F572" s="144">
        <f t="shared" si="71"/>
        <v>-1</v>
      </c>
      <c r="G572" s="143">
        <v>28</v>
      </c>
      <c r="H572" s="144" t="str">
        <f t="shared" si="71"/>
        <v>-</v>
      </c>
      <c r="I572" s="143">
        <v>608</v>
      </c>
      <c r="J572" s="144">
        <f t="shared" si="71"/>
        <v>20.714285714285715</v>
      </c>
      <c r="K572" s="143">
        <v>848</v>
      </c>
      <c r="L572" s="144">
        <f t="shared" si="72"/>
        <v>0.39473684210526305</v>
      </c>
      <c r="M572" s="144">
        <f t="shared" si="73"/>
        <v>4.971830985915493</v>
      </c>
    </row>
    <row r="573" spans="2:14" x14ac:dyDescent="0.25">
      <c r="B573" s="142" t="s">
        <v>152</v>
      </c>
      <c r="C573" s="143">
        <v>88</v>
      </c>
      <c r="D573" s="144">
        <v>-0.71335504885993484</v>
      </c>
      <c r="E573" s="143">
        <v>24</v>
      </c>
      <c r="F573" s="144">
        <f t="shared" si="71"/>
        <v>-0.72727272727272729</v>
      </c>
      <c r="G573" s="143">
        <v>57</v>
      </c>
      <c r="H573" s="144">
        <f t="shared" si="71"/>
        <v>1.375</v>
      </c>
      <c r="I573" s="143">
        <v>499</v>
      </c>
      <c r="J573" s="144">
        <f t="shared" si="71"/>
        <v>7.7543859649122808</v>
      </c>
      <c r="K573" s="143">
        <v>949</v>
      </c>
      <c r="L573" s="144">
        <f t="shared" si="72"/>
        <v>0.90180360721442887</v>
      </c>
      <c r="M573" s="144">
        <f t="shared" si="73"/>
        <v>9.7840909090909083</v>
      </c>
    </row>
    <row r="574" spans="2:14" x14ac:dyDescent="0.25">
      <c r="B574" s="142" t="s">
        <v>154</v>
      </c>
      <c r="C574" s="143">
        <v>71</v>
      </c>
      <c r="D574" s="144">
        <v>-0.73106060606060608</v>
      </c>
      <c r="E574" s="143">
        <v>69</v>
      </c>
      <c r="F574" s="144">
        <f t="shared" si="71"/>
        <v>-2.8169014084507005E-2</v>
      </c>
      <c r="G574" s="143">
        <v>68</v>
      </c>
      <c r="H574" s="144">
        <f t="shared" si="71"/>
        <v>-1.4492753623188359E-2</v>
      </c>
      <c r="I574" s="143">
        <v>429</v>
      </c>
      <c r="J574" s="144">
        <f t="shared" si="71"/>
        <v>5.3088235294117645</v>
      </c>
      <c r="K574" s="143">
        <v>938</v>
      </c>
      <c r="L574" s="144">
        <f t="shared" si="72"/>
        <v>1.1864801864801864</v>
      </c>
      <c r="M574" s="144">
        <f t="shared" si="73"/>
        <v>12.211267605633802</v>
      </c>
    </row>
    <row r="575" spans="2:14" x14ac:dyDescent="0.25">
      <c r="B575" s="142" t="s">
        <v>156</v>
      </c>
      <c r="C575" s="143">
        <v>68</v>
      </c>
      <c r="D575" s="144">
        <v>-0.80515759312320911</v>
      </c>
      <c r="E575" s="143">
        <v>14</v>
      </c>
      <c r="F575" s="144">
        <f t="shared" si="71"/>
        <v>-0.79411764705882359</v>
      </c>
      <c r="G575" s="143">
        <v>154</v>
      </c>
      <c r="H575" s="144">
        <f t="shared" si="71"/>
        <v>10</v>
      </c>
      <c r="I575" s="143">
        <v>410</v>
      </c>
      <c r="J575" s="144">
        <f t="shared" si="71"/>
        <v>1.6623376623376624</v>
      </c>
      <c r="K575" s="143"/>
      <c r="L575" s="144"/>
      <c r="M575" s="144"/>
    </row>
    <row r="576" spans="2:14" x14ac:dyDescent="0.25">
      <c r="B576" s="142" t="s">
        <v>158</v>
      </c>
      <c r="C576" s="143">
        <v>84</v>
      </c>
      <c r="D576" s="144">
        <v>-0.68888888888888888</v>
      </c>
      <c r="E576" s="143">
        <v>37</v>
      </c>
      <c r="F576" s="144">
        <f t="shared" si="71"/>
        <v>-0.55952380952380953</v>
      </c>
      <c r="G576" s="143">
        <v>83</v>
      </c>
      <c r="H576" s="144">
        <f t="shared" si="71"/>
        <v>1.2432432432432434</v>
      </c>
      <c r="I576" s="143">
        <v>509</v>
      </c>
      <c r="J576" s="144">
        <f t="shared" si="71"/>
        <v>5.1325301204819276</v>
      </c>
      <c r="K576" s="143"/>
      <c r="L576" s="144"/>
      <c r="M576" s="144"/>
    </row>
    <row r="577" spans="2:14" x14ac:dyDescent="0.25">
      <c r="B577" s="142" t="s">
        <v>160</v>
      </c>
      <c r="C577" s="143">
        <v>95</v>
      </c>
      <c r="D577" s="144">
        <v>-0.50520833333333326</v>
      </c>
      <c r="E577" s="143">
        <v>10</v>
      </c>
      <c r="F577" s="144">
        <f t="shared" si="71"/>
        <v>-0.89473684210526316</v>
      </c>
      <c r="G577" s="143">
        <v>177</v>
      </c>
      <c r="H577" s="144">
        <f t="shared" si="71"/>
        <v>16.7</v>
      </c>
      <c r="I577" s="143">
        <v>431</v>
      </c>
      <c r="J577" s="144">
        <f t="shared" si="71"/>
        <v>1.4350282485875705</v>
      </c>
      <c r="K577" s="143"/>
      <c r="L577" s="144"/>
      <c r="M577" s="144"/>
    </row>
    <row r="578" spans="2:14" x14ac:dyDescent="0.25">
      <c r="B578" s="142" t="s">
        <v>162</v>
      </c>
      <c r="C578" s="143">
        <v>122</v>
      </c>
      <c r="D578" s="144">
        <v>-0.40776699029126218</v>
      </c>
      <c r="E578" s="143">
        <v>15</v>
      </c>
      <c r="F578" s="144">
        <f t="shared" si="71"/>
        <v>-0.87704918032786883</v>
      </c>
      <c r="G578" s="143">
        <v>329</v>
      </c>
      <c r="H578" s="144">
        <f t="shared" si="71"/>
        <v>20.933333333333334</v>
      </c>
      <c r="I578" s="143">
        <v>790</v>
      </c>
      <c r="J578" s="144">
        <f t="shared" si="71"/>
        <v>1.4012158054711246</v>
      </c>
      <c r="K578" s="143"/>
      <c r="L578" s="144"/>
      <c r="M578" s="144"/>
    </row>
    <row r="579" spans="2:14" ht="15.75" x14ac:dyDescent="0.25">
      <c r="B579" s="145" t="s">
        <v>122</v>
      </c>
      <c r="C579" s="146">
        <v>1514</v>
      </c>
      <c r="D579" s="147">
        <v>-0.48503401360544218</v>
      </c>
      <c r="E579" s="146">
        <v>473</v>
      </c>
      <c r="F579" s="147">
        <f t="shared" si="71"/>
        <v>-0.68758256274768825</v>
      </c>
      <c r="G579" s="146">
        <v>1014</v>
      </c>
      <c r="H579" s="147">
        <f t="shared" si="71"/>
        <v>1.1437632135306552</v>
      </c>
      <c r="I579" s="146">
        <v>5479</v>
      </c>
      <c r="J579" s="147">
        <f t="shared" si="71"/>
        <v>4.4033530571992108</v>
      </c>
      <c r="K579" s="146">
        <v>6483</v>
      </c>
      <c r="L579" s="147">
        <v>0.94159928122192271</v>
      </c>
      <c r="M579" s="147">
        <v>4.6620087336244538</v>
      </c>
    </row>
    <row r="580" spans="2:14" ht="6" customHeight="1" x14ac:dyDescent="0.25"/>
    <row r="581" spans="2:14" x14ac:dyDescent="0.25">
      <c r="B581" s="49" t="s">
        <v>321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1"/>
      <c r="E582" s="121"/>
      <c r="G582" s="121"/>
      <c r="I582" s="121"/>
      <c r="K582" s="121"/>
    </row>
    <row r="585" spans="2:14" ht="48.75" customHeight="1" thickBot="1" x14ac:dyDescent="0.3">
      <c r="B585" s="322" t="s">
        <v>346</v>
      </c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1" t="s">
        <v>214</v>
      </c>
    </row>
    <row r="586" spans="2:14" ht="10.5" customHeight="1" thickBot="1" x14ac:dyDescent="0.3">
      <c r="B586" s="135"/>
      <c r="C586" s="136"/>
      <c r="D586" s="135"/>
      <c r="E586" s="135"/>
      <c r="F586" s="135"/>
      <c r="G586" s="135"/>
      <c r="H586" s="135"/>
      <c r="I586" s="135"/>
      <c r="J586" s="135"/>
      <c r="K586" s="4"/>
      <c r="L586" s="4"/>
      <c r="N586" s="1" t="s">
        <v>215</v>
      </c>
    </row>
    <row r="587" spans="2:14" ht="22.5" thickTop="1" thickBot="1" x14ac:dyDescent="0.3">
      <c r="B587" s="150" t="str">
        <f>C587</f>
        <v>Rusia</v>
      </c>
      <c r="C587" s="332" t="s">
        <v>240</v>
      </c>
      <c r="D587" s="333"/>
      <c r="E587" s="333"/>
      <c r="F587" s="333"/>
      <c r="G587" s="333"/>
      <c r="H587" s="333"/>
      <c r="I587" s="333"/>
      <c r="J587" s="333"/>
      <c r="K587" s="333"/>
      <c r="L587" s="333"/>
      <c r="M587" s="334"/>
    </row>
    <row r="588" spans="2:14" ht="22.5" thickTop="1" thickBot="1" x14ac:dyDescent="0.3">
      <c r="B588" s="13"/>
      <c r="C588" s="335">
        <f>2019</f>
        <v>2019</v>
      </c>
      <c r="D588" s="336"/>
      <c r="E588" s="337">
        <v>2020</v>
      </c>
      <c r="F588" s="336"/>
      <c r="G588" s="337">
        <v>2021</v>
      </c>
      <c r="H588" s="336"/>
      <c r="I588" s="337">
        <v>2022</v>
      </c>
      <c r="J588" s="336"/>
      <c r="K588" s="337">
        <v>2023</v>
      </c>
      <c r="L588" s="338"/>
      <c r="M588" s="339"/>
    </row>
    <row r="589" spans="2:14" ht="16.5" thickTop="1" thickBot="1" x14ac:dyDescent="0.3">
      <c r="B589" s="16"/>
      <c r="C589" s="138" t="s">
        <v>136</v>
      </c>
      <c r="D589" s="139" t="str">
        <f>CONCATENATE("var ",RIGHT(2019,2),"/",RIGHT(2018,2))</f>
        <v>var 19/18</v>
      </c>
      <c r="E589" s="140" t="s">
        <v>136</v>
      </c>
      <c r="F589" s="139" t="str">
        <f>CONCATENATE("var ",RIGHT(E588,2),"/",RIGHT(E588-1,2))</f>
        <v>var 20/19</v>
      </c>
      <c r="G589" s="140" t="s">
        <v>136</v>
      </c>
      <c r="H589" s="139" t="str">
        <f>CONCATENATE("var ",RIGHT(G588,2),"/",RIGHT(G588-1,2))</f>
        <v>var 21/20</v>
      </c>
      <c r="I589" s="140" t="s">
        <v>136</v>
      </c>
      <c r="J589" s="139" t="str">
        <f>CONCATENATE("var ",RIGHT(I588,2),"/",RIGHT(I588-1,2))</f>
        <v>var 22/21</v>
      </c>
      <c r="K589" s="140" t="s">
        <v>136</v>
      </c>
      <c r="L589" s="139" t="str">
        <f>CONCATENATE("var ",RIGHT(K588,2),"/",RIGHT(K588-1,2))</f>
        <v>var 23/22</v>
      </c>
      <c r="M589" s="139" t="str">
        <f>CONCATENATE("var ",RIGHT(K588,2),"/",RIGHT(2019,2))</f>
        <v>var 23/19</v>
      </c>
    </row>
    <row r="590" spans="2:14" x14ac:dyDescent="0.25">
      <c r="B590" s="142" t="s">
        <v>140</v>
      </c>
      <c r="C590" s="143">
        <v>170</v>
      </c>
      <c r="D590" s="144">
        <v>-0.24778761061946908</v>
      </c>
      <c r="E590" s="143">
        <v>216</v>
      </c>
      <c r="F590" s="144">
        <f t="shared" ref="F590:J602" si="74">IFERROR(E590/C590-1,"-")</f>
        <v>0.27058823529411757</v>
      </c>
      <c r="G590" s="143">
        <v>35</v>
      </c>
      <c r="H590" s="144">
        <f t="shared" si="74"/>
        <v>-0.83796296296296302</v>
      </c>
      <c r="I590" s="143">
        <v>67</v>
      </c>
      <c r="J590" s="144">
        <f t="shared" si="74"/>
        <v>0.91428571428571437</v>
      </c>
      <c r="K590" s="143">
        <v>124</v>
      </c>
      <c r="L590" s="144">
        <f t="shared" ref="L590:L597" si="75">IFERROR(K590/I590-1,"-")</f>
        <v>0.85074626865671643</v>
      </c>
      <c r="M590" s="144">
        <f>K590/C590-1</f>
        <v>-0.27058823529411768</v>
      </c>
    </row>
    <row r="591" spans="2:14" x14ac:dyDescent="0.25">
      <c r="B591" s="142" t="s">
        <v>142</v>
      </c>
      <c r="C591" s="143">
        <v>98</v>
      </c>
      <c r="D591" s="144">
        <v>-0.66779661016949154</v>
      </c>
      <c r="E591" s="143">
        <v>75</v>
      </c>
      <c r="F591" s="144">
        <f t="shared" si="74"/>
        <v>-0.23469387755102045</v>
      </c>
      <c r="G591" s="143">
        <v>14</v>
      </c>
      <c r="H591" s="144">
        <f t="shared" si="74"/>
        <v>-0.81333333333333335</v>
      </c>
      <c r="I591" s="143">
        <v>55</v>
      </c>
      <c r="J591" s="144">
        <f t="shared" si="74"/>
        <v>2.9285714285714284</v>
      </c>
      <c r="K591" s="143">
        <v>74</v>
      </c>
      <c r="L591" s="144">
        <f t="shared" si="75"/>
        <v>0.34545454545454546</v>
      </c>
      <c r="M591" s="144">
        <f>IFERROR(K591/C591-1,"-")</f>
        <v>-0.24489795918367352</v>
      </c>
    </row>
    <row r="592" spans="2:14" x14ac:dyDescent="0.25">
      <c r="B592" s="142" t="s">
        <v>144</v>
      </c>
      <c r="C592" s="143">
        <v>86</v>
      </c>
      <c r="D592" s="144">
        <v>-0.44516129032258067</v>
      </c>
      <c r="E592" s="143">
        <v>16</v>
      </c>
      <c r="F592" s="144">
        <f t="shared" si="74"/>
        <v>-0.81395348837209303</v>
      </c>
      <c r="G592" s="143">
        <v>33</v>
      </c>
      <c r="H592" s="144">
        <f t="shared" si="74"/>
        <v>1.0625</v>
      </c>
      <c r="I592" s="143">
        <v>52</v>
      </c>
      <c r="J592" s="144">
        <f t="shared" si="74"/>
        <v>0.57575757575757569</v>
      </c>
      <c r="K592" s="143">
        <v>72</v>
      </c>
      <c r="L592" s="144">
        <f t="shared" si="75"/>
        <v>0.38461538461538458</v>
      </c>
      <c r="M592" s="144">
        <f t="shared" ref="M592:M597" si="76">IFERROR(K592/C592-1,"-")</f>
        <v>-0.16279069767441856</v>
      </c>
    </row>
    <row r="593" spans="2:14" x14ac:dyDescent="0.25">
      <c r="B593" s="142" t="s">
        <v>146</v>
      </c>
      <c r="C593" s="143">
        <v>87</v>
      </c>
      <c r="D593" s="144">
        <v>-0.56499999999999995</v>
      </c>
      <c r="E593" s="143">
        <v>0</v>
      </c>
      <c r="F593" s="144">
        <f t="shared" si="74"/>
        <v>-1</v>
      </c>
      <c r="G593" s="143">
        <v>41</v>
      </c>
      <c r="H593" s="144" t="str">
        <f t="shared" si="74"/>
        <v>-</v>
      </c>
      <c r="I593" s="143">
        <v>78</v>
      </c>
      <c r="J593" s="144">
        <f t="shared" si="74"/>
        <v>0.90243902439024382</v>
      </c>
      <c r="K593" s="143">
        <v>97</v>
      </c>
      <c r="L593" s="144">
        <f t="shared" si="75"/>
        <v>0.24358974358974361</v>
      </c>
      <c r="M593" s="144">
        <f t="shared" si="76"/>
        <v>0.11494252873563227</v>
      </c>
    </row>
    <row r="594" spans="2:14" x14ac:dyDescent="0.25">
      <c r="B594" s="142" t="s">
        <v>148</v>
      </c>
      <c r="C594" s="143">
        <v>75</v>
      </c>
      <c r="D594" s="144">
        <v>-0.38524590163934425</v>
      </c>
      <c r="E594" s="143">
        <v>1</v>
      </c>
      <c r="F594" s="144">
        <f t="shared" si="74"/>
        <v>-0.98666666666666669</v>
      </c>
      <c r="G594" s="143">
        <v>38</v>
      </c>
      <c r="H594" s="144">
        <f t="shared" si="74"/>
        <v>37</v>
      </c>
      <c r="I594" s="143">
        <v>60</v>
      </c>
      <c r="J594" s="144">
        <f t="shared" si="74"/>
        <v>0.57894736842105265</v>
      </c>
      <c r="K594" s="143">
        <v>61</v>
      </c>
      <c r="L594" s="144">
        <f t="shared" si="75"/>
        <v>1.6666666666666607E-2</v>
      </c>
      <c r="M594" s="144">
        <f t="shared" si="76"/>
        <v>-0.18666666666666665</v>
      </c>
    </row>
    <row r="595" spans="2:14" x14ac:dyDescent="0.25">
      <c r="B595" s="142" t="s">
        <v>150</v>
      </c>
      <c r="C595" s="143">
        <v>94</v>
      </c>
      <c r="D595" s="144">
        <v>-0.35616438356164382</v>
      </c>
      <c r="E595" s="143">
        <v>0</v>
      </c>
      <c r="F595" s="144">
        <f t="shared" si="74"/>
        <v>-1</v>
      </c>
      <c r="G595" s="143">
        <v>30</v>
      </c>
      <c r="H595" s="144" t="str">
        <f t="shared" si="74"/>
        <v>-</v>
      </c>
      <c r="I595" s="143">
        <v>58</v>
      </c>
      <c r="J595" s="144">
        <f t="shared" si="74"/>
        <v>0.93333333333333335</v>
      </c>
      <c r="K595" s="143">
        <v>74</v>
      </c>
      <c r="L595" s="144">
        <f t="shared" si="75"/>
        <v>0.27586206896551735</v>
      </c>
      <c r="M595" s="144">
        <f t="shared" si="76"/>
        <v>-0.21276595744680848</v>
      </c>
    </row>
    <row r="596" spans="2:14" x14ac:dyDescent="0.25">
      <c r="B596" s="142" t="s">
        <v>152</v>
      </c>
      <c r="C596" s="143">
        <v>136</v>
      </c>
      <c r="D596" s="144">
        <v>0.49450549450549453</v>
      </c>
      <c r="E596" s="143">
        <v>50</v>
      </c>
      <c r="F596" s="144">
        <f t="shared" si="74"/>
        <v>-0.63235294117647056</v>
      </c>
      <c r="G596" s="143">
        <v>78</v>
      </c>
      <c r="H596" s="144">
        <f t="shared" si="74"/>
        <v>0.56000000000000005</v>
      </c>
      <c r="I596" s="143">
        <v>89</v>
      </c>
      <c r="J596" s="144">
        <f t="shared" si="74"/>
        <v>0.14102564102564097</v>
      </c>
      <c r="K596" s="143">
        <v>86</v>
      </c>
      <c r="L596" s="144">
        <f t="shared" si="75"/>
        <v>-3.3707865168539297E-2</v>
      </c>
      <c r="M596" s="144">
        <f t="shared" si="76"/>
        <v>-0.36764705882352944</v>
      </c>
    </row>
    <row r="597" spans="2:14" x14ac:dyDescent="0.25">
      <c r="B597" s="142" t="s">
        <v>154</v>
      </c>
      <c r="C597" s="143">
        <v>72</v>
      </c>
      <c r="D597" s="144">
        <v>-0.88424437299035374</v>
      </c>
      <c r="E597" s="143">
        <v>60</v>
      </c>
      <c r="F597" s="144">
        <f t="shared" si="74"/>
        <v>-0.16666666666666663</v>
      </c>
      <c r="G597" s="143">
        <v>68</v>
      </c>
      <c r="H597" s="144">
        <f t="shared" si="74"/>
        <v>0.1333333333333333</v>
      </c>
      <c r="I597" s="143">
        <v>90</v>
      </c>
      <c r="J597" s="144">
        <f t="shared" si="74"/>
        <v>0.32352941176470584</v>
      </c>
      <c r="K597" s="143">
        <v>100</v>
      </c>
      <c r="L597" s="144">
        <f t="shared" si="75"/>
        <v>0.11111111111111116</v>
      </c>
      <c r="M597" s="144">
        <f t="shared" si="76"/>
        <v>0.38888888888888884</v>
      </c>
    </row>
    <row r="598" spans="2:14" x14ac:dyDescent="0.25">
      <c r="B598" s="142" t="s">
        <v>156</v>
      </c>
      <c r="C598" s="143">
        <v>73</v>
      </c>
      <c r="D598" s="144">
        <v>-0.28431372549019607</v>
      </c>
      <c r="E598" s="143">
        <v>23</v>
      </c>
      <c r="F598" s="144">
        <f t="shared" si="74"/>
        <v>-0.68493150684931514</v>
      </c>
      <c r="G598" s="143">
        <v>72</v>
      </c>
      <c r="H598" s="144">
        <f t="shared" si="74"/>
        <v>2.1304347826086958</v>
      </c>
      <c r="I598" s="143">
        <v>67</v>
      </c>
      <c r="J598" s="144">
        <f t="shared" si="74"/>
        <v>-6.944444444444442E-2</v>
      </c>
      <c r="K598" s="143"/>
      <c r="L598" s="144"/>
      <c r="M598" s="144"/>
    </row>
    <row r="599" spans="2:14" x14ac:dyDescent="0.25">
      <c r="B599" s="142" t="s">
        <v>158</v>
      </c>
      <c r="C599" s="143">
        <v>212</v>
      </c>
      <c r="D599" s="144">
        <v>0.55882352941176472</v>
      </c>
      <c r="E599" s="143">
        <v>18</v>
      </c>
      <c r="F599" s="144">
        <f t="shared" si="74"/>
        <v>-0.91509433962264153</v>
      </c>
      <c r="G599" s="143">
        <v>69</v>
      </c>
      <c r="H599" s="144">
        <f t="shared" si="74"/>
        <v>2.8333333333333335</v>
      </c>
      <c r="I599" s="143">
        <v>101</v>
      </c>
      <c r="J599" s="144">
        <f t="shared" si="74"/>
        <v>0.46376811594202905</v>
      </c>
      <c r="K599" s="143"/>
      <c r="L599" s="144"/>
      <c r="M599" s="144"/>
    </row>
    <row r="600" spans="2:14" x14ac:dyDescent="0.25">
      <c r="B600" s="142" t="s">
        <v>160</v>
      </c>
      <c r="C600" s="143">
        <v>97</v>
      </c>
      <c r="D600" s="144">
        <v>0.18292682926829262</v>
      </c>
      <c r="E600" s="143">
        <v>16</v>
      </c>
      <c r="F600" s="144">
        <f t="shared" si="74"/>
        <v>-0.83505154639175261</v>
      </c>
      <c r="G600" s="143">
        <v>68</v>
      </c>
      <c r="H600" s="144">
        <f t="shared" si="74"/>
        <v>3.25</v>
      </c>
      <c r="I600" s="143">
        <v>65</v>
      </c>
      <c r="J600" s="144">
        <f t="shared" si="74"/>
        <v>-4.4117647058823484E-2</v>
      </c>
      <c r="K600" s="143"/>
      <c r="L600" s="144"/>
      <c r="M600" s="144"/>
    </row>
    <row r="601" spans="2:14" x14ac:dyDescent="0.25">
      <c r="B601" s="142" t="s">
        <v>162</v>
      </c>
      <c r="C601" s="143">
        <v>116</v>
      </c>
      <c r="D601" s="144">
        <v>-0.33333333333333337</v>
      </c>
      <c r="E601" s="143">
        <v>29</v>
      </c>
      <c r="F601" s="144">
        <f t="shared" si="74"/>
        <v>-0.75</v>
      </c>
      <c r="G601" s="143">
        <v>102</v>
      </c>
      <c r="H601" s="144">
        <f t="shared" si="74"/>
        <v>2.5172413793103448</v>
      </c>
      <c r="I601" s="143">
        <v>128</v>
      </c>
      <c r="J601" s="144">
        <f t="shared" si="74"/>
        <v>0.25490196078431371</v>
      </c>
      <c r="K601" s="143"/>
      <c r="L601" s="144"/>
      <c r="M601" s="144"/>
    </row>
    <row r="602" spans="2:14" ht="15.75" x14ac:dyDescent="0.25">
      <c r="B602" s="145" t="s">
        <v>122</v>
      </c>
      <c r="C602" s="146">
        <v>1316</v>
      </c>
      <c r="D602" s="147">
        <v>-0.44023819651212248</v>
      </c>
      <c r="E602" s="146">
        <v>504</v>
      </c>
      <c r="F602" s="147">
        <f t="shared" si="74"/>
        <v>-0.61702127659574468</v>
      </c>
      <c r="G602" s="146">
        <v>648</v>
      </c>
      <c r="H602" s="147">
        <f t="shared" si="74"/>
        <v>0.28571428571428581</v>
      </c>
      <c r="I602" s="146">
        <v>910</v>
      </c>
      <c r="J602" s="147">
        <f t="shared" si="74"/>
        <v>0.40432098765432101</v>
      </c>
      <c r="K602" s="146">
        <v>688</v>
      </c>
      <c r="L602" s="147">
        <v>0.25318761384335153</v>
      </c>
      <c r="M602" s="147">
        <v>-0.15892420537897312</v>
      </c>
    </row>
    <row r="603" spans="2:14" ht="6" customHeight="1" x14ac:dyDescent="0.25"/>
    <row r="604" spans="2:14" x14ac:dyDescent="0.25">
      <c r="B604" s="49" t="s">
        <v>321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1"/>
      <c r="E605" s="121"/>
      <c r="G605" s="121"/>
      <c r="I605" s="121"/>
      <c r="K605" s="121"/>
    </row>
    <row r="608" spans="2:14" ht="48.75" customHeight="1" thickBot="1" x14ac:dyDescent="0.3">
      <c r="B608" s="322" t="s">
        <v>347</v>
      </c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1" t="s">
        <v>214</v>
      </c>
    </row>
    <row r="609" spans="2:14" ht="10.5" customHeight="1" thickBot="1" x14ac:dyDescent="0.3">
      <c r="B609" s="135"/>
      <c r="C609" s="136"/>
      <c r="D609" s="135"/>
      <c r="E609" s="135"/>
      <c r="F609" s="135"/>
      <c r="G609" s="135"/>
      <c r="H609" s="135"/>
      <c r="I609" s="135"/>
      <c r="J609" s="135"/>
      <c r="K609" s="4"/>
      <c r="L609" s="4"/>
      <c r="N609" s="1" t="s">
        <v>215</v>
      </c>
    </row>
    <row r="610" spans="2:14" ht="22.5" thickTop="1" thickBot="1" x14ac:dyDescent="0.3">
      <c r="B610" s="150" t="str">
        <f>C610</f>
        <v>República Checa</v>
      </c>
      <c r="C610" s="332" t="s">
        <v>242</v>
      </c>
      <c r="D610" s="333"/>
      <c r="E610" s="333"/>
      <c r="F610" s="333"/>
      <c r="G610" s="333"/>
      <c r="H610" s="333"/>
      <c r="I610" s="333"/>
      <c r="J610" s="333"/>
      <c r="K610" s="333"/>
      <c r="L610" s="333"/>
      <c r="M610" s="334"/>
    </row>
    <row r="611" spans="2:14" ht="22.5" thickTop="1" thickBot="1" x14ac:dyDescent="0.3">
      <c r="B611" s="13"/>
      <c r="C611" s="335">
        <f>2019</f>
        <v>2019</v>
      </c>
      <c r="D611" s="336"/>
      <c r="E611" s="337">
        <v>2020</v>
      </c>
      <c r="F611" s="336"/>
      <c r="G611" s="337">
        <v>2021</v>
      </c>
      <c r="H611" s="336"/>
      <c r="I611" s="337">
        <v>2022</v>
      </c>
      <c r="J611" s="336"/>
      <c r="K611" s="337">
        <v>2023</v>
      </c>
      <c r="L611" s="338"/>
      <c r="M611" s="339"/>
    </row>
    <row r="612" spans="2:14" ht="16.5" thickTop="1" thickBot="1" x14ac:dyDescent="0.3">
      <c r="B612" s="16"/>
      <c r="C612" s="138" t="s">
        <v>136</v>
      </c>
      <c r="D612" s="139" t="str">
        <f>CONCATENATE("var ",RIGHT(2019,2),"/",RIGHT(2018,2))</f>
        <v>var 19/18</v>
      </c>
      <c r="E612" s="140" t="s">
        <v>136</v>
      </c>
      <c r="F612" s="139" t="str">
        <f>CONCATENATE("var ",RIGHT(E611,2),"/",RIGHT(E611-1,2))</f>
        <v>var 20/19</v>
      </c>
      <c r="G612" s="140" t="s">
        <v>136</v>
      </c>
      <c r="H612" s="139" t="str">
        <f>CONCATENATE("var ",RIGHT(G611,2),"/",RIGHT(G611-1,2))</f>
        <v>var 21/20</v>
      </c>
      <c r="I612" s="140" t="s">
        <v>136</v>
      </c>
      <c r="J612" s="139" t="str">
        <f>CONCATENATE("var ",RIGHT(I611,2),"/",RIGHT(I611-1,2))</f>
        <v>var 22/21</v>
      </c>
      <c r="K612" s="140" t="s">
        <v>136</v>
      </c>
      <c r="L612" s="139" t="str">
        <f>CONCATENATE("var ",RIGHT(K611,2),"/",RIGHT(K611-1,2))</f>
        <v>var 23/22</v>
      </c>
      <c r="M612" s="139" t="str">
        <f>CONCATENATE("var ",RIGHT(K611,2),"/",RIGHT(2019,2))</f>
        <v>var 23/19</v>
      </c>
    </row>
    <row r="613" spans="2:14" x14ac:dyDescent="0.25">
      <c r="B613" s="142" t="s">
        <v>140</v>
      </c>
      <c r="C613" s="143">
        <v>623</v>
      </c>
      <c r="D613" s="144">
        <v>0.8486646884272997</v>
      </c>
      <c r="E613" s="143">
        <v>458</v>
      </c>
      <c r="F613" s="144">
        <f t="shared" ref="F613:J625" si="77">IFERROR(E613/C613-1,"-")</f>
        <v>-0.2648475120385233</v>
      </c>
      <c r="G613" s="143">
        <v>187</v>
      </c>
      <c r="H613" s="144">
        <f t="shared" si="77"/>
        <v>-0.59170305676855894</v>
      </c>
      <c r="I613" s="143">
        <v>748</v>
      </c>
      <c r="J613" s="144">
        <f t="shared" si="77"/>
        <v>3</v>
      </c>
      <c r="K613" s="143">
        <v>794</v>
      </c>
      <c r="L613" s="144">
        <f t="shared" ref="L613:L620" si="78">IFERROR(K613/I613-1,"-")</f>
        <v>6.149732620320858E-2</v>
      </c>
      <c r="M613" s="144">
        <f>K613/C613-1</f>
        <v>0.27447833065810601</v>
      </c>
    </row>
    <row r="614" spans="2:14" x14ac:dyDescent="0.25">
      <c r="B614" s="142" t="s">
        <v>142</v>
      </c>
      <c r="C614" s="143">
        <v>502</v>
      </c>
      <c r="D614" s="144">
        <v>0.35675675675675667</v>
      </c>
      <c r="E614" s="143">
        <v>456</v>
      </c>
      <c r="F614" s="144">
        <f t="shared" si="77"/>
        <v>-9.1633466135458197E-2</v>
      </c>
      <c r="G614" s="143">
        <v>259</v>
      </c>
      <c r="H614" s="144">
        <f t="shared" si="77"/>
        <v>-0.43201754385964908</v>
      </c>
      <c r="I614" s="143">
        <v>1175</v>
      </c>
      <c r="J614" s="144">
        <f t="shared" si="77"/>
        <v>3.5366795366795367</v>
      </c>
      <c r="K614" s="143">
        <v>829</v>
      </c>
      <c r="L614" s="144">
        <f t="shared" si="78"/>
        <v>-0.294468085106383</v>
      </c>
      <c r="M614" s="144">
        <f>IFERROR(K614/C614-1,"-")</f>
        <v>0.65139442231075706</v>
      </c>
    </row>
    <row r="615" spans="2:14" x14ac:dyDescent="0.25">
      <c r="B615" s="142" t="s">
        <v>144</v>
      </c>
      <c r="C615" s="143">
        <v>512</v>
      </c>
      <c r="D615" s="144">
        <v>0.19906323185011709</v>
      </c>
      <c r="E615" s="143">
        <v>149</v>
      </c>
      <c r="F615" s="144">
        <f t="shared" si="77"/>
        <v>-0.708984375</v>
      </c>
      <c r="G615" s="143">
        <v>514</v>
      </c>
      <c r="H615" s="144">
        <f t="shared" si="77"/>
        <v>2.4496644295302015</v>
      </c>
      <c r="I615" s="143">
        <v>1275</v>
      </c>
      <c r="J615" s="144">
        <f t="shared" si="77"/>
        <v>1.4805447470817121</v>
      </c>
      <c r="K615" s="143">
        <v>991</v>
      </c>
      <c r="L615" s="144">
        <f t="shared" si="78"/>
        <v>-0.22274509803921572</v>
      </c>
      <c r="M615" s="144">
        <f t="shared" ref="M615:M620" si="79">IFERROR(K615/C615-1,"-")</f>
        <v>0.935546875</v>
      </c>
    </row>
    <row r="616" spans="2:14" x14ac:dyDescent="0.25">
      <c r="B616" s="142" t="s">
        <v>146</v>
      </c>
      <c r="C616" s="143">
        <v>638</v>
      </c>
      <c r="D616" s="144">
        <v>0.48027842227378192</v>
      </c>
      <c r="E616" s="143">
        <v>0</v>
      </c>
      <c r="F616" s="144">
        <f t="shared" si="77"/>
        <v>-1</v>
      </c>
      <c r="G616" s="143">
        <v>615</v>
      </c>
      <c r="H616" s="144" t="str">
        <f t="shared" si="77"/>
        <v>-</v>
      </c>
      <c r="I616" s="143">
        <v>793</v>
      </c>
      <c r="J616" s="144">
        <f t="shared" si="77"/>
        <v>0.2894308943089432</v>
      </c>
      <c r="K616" s="143">
        <v>1556</v>
      </c>
      <c r="L616" s="144">
        <f t="shared" si="78"/>
        <v>0.96216897856242123</v>
      </c>
      <c r="M616" s="144">
        <f t="shared" si="79"/>
        <v>1.438871473354232</v>
      </c>
    </row>
    <row r="617" spans="2:14" x14ac:dyDescent="0.25">
      <c r="B617" s="142" t="s">
        <v>148</v>
      </c>
      <c r="C617" s="143">
        <v>452</v>
      </c>
      <c r="D617" s="144">
        <v>-0.40682414698162728</v>
      </c>
      <c r="E617" s="143">
        <v>0</v>
      </c>
      <c r="F617" s="144">
        <f t="shared" si="77"/>
        <v>-1</v>
      </c>
      <c r="G617" s="143">
        <v>841</v>
      </c>
      <c r="H617" s="144" t="str">
        <f t="shared" si="77"/>
        <v>-</v>
      </c>
      <c r="I617" s="143">
        <v>1260</v>
      </c>
      <c r="J617" s="144">
        <f t="shared" si="77"/>
        <v>0.49821640903686082</v>
      </c>
      <c r="K617" s="143">
        <v>1568</v>
      </c>
      <c r="L617" s="144">
        <f t="shared" si="78"/>
        <v>0.24444444444444446</v>
      </c>
      <c r="M617" s="144">
        <f t="shared" si="79"/>
        <v>2.4690265486725664</v>
      </c>
    </row>
    <row r="618" spans="2:14" x14ac:dyDescent="0.25">
      <c r="B618" s="142" t="s">
        <v>150</v>
      </c>
      <c r="C618" s="143">
        <v>474</v>
      </c>
      <c r="D618" s="144">
        <v>-0.57297297297297289</v>
      </c>
      <c r="E618" s="143">
        <v>0</v>
      </c>
      <c r="F618" s="144">
        <f t="shared" si="77"/>
        <v>-1</v>
      </c>
      <c r="G618" s="143">
        <v>818</v>
      </c>
      <c r="H618" s="144" t="str">
        <f t="shared" si="77"/>
        <v>-</v>
      </c>
      <c r="I618" s="143">
        <v>1044</v>
      </c>
      <c r="J618" s="144">
        <f t="shared" si="77"/>
        <v>0.27628361858190709</v>
      </c>
      <c r="K618" s="143">
        <v>1738</v>
      </c>
      <c r="L618" s="144">
        <f t="shared" si="78"/>
        <v>0.66475095785440619</v>
      </c>
      <c r="M618" s="144">
        <f t="shared" si="79"/>
        <v>2.6666666666666665</v>
      </c>
    </row>
    <row r="619" spans="2:14" x14ac:dyDescent="0.25">
      <c r="B619" s="142" t="s">
        <v>152</v>
      </c>
      <c r="C619" s="143">
        <v>577</v>
      </c>
      <c r="D619" s="144">
        <v>-0.59565522074281718</v>
      </c>
      <c r="E619" s="143">
        <v>76</v>
      </c>
      <c r="F619" s="144">
        <f t="shared" si="77"/>
        <v>-0.8682842287694974</v>
      </c>
      <c r="G619" s="143">
        <v>1100</v>
      </c>
      <c r="H619" s="144">
        <f t="shared" si="77"/>
        <v>13.473684210526315</v>
      </c>
      <c r="I619" s="143">
        <v>1898</v>
      </c>
      <c r="J619" s="144">
        <f t="shared" si="77"/>
        <v>0.72545454545454535</v>
      </c>
      <c r="K619" s="143">
        <v>2279</v>
      </c>
      <c r="L619" s="144">
        <f t="shared" si="78"/>
        <v>0.20073761854583783</v>
      </c>
      <c r="M619" s="144">
        <f t="shared" si="79"/>
        <v>2.949740034662045</v>
      </c>
    </row>
    <row r="620" spans="2:14" x14ac:dyDescent="0.25">
      <c r="B620" s="142" t="s">
        <v>154</v>
      </c>
      <c r="C620" s="143">
        <v>531</v>
      </c>
      <c r="D620" s="144">
        <v>-0.61880832735104097</v>
      </c>
      <c r="E620" s="143">
        <v>437</v>
      </c>
      <c r="F620" s="144">
        <f t="shared" si="77"/>
        <v>-0.17702448210922783</v>
      </c>
      <c r="G620" s="143">
        <v>852</v>
      </c>
      <c r="H620" s="144">
        <f t="shared" si="77"/>
        <v>0.94965675057208232</v>
      </c>
      <c r="I620" s="143">
        <v>1314</v>
      </c>
      <c r="J620" s="144">
        <f t="shared" si="77"/>
        <v>0.54225352112676051</v>
      </c>
      <c r="K620" s="143">
        <v>1708</v>
      </c>
      <c r="L620" s="144">
        <f t="shared" si="78"/>
        <v>0.29984779299847797</v>
      </c>
      <c r="M620" s="144">
        <f t="shared" si="79"/>
        <v>2.2165725047080977</v>
      </c>
    </row>
    <row r="621" spans="2:14" x14ac:dyDescent="0.25">
      <c r="B621" s="142" t="s">
        <v>156</v>
      </c>
      <c r="C621" s="143">
        <v>649</v>
      </c>
      <c r="D621" s="144">
        <v>-0.49650892164468585</v>
      </c>
      <c r="E621" s="143">
        <v>139</v>
      </c>
      <c r="F621" s="144">
        <f t="shared" si="77"/>
        <v>-0.78582434514637911</v>
      </c>
      <c r="G621" s="143">
        <v>884</v>
      </c>
      <c r="H621" s="144">
        <f t="shared" si="77"/>
        <v>5.3597122302158278</v>
      </c>
      <c r="I621" s="143">
        <v>1434</v>
      </c>
      <c r="J621" s="144">
        <f t="shared" si="77"/>
        <v>0.62217194570135748</v>
      </c>
      <c r="K621" s="143"/>
      <c r="L621" s="144"/>
      <c r="M621" s="144"/>
    </row>
    <row r="622" spans="2:14" x14ac:dyDescent="0.25">
      <c r="B622" s="142" t="s">
        <v>158</v>
      </c>
      <c r="C622" s="143">
        <v>888</v>
      </c>
      <c r="D622" s="144">
        <v>-0.1574952561669829</v>
      </c>
      <c r="E622" s="143">
        <v>91</v>
      </c>
      <c r="F622" s="144">
        <f t="shared" si="77"/>
        <v>-0.89752252252252251</v>
      </c>
      <c r="G622" s="143">
        <v>957</v>
      </c>
      <c r="H622" s="144">
        <f t="shared" si="77"/>
        <v>9.5164835164835164</v>
      </c>
      <c r="I622" s="143">
        <v>1499</v>
      </c>
      <c r="J622" s="144">
        <f t="shared" si="77"/>
        <v>0.56635318704284221</v>
      </c>
      <c r="K622" s="143"/>
      <c r="L622" s="144"/>
      <c r="M622" s="144"/>
    </row>
    <row r="623" spans="2:14" x14ac:dyDescent="0.25">
      <c r="B623" s="142" t="s">
        <v>160</v>
      </c>
      <c r="C623" s="143">
        <v>460</v>
      </c>
      <c r="D623" s="144">
        <v>-0.18439716312056742</v>
      </c>
      <c r="E623" s="143">
        <v>70</v>
      </c>
      <c r="F623" s="144">
        <f t="shared" si="77"/>
        <v>-0.84782608695652173</v>
      </c>
      <c r="G623" s="143">
        <v>751</v>
      </c>
      <c r="H623" s="144">
        <f t="shared" si="77"/>
        <v>9.7285714285714278</v>
      </c>
      <c r="I623" s="143">
        <v>774</v>
      </c>
      <c r="J623" s="144">
        <f t="shared" si="77"/>
        <v>3.0625832223701632E-2</v>
      </c>
      <c r="K623" s="143"/>
      <c r="L623" s="144"/>
      <c r="M623" s="144"/>
    </row>
    <row r="624" spans="2:14" x14ac:dyDescent="0.25">
      <c r="B624" s="142" t="s">
        <v>162</v>
      </c>
      <c r="C624" s="143">
        <v>464</v>
      </c>
      <c r="D624" s="144">
        <v>-9.9029126213592278E-2</v>
      </c>
      <c r="E624" s="143">
        <v>156</v>
      </c>
      <c r="F624" s="144">
        <f t="shared" si="77"/>
        <v>-0.6637931034482758</v>
      </c>
      <c r="G624" s="143">
        <v>1034</v>
      </c>
      <c r="H624" s="144">
        <f t="shared" si="77"/>
        <v>5.6282051282051286</v>
      </c>
      <c r="I624" s="143">
        <v>909</v>
      </c>
      <c r="J624" s="144">
        <f t="shared" si="77"/>
        <v>-0.120889748549323</v>
      </c>
      <c r="K624" s="143"/>
      <c r="L624" s="144"/>
      <c r="M624" s="144"/>
    </row>
    <row r="625" spans="2:14" ht="15.75" x14ac:dyDescent="0.25">
      <c r="B625" s="145" t="s">
        <v>122</v>
      </c>
      <c r="C625" s="146">
        <v>6770</v>
      </c>
      <c r="D625" s="147">
        <v>-0.30054757722905256</v>
      </c>
      <c r="E625" s="146">
        <v>2032</v>
      </c>
      <c r="F625" s="147">
        <f t="shared" si="77"/>
        <v>-0.6998522895125554</v>
      </c>
      <c r="G625" s="146">
        <v>8812</v>
      </c>
      <c r="H625" s="147">
        <f t="shared" si="77"/>
        <v>3.3366141732283463</v>
      </c>
      <c r="I625" s="146">
        <v>14123</v>
      </c>
      <c r="J625" s="147">
        <f t="shared" si="77"/>
        <v>0.60270086246028143</v>
      </c>
      <c r="K625" s="146">
        <v>11463</v>
      </c>
      <c r="L625" s="147">
        <v>0.20574313663616284</v>
      </c>
      <c r="M625" s="147">
        <v>1.6602459967509864</v>
      </c>
    </row>
    <row r="626" spans="2:14" ht="6" customHeight="1" x14ac:dyDescent="0.25"/>
    <row r="627" spans="2:14" x14ac:dyDescent="0.25">
      <c r="B627" s="49" t="s">
        <v>321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1"/>
      <c r="E628" s="121"/>
      <c r="G628" s="121"/>
      <c r="I628" s="121"/>
      <c r="K628" s="121"/>
    </row>
    <row r="630" spans="2:14" ht="48.75" customHeight="1" thickBot="1" x14ac:dyDescent="0.3">
      <c r="B630" s="322" t="s">
        <v>348</v>
      </c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1" t="s">
        <v>214</v>
      </c>
    </row>
    <row r="631" spans="2:14" ht="10.5" customHeight="1" thickBot="1" x14ac:dyDescent="0.3">
      <c r="B631" s="135"/>
      <c r="C631" s="136"/>
      <c r="D631" s="135"/>
      <c r="E631" s="135"/>
      <c r="F631" s="135"/>
      <c r="G631" s="135"/>
      <c r="H631" s="135"/>
      <c r="I631" s="135"/>
      <c r="J631" s="135"/>
      <c r="K631" s="4"/>
      <c r="L631" s="4"/>
      <c r="N631" s="1" t="s">
        <v>215</v>
      </c>
    </row>
    <row r="632" spans="2:14" ht="22.5" thickTop="1" thickBot="1" x14ac:dyDescent="0.3">
      <c r="B632" s="150" t="s">
        <v>244</v>
      </c>
      <c r="C632" s="332" t="s">
        <v>245</v>
      </c>
      <c r="D632" s="333"/>
      <c r="E632" s="333"/>
      <c r="F632" s="333"/>
      <c r="G632" s="333"/>
      <c r="H632" s="333"/>
      <c r="I632" s="333"/>
      <c r="J632" s="333"/>
      <c r="K632" s="333"/>
      <c r="L632" s="333"/>
      <c r="M632" s="334"/>
    </row>
    <row r="633" spans="2:14" ht="22.5" thickTop="1" thickBot="1" x14ac:dyDescent="0.3">
      <c r="B633" s="13"/>
      <c r="C633" s="335">
        <f>2019</f>
        <v>2019</v>
      </c>
      <c r="D633" s="336"/>
      <c r="E633" s="337">
        <v>2020</v>
      </c>
      <c r="F633" s="336"/>
      <c r="G633" s="337">
        <v>2021</v>
      </c>
      <c r="H633" s="336"/>
      <c r="I633" s="337">
        <v>2022</v>
      </c>
      <c r="J633" s="336"/>
      <c r="K633" s="337">
        <v>2023</v>
      </c>
      <c r="L633" s="338"/>
      <c r="M633" s="339"/>
    </row>
    <row r="634" spans="2:14" ht="16.5" thickTop="1" thickBot="1" x14ac:dyDescent="0.3">
      <c r="B634" s="16"/>
      <c r="C634" s="138" t="s">
        <v>136</v>
      </c>
      <c r="D634" s="139" t="str">
        <f>CONCATENATE("var ",RIGHT(2019,2),"/",RIGHT(2018,2))</f>
        <v>var 19/18</v>
      </c>
      <c r="E634" s="140" t="s">
        <v>136</v>
      </c>
      <c r="F634" s="139" t="str">
        <f>CONCATENATE("var ",RIGHT(E633,2),"/",RIGHT(E633-1,2))</f>
        <v>var 20/19</v>
      </c>
      <c r="G634" s="140" t="s">
        <v>136</v>
      </c>
      <c r="H634" s="139" t="str">
        <f>CONCATENATE("var ",RIGHT(G633,2),"/",RIGHT(G633-1,2))</f>
        <v>var 21/20</v>
      </c>
      <c r="I634" s="140" t="s">
        <v>136</v>
      </c>
      <c r="J634" s="139" t="str">
        <f>CONCATENATE("var ",RIGHT(I633,2),"/",RIGHT(I633-1,2))</f>
        <v>var 22/21</v>
      </c>
      <c r="K634" s="140" t="s">
        <v>136</v>
      </c>
      <c r="L634" s="139" t="str">
        <f>CONCATENATE("var ",RIGHT(K633,2),"/",RIGHT(K633-1,2))</f>
        <v>var 23/22</v>
      </c>
      <c r="M634" s="139" t="str">
        <f>CONCATENATE("var ",RIGHT(K633,2),"/",RIGHT(2019,2))</f>
        <v>var 23/19</v>
      </c>
    </row>
    <row r="635" spans="2:14" x14ac:dyDescent="0.25">
      <c r="B635" s="142" t="s">
        <v>140</v>
      </c>
      <c r="C635" s="143">
        <v>72</v>
      </c>
      <c r="D635" s="144">
        <v>-0.19999999999999996</v>
      </c>
      <c r="E635" s="143">
        <v>113</v>
      </c>
      <c r="F635" s="144">
        <f t="shared" ref="F635:J647" si="80">IFERROR(E635/C635-1,"-")</f>
        <v>0.56944444444444442</v>
      </c>
      <c r="G635" s="143">
        <v>26</v>
      </c>
      <c r="H635" s="144">
        <f t="shared" si="80"/>
        <v>-0.76991150442477874</v>
      </c>
      <c r="I635" s="143">
        <v>218</v>
      </c>
      <c r="J635" s="144">
        <f t="shared" si="80"/>
        <v>7.384615384615385</v>
      </c>
      <c r="K635" s="143">
        <v>299</v>
      </c>
      <c r="L635" s="144">
        <f t="shared" ref="L635:L642" si="81">IFERROR(K635/I635-1,"-")</f>
        <v>0.37155963302752304</v>
      </c>
      <c r="M635" s="144">
        <f>K635/C635-1</f>
        <v>3.1527777777777777</v>
      </c>
    </row>
    <row r="636" spans="2:14" x14ac:dyDescent="0.25">
      <c r="B636" s="142" t="s">
        <v>142</v>
      </c>
      <c r="C636" s="143">
        <v>81</v>
      </c>
      <c r="D636" s="144">
        <v>-5.8139534883720922E-2</v>
      </c>
      <c r="E636" s="143">
        <v>134</v>
      </c>
      <c r="F636" s="144">
        <f t="shared" si="80"/>
        <v>0.65432098765432101</v>
      </c>
      <c r="G636" s="143">
        <v>10</v>
      </c>
      <c r="H636" s="144">
        <f t="shared" si="80"/>
        <v>-0.92537313432835822</v>
      </c>
      <c r="I636" s="143">
        <v>313</v>
      </c>
      <c r="J636" s="144">
        <f t="shared" si="80"/>
        <v>30.3</v>
      </c>
      <c r="K636" s="143">
        <v>334</v>
      </c>
      <c r="L636" s="144">
        <f t="shared" si="81"/>
        <v>6.7092651757188593E-2</v>
      </c>
      <c r="M636" s="144">
        <f>IFERROR(K636/C636-1,"-")</f>
        <v>3.1234567901234565</v>
      </c>
    </row>
    <row r="637" spans="2:14" x14ac:dyDescent="0.25">
      <c r="B637" s="142" t="s">
        <v>144</v>
      </c>
      <c r="C637" s="143">
        <v>120</v>
      </c>
      <c r="D637" s="144">
        <v>-0.14893617021276595</v>
      </c>
      <c r="E637" s="143">
        <v>87</v>
      </c>
      <c r="F637" s="144">
        <f t="shared" si="80"/>
        <v>-0.27500000000000002</v>
      </c>
      <c r="G637" s="143">
        <v>47</v>
      </c>
      <c r="H637" s="144">
        <f t="shared" si="80"/>
        <v>-0.45977011494252873</v>
      </c>
      <c r="I637" s="143">
        <v>284</v>
      </c>
      <c r="J637" s="144">
        <f t="shared" si="80"/>
        <v>5.042553191489362</v>
      </c>
      <c r="K637" s="143">
        <v>335</v>
      </c>
      <c r="L637" s="144">
        <f t="shared" si="81"/>
        <v>0.17957746478873249</v>
      </c>
      <c r="M637" s="144">
        <f t="shared" ref="M637:M642" si="82">IFERROR(K637/C637-1,"-")</f>
        <v>1.7916666666666665</v>
      </c>
    </row>
    <row r="638" spans="2:14" x14ac:dyDescent="0.25">
      <c r="B638" s="142" t="s">
        <v>146</v>
      </c>
      <c r="C638" s="143">
        <v>118</v>
      </c>
      <c r="D638" s="144">
        <v>0.73529411764705888</v>
      </c>
      <c r="E638" s="143">
        <v>0</v>
      </c>
      <c r="F638" s="144">
        <f t="shared" si="80"/>
        <v>-1</v>
      </c>
      <c r="G638" s="143">
        <v>50</v>
      </c>
      <c r="H638" s="144" t="str">
        <f t="shared" si="80"/>
        <v>-</v>
      </c>
      <c r="I638" s="143">
        <v>374</v>
      </c>
      <c r="J638" s="144">
        <f t="shared" si="80"/>
        <v>6.48</v>
      </c>
      <c r="K638" s="143">
        <v>419</v>
      </c>
      <c r="L638" s="144">
        <f t="shared" si="81"/>
        <v>0.1203208556149733</v>
      </c>
      <c r="M638" s="144">
        <f t="shared" si="82"/>
        <v>2.5508474576271185</v>
      </c>
    </row>
    <row r="639" spans="2:14" x14ac:dyDescent="0.25">
      <c r="B639" s="142" t="s">
        <v>148</v>
      </c>
      <c r="C639" s="143">
        <v>90</v>
      </c>
      <c r="D639" s="144">
        <v>-0.57943925233644866</v>
      </c>
      <c r="E639" s="143">
        <v>2</v>
      </c>
      <c r="F639" s="144">
        <f t="shared" si="80"/>
        <v>-0.97777777777777775</v>
      </c>
      <c r="G639" s="143">
        <v>83</v>
      </c>
      <c r="H639" s="144">
        <f t="shared" si="80"/>
        <v>40.5</v>
      </c>
      <c r="I639" s="143">
        <v>376</v>
      </c>
      <c r="J639" s="144">
        <f t="shared" si="80"/>
        <v>3.5301204819277112</v>
      </c>
      <c r="K639" s="143">
        <v>520</v>
      </c>
      <c r="L639" s="144">
        <f t="shared" si="81"/>
        <v>0.38297872340425543</v>
      </c>
      <c r="M639" s="144">
        <f t="shared" si="82"/>
        <v>4.7777777777777777</v>
      </c>
    </row>
    <row r="640" spans="2:14" x14ac:dyDescent="0.25">
      <c r="B640" s="142" t="s">
        <v>150</v>
      </c>
      <c r="C640" s="143">
        <v>183</v>
      </c>
      <c r="D640" s="144">
        <v>0.47580645161290325</v>
      </c>
      <c r="E640" s="143">
        <v>3</v>
      </c>
      <c r="F640" s="144">
        <f t="shared" si="80"/>
        <v>-0.98360655737704916</v>
      </c>
      <c r="G640" s="143">
        <v>137</v>
      </c>
      <c r="H640" s="144">
        <f t="shared" si="80"/>
        <v>44.666666666666664</v>
      </c>
      <c r="I640" s="143">
        <v>447</v>
      </c>
      <c r="J640" s="144">
        <f t="shared" si="80"/>
        <v>2.2627737226277373</v>
      </c>
      <c r="K640" s="143">
        <v>565</v>
      </c>
      <c r="L640" s="144">
        <f t="shared" si="81"/>
        <v>0.26398210290827739</v>
      </c>
      <c r="M640" s="144">
        <f t="shared" si="82"/>
        <v>2.0874316939890711</v>
      </c>
    </row>
    <row r="641" spans="2:14" x14ac:dyDescent="0.25">
      <c r="B641" s="142" t="s">
        <v>152</v>
      </c>
      <c r="C641" s="143">
        <v>113</v>
      </c>
      <c r="D641" s="144">
        <v>-0.80617495711835341</v>
      </c>
      <c r="E641" s="143">
        <v>107</v>
      </c>
      <c r="F641" s="144">
        <f t="shared" si="80"/>
        <v>-5.3097345132743334E-2</v>
      </c>
      <c r="G641" s="143">
        <v>182</v>
      </c>
      <c r="H641" s="144">
        <f t="shared" si="80"/>
        <v>0.7009345794392523</v>
      </c>
      <c r="I641" s="143">
        <v>459</v>
      </c>
      <c r="J641" s="144">
        <f t="shared" si="80"/>
        <v>1.5219780219780219</v>
      </c>
      <c r="K641" s="143">
        <v>488</v>
      </c>
      <c r="L641" s="144">
        <f t="shared" si="81"/>
        <v>6.3180827886710311E-2</v>
      </c>
      <c r="M641" s="144">
        <f t="shared" si="82"/>
        <v>3.3185840707964598</v>
      </c>
    </row>
    <row r="642" spans="2:14" x14ac:dyDescent="0.25">
      <c r="B642" s="142" t="s">
        <v>154</v>
      </c>
      <c r="C642" s="143">
        <v>135</v>
      </c>
      <c r="D642" s="144">
        <v>-9.3959731543624136E-2</v>
      </c>
      <c r="E642" s="143">
        <v>160</v>
      </c>
      <c r="F642" s="144">
        <f t="shared" si="80"/>
        <v>0.18518518518518512</v>
      </c>
      <c r="G642" s="143">
        <v>186</v>
      </c>
      <c r="H642" s="144">
        <f t="shared" si="80"/>
        <v>0.16250000000000009</v>
      </c>
      <c r="I642" s="143">
        <v>534</v>
      </c>
      <c r="J642" s="144">
        <f t="shared" si="80"/>
        <v>1.870967741935484</v>
      </c>
      <c r="K642" s="143">
        <v>455</v>
      </c>
      <c r="L642" s="144">
        <f t="shared" si="81"/>
        <v>-0.14794007490636707</v>
      </c>
      <c r="M642" s="144">
        <f t="shared" si="82"/>
        <v>2.3703703703703702</v>
      </c>
    </row>
    <row r="643" spans="2:14" x14ac:dyDescent="0.25">
      <c r="B643" s="142" t="s">
        <v>156</v>
      </c>
      <c r="C643" s="143">
        <v>146</v>
      </c>
      <c r="D643" s="144">
        <v>-0.25128205128205128</v>
      </c>
      <c r="E643" s="143">
        <v>64</v>
      </c>
      <c r="F643" s="144">
        <f t="shared" si="80"/>
        <v>-0.56164383561643838</v>
      </c>
      <c r="G643" s="143">
        <v>184</v>
      </c>
      <c r="H643" s="144">
        <f t="shared" si="80"/>
        <v>1.875</v>
      </c>
      <c r="I643" s="143">
        <v>410</v>
      </c>
      <c r="J643" s="144">
        <f t="shared" si="80"/>
        <v>1.2282608695652173</v>
      </c>
      <c r="K643" s="143"/>
      <c r="L643" s="144"/>
      <c r="M643" s="144"/>
    </row>
    <row r="644" spans="2:14" x14ac:dyDescent="0.25">
      <c r="B644" s="142" t="s">
        <v>158</v>
      </c>
      <c r="C644" s="143">
        <v>123</v>
      </c>
      <c r="D644" s="144">
        <v>-0.21153846153846156</v>
      </c>
      <c r="E644" s="143">
        <v>49</v>
      </c>
      <c r="F644" s="144">
        <f t="shared" si="80"/>
        <v>-0.60162601626016254</v>
      </c>
      <c r="G644" s="143">
        <v>163</v>
      </c>
      <c r="H644" s="144">
        <f t="shared" si="80"/>
        <v>2.3265306122448979</v>
      </c>
      <c r="I644" s="143">
        <v>378</v>
      </c>
      <c r="J644" s="144">
        <f t="shared" si="80"/>
        <v>1.3190184049079754</v>
      </c>
      <c r="K644" s="143"/>
      <c r="L644" s="144"/>
      <c r="M644" s="144"/>
    </row>
    <row r="645" spans="2:14" x14ac:dyDescent="0.25">
      <c r="B645" s="142" t="s">
        <v>160</v>
      </c>
      <c r="C645" s="143">
        <v>72</v>
      </c>
      <c r="D645" s="144">
        <v>-0.11111111111111116</v>
      </c>
      <c r="E645" s="143">
        <v>21</v>
      </c>
      <c r="F645" s="144">
        <f t="shared" si="80"/>
        <v>-0.70833333333333326</v>
      </c>
      <c r="G645" s="143">
        <v>168</v>
      </c>
      <c r="H645" s="144">
        <f t="shared" si="80"/>
        <v>7</v>
      </c>
      <c r="I645" s="143">
        <v>344</v>
      </c>
      <c r="J645" s="144">
        <f t="shared" si="80"/>
        <v>1.0476190476190474</v>
      </c>
      <c r="K645" s="143"/>
      <c r="L645" s="144"/>
      <c r="M645" s="144"/>
    </row>
    <row r="646" spans="2:14" x14ac:dyDescent="0.25">
      <c r="B646" s="142" t="s">
        <v>162</v>
      </c>
      <c r="C646" s="143">
        <v>106</v>
      </c>
      <c r="D646" s="144">
        <v>0.65625</v>
      </c>
      <c r="E646" s="143">
        <v>31</v>
      </c>
      <c r="F646" s="144">
        <f t="shared" si="80"/>
        <v>-0.70754716981132071</v>
      </c>
      <c r="G646" s="143">
        <v>237</v>
      </c>
      <c r="H646" s="144">
        <f t="shared" si="80"/>
        <v>6.645161290322581</v>
      </c>
      <c r="I646" s="143">
        <v>428</v>
      </c>
      <c r="J646" s="144">
        <f t="shared" si="80"/>
        <v>0.80590717299578052</v>
      </c>
      <c r="K646" s="143"/>
      <c r="L646" s="144"/>
      <c r="M646" s="144"/>
    </row>
    <row r="647" spans="2:14" ht="15.75" x14ac:dyDescent="0.25">
      <c r="B647" s="145" t="s">
        <v>122</v>
      </c>
      <c r="C647" s="146">
        <v>1359</v>
      </c>
      <c r="D647" s="147">
        <v>-0.30343413634033833</v>
      </c>
      <c r="E647" s="146">
        <v>771</v>
      </c>
      <c r="F647" s="147">
        <f t="shared" si="80"/>
        <v>-0.43267108167770418</v>
      </c>
      <c r="G647" s="146">
        <v>1473</v>
      </c>
      <c r="H647" s="147">
        <f t="shared" si="80"/>
        <v>0.91050583657587558</v>
      </c>
      <c r="I647" s="146">
        <v>4565</v>
      </c>
      <c r="J647" s="147">
        <f t="shared" si="80"/>
        <v>2.0991174473862864</v>
      </c>
      <c r="K647" s="146">
        <v>3415</v>
      </c>
      <c r="L647" s="147">
        <v>0.13643926788685534</v>
      </c>
      <c r="M647" s="147">
        <v>2.744517543859649</v>
      </c>
    </row>
    <row r="648" spans="2:14" ht="6" customHeight="1" x14ac:dyDescent="0.25"/>
    <row r="649" spans="2:14" x14ac:dyDescent="0.25">
      <c r="B649" s="49" t="s">
        <v>321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1"/>
      <c r="E650" s="121"/>
      <c r="G650" s="121"/>
      <c r="I650" s="121"/>
      <c r="K650" s="121"/>
    </row>
    <row r="655" spans="2:14" ht="48.75" customHeight="1" thickBot="1" x14ac:dyDescent="0.3">
      <c r="B655" s="322" t="s">
        <v>349</v>
      </c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1" t="s">
        <v>214</v>
      </c>
    </row>
    <row r="656" spans="2:14" ht="10.5" customHeight="1" thickBot="1" x14ac:dyDescent="0.3">
      <c r="B656" s="135"/>
      <c r="C656" s="136"/>
      <c r="D656" s="135"/>
      <c r="E656" s="135"/>
      <c r="F656" s="135"/>
      <c r="G656" s="135"/>
      <c r="H656" s="135"/>
      <c r="I656" s="135"/>
      <c r="J656" s="135"/>
      <c r="K656" s="4"/>
      <c r="L656" s="4"/>
      <c r="N656" s="1" t="s">
        <v>215</v>
      </c>
    </row>
    <row r="657" spans="2:13" ht="22.5" thickTop="1" thickBot="1" x14ac:dyDescent="0.3">
      <c r="B657" s="150" t="str">
        <f>C657</f>
        <v>Estados Unidos de América</v>
      </c>
      <c r="C657" s="332" t="s">
        <v>247</v>
      </c>
      <c r="D657" s="333"/>
      <c r="E657" s="333"/>
      <c r="F657" s="333"/>
      <c r="G657" s="333"/>
      <c r="H657" s="333"/>
      <c r="I657" s="333"/>
      <c r="J657" s="333"/>
      <c r="K657" s="333"/>
      <c r="L657" s="333"/>
      <c r="M657" s="334"/>
    </row>
    <row r="658" spans="2:13" ht="22.5" thickTop="1" thickBot="1" x14ac:dyDescent="0.3">
      <c r="B658" s="13"/>
      <c r="C658" s="335">
        <f>2019</f>
        <v>2019</v>
      </c>
      <c r="D658" s="336"/>
      <c r="E658" s="337">
        <v>2020</v>
      </c>
      <c r="F658" s="336"/>
      <c r="G658" s="337">
        <v>2021</v>
      </c>
      <c r="H658" s="336"/>
      <c r="I658" s="337">
        <v>2022</v>
      </c>
      <c r="J658" s="336"/>
      <c r="K658" s="337">
        <v>2023</v>
      </c>
      <c r="L658" s="338"/>
      <c r="M658" s="339"/>
    </row>
    <row r="659" spans="2:13" ht="16.5" thickTop="1" thickBot="1" x14ac:dyDescent="0.3">
      <c r="B659" s="16"/>
      <c r="C659" s="138" t="s">
        <v>136</v>
      </c>
      <c r="D659" s="139" t="str">
        <f>CONCATENATE("var ",RIGHT(2019,2),"/",RIGHT(2018,2))</f>
        <v>var 19/18</v>
      </c>
      <c r="E659" s="140" t="s">
        <v>136</v>
      </c>
      <c r="F659" s="139" t="str">
        <f>CONCATENATE("var ",RIGHT(E658,2),"/",RIGHT(E658-1,2))</f>
        <v>var 20/19</v>
      </c>
      <c r="G659" s="140" t="s">
        <v>136</v>
      </c>
      <c r="H659" s="139" t="str">
        <f>CONCATENATE("var ",RIGHT(G658,2),"/",RIGHT(G658-1,2))</f>
        <v>var 21/20</v>
      </c>
      <c r="I659" s="140" t="s">
        <v>136</v>
      </c>
      <c r="J659" s="139" t="str">
        <f>CONCATENATE("var ",RIGHT(I658,2),"/",RIGHT(I658-1,2))</f>
        <v>var 22/21</v>
      </c>
      <c r="K659" s="140" t="s">
        <v>136</v>
      </c>
      <c r="L659" s="139" t="str">
        <f>CONCATENATE("var ",RIGHT(K658,2),"/",RIGHT(K658-1,2))</f>
        <v>var 23/22</v>
      </c>
      <c r="M659" s="139" t="str">
        <f>CONCATENATE("var ",RIGHT(K658,2),"/",RIGHT(2019,2))</f>
        <v>var 23/19</v>
      </c>
    </row>
    <row r="660" spans="2:13" x14ac:dyDescent="0.25">
      <c r="B660" s="142" t="s">
        <v>140</v>
      </c>
      <c r="C660" s="143">
        <v>240</v>
      </c>
      <c r="D660" s="144">
        <v>0.49068322981366452</v>
      </c>
      <c r="E660" s="143">
        <v>136</v>
      </c>
      <c r="F660" s="144">
        <f t="shared" ref="F660:J672" si="83">IFERROR(E660/C660-1,"-")</f>
        <v>-0.43333333333333335</v>
      </c>
      <c r="G660" s="143">
        <v>16</v>
      </c>
      <c r="H660" s="144">
        <f t="shared" si="83"/>
        <v>-0.88235294117647056</v>
      </c>
      <c r="I660" s="143">
        <v>112</v>
      </c>
      <c r="J660" s="144">
        <f t="shared" si="83"/>
        <v>6</v>
      </c>
      <c r="K660" s="143">
        <v>178</v>
      </c>
      <c r="L660" s="144">
        <f t="shared" ref="L660:L667" si="84">IFERROR(K660/I660-1,"-")</f>
        <v>0.58928571428571419</v>
      </c>
      <c r="M660" s="144">
        <f>K660/C660-1</f>
        <v>-0.2583333333333333</v>
      </c>
    </row>
    <row r="661" spans="2:13" x14ac:dyDescent="0.25">
      <c r="B661" s="142" t="s">
        <v>142</v>
      </c>
      <c r="C661" s="143">
        <v>212</v>
      </c>
      <c r="D661" s="144">
        <v>7.6142131979695327E-2</v>
      </c>
      <c r="E661" s="143">
        <v>190</v>
      </c>
      <c r="F661" s="144">
        <f t="shared" si="83"/>
        <v>-0.10377358490566035</v>
      </c>
      <c r="G661" s="143">
        <v>46</v>
      </c>
      <c r="H661" s="144">
        <f t="shared" si="83"/>
        <v>-0.75789473684210529</v>
      </c>
      <c r="I661" s="143">
        <v>206</v>
      </c>
      <c r="J661" s="144">
        <f t="shared" si="83"/>
        <v>3.4782608695652177</v>
      </c>
      <c r="K661" s="143">
        <v>189</v>
      </c>
      <c r="L661" s="144">
        <f t="shared" si="84"/>
        <v>-8.2524271844660158E-2</v>
      </c>
      <c r="M661" s="144">
        <f>IFERROR(K661/C661-1,"-")</f>
        <v>-0.10849056603773588</v>
      </c>
    </row>
    <row r="662" spans="2:13" x14ac:dyDescent="0.25">
      <c r="B662" s="142" t="s">
        <v>144</v>
      </c>
      <c r="C662" s="143">
        <v>223</v>
      </c>
      <c r="D662" s="144">
        <v>-0.14885496183206104</v>
      </c>
      <c r="E662" s="143">
        <v>37</v>
      </c>
      <c r="F662" s="144">
        <f t="shared" si="83"/>
        <v>-0.8340807174887892</v>
      </c>
      <c r="G662" s="143">
        <v>40</v>
      </c>
      <c r="H662" s="144">
        <f t="shared" si="83"/>
        <v>8.1081081081081141E-2</v>
      </c>
      <c r="I662" s="143">
        <v>249</v>
      </c>
      <c r="J662" s="144">
        <f t="shared" si="83"/>
        <v>5.2249999999999996</v>
      </c>
      <c r="K662" s="143">
        <v>256</v>
      </c>
      <c r="L662" s="144">
        <f t="shared" si="84"/>
        <v>2.8112449799196693E-2</v>
      </c>
      <c r="M662" s="144">
        <f t="shared" ref="M662:M667" si="85">IFERROR(K662/C662-1,"-")</f>
        <v>0.14798206278026904</v>
      </c>
    </row>
    <row r="663" spans="2:13" x14ac:dyDescent="0.25">
      <c r="B663" s="142" t="s">
        <v>146</v>
      </c>
      <c r="C663" s="143">
        <v>186</v>
      </c>
      <c r="D663" s="144">
        <v>-5.3475935828877219E-3</v>
      </c>
      <c r="E663" s="143">
        <v>0</v>
      </c>
      <c r="F663" s="144">
        <f t="shared" si="83"/>
        <v>-1</v>
      </c>
      <c r="G663" s="143">
        <v>35</v>
      </c>
      <c r="H663" s="144" t="str">
        <f t="shared" si="83"/>
        <v>-</v>
      </c>
      <c r="I663" s="143">
        <v>151</v>
      </c>
      <c r="J663" s="144">
        <f t="shared" si="83"/>
        <v>3.3142857142857141</v>
      </c>
      <c r="K663" s="143">
        <v>227</v>
      </c>
      <c r="L663" s="144">
        <f t="shared" si="84"/>
        <v>0.5033112582781456</v>
      </c>
      <c r="M663" s="144">
        <f t="shared" si="85"/>
        <v>0.22043010752688175</v>
      </c>
    </row>
    <row r="664" spans="2:13" x14ac:dyDescent="0.25">
      <c r="B664" s="142" t="s">
        <v>148</v>
      </c>
      <c r="C664" s="143">
        <v>170</v>
      </c>
      <c r="D664" s="144">
        <v>-0.23076923076923073</v>
      </c>
      <c r="E664" s="143">
        <v>0</v>
      </c>
      <c r="F664" s="144">
        <f t="shared" si="83"/>
        <v>-1</v>
      </c>
      <c r="G664" s="143">
        <v>70</v>
      </c>
      <c r="H664" s="144" t="str">
        <f t="shared" si="83"/>
        <v>-</v>
      </c>
      <c r="I664" s="143">
        <v>175</v>
      </c>
      <c r="J664" s="144">
        <f t="shared" si="83"/>
        <v>1.5</v>
      </c>
      <c r="K664" s="143">
        <v>185</v>
      </c>
      <c r="L664" s="144">
        <f t="shared" si="84"/>
        <v>5.7142857142857162E-2</v>
      </c>
      <c r="M664" s="144">
        <f t="shared" si="85"/>
        <v>8.8235294117646967E-2</v>
      </c>
    </row>
    <row r="665" spans="2:13" x14ac:dyDescent="0.25">
      <c r="B665" s="142" t="s">
        <v>150</v>
      </c>
      <c r="C665" s="143">
        <v>164</v>
      </c>
      <c r="D665" s="144">
        <v>-0.14583333333333337</v>
      </c>
      <c r="E665" s="143">
        <v>0</v>
      </c>
      <c r="F665" s="144">
        <f t="shared" si="83"/>
        <v>-1</v>
      </c>
      <c r="G665" s="143">
        <v>59</v>
      </c>
      <c r="H665" s="144" t="str">
        <f t="shared" si="83"/>
        <v>-</v>
      </c>
      <c r="I665" s="143">
        <v>189</v>
      </c>
      <c r="J665" s="144">
        <f t="shared" si="83"/>
        <v>2.2033898305084745</v>
      </c>
      <c r="K665" s="143">
        <v>147</v>
      </c>
      <c r="L665" s="144">
        <f t="shared" si="84"/>
        <v>-0.22222222222222221</v>
      </c>
      <c r="M665" s="144">
        <f t="shared" si="85"/>
        <v>-0.10365853658536583</v>
      </c>
    </row>
    <row r="666" spans="2:13" x14ac:dyDescent="0.25">
      <c r="B666" s="142" t="s">
        <v>152</v>
      </c>
      <c r="C666" s="143">
        <v>159</v>
      </c>
      <c r="D666" s="144">
        <v>-0.30567685589519655</v>
      </c>
      <c r="E666" s="143">
        <v>51</v>
      </c>
      <c r="F666" s="144">
        <f t="shared" si="83"/>
        <v>-0.679245283018868</v>
      </c>
      <c r="G666" s="143">
        <v>113</v>
      </c>
      <c r="H666" s="144">
        <f t="shared" si="83"/>
        <v>1.215686274509804</v>
      </c>
      <c r="I666" s="143">
        <v>211</v>
      </c>
      <c r="J666" s="144">
        <f t="shared" si="83"/>
        <v>0.86725663716814161</v>
      </c>
      <c r="K666" s="143">
        <v>233</v>
      </c>
      <c r="L666" s="144">
        <f t="shared" si="84"/>
        <v>0.10426540284360186</v>
      </c>
      <c r="M666" s="144">
        <f t="shared" si="85"/>
        <v>0.46540880503144644</v>
      </c>
    </row>
    <row r="667" spans="2:13" x14ac:dyDescent="0.25">
      <c r="B667" s="142" t="s">
        <v>154</v>
      </c>
      <c r="C667" s="143">
        <v>175</v>
      </c>
      <c r="D667" s="144">
        <v>-0.11616161616161613</v>
      </c>
      <c r="E667" s="143">
        <v>73</v>
      </c>
      <c r="F667" s="144">
        <f t="shared" si="83"/>
        <v>-0.58285714285714285</v>
      </c>
      <c r="G667" s="143">
        <v>139</v>
      </c>
      <c r="H667" s="144">
        <f t="shared" si="83"/>
        <v>0.90410958904109595</v>
      </c>
      <c r="I667" s="143">
        <v>190</v>
      </c>
      <c r="J667" s="144">
        <f t="shared" si="83"/>
        <v>0.36690647482014382</v>
      </c>
      <c r="K667" s="143">
        <v>139</v>
      </c>
      <c r="L667" s="144">
        <f t="shared" si="84"/>
        <v>-0.26842105263157889</v>
      </c>
      <c r="M667" s="144">
        <f t="shared" si="85"/>
        <v>-0.20571428571428574</v>
      </c>
    </row>
    <row r="668" spans="2:13" x14ac:dyDescent="0.25">
      <c r="B668" s="142" t="s">
        <v>156</v>
      </c>
      <c r="C668" s="143">
        <v>164</v>
      </c>
      <c r="D668" s="144">
        <v>-5.7471264367816133E-2</v>
      </c>
      <c r="E668" s="143">
        <v>19</v>
      </c>
      <c r="F668" s="144">
        <f t="shared" si="83"/>
        <v>-0.88414634146341464</v>
      </c>
      <c r="G668" s="143">
        <v>103</v>
      </c>
      <c r="H668" s="144">
        <f t="shared" si="83"/>
        <v>4.4210526315789478</v>
      </c>
      <c r="I668" s="143">
        <v>135</v>
      </c>
      <c r="J668" s="144">
        <f t="shared" si="83"/>
        <v>0.31067961165048552</v>
      </c>
      <c r="K668" s="143"/>
      <c r="L668" s="144"/>
      <c r="M668" s="144"/>
    </row>
    <row r="669" spans="2:13" x14ac:dyDescent="0.25">
      <c r="B669" s="142" t="s">
        <v>158</v>
      </c>
      <c r="C669" s="143">
        <v>194</v>
      </c>
      <c r="D669" s="144">
        <v>0.27631578947368429</v>
      </c>
      <c r="E669" s="143">
        <v>54</v>
      </c>
      <c r="F669" s="144">
        <f t="shared" si="83"/>
        <v>-0.72164948453608246</v>
      </c>
      <c r="G669" s="143">
        <v>171</v>
      </c>
      <c r="H669" s="144">
        <f t="shared" si="83"/>
        <v>2.1666666666666665</v>
      </c>
      <c r="I669" s="143">
        <v>172</v>
      </c>
      <c r="J669" s="144">
        <f t="shared" si="83"/>
        <v>5.8479532163742132E-3</v>
      </c>
      <c r="K669" s="143"/>
      <c r="L669" s="144"/>
      <c r="M669" s="144"/>
    </row>
    <row r="670" spans="2:13" x14ac:dyDescent="0.25">
      <c r="B670" s="142" t="s">
        <v>160</v>
      </c>
      <c r="C670" s="143">
        <v>205</v>
      </c>
      <c r="D670" s="144">
        <v>0.13259668508287303</v>
      </c>
      <c r="E670" s="143">
        <v>35</v>
      </c>
      <c r="F670" s="144">
        <f t="shared" si="83"/>
        <v>-0.82926829268292679</v>
      </c>
      <c r="G670" s="143">
        <v>279</v>
      </c>
      <c r="H670" s="144">
        <f t="shared" si="83"/>
        <v>6.9714285714285715</v>
      </c>
      <c r="I670" s="143">
        <v>171</v>
      </c>
      <c r="J670" s="144">
        <f t="shared" si="83"/>
        <v>-0.38709677419354838</v>
      </c>
      <c r="K670" s="143"/>
      <c r="L670" s="144"/>
      <c r="M670" s="144"/>
    </row>
    <row r="671" spans="2:13" x14ac:dyDescent="0.25">
      <c r="B671" s="142" t="s">
        <v>162</v>
      </c>
      <c r="C671" s="143">
        <v>230</v>
      </c>
      <c r="D671" s="144">
        <v>-6.8825910931174072E-2</v>
      </c>
      <c r="E671" s="143">
        <v>52</v>
      </c>
      <c r="F671" s="144">
        <f t="shared" si="83"/>
        <v>-0.77391304347826084</v>
      </c>
      <c r="G671" s="143">
        <v>264</v>
      </c>
      <c r="H671" s="144">
        <f t="shared" si="83"/>
        <v>4.0769230769230766</v>
      </c>
      <c r="I671" s="143">
        <v>242</v>
      </c>
      <c r="J671" s="144">
        <f t="shared" si="83"/>
        <v>-8.333333333333337E-2</v>
      </c>
      <c r="K671" s="143"/>
      <c r="L671" s="144"/>
      <c r="M671" s="144"/>
    </row>
    <row r="672" spans="2:13" ht="15.75" x14ac:dyDescent="0.25">
      <c r="B672" s="145" t="s">
        <v>122</v>
      </c>
      <c r="C672" s="146">
        <v>2322</v>
      </c>
      <c r="D672" s="147">
        <v>-3.290295710120783E-2</v>
      </c>
      <c r="E672" s="146">
        <v>647</v>
      </c>
      <c r="F672" s="147">
        <f t="shared" si="83"/>
        <v>-0.72136089577950036</v>
      </c>
      <c r="G672" s="146">
        <v>1335</v>
      </c>
      <c r="H672" s="147">
        <f t="shared" si="83"/>
        <v>1.063369397217929</v>
      </c>
      <c r="I672" s="146">
        <v>2203</v>
      </c>
      <c r="J672" s="147">
        <f t="shared" si="83"/>
        <v>0.6501872659176029</v>
      </c>
      <c r="K672" s="146">
        <v>1554</v>
      </c>
      <c r="L672" s="147">
        <v>4.787592717464606E-2</v>
      </c>
      <c r="M672" s="147">
        <v>1.6350555918901222E-2</v>
      </c>
    </row>
    <row r="673" spans="2:14" ht="6" customHeight="1" x14ac:dyDescent="0.25"/>
    <row r="674" spans="2:14" x14ac:dyDescent="0.25">
      <c r="B674" s="49" t="s">
        <v>321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1"/>
      <c r="E675" s="121"/>
      <c r="G675" s="121"/>
      <c r="I675" s="121"/>
      <c r="K675" s="121"/>
    </row>
    <row r="679" spans="2:14" ht="48.75" customHeight="1" thickBot="1" x14ac:dyDescent="0.3">
      <c r="B679" s="322" t="s">
        <v>350</v>
      </c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1" t="s">
        <v>214</v>
      </c>
    </row>
    <row r="680" spans="2:14" ht="10.5" customHeight="1" thickBot="1" x14ac:dyDescent="0.3">
      <c r="B680" s="135"/>
      <c r="C680" s="136"/>
      <c r="D680" s="135"/>
      <c r="E680" s="135"/>
      <c r="F680" s="135"/>
      <c r="G680" s="135"/>
      <c r="H680" s="135"/>
      <c r="I680" s="135"/>
      <c r="J680" s="135"/>
      <c r="K680" s="4"/>
      <c r="L680" s="4"/>
      <c r="N680" s="1" t="s">
        <v>215</v>
      </c>
    </row>
    <row r="681" spans="2:14" ht="22.5" thickTop="1" thickBot="1" x14ac:dyDescent="0.3">
      <c r="B681" s="150" t="str">
        <f>C681</f>
        <v>Otros países o territorios del mundo (excluida España)</v>
      </c>
      <c r="C681" s="332" t="s">
        <v>248</v>
      </c>
      <c r="D681" s="333"/>
      <c r="E681" s="333"/>
      <c r="F681" s="333"/>
      <c r="G681" s="333"/>
      <c r="H681" s="333"/>
      <c r="I681" s="333"/>
      <c r="J681" s="333"/>
      <c r="K681" s="333"/>
      <c r="L681" s="333"/>
      <c r="M681" s="334"/>
    </row>
    <row r="682" spans="2:14" ht="22.5" thickTop="1" thickBot="1" x14ac:dyDescent="0.3">
      <c r="B682" s="13"/>
      <c r="C682" s="335">
        <f>2019</f>
        <v>2019</v>
      </c>
      <c r="D682" s="336"/>
      <c r="E682" s="337">
        <v>2020</v>
      </c>
      <c r="F682" s="336"/>
      <c r="G682" s="337">
        <v>2021</v>
      </c>
      <c r="H682" s="336"/>
      <c r="I682" s="337">
        <v>2022</v>
      </c>
      <c r="J682" s="336"/>
      <c r="K682" s="337">
        <v>2023</v>
      </c>
      <c r="L682" s="338"/>
      <c r="M682" s="339"/>
    </row>
    <row r="683" spans="2:14" ht="16.5" thickTop="1" thickBot="1" x14ac:dyDescent="0.3">
      <c r="B683" s="16"/>
      <c r="C683" s="138" t="s">
        <v>136</v>
      </c>
      <c r="D683" s="139" t="str">
        <f>CONCATENATE("var ",RIGHT(2019,2),"/",RIGHT(2018,2))</f>
        <v>var 19/18</v>
      </c>
      <c r="E683" s="140" t="s">
        <v>136</v>
      </c>
      <c r="F683" s="139" t="str">
        <f>CONCATENATE("var ",RIGHT(E682,2),"/",RIGHT(E682-1,2))</f>
        <v>var 20/19</v>
      </c>
      <c r="G683" s="140" t="s">
        <v>136</v>
      </c>
      <c r="H683" s="139" t="str">
        <f>CONCATENATE("var ",RIGHT(G682,2),"/",RIGHT(G682-1,2))</f>
        <v>var 21/20</v>
      </c>
      <c r="I683" s="140" t="s">
        <v>136</v>
      </c>
      <c r="J683" s="139" t="str">
        <f>CONCATENATE("var ",RIGHT(I682,2),"/",RIGHT(I682-1,2))</f>
        <v>var 22/21</v>
      </c>
      <c r="K683" s="140" t="s">
        <v>136</v>
      </c>
      <c r="L683" s="139" t="str">
        <f>CONCATENATE("var ",RIGHT(K682,2),"/",RIGHT(K682-1,2))</f>
        <v>var 23/22</v>
      </c>
      <c r="M683" s="139" t="str">
        <f>CONCATENATE("var ",RIGHT(K682,2),"/",RIGHT(2019,2))</f>
        <v>var 23/19</v>
      </c>
    </row>
    <row r="684" spans="2:14" x14ac:dyDescent="0.25">
      <c r="B684" s="142" t="s">
        <v>140</v>
      </c>
      <c r="C684" s="143">
        <v>28481</v>
      </c>
      <c r="D684" s="144">
        <v>0.14143154857326068</v>
      </c>
      <c r="E684" s="143">
        <v>27861</v>
      </c>
      <c r="F684" s="144">
        <f t="shared" ref="F684:J696" si="86">IFERROR(E684/C684-1,"-")</f>
        <v>-2.1768898563954919E-2</v>
      </c>
      <c r="G684" s="143">
        <v>4641</v>
      </c>
      <c r="H684" s="144">
        <f t="shared" si="86"/>
        <v>-0.83342306449876169</v>
      </c>
      <c r="I684" s="143">
        <v>24070</v>
      </c>
      <c r="J684" s="144">
        <f t="shared" si="86"/>
        <v>4.1863822452057748</v>
      </c>
      <c r="K684" s="143">
        <v>32894</v>
      </c>
      <c r="L684" s="144">
        <f t="shared" ref="L684:L691" si="87">IFERROR(K684/I684-1,"-")</f>
        <v>0.36659742417947649</v>
      </c>
      <c r="M684" s="144">
        <f>K684/C684-1</f>
        <v>0.15494540219795661</v>
      </c>
    </row>
    <row r="685" spans="2:14" x14ac:dyDescent="0.25">
      <c r="B685" s="142" t="s">
        <v>142</v>
      </c>
      <c r="C685" s="143">
        <v>26312</v>
      </c>
      <c r="D685" s="144">
        <v>8.4628385341522838E-2</v>
      </c>
      <c r="E685" s="143">
        <v>29504</v>
      </c>
      <c r="F685" s="144">
        <f t="shared" si="86"/>
        <v>0.1213134691395561</v>
      </c>
      <c r="G685" s="143">
        <v>3515</v>
      </c>
      <c r="H685" s="144">
        <f t="shared" si="86"/>
        <v>-0.88086361171366589</v>
      </c>
      <c r="I685" s="143">
        <v>29388</v>
      </c>
      <c r="J685" s="144">
        <f t="shared" si="86"/>
        <v>7.3607396870554762</v>
      </c>
      <c r="K685" s="143">
        <v>31466</v>
      </c>
      <c r="L685" s="144">
        <f t="shared" si="87"/>
        <v>7.0709132979447364E-2</v>
      </c>
      <c r="M685" s="144">
        <f>IFERROR(K685/C685-1,"-")</f>
        <v>0.19588020674977202</v>
      </c>
    </row>
    <row r="686" spans="2:14" x14ac:dyDescent="0.25">
      <c r="B686" s="142" t="s">
        <v>144</v>
      </c>
      <c r="C686" s="143">
        <v>29481</v>
      </c>
      <c r="D686" s="144">
        <v>0.11573250577148686</v>
      </c>
      <c r="E686" s="143">
        <v>10530</v>
      </c>
      <c r="F686" s="144">
        <f t="shared" si="86"/>
        <v>-0.64282079983718332</v>
      </c>
      <c r="G686" s="143">
        <v>4631</v>
      </c>
      <c r="H686" s="144">
        <f t="shared" si="86"/>
        <v>-0.56020892687559354</v>
      </c>
      <c r="I686" s="143">
        <v>26514</v>
      </c>
      <c r="J686" s="144">
        <f t="shared" si="86"/>
        <v>4.7253293025264522</v>
      </c>
      <c r="K686" s="143">
        <v>29877</v>
      </c>
      <c r="L686" s="144">
        <f t="shared" si="87"/>
        <v>0.12683865127856975</v>
      </c>
      <c r="M686" s="144">
        <f t="shared" ref="M686:M691" si="88">IFERROR(K686/C686-1,"-")</f>
        <v>1.3432380177063274E-2</v>
      </c>
    </row>
    <row r="687" spans="2:14" x14ac:dyDescent="0.25">
      <c r="B687" s="142" t="s">
        <v>146</v>
      </c>
      <c r="C687" s="143">
        <v>32259</v>
      </c>
      <c r="D687" s="144">
        <v>0.28368483883804219</v>
      </c>
      <c r="E687" s="143">
        <v>0</v>
      </c>
      <c r="F687" s="144">
        <f t="shared" si="86"/>
        <v>-1</v>
      </c>
      <c r="G687" s="143">
        <v>8413</v>
      </c>
      <c r="H687" s="144" t="str">
        <f t="shared" si="86"/>
        <v>-</v>
      </c>
      <c r="I687" s="143">
        <v>28379</v>
      </c>
      <c r="J687" s="144">
        <f t="shared" si="86"/>
        <v>2.3732319030072508</v>
      </c>
      <c r="K687" s="143">
        <v>31620</v>
      </c>
      <c r="L687" s="144">
        <f t="shared" si="87"/>
        <v>0.11420416505162279</v>
      </c>
      <c r="M687" s="144">
        <f t="shared" si="88"/>
        <v>-1.9808425555658871E-2</v>
      </c>
    </row>
    <row r="688" spans="2:14" x14ac:dyDescent="0.25">
      <c r="B688" s="142" t="s">
        <v>148</v>
      </c>
      <c r="C688" s="143">
        <v>28706</v>
      </c>
      <c r="D688" s="144">
        <v>0.3157629371590962</v>
      </c>
      <c r="E688" s="143">
        <v>16</v>
      </c>
      <c r="F688" s="144">
        <f t="shared" si="86"/>
        <v>-0.99944262523514249</v>
      </c>
      <c r="G688" s="143">
        <v>12193</v>
      </c>
      <c r="H688" s="144">
        <f t="shared" si="86"/>
        <v>761.0625</v>
      </c>
      <c r="I688" s="143">
        <v>27533</v>
      </c>
      <c r="J688" s="144">
        <f t="shared" si="86"/>
        <v>1.2580989092102026</v>
      </c>
      <c r="K688" s="143">
        <v>27922</v>
      </c>
      <c r="L688" s="144">
        <f t="shared" si="87"/>
        <v>1.4128500345040429E-2</v>
      </c>
      <c r="M688" s="144">
        <f t="shared" si="88"/>
        <v>-2.7311363478018547E-2</v>
      </c>
    </row>
    <row r="689" spans="2:13" x14ac:dyDescent="0.25">
      <c r="B689" s="142" t="s">
        <v>150</v>
      </c>
      <c r="C689" s="143">
        <v>29899</v>
      </c>
      <c r="D689" s="144">
        <v>9.5897349316225178E-3</v>
      </c>
      <c r="E689" s="143">
        <v>38</v>
      </c>
      <c r="F689" s="144">
        <f t="shared" si="86"/>
        <v>-0.99872905448342753</v>
      </c>
      <c r="G689" s="143">
        <v>12707</v>
      </c>
      <c r="H689" s="144">
        <f t="shared" si="86"/>
        <v>333.39473684210526</v>
      </c>
      <c r="I689" s="143">
        <v>27956</v>
      </c>
      <c r="J689" s="144">
        <f t="shared" si="86"/>
        <v>1.2000472180687809</v>
      </c>
      <c r="K689" s="143">
        <v>51798</v>
      </c>
      <c r="L689" s="144">
        <f t="shared" si="87"/>
        <v>0.85284017742166252</v>
      </c>
      <c r="M689" s="144">
        <f t="shared" si="88"/>
        <v>0.73243252282685045</v>
      </c>
    </row>
    <row r="690" spans="2:13" x14ac:dyDescent="0.25">
      <c r="B690" s="142" t="s">
        <v>152</v>
      </c>
      <c r="C690" s="143">
        <v>40326</v>
      </c>
      <c r="D690" s="144">
        <v>0.16122901488755148</v>
      </c>
      <c r="E690" s="143">
        <v>8899</v>
      </c>
      <c r="F690" s="144">
        <f t="shared" si="86"/>
        <v>-0.77932351336606653</v>
      </c>
      <c r="G690" s="143">
        <v>24587</v>
      </c>
      <c r="H690" s="144">
        <f t="shared" si="86"/>
        <v>1.7628947072704797</v>
      </c>
      <c r="I690" s="143">
        <v>38379</v>
      </c>
      <c r="J690" s="144">
        <f t="shared" si="86"/>
        <v>0.56094684182698185</v>
      </c>
      <c r="K690" s="143">
        <v>39399</v>
      </c>
      <c r="L690" s="144">
        <f t="shared" si="87"/>
        <v>2.657703431564129E-2</v>
      </c>
      <c r="M690" s="144">
        <f t="shared" si="88"/>
        <v>-2.2987650647225077E-2</v>
      </c>
    </row>
    <row r="691" spans="2:13" x14ac:dyDescent="0.25">
      <c r="B691" s="142" t="s">
        <v>154</v>
      </c>
      <c r="C691" s="143">
        <v>37232</v>
      </c>
      <c r="D691" s="144">
        <v>0.139638812366085</v>
      </c>
      <c r="E691" s="143">
        <v>14619</v>
      </c>
      <c r="F691" s="144">
        <f t="shared" si="86"/>
        <v>-0.60735388912763222</v>
      </c>
      <c r="G691" s="143">
        <v>31473</v>
      </c>
      <c r="H691" s="144">
        <f t="shared" si="86"/>
        <v>1.1528832341473425</v>
      </c>
      <c r="I691" s="143">
        <v>41571</v>
      </c>
      <c r="J691" s="144">
        <f t="shared" si="86"/>
        <v>0.32084643980554772</v>
      </c>
      <c r="K691" s="143">
        <v>38307</v>
      </c>
      <c r="L691" s="144">
        <f t="shared" si="87"/>
        <v>-7.8516273363642974E-2</v>
      </c>
      <c r="M691" s="144">
        <f t="shared" si="88"/>
        <v>2.8873012462397929E-2</v>
      </c>
    </row>
    <row r="692" spans="2:13" x14ac:dyDescent="0.25">
      <c r="B692" s="142" t="s">
        <v>156</v>
      </c>
      <c r="C692" s="143">
        <v>31946</v>
      </c>
      <c r="D692" s="144">
        <v>6.5825909985653741E-2</v>
      </c>
      <c r="E692" s="143">
        <v>5672</v>
      </c>
      <c r="F692" s="144">
        <f t="shared" si="86"/>
        <v>-0.82245038502472922</v>
      </c>
      <c r="G692" s="143">
        <v>26548</v>
      </c>
      <c r="H692" s="144">
        <f t="shared" si="86"/>
        <v>3.6805359661495061</v>
      </c>
      <c r="I692" s="143">
        <v>33718</v>
      </c>
      <c r="J692" s="144">
        <f t="shared" si="86"/>
        <v>0.27007684194666259</v>
      </c>
      <c r="K692" s="143"/>
      <c r="L692" s="144"/>
      <c r="M692" s="144"/>
    </row>
    <row r="693" spans="2:13" x14ac:dyDescent="0.25">
      <c r="B693" s="142" t="s">
        <v>158</v>
      </c>
      <c r="C693" s="143">
        <v>30628</v>
      </c>
      <c r="D693" s="144">
        <v>-1.1553604853804966E-2</v>
      </c>
      <c r="E693" s="143">
        <v>4676</v>
      </c>
      <c r="F693" s="144">
        <f t="shared" si="86"/>
        <v>-0.84732924121718689</v>
      </c>
      <c r="G693" s="143">
        <v>29531</v>
      </c>
      <c r="H693" s="144">
        <f t="shared" si="86"/>
        <v>5.3154405474764754</v>
      </c>
      <c r="I693" s="143">
        <v>32041</v>
      </c>
      <c r="J693" s="144">
        <f t="shared" si="86"/>
        <v>8.4995428532728345E-2</v>
      </c>
      <c r="K693" s="143"/>
      <c r="L693" s="144"/>
      <c r="M693" s="144"/>
    </row>
    <row r="694" spans="2:13" x14ac:dyDescent="0.25">
      <c r="B694" s="142" t="s">
        <v>160</v>
      </c>
      <c r="C694" s="143">
        <v>26330</v>
      </c>
      <c r="D694" s="144">
        <v>0.13281418061351813</v>
      </c>
      <c r="E694" s="143">
        <v>4001</v>
      </c>
      <c r="F694" s="144">
        <f t="shared" si="86"/>
        <v>-0.84804405620964673</v>
      </c>
      <c r="G694" s="143">
        <v>25978</v>
      </c>
      <c r="H694" s="144">
        <f t="shared" si="86"/>
        <v>5.4928767808047985</v>
      </c>
      <c r="I694" s="143">
        <v>26301</v>
      </c>
      <c r="J694" s="144">
        <f t="shared" si="86"/>
        <v>1.2433597659557982E-2</v>
      </c>
      <c r="K694" s="143"/>
      <c r="L694" s="144"/>
      <c r="M694" s="144"/>
    </row>
    <row r="695" spans="2:13" x14ac:dyDescent="0.25">
      <c r="B695" s="142" t="s">
        <v>162</v>
      </c>
      <c r="C695" s="143">
        <v>31406</v>
      </c>
      <c r="D695" s="144">
        <v>0.13235983414458263</v>
      </c>
      <c r="E695" s="143">
        <v>4979</v>
      </c>
      <c r="F695" s="144">
        <f t="shared" si="86"/>
        <v>-0.84146341463414631</v>
      </c>
      <c r="G695" s="143">
        <v>26699</v>
      </c>
      <c r="H695" s="144">
        <f t="shared" si="86"/>
        <v>4.3623217513556938</v>
      </c>
      <c r="I695" s="143">
        <v>31946</v>
      </c>
      <c r="J695" s="144">
        <f t="shared" si="86"/>
        <v>0.19652421439005208</v>
      </c>
      <c r="K695" s="143"/>
      <c r="L695" s="144"/>
      <c r="M695" s="144"/>
    </row>
    <row r="696" spans="2:13" ht="15.75" x14ac:dyDescent="0.25">
      <c r="B696" s="145" t="s">
        <v>122</v>
      </c>
      <c r="C696" s="146">
        <v>373006</v>
      </c>
      <c r="D696" s="147">
        <v>0.12510481706029619</v>
      </c>
      <c r="E696" s="146">
        <v>110795</v>
      </c>
      <c r="F696" s="147">
        <f t="shared" si="86"/>
        <v>-0.70296724449472658</v>
      </c>
      <c r="G696" s="146">
        <v>210916</v>
      </c>
      <c r="H696" s="147">
        <f t="shared" si="86"/>
        <v>0.90365991245092281</v>
      </c>
      <c r="I696" s="146">
        <v>367796</v>
      </c>
      <c r="J696" s="147">
        <f t="shared" si="86"/>
        <v>0.74380322023933698</v>
      </c>
      <c r="K696" s="146">
        <v>283283</v>
      </c>
      <c r="L696" s="147">
        <v>0.1619959801468478</v>
      </c>
      <c r="M696" s="147">
        <v>0.12104267578434169</v>
      </c>
    </row>
    <row r="697" spans="2:13" ht="6" customHeight="1" x14ac:dyDescent="0.25"/>
    <row r="698" spans="2:13" x14ac:dyDescent="0.25">
      <c r="B698" s="49" t="s">
        <v>321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1"/>
      <c r="E699" s="121"/>
      <c r="G699" s="121"/>
      <c r="I699" s="121"/>
      <c r="K699" s="121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4A5C5-BD82-4C37-8DE7-EB3D01E4FE05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22" t="s">
        <v>351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1" t="s">
        <v>131</v>
      </c>
    </row>
    <row r="5" spans="1:14" ht="10.5" customHeight="1" thickBot="1" x14ac:dyDescent="0.3">
      <c r="B5" s="135"/>
      <c r="C5" s="136"/>
      <c r="D5" s="135"/>
      <c r="E5" s="135"/>
      <c r="F5" s="135"/>
      <c r="G5" s="135"/>
      <c r="H5" s="135"/>
      <c r="I5" s="135"/>
      <c r="J5" s="135"/>
      <c r="K5" s="4"/>
      <c r="L5" s="4"/>
      <c r="N5" s="1" t="s">
        <v>133</v>
      </c>
    </row>
    <row r="6" spans="1:14" ht="22.5" thickTop="1" thickBot="1" x14ac:dyDescent="0.3">
      <c r="B6" s="137" t="s">
        <v>122</v>
      </c>
      <c r="C6" s="332" t="s">
        <v>134</v>
      </c>
      <c r="D6" s="333"/>
      <c r="E6" s="333"/>
      <c r="F6" s="333"/>
      <c r="G6" s="333"/>
      <c r="H6" s="333"/>
      <c r="I6" s="333"/>
      <c r="J6" s="333"/>
      <c r="K6" s="333"/>
      <c r="L6" s="333"/>
      <c r="M6" s="334"/>
    </row>
    <row r="7" spans="1:14" ht="22.5" thickTop="1" thickBot="1" x14ac:dyDescent="0.3">
      <c r="B7" s="13"/>
      <c r="C7" s="335">
        <f>2019</f>
        <v>2019</v>
      </c>
      <c r="D7" s="336"/>
      <c r="E7" s="337">
        <v>2020</v>
      </c>
      <c r="F7" s="336"/>
      <c r="G7" s="337">
        <v>2021</v>
      </c>
      <c r="H7" s="336"/>
      <c r="I7" s="337">
        <v>2022</v>
      </c>
      <c r="J7" s="336"/>
      <c r="K7" s="337">
        <v>2023</v>
      </c>
      <c r="L7" s="338"/>
      <c r="M7" s="339"/>
    </row>
    <row r="8" spans="1:14" ht="16.5" thickTop="1" thickBot="1" x14ac:dyDescent="0.3">
      <c r="B8" s="16"/>
      <c r="C8" s="138" t="s">
        <v>136</v>
      </c>
      <c r="D8" s="139" t="str">
        <f>CONCATENATE("var ",RIGHT(2019,2),"/",RIGHT(2018,2))</f>
        <v>var 19/18</v>
      </c>
      <c r="E8" s="140" t="s">
        <v>136</v>
      </c>
      <c r="F8" s="139" t="str">
        <f>CONCATENATE("var ",RIGHT(E7,2),"/",RIGHT(E7-1,2))</f>
        <v>var 20/19</v>
      </c>
      <c r="G8" s="140" t="s">
        <v>136</v>
      </c>
      <c r="H8" s="139" t="str">
        <f>CONCATENATE("var ",RIGHT(G7,2),"/",RIGHT(G7-1,2))</f>
        <v>var 21/20</v>
      </c>
      <c r="I8" s="140" t="s">
        <v>136</v>
      </c>
      <c r="J8" s="139" t="str">
        <f>CONCATENATE("var ",RIGHT(I7,2),"/",RIGHT(I7-1,2))</f>
        <v>var 22/21</v>
      </c>
      <c r="K8" s="140" t="s">
        <v>136</v>
      </c>
      <c r="L8" s="139" t="str">
        <f>CONCATENATE("var ",RIGHT(K7,2),"/",RIGHT(K7-1,2))</f>
        <v>var 23/22</v>
      </c>
      <c r="M8" s="139" t="str">
        <f>CONCATENATE("var ",RIGHT(K7,2),"/",RIGHT(2019,2))</f>
        <v>var 23/19</v>
      </c>
    </row>
    <row r="9" spans="1:14" x14ac:dyDescent="0.25">
      <c r="A9" s="1" t="s">
        <v>139</v>
      </c>
      <c r="B9" s="142" t="s">
        <v>140</v>
      </c>
      <c r="C9" s="143">
        <v>180023</v>
      </c>
      <c r="D9" s="144">
        <v>3.1969778613439193E-2</v>
      </c>
      <c r="E9" s="143">
        <v>158397</v>
      </c>
      <c r="F9" s="144">
        <f t="shared" ref="F9:L21" si="0">IFERROR(E9/C9-1,"-")</f>
        <v>-0.12012909461568799</v>
      </c>
      <c r="G9" s="143">
        <v>13747</v>
      </c>
      <c r="H9" s="144">
        <f t="shared" si="0"/>
        <v>-0.91321174012134065</v>
      </c>
      <c r="I9" s="143">
        <v>117917</v>
      </c>
      <c r="J9" s="144">
        <f t="shared" si="0"/>
        <v>7.5776533061758933</v>
      </c>
      <c r="K9" s="143">
        <v>184861</v>
      </c>
      <c r="L9" s="144">
        <f t="shared" si="0"/>
        <v>0.5677213633318352</v>
      </c>
      <c r="M9" s="144">
        <f>K9/C9-1</f>
        <v>2.6874343833843461E-2</v>
      </c>
    </row>
    <row r="10" spans="1:14" x14ac:dyDescent="0.25">
      <c r="A10" s="1" t="s">
        <v>141</v>
      </c>
      <c r="B10" s="142" t="s">
        <v>142</v>
      </c>
      <c r="C10" s="143">
        <v>185299</v>
      </c>
      <c r="D10" s="144">
        <v>-1.5173740659247259E-2</v>
      </c>
      <c r="E10" s="143">
        <v>174390</v>
      </c>
      <c r="F10" s="144">
        <f t="shared" si="0"/>
        <v>-5.8872417012504119E-2</v>
      </c>
      <c r="G10" s="143">
        <v>7118</v>
      </c>
      <c r="H10" s="144">
        <f t="shared" si="0"/>
        <v>-0.95918343941739781</v>
      </c>
      <c r="I10" s="143">
        <v>166830</v>
      </c>
      <c r="J10" s="144">
        <f t="shared" si="0"/>
        <v>22.437763416690082</v>
      </c>
      <c r="K10" s="143">
        <v>190451</v>
      </c>
      <c r="L10" s="144">
        <f t="shared" si="0"/>
        <v>0.14158724450038962</v>
      </c>
      <c r="M10" s="144">
        <f>IFERROR(L10/C10-1,"-")</f>
        <v>-0.99999923589849649</v>
      </c>
    </row>
    <row r="11" spans="1:14" x14ac:dyDescent="0.25">
      <c r="A11" s="1" t="s">
        <v>143</v>
      </c>
      <c r="B11" s="142" t="s">
        <v>144</v>
      </c>
      <c r="C11" s="143">
        <v>210524</v>
      </c>
      <c r="D11" s="144">
        <v>-8.4017160211282915E-2</v>
      </c>
      <c r="E11" s="143">
        <v>77711</v>
      </c>
      <c r="F11" s="144">
        <f t="shared" si="0"/>
        <v>-0.63086868955558506</v>
      </c>
      <c r="G11" s="143">
        <v>11595</v>
      </c>
      <c r="H11" s="144">
        <f t="shared" si="0"/>
        <v>-0.85079332398244778</v>
      </c>
      <c r="I11" s="143">
        <v>186552</v>
      </c>
      <c r="J11" s="144">
        <f t="shared" si="0"/>
        <v>15.089003880983181</v>
      </c>
      <c r="K11" s="143">
        <v>203934</v>
      </c>
      <c r="L11" s="144">
        <f t="shared" si="0"/>
        <v>9.3175093271581133E-2</v>
      </c>
      <c r="M11" s="144">
        <f t="shared" ref="M11:M16" si="1">IFERROR(L11/C11-1,"-")</f>
        <v>-0.99999955741343849</v>
      </c>
    </row>
    <row r="12" spans="1:14" x14ac:dyDescent="0.25">
      <c r="A12" s="1" t="s">
        <v>145</v>
      </c>
      <c r="B12" s="142" t="s">
        <v>146</v>
      </c>
      <c r="C12" s="143">
        <v>203372</v>
      </c>
      <c r="D12" s="144">
        <v>4.0582572204392875E-3</v>
      </c>
      <c r="E12" s="143">
        <v>0</v>
      </c>
      <c r="F12" s="144">
        <f t="shared" si="0"/>
        <v>-1</v>
      </c>
      <c r="G12" s="143">
        <v>16456</v>
      </c>
      <c r="H12" s="144" t="str">
        <f t="shared" si="0"/>
        <v>-</v>
      </c>
      <c r="I12" s="143">
        <v>198697</v>
      </c>
      <c r="J12" s="144">
        <f t="shared" si="0"/>
        <v>11.074440933398153</v>
      </c>
      <c r="K12" s="143">
        <v>210697</v>
      </c>
      <c r="L12" s="144">
        <f t="shared" si="0"/>
        <v>6.03934634141432E-2</v>
      </c>
      <c r="M12" s="144">
        <f t="shared" si="1"/>
        <v>-0.99999970303943797</v>
      </c>
    </row>
    <row r="13" spans="1:14" x14ac:dyDescent="0.25">
      <c r="A13" s="1" t="s">
        <v>147</v>
      </c>
      <c r="B13" s="142" t="s">
        <v>148</v>
      </c>
      <c r="C13" s="143">
        <v>190911</v>
      </c>
      <c r="D13" s="144">
        <v>-2.4904615730360069E-2</v>
      </c>
      <c r="E13" s="143">
        <v>55</v>
      </c>
      <c r="F13" s="144">
        <f t="shared" si="0"/>
        <v>-0.99971190764282836</v>
      </c>
      <c r="G13" s="143">
        <v>27825</v>
      </c>
      <c r="H13" s="144">
        <f t="shared" si="0"/>
        <v>504.90909090909093</v>
      </c>
      <c r="I13" s="143">
        <v>177987</v>
      </c>
      <c r="J13" s="144">
        <f t="shared" si="0"/>
        <v>5.3966576819407006</v>
      </c>
      <c r="K13" s="143">
        <v>193259</v>
      </c>
      <c r="L13" s="144">
        <f t="shared" si="0"/>
        <v>8.5804019394674969E-2</v>
      </c>
      <c r="M13" s="144">
        <f t="shared" si="1"/>
        <v>-0.999999550554869</v>
      </c>
    </row>
    <row r="14" spans="1:14" x14ac:dyDescent="0.25">
      <c r="A14" s="1" t="s">
        <v>149</v>
      </c>
      <c r="B14" s="142" t="s">
        <v>150</v>
      </c>
      <c r="C14" s="143">
        <v>188754</v>
      </c>
      <c r="D14" s="144">
        <v>-6.1340998264450053E-2</v>
      </c>
      <c r="E14" s="143">
        <v>408</v>
      </c>
      <c r="F14" s="144">
        <f t="shared" si="0"/>
        <v>-0.99783845640357294</v>
      </c>
      <c r="G14" s="143">
        <v>43635</v>
      </c>
      <c r="H14" s="144">
        <f t="shared" si="0"/>
        <v>105.94852941176471</v>
      </c>
      <c r="I14" s="143">
        <v>189047</v>
      </c>
      <c r="J14" s="144">
        <f t="shared" si="0"/>
        <v>3.3324624727856076</v>
      </c>
      <c r="K14" s="143">
        <v>200568</v>
      </c>
      <c r="L14" s="144">
        <f t="shared" si="0"/>
        <v>6.0942516940231783E-2</v>
      </c>
      <c r="M14" s="144">
        <f t="shared" si="1"/>
        <v>-0.99999967713258031</v>
      </c>
    </row>
    <row r="15" spans="1:14" x14ac:dyDescent="0.25">
      <c r="A15" s="1" t="s">
        <v>151</v>
      </c>
      <c r="B15" s="142" t="s">
        <v>152</v>
      </c>
      <c r="C15" s="143">
        <v>212514</v>
      </c>
      <c r="D15" s="144">
        <v>2.3838200861412862E-2</v>
      </c>
      <c r="E15" s="143">
        <v>43503</v>
      </c>
      <c r="F15" s="144">
        <f t="shared" si="0"/>
        <v>-0.79529348654676868</v>
      </c>
      <c r="G15" s="143">
        <v>98811</v>
      </c>
      <c r="H15" s="144">
        <f t="shared" si="0"/>
        <v>1.2713605958209779</v>
      </c>
      <c r="I15" s="143">
        <v>212958</v>
      </c>
      <c r="J15" s="144">
        <f t="shared" si="0"/>
        <v>1.1552053921122143</v>
      </c>
      <c r="K15" s="143">
        <v>217886</v>
      </c>
      <c r="L15" s="144">
        <f t="shared" si="0"/>
        <v>2.3140713192272733E-2</v>
      </c>
      <c r="M15" s="144">
        <f t="shared" si="1"/>
        <v>-0.99999989110970011</v>
      </c>
    </row>
    <row r="16" spans="1:14" x14ac:dyDescent="0.25">
      <c r="A16" s="1" t="s">
        <v>153</v>
      </c>
      <c r="B16" s="142" t="s">
        <v>154</v>
      </c>
      <c r="C16" s="143">
        <v>213417</v>
      </c>
      <c r="D16" s="144">
        <v>-9.5463953887707786E-3</v>
      </c>
      <c r="E16" s="143">
        <v>65311</v>
      </c>
      <c r="F16" s="144">
        <f t="shared" si="0"/>
        <v>-0.69397470679467899</v>
      </c>
      <c r="G16" s="143">
        <v>144612</v>
      </c>
      <c r="H16" s="144">
        <f t="shared" si="0"/>
        <v>1.2142058764985988</v>
      </c>
      <c r="I16" s="143">
        <v>215129</v>
      </c>
      <c r="J16" s="144">
        <f t="shared" si="0"/>
        <v>0.48762896578430559</v>
      </c>
      <c r="K16" s="143">
        <v>223604</v>
      </c>
      <c r="L16" s="144">
        <f t="shared" si="0"/>
        <v>3.9394967670560499E-2</v>
      </c>
      <c r="M16" s="144">
        <f t="shared" si="1"/>
        <v>-0.99999981540848348</v>
      </c>
    </row>
    <row r="17" spans="1:14" x14ac:dyDescent="0.25">
      <c r="A17" s="1" t="s">
        <v>155</v>
      </c>
      <c r="B17" s="142" t="s">
        <v>156</v>
      </c>
      <c r="C17" s="143">
        <v>193981</v>
      </c>
      <c r="D17" s="144">
        <v>-4.6471846044190968E-2</v>
      </c>
      <c r="E17" s="143">
        <v>33104</v>
      </c>
      <c r="F17" s="144">
        <f t="shared" si="0"/>
        <v>-0.82934411102118255</v>
      </c>
      <c r="G17" s="143">
        <v>124861</v>
      </c>
      <c r="H17" s="144">
        <f t="shared" si="0"/>
        <v>2.771779845335911</v>
      </c>
      <c r="I17" s="143">
        <v>186150</v>
      </c>
      <c r="J17" s="144">
        <f t="shared" si="0"/>
        <v>0.49085783391130944</v>
      </c>
      <c r="K17" s="143"/>
      <c r="L17" s="144"/>
      <c r="M17" s="144"/>
    </row>
    <row r="18" spans="1:14" x14ac:dyDescent="0.25">
      <c r="A18" s="1" t="s">
        <v>157</v>
      </c>
      <c r="B18" s="142" t="s">
        <v>158</v>
      </c>
      <c r="C18" s="143">
        <v>206049</v>
      </c>
      <c r="D18" s="144">
        <v>-1.1134093843134019E-2</v>
      </c>
      <c r="E18" s="143">
        <v>38954</v>
      </c>
      <c r="F18" s="144">
        <f t="shared" si="0"/>
        <v>-0.81094788132919837</v>
      </c>
      <c r="G18" s="143">
        <v>171979</v>
      </c>
      <c r="H18" s="144">
        <f t="shared" si="0"/>
        <v>3.4149252965035686</v>
      </c>
      <c r="I18" s="143">
        <v>213668</v>
      </c>
      <c r="J18" s="144">
        <f t="shared" si="0"/>
        <v>0.24240750324167482</v>
      </c>
      <c r="K18" s="143"/>
      <c r="L18" s="144"/>
      <c r="M18" s="144"/>
    </row>
    <row r="19" spans="1:14" x14ac:dyDescent="0.25">
      <c r="A19" s="1" t="s">
        <v>159</v>
      </c>
      <c r="B19" s="142" t="s">
        <v>160</v>
      </c>
      <c r="C19" s="143">
        <v>177246</v>
      </c>
      <c r="D19" s="144">
        <v>-5.0418682396052628E-2</v>
      </c>
      <c r="E19" s="143">
        <v>22806</v>
      </c>
      <c r="F19" s="144">
        <f t="shared" si="0"/>
        <v>-0.87133136996039406</v>
      </c>
      <c r="G19" s="143">
        <v>160920</v>
      </c>
      <c r="H19" s="144">
        <f t="shared" si="0"/>
        <v>6.056037884767167</v>
      </c>
      <c r="I19" s="143">
        <v>186027</v>
      </c>
      <c r="J19" s="144">
        <f t="shared" si="0"/>
        <v>0.15602162565249822</v>
      </c>
      <c r="K19" s="143"/>
      <c r="L19" s="144"/>
      <c r="M19" s="144"/>
    </row>
    <row r="20" spans="1:14" x14ac:dyDescent="0.25">
      <c r="A20" s="1" t="s">
        <v>161</v>
      </c>
      <c r="B20" s="142" t="s">
        <v>162</v>
      </c>
      <c r="C20" s="143">
        <v>186090</v>
      </c>
      <c r="D20" s="144">
        <v>8.9283793377936682E-4</v>
      </c>
      <c r="E20" s="143">
        <v>28495</v>
      </c>
      <c r="F20" s="144">
        <f t="shared" si="0"/>
        <v>-0.84687516792949646</v>
      </c>
      <c r="G20" s="143">
        <v>135964</v>
      </c>
      <c r="H20" s="144">
        <f t="shared" si="0"/>
        <v>3.7715037725916831</v>
      </c>
      <c r="I20" s="143">
        <v>200622</v>
      </c>
      <c r="J20" s="144">
        <f t="shared" si="0"/>
        <v>0.47555235209320124</v>
      </c>
      <c r="K20" s="143"/>
      <c r="L20" s="144"/>
      <c r="M20" s="144"/>
    </row>
    <row r="21" spans="1:14" ht="15.75" x14ac:dyDescent="0.25">
      <c r="A21" s="1" t="s">
        <v>0</v>
      </c>
      <c r="B21" s="145" t="s">
        <v>122</v>
      </c>
      <c r="C21" s="146">
        <v>2348180</v>
      </c>
      <c r="D21" s="147">
        <v>-2.1300095653496776E-2</v>
      </c>
      <c r="E21" s="146">
        <v>643160</v>
      </c>
      <c r="F21" s="147">
        <f t="shared" si="0"/>
        <v>-0.72610276895297643</v>
      </c>
      <c r="G21" s="146">
        <v>957523</v>
      </c>
      <c r="H21" s="147">
        <f t="shared" si="0"/>
        <v>0.48877884196778409</v>
      </c>
      <c r="I21" s="146">
        <v>2251584</v>
      </c>
      <c r="J21" s="147">
        <f t="shared" si="0"/>
        <v>1.3514672754597017</v>
      </c>
      <c r="K21" s="146">
        <v>1625260</v>
      </c>
      <c r="L21" s="147">
        <v>0.10930389859649425</v>
      </c>
      <c r="M21" s="147">
        <v>2.5520975963109871E-2</v>
      </c>
    </row>
    <row r="22" spans="1:14" ht="6" customHeight="1" x14ac:dyDescent="0.25"/>
    <row r="23" spans="1:14" x14ac:dyDescent="0.25">
      <c r="B23" s="49" t="s">
        <v>352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41"/>
      <c r="G24" s="141"/>
      <c r="I24" s="141"/>
      <c r="L24" s="121"/>
    </row>
    <row r="26" spans="1:14" ht="48.75" customHeight="1" thickBot="1" x14ac:dyDescent="0.3">
      <c r="B26" s="322" t="s">
        <v>353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1" t="s">
        <v>164</v>
      </c>
    </row>
    <row r="27" spans="1:14" ht="10.5" customHeight="1" thickBot="1" x14ac:dyDescent="0.3">
      <c r="B27" s="135"/>
      <c r="C27" s="136"/>
      <c r="D27" s="135"/>
      <c r="E27" s="135"/>
      <c r="F27" s="135"/>
      <c r="G27" s="135"/>
      <c r="H27" s="135"/>
      <c r="I27" s="135"/>
      <c r="J27" s="135"/>
      <c r="K27" s="4"/>
      <c r="L27" s="4"/>
      <c r="N27" s="1" t="s">
        <v>165</v>
      </c>
    </row>
    <row r="28" spans="1:14" ht="22.5" thickTop="1" thickBot="1" x14ac:dyDescent="0.3">
      <c r="B28" s="150" t="s">
        <v>166</v>
      </c>
      <c r="C28" s="332" t="s">
        <v>167</v>
      </c>
      <c r="D28" s="333"/>
      <c r="E28" s="333"/>
      <c r="F28" s="333"/>
      <c r="G28" s="333"/>
      <c r="H28" s="333"/>
      <c r="I28" s="333"/>
      <c r="J28" s="333"/>
      <c r="K28" s="333"/>
      <c r="L28" s="333"/>
      <c r="M28" s="334"/>
    </row>
    <row r="29" spans="1:14" ht="22.5" thickTop="1" thickBot="1" x14ac:dyDescent="0.3">
      <c r="B29" s="13"/>
      <c r="C29" s="335">
        <f>2019</f>
        <v>2019</v>
      </c>
      <c r="D29" s="336"/>
      <c r="E29" s="337">
        <v>2020</v>
      </c>
      <c r="F29" s="336"/>
      <c r="G29" s="337">
        <v>2021</v>
      </c>
      <c r="H29" s="336"/>
      <c r="I29" s="337">
        <v>2022</v>
      </c>
      <c r="J29" s="336"/>
      <c r="K29" s="337">
        <v>2023</v>
      </c>
      <c r="L29" s="338"/>
      <c r="M29" s="339"/>
    </row>
    <row r="30" spans="1:14" ht="16.5" thickTop="1" thickBot="1" x14ac:dyDescent="0.3">
      <c r="B30" s="16"/>
      <c r="C30" s="138" t="s">
        <v>136</v>
      </c>
      <c r="D30" s="139" t="str">
        <f>CONCATENATE("var ",RIGHT(2019,2),"/",RIGHT(2018,2))</f>
        <v>var 19/18</v>
      </c>
      <c r="E30" s="140" t="s">
        <v>136</v>
      </c>
      <c r="F30" s="139" t="str">
        <f>CONCATENATE("var ",RIGHT(E29,2),"/",RIGHT(E29-1,2))</f>
        <v>var 20/19</v>
      </c>
      <c r="G30" s="140" t="s">
        <v>136</v>
      </c>
      <c r="H30" s="139" t="str">
        <f>CONCATENATE("var ",RIGHT(G29,2),"/",RIGHT(G29-1,2))</f>
        <v>var 21/20</v>
      </c>
      <c r="I30" s="140" t="s">
        <v>136</v>
      </c>
      <c r="J30" s="139" t="str">
        <f>CONCATENATE("var ",RIGHT(I29,2),"/",RIGHT(I29-1,2))</f>
        <v>var 22/21</v>
      </c>
      <c r="K30" s="140" t="s">
        <v>136</v>
      </c>
      <c r="L30" s="139" t="str">
        <f>CONCATENATE("var ",RIGHT(K29,2),"/",RIGHT(K29-1,2))</f>
        <v>var 23/22</v>
      </c>
      <c r="M30" s="139" t="str">
        <f>CONCATENATE("var ",RIGHT(K29,2),"/",RIGHT(2019,2))</f>
        <v>var 23/19</v>
      </c>
    </row>
    <row r="31" spans="1:14" x14ac:dyDescent="0.25">
      <c r="B31" s="142" t="s">
        <v>140</v>
      </c>
      <c r="C31" s="143">
        <v>15673</v>
      </c>
      <c r="D31" s="144">
        <v>8.5387811634348942E-2</v>
      </c>
      <c r="E31" s="143">
        <v>15785</v>
      </c>
      <c r="F31" s="144">
        <f t="shared" ref="F31:J43" si="2">IFERROR(E31/C31-1,"-")</f>
        <v>7.1460473425637439E-3</v>
      </c>
      <c r="G31" s="143">
        <v>5724</v>
      </c>
      <c r="H31" s="144">
        <f t="shared" si="2"/>
        <v>-0.63737725688945202</v>
      </c>
      <c r="I31" s="143">
        <v>18429</v>
      </c>
      <c r="J31" s="144">
        <f t="shared" si="2"/>
        <v>2.2196016771488472</v>
      </c>
      <c r="K31" s="143">
        <v>22055</v>
      </c>
      <c r="L31" s="144">
        <f t="shared" ref="L31:L38" si="3">IFERROR(K31/I31-1,"-")</f>
        <v>0.19675511422214997</v>
      </c>
      <c r="M31" s="144">
        <f>K31/C31-1</f>
        <v>0.40719709053786768</v>
      </c>
    </row>
    <row r="32" spans="1:14" x14ac:dyDescent="0.25">
      <c r="B32" s="142" t="s">
        <v>142</v>
      </c>
      <c r="C32" s="143">
        <v>15417</v>
      </c>
      <c r="D32" s="144">
        <v>9.9574189321978146E-3</v>
      </c>
      <c r="E32" s="143">
        <v>17058</v>
      </c>
      <c r="F32" s="144">
        <f t="shared" si="2"/>
        <v>0.10644094181747432</v>
      </c>
      <c r="G32" s="143">
        <v>3093</v>
      </c>
      <c r="H32" s="144">
        <f t="shared" si="2"/>
        <v>-0.81867745339430176</v>
      </c>
      <c r="I32" s="143">
        <v>20992</v>
      </c>
      <c r="J32" s="144">
        <f t="shared" si="2"/>
        <v>5.7869382476559972</v>
      </c>
      <c r="K32" s="143">
        <v>19022</v>
      </c>
      <c r="L32" s="144">
        <f t="shared" si="3"/>
        <v>-9.3845274390243927E-2</v>
      </c>
      <c r="M32" s="144">
        <f>IFERROR(L32/C32-1,"-")</f>
        <v>-1.0000060871294278</v>
      </c>
    </row>
    <row r="33" spans="2:14" x14ac:dyDescent="0.25">
      <c r="B33" s="142" t="s">
        <v>144</v>
      </c>
      <c r="C33" s="143">
        <v>18409</v>
      </c>
      <c r="D33" s="144">
        <v>-0.22134337196514675</v>
      </c>
      <c r="E33" s="143">
        <v>7093</v>
      </c>
      <c r="F33" s="144">
        <f t="shared" si="2"/>
        <v>-0.6146993318485523</v>
      </c>
      <c r="G33" s="143">
        <v>6344</v>
      </c>
      <c r="H33" s="144">
        <f t="shared" si="2"/>
        <v>-0.10559706753136899</v>
      </c>
      <c r="I33" s="143">
        <v>21237</v>
      </c>
      <c r="J33" s="144">
        <f t="shared" si="2"/>
        <v>2.3475725094577555</v>
      </c>
      <c r="K33" s="143">
        <v>24227</v>
      </c>
      <c r="L33" s="144">
        <f t="shared" si="3"/>
        <v>0.14079201393793861</v>
      </c>
      <c r="M33" s="144">
        <f t="shared" ref="M33:M38" si="4">IFERROR(L33/C33-1,"-")</f>
        <v>-0.99999235200098113</v>
      </c>
    </row>
    <row r="34" spans="2:14" x14ac:dyDescent="0.25">
      <c r="B34" s="142" t="s">
        <v>146</v>
      </c>
      <c r="C34" s="143">
        <v>26217</v>
      </c>
      <c r="D34" s="144">
        <v>0.3090173756740564</v>
      </c>
      <c r="E34" s="143">
        <v>0</v>
      </c>
      <c r="F34" s="144">
        <f t="shared" si="2"/>
        <v>-1</v>
      </c>
      <c r="G34" s="143">
        <v>8648</v>
      </c>
      <c r="H34" s="144" t="str">
        <f t="shared" si="2"/>
        <v>-</v>
      </c>
      <c r="I34" s="143">
        <v>28812</v>
      </c>
      <c r="J34" s="144">
        <f t="shared" si="2"/>
        <v>2.3316373728029602</v>
      </c>
      <c r="K34" s="143">
        <v>30945</v>
      </c>
      <c r="L34" s="144">
        <f t="shared" si="3"/>
        <v>7.4031653477717674E-2</v>
      </c>
      <c r="M34" s="144">
        <f t="shared" si="4"/>
        <v>-0.99999717619660988</v>
      </c>
    </row>
    <row r="35" spans="2:14" x14ac:dyDescent="0.25">
      <c r="B35" s="142" t="s">
        <v>148</v>
      </c>
      <c r="C35" s="143">
        <v>27296</v>
      </c>
      <c r="D35" s="144">
        <v>0.18333550093206741</v>
      </c>
      <c r="E35" s="143">
        <v>49</v>
      </c>
      <c r="F35" s="144">
        <f t="shared" si="2"/>
        <v>-0.99820486518171159</v>
      </c>
      <c r="G35" s="143">
        <v>14259</v>
      </c>
      <c r="H35" s="144">
        <f t="shared" si="2"/>
        <v>290</v>
      </c>
      <c r="I35" s="143">
        <v>28075</v>
      </c>
      <c r="J35" s="144">
        <f t="shared" si="2"/>
        <v>0.96893190265797036</v>
      </c>
      <c r="K35" s="143">
        <v>28227</v>
      </c>
      <c r="L35" s="144">
        <f t="shared" si="3"/>
        <v>5.4140694568121095E-3</v>
      </c>
      <c r="M35" s="144">
        <f t="shared" si="4"/>
        <v>-0.99999980165337565</v>
      </c>
    </row>
    <row r="36" spans="2:14" x14ac:dyDescent="0.25">
      <c r="B36" s="142" t="s">
        <v>150</v>
      </c>
      <c r="C36" s="143">
        <v>30170</v>
      </c>
      <c r="D36" s="144">
        <v>9.6214458710730533E-4</v>
      </c>
      <c r="E36" s="143">
        <v>351</v>
      </c>
      <c r="F36" s="144">
        <f t="shared" si="2"/>
        <v>-0.98836592641697052</v>
      </c>
      <c r="G36" s="143">
        <v>23225</v>
      </c>
      <c r="H36" s="144">
        <f t="shared" si="2"/>
        <v>65.168091168091166</v>
      </c>
      <c r="I36" s="143">
        <v>36512</v>
      </c>
      <c r="J36" s="144">
        <f t="shared" si="2"/>
        <v>0.57209903121636163</v>
      </c>
      <c r="K36" s="143">
        <v>35173</v>
      </c>
      <c r="L36" s="144">
        <f t="shared" si="3"/>
        <v>-3.6672874671340949E-2</v>
      </c>
      <c r="M36" s="144">
        <f t="shared" si="4"/>
        <v>-1.0000012155410896</v>
      </c>
    </row>
    <row r="37" spans="2:14" x14ac:dyDescent="0.25">
      <c r="B37" s="142" t="s">
        <v>152</v>
      </c>
      <c r="C37" s="143">
        <v>38895</v>
      </c>
      <c r="D37" s="144">
        <v>3.9917651462488601E-2</v>
      </c>
      <c r="E37" s="143">
        <v>14924</v>
      </c>
      <c r="F37" s="144">
        <f t="shared" si="2"/>
        <v>-0.61630029566782363</v>
      </c>
      <c r="G37" s="143">
        <v>49162</v>
      </c>
      <c r="H37" s="144">
        <f t="shared" si="2"/>
        <v>2.2941570624497452</v>
      </c>
      <c r="I37" s="143">
        <v>43607</v>
      </c>
      <c r="J37" s="144">
        <f t="shared" si="2"/>
        <v>-0.11299377568040359</v>
      </c>
      <c r="K37" s="143">
        <v>43355</v>
      </c>
      <c r="L37" s="144">
        <f t="shared" si="3"/>
        <v>-5.7788887105281184E-3</v>
      </c>
      <c r="M37" s="144">
        <f t="shared" si="4"/>
        <v>-1.0000001485766477</v>
      </c>
    </row>
    <row r="38" spans="2:14" x14ac:dyDescent="0.25">
      <c r="B38" s="142" t="s">
        <v>154</v>
      </c>
      <c r="C38" s="143">
        <v>41287</v>
      </c>
      <c r="D38" s="144">
        <v>1.7071488397299994E-2</v>
      </c>
      <c r="E38" s="143">
        <v>35975</v>
      </c>
      <c r="F38" s="144">
        <f t="shared" si="2"/>
        <v>-0.12866035313779156</v>
      </c>
      <c r="G38" s="143">
        <v>59493</v>
      </c>
      <c r="H38" s="144">
        <f t="shared" si="2"/>
        <v>0.65373175816539253</v>
      </c>
      <c r="I38" s="143">
        <v>50656</v>
      </c>
      <c r="J38" s="144">
        <f t="shared" si="2"/>
        <v>-0.14853848351906951</v>
      </c>
      <c r="K38" s="143">
        <v>48253</v>
      </c>
      <c r="L38" s="144">
        <f t="shared" si="3"/>
        <v>-4.7437618445988594E-2</v>
      </c>
      <c r="M38" s="144">
        <f t="shared" si="4"/>
        <v>-1.0000011489722782</v>
      </c>
    </row>
    <row r="39" spans="2:14" x14ac:dyDescent="0.25">
      <c r="B39" s="142" t="s">
        <v>156</v>
      </c>
      <c r="C39" s="143">
        <v>30945</v>
      </c>
      <c r="D39" s="144">
        <v>2.9372629898210434E-2</v>
      </c>
      <c r="E39" s="143">
        <v>21707</v>
      </c>
      <c r="F39" s="144">
        <f t="shared" si="2"/>
        <v>-0.29852964937792859</v>
      </c>
      <c r="G39" s="143">
        <v>40622</v>
      </c>
      <c r="H39" s="144">
        <f t="shared" si="2"/>
        <v>0.871377896531073</v>
      </c>
      <c r="I39" s="143">
        <v>37315</v>
      </c>
      <c r="J39" s="144">
        <f t="shared" si="2"/>
        <v>-8.1409088671163365E-2</v>
      </c>
      <c r="K39" s="143"/>
      <c r="L39" s="144"/>
      <c r="M39" s="144"/>
    </row>
    <row r="40" spans="2:14" x14ac:dyDescent="0.25">
      <c r="B40" s="142" t="s">
        <v>158</v>
      </c>
      <c r="C40" s="143">
        <v>24418</v>
      </c>
      <c r="D40" s="144">
        <v>1.3026883504812403E-2</v>
      </c>
      <c r="E40" s="143">
        <v>16168</v>
      </c>
      <c r="F40" s="144">
        <f t="shared" si="2"/>
        <v>-0.33786550905070034</v>
      </c>
      <c r="G40" s="143">
        <v>31201</v>
      </c>
      <c r="H40" s="144">
        <f t="shared" si="2"/>
        <v>0.92979960415635832</v>
      </c>
      <c r="I40" s="143">
        <v>33713</v>
      </c>
      <c r="J40" s="144">
        <f t="shared" si="2"/>
        <v>8.0510240056408389E-2</v>
      </c>
      <c r="K40" s="143"/>
      <c r="L40" s="144"/>
      <c r="M40" s="144"/>
    </row>
    <row r="41" spans="2:14" x14ac:dyDescent="0.25">
      <c r="B41" s="142" t="s">
        <v>160</v>
      </c>
      <c r="C41" s="143">
        <v>21111</v>
      </c>
      <c r="D41" s="144">
        <v>0.17179174067495562</v>
      </c>
      <c r="E41" s="143">
        <v>6554</v>
      </c>
      <c r="F41" s="144">
        <f t="shared" si="2"/>
        <v>-0.6895457344512339</v>
      </c>
      <c r="G41" s="143">
        <v>21783</v>
      </c>
      <c r="H41" s="144">
        <f t="shared" si="2"/>
        <v>2.3236191638693926</v>
      </c>
      <c r="I41" s="143">
        <v>24070</v>
      </c>
      <c r="J41" s="144">
        <f t="shared" si="2"/>
        <v>0.10499012991782575</v>
      </c>
      <c r="K41" s="143"/>
      <c r="L41" s="144"/>
      <c r="M41" s="144"/>
    </row>
    <row r="42" spans="2:14" x14ac:dyDescent="0.25">
      <c r="B42" s="142" t="s">
        <v>162</v>
      </c>
      <c r="C42" s="143">
        <v>21688</v>
      </c>
      <c r="D42" s="144">
        <v>0.1308791323391385</v>
      </c>
      <c r="E42" s="143">
        <v>7801</v>
      </c>
      <c r="F42" s="144">
        <f t="shared" si="2"/>
        <v>-0.64030800442641089</v>
      </c>
      <c r="G42" s="143">
        <v>24577</v>
      </c>
      <c r="H42" s="144">
        <f t="shared" si="2"/>
        <v>2.1504935264709655</v>
      </c>
      <c r="I42" s="143">
        <v>27302</v>
      </c>
      <c r="J42" s="144">
        <f t="shared" si="2"/>
        <v>0.11087602229726978</v>
      </c>
      <c r="K42" s="143"/>
      <c r="L42" s="144"/>
      <c r="M42" s="144"/>
    </row>
    <row r="43" spans="2:14" ht="15.75" x14ac:dyDescent="0.25">
      <c r="B43" s="145" t="s">
        <v>122</v>
      </c>
      <c r="C43" s="146">
        <v>311526</v>
      </c>
      <c r="D43" s="147">
        <v>5.2669637999722907E-2</v>
      </c>
      <c r="E43" s="146">
        <v>143479</v>
      </c>
      <c r="F43" s="147">
        <f t="shared" si="2"/>
        <v>-0.53943170072481905</v>
      </c>
      <c r="G43" s="146">
        <v>288131</v>
      </c>
      <c r="H43" s="147">
        <f t="shared" si="2"/>
        <v>1.0081754124296936</v>
      </c>
      <c r="I43" s="146">
        <v>370720</v>
      </c>
      <c r="J43" s="147">
        <f t="shared" si="2"/>
        <v>0.28663698109540459</v>
      </c>
      <c r="K43" s="146">
        <v>251257</v>
      </c>
      <c r="L43" s="147">
        <v>1.1827480670103085E-2</v>
      </c>
      <c r="M43" s="147">
        <v>0.17759790780075368</v>
      </c>
    </row>
    <row r="44" spans="2:14" ht="6" customHeight="1" x14ac:dyDescent="0.25"/>
    <row r="45" spans="2:14" x14ac:dyDescent="0.25">
      <c r="B45" s="49" t="s">
        <v>352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1"/>
      <c r="G47" s="141"/>
      <c r="I47" s="151"/>
    </row>
    <row r="48" spans="2:14" ht="48.75" customHeight="1" thickBot="1" x14ac:dyDescent="0.3">
      <c r="B48" s="322" t="s">
        <v>354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1" t="s">
        <v>169</v>
      </c>
    </row>
    <row r="49" spans="1:14" ht="10.5" customHeight="1" thickBot="1" x14ac:dyDescent="0.3">
      <c r="B49" s="135"/>
      <c r="C49" s="136"/>
      <c r="D49" s="135"/>
      <c r="E49" s="135"/>
      <c r="F49" s="135"/>
      <c r="G49" s="135"/>
      <c r="H49" s="135"/>
      <c r="I49" s="135"/>
      <c r="J49" s="135"/>
      <c r="K49" s="4"/>
      <c r="L49" s="4"/>
      <c r="N49" s="1" t="s">
        <v>170</v>
      </c>
    </row>
    <row r="50" spans="1:14" ht="22.5" thickTop="1" thickBot="1" x14ac:dyDescent="0.3">
      <c r="B50" s="13"/>
      <c r="C50" s="332" t="s">
        <v>171</v>
      </c>
      <c r="D50" s="333"/>
      <c r="E50" s="333"/>
      <c r="F50" s="333"/>
      <c r="G50" s="333"/>
      <c r="H50" s="333"/>
      <c r="I50" s="333"/>
      <c r="J50" s="333"/>
      <c r="K50" s="333"/>
      <c r="L50" s="333"/>
      <c r="M50" s="334"/>
    </row>
    <row r="51" spans="1:14" ht="22.5" thickTop="1" thickBot="1" x14ac:dyDescent="0.3">
      <c r="B51" s="13"/>
      <c r="C51" s="335">
        <f>2019</f>
        <v>2019</v>
      </c>
      <c r="D51" s="336"/>
      <c r="E51" s="337">
        <v>2020</v>
      </c>
      <c r="F51" s="336"/>
      <c r="G51" s="337">
        <v>2021</v>
      </c>
      <c r="H51" s="336"/>
      <c r="I51" s="337">
        <v>2022</v>
      </c>
      <c r="J51" s="336"/>
      <c r="K51" s="337">
        <v>2023</v>
      </c>
      <c r="L51" s="338"/>
      <c r="M51" s="339"/>
    </row>
    <row r="52" spans="1:14" ht="16.5" thickTop="1" thickBot="1" x14ac:dyDescent="0.3">
      <c r="B52" s="16"/>
      <c r="C52" s="138" t="s">
        <v>136</v>
      </c>
      <c r="D52" s="139" t="str">
        <f>CONCATENATE("var ",RIGHT(2019,2),"/",RIGHT(2018,2))</f>
        <v>var 19/18</v>
      </c>
      <c r="E52" s="140" t="s">
        <v>136</v>
      </c>
      <c r="F52" s="139" t="str">
        <f>CONCATENATE("var ",RIGHT(E51,2),"/",RIGHT(E51-1,2))</f>
        <v>var 20/19</v>
      </c>
      <c r="G52" s="140" t="s">
        <v>136</v>
      </c>
      <c r="H52" s="139" t="str">
        <f>CONCATENATE("var ",RIGHT(G51,2),"/",RIGHT(G51-1,2))</f>
        <v>var 21/20</v>
      </c>
      <c r="I52" s="140" t="s">
        <v>136</v>
      </c>
      <c r="J52" s="139" t="str">
        <f>CONCATENATE("var ",RIGHT(I51,2),"/",RIGHT(I51-1,2))</f>
        <v>var 22/21</v>
      </c>
      <c r="K52" s="140" t="s">
        <v>136</v>
      </c>
      <c r="L52" s="139" t="str">
        <f>CONCATENATE("var ",RIGHT(K51,2),"/",RIGHT(K51-1,2))</f>
        <v>var 23/22</v>
      </c>
      <c r="M52" s="139" t="str">
        <f>CONCATENATE("var ",RIGHT(K51,2),"/",RIGHT(2019,2))</f>
        <v>var 23/19</v>
      </c>
    </row>
    <row r="53" spans="1:14" x14ac:dyDescent="0.25">
      <c r="A53" s="1">
        <v>1</v>
      </c>
      <c r="B53" s="142" t="s">
        <v>140</v>
      </c>
      <c r="C53" s="143">
        <v>10594</v>
      </c>
      <c r="D53" s="144">
        <v>-6.6031506461650125E-4</v>
      </c>
      <c r="E53" s="143">
        <v>11173</v>
      </c>
      <c r="F53" s="144">
        <f>IFERROR(E53/C53-1,"-")</f>
        <v>5.4653577496696304E-2</v>
      </c>
      <c r="G53" s="143">
        <v>3108</v>
      </c>
      <c r="H53" s="144">
        <f>IFERROR(G53/E53-1,"-")</f>
        <v>-0.72182941018526803</v>
      </c>
      <c r="I53" s="143">
        <v>12886</v>
      </c>
      <c r="J53" s="144">
        <f>IFERROR(I53/G53-1,"-")</f>
        <v>3.1460746460746458</v>
      </c>
      <c r="K53" s="143">
        <v>16668</v>
      </c>
      <c r="L53" s="144">
        <f t="shared" ref="L53:L60" si="5">IFERROR(K53/I53-1,"-")</f>
        <v>0.29349681825236695</v>
      </c>
      <c r="M53" s="144">
        <f>IFERROR(K53/C53-1,"-")</f>
        <v>0.57334340192561828</v>
      </c>
    </row>
    <row r="54" spans="1:14" x14ac:dyDescent="0.25">
      <c r="A54" s="1">
        <v>2</v>
      </c>
      <c r="B54" s="142" t="s">
        <v>142</v>
      </c>
      <c r="C54" s="143">
        <v>9720</v>
      </c>
      <c r="D54" s="144">
        <v>2.6820713843613841E-3</v>
      </c>
      <c r="E54" s="143">
        <v>11131</v>
      </c>
      <c r="F54" s="144">
        <f t="shared" ref="F54:J65" si="6">IFERROR(E54/C54-1,"-")</f>
        <v>0.14516460905349793</v>
      </c>
      <c r="G54" s="143">
        <v>1737</v>
      </c>
      <c r="H54" s="144">
        <f t="shared" si="6"/>
        <v>-0.84394933069805045</v>
      </c>
      <c r="I54" s="143">
        <v>14230</v>
      </c>
      <c r="J54" s="144">
        <f t="shared" si="6"/>
        <v>7.1922855497985037</v>
      </c>
      <c r="K54" s="143">
        <v>13515</v>
      </c>
      <c r="L54" s="144">
        <f t="shared" si="5"/>
        <v>-5.0245959241040028E-2</v>
      </c>
      <c r="M54" s="144">
        <f t="shared" ref="M54:M60" si="7">IFERROR(K54/C54-1,"-")</f>
        <v>0.39043209876543217</v>
      </c>
    </row>
    <row r="55" spans="1:14" x14ac:dyDescent="0.25">
      <c r="A55" s="1">
        <v>3</v>
      </c>
      <c r="B55" s="142" t="s">
        <v>144</v>
      </c>
      <c r="C55" s="143">
        <v>12476</v>
      </c>
      <c r="D55" s="144">
        <v>-0.16548494983277595</v>
      </c>
      <c r="E55" s="143">
        <v>5458</v>
      </c>
      <c r="F55" s="144">
        <f t="shared" si="6"/>
        <v>-0.56252003847386978</v>
      </c>
      <c r="G55" s="143">
        <v>3910</v>
      </c>
      <c r="H55" s="144">
        <f t="shared" si="6"/>
        <v>-0.28362037376328331</v>
      </c>
      <c r="I55" s="143">
        <v>14731</v>
      </c>
      <c r="J55" s="144">
        <f t="shared" si="6"/>
        <v>2.7675191815856777</v>
      </c>
      <c r="K55" s="143">
        <v>16603</v>
      </c>
      <c r="L55" s="144">
        <f t="shared" si="5"/>
        <v>0.12707894915484363</v>
      </c>
      <c r="M55" s="144">
        <f t="shared" si="7"/>
        <v>0.3307951266431548</v>
      </c>
    </row>
    <row r="56" spans="1:14" x14ac:dyDescent="0.25">
      <c r="A56" s="1">
        <v>4</v>
      </c>
      <c r="B56" s="142" t="s">
        <v>146</v>
      </c>
      <c r="C56" s="143">
        <v>17584</v>
      </c>
      <c r="D56" s="144">
        <v>0.35240732195046909</v>
      </c>
      <c r="E56" s="143">
        <v>0</v>
      </c>
      <c r="F56" s="144">
        <f t="shared" si="6"/>
        <v>-1</v>
      </c>
      <c r="G56" s="143">
        <v>4906</v>
      </c>
      <c r="H56" s="144" t="str">
        <f t="shared" si="6"/>
        <v>-</v>
      </c>
      <c r="I56" s="143">
        <v>19022</v>
      </c>
      <c r="J56" s="144">
        <f t="shared" si="6"/>
        <v>2.877293110476967</v>
      </c>
      <c r="K56" s="143">
        <v>21284</v>
      </c>
      <c r="L56" s="144">
        <f t="shared" si="5"/>
        <v>0.11891494059510044</v>
      </c>
      <c r="M56" s="144">
        <f t="shared" si="7"/>
        <v>0.21041856232939038</v>
      </c>
    </row>
    <row r="57" spans="1:14" x14ac:dyDescent="0.25">
      <c r="A57" s="1">
        <v>5</v>
      </c>
      <c r="B57" s="142" t="s">
        <v>148</v>
      </c>
      <c r="C57" s="143">
        <v>18404</v>
      </c>
      <c r="D57" s="144">
        <v>0.33808346662789002</v>
      </c>
      <c r="E57" s="143">
        <v>23</v>
      </c>
      <c r="F57" s="144">
        <f t="shared" si="6"/>
        <v>-0.99875027168006958</v>
      </c>
      <c r="G57" s="143">
        <v>10078</v>
      </c>
      <c r="H57" s="144">
        <f t="shared" si="6"/>
        <v>437.17391304347825</v>
      </c>
      <c r="I57" s="143">
        <v>17793</v>
      </c>
      <c r="J57" s="144">
        <f t="shared" si="6"/>
        <v>0.76552887477674147</v>
      </c>
      <c r="K57" s="143">
        <v>19404</v>
      </c>
      <c r="L57" s="144">
        <f t="shared" si="5"/>
        <v>9.0541224076884141E-2</v>
      </c>
      <c r="M57" s="144">
        <f t="shared" si="7"/>
        <v>5.4336013910019521E-2</v>
      </c>
    </row>
    <row r="58" spans="1:14" x14ac:dyDescent="0.25">
      <c r="A58" s="1">
        <v>6</v>
      </c>
      <c r="B58" s="142" t="s">
        <v>150</v>
      </c>
      <c r="C58" s="143">
        <v>20836</v>
      </c>
      <c r="D58" s="144">
        <v>7.4408291651626879E-2</v>
      </c>
      <c r="E58" s="143">
        <v>92</v>
      </c>
      <c r="F58" s="144">
        <f t="shared" si="6"/>
        <v>-0.99558456517565752</v>
      </c>
      <c r="G58" s="143">
        <v>16654</v>
      </c>
      <c r="H58" s="144">
        <f t="shared" si="6"/>
        <v>180.02173913043478</v>
      </c>
      <c r="I58" s="143">
        <v>24546</v>
      </c>
      <c r="J58" s="144">
        <f t="shared" si="6"/>
        <v>0.47388014891317409</v>
      </c>
      <c r="K58" s="143">
        <v>25474</v>
      </c>
      <c r="L58" s="144">
        <f t="shared" si="5"/>
        <v>3.7806567261468249E-2</v>
      </c>
      <c r="M58" s="144">
        <f t="shared" si="7"/>
        <v>0.22259550777500481</v>
      </c>
    </row>
    <row r="59" spans="1:14" x14ac:dyDescent="0.25">
      <c r="A59" s="1">
        <v>7</v>
      </c>
      <c r="B59" s="142" t="s">
        <v>152</v>
      </c>
      <c r="C59" s="143">
        <v>28525</v>
      </c>
      <c r="D59" s="144">
        <v>0.1322589608224507</v>
      </c>
      <c r="E59" s="143">
        <v>10700</v>
      </c>
      <c r="F59" s="144">
        <f t="shared" si="6"/>
        <v>-0.62489044697633656</v>
      </c>
      <c r="G59" s="143">
        <v>32583</v>
      </c>
      <c r="H59" s="144">
        <f t="shared" si="6"/>
        <v>2.0451401869158881</v>
      </c>
      <c r="I59" s="143">
        <v>31621</v>
      </c>
      <c r="J59" s="144">
        <f t="shared" si="6"/>
        <v>-2.952459871712243E-2</v>
      </c>
      <c r="K59" s="143">
        <v>32565</v>
      </c>
      <c r="L59" s="144">
        <f t="shared" si="5"/>
        <v>2.9853578318206342E-2</v>
      </c>
      <c r="M59" s="144">
        <f t="shared" si="7"/>
        <v>0.14163014899211213</v>
      </c>
    </row>
    <row r="60" spans="1:14" x14ac:dyDescent="0.25">
      <c r="A60" s="1">
        <v>8</v>
      </c>
      <c r="B60" s="142" t="s">
        <v>154</v>
      </c>
      <c r="C60" s="143">
        <v>29329</v>
      </c>
      <c r="D60" s="144">
        <v>2.1062526110569468E-2</v>
      </c>
      <c r="E60" s="143">
        <v>23054</v>
      </c>
      <c r="F60" s="144">
        <f t="shared" si="6"/>
        <v>-0.21395206109993525</v>
      </c>
      <c r="G60" s="143">
        <v>41708</v>
      </c>
      <c r="H60" s="144">
        <f t="shared" si="6"/>
        <v>0.80914374945779466</v>
      </c>
      <c r="I60" s="143">
        <v>36821</v>
      </c>
      <c r="J60" s="144">
        <f t="shared" si="6"/>
        <v>-0.11717176560851639</v>
      </c>
      <c r="K60" s="143">
        <v>35638</v>
      </c>
      <c r="L60" s="144">
        <f t="shared" si="5"/>
        <v>-3.2128404986284997E-2</v>
      </c>
      <c r="M60" s="144">
        <f t="shared" si="7"/>
        <v>0.21511132326366389</v>
      </c>
    </row>
    <row r="61" spans="1:14" x14ac:dyDescent="0.25">
      <c r="A61" s="1">
        <v>9</v>
      </c>
      <c r="B61" s="142" t="s">
        <v>156</v>
      </c>
      <c r="C61" s="143">
        <v>21387</v>
      </c>
      <c r="D61" s="144">
        <v>5.1992129857353575E-2</v>
      </c>
      <c r="E61" s="143">
        <v>14834</v>
      </c>
      <c r="F61" s="144">
        <f t="shared" si="6"/>
        <v>-0.3064010847711226</v>
      </c>
      <c r="G61" s="143">
        <v>29102</v>
      </c>
      <c r="H61" s="144">
        <f t="shared" si="6"/>
        <v>0.96184441148712407</v>
      </c>
      <c r="I61" s="143">
        <v>25547</v>
      </c>
      <c r="J61" s="144">
        <f t="shared" si="6"/>
        <v>-0.12215655281423954</v>
      </c>
      <c r="K61" s="143"/>
      <c r="L61" s="144"/>
      <c r="M61" s="144"/>
    </row>
    <row r="62" spans="1:14" x14ac:dyDescent="0.25">
      <c r="A62" s="1">
        <v>10</v>
      </c>
      <c r="B62" s="142" t="s">
        <v>158</v>
      </c>
      <c r="C62" s="143">
        <v>16939</v>
      </c>
      <c r="D62" s="144">
        <v>7.249588451310629E-2</v>
      </c>
      <c r="E62" s="143">
        <v>11221</v>
      </c>
      <c r="F62" s="144">
        <f t="shared" si="6"/>
        <v>-0.33756420095637285</v>
      </c>
      <c r="G62" s="143">
        <v>22408</v>
      </c>
      <c r="H62" s="144">
        <f t="shared" si="6"/>
        <v>0.99696996702611185</v>
      </c>
      <c r="I62" s="143">
        <v>23946</v>
      </c>
      <c r="J62" s="144">
        <f t="shared" si="6"/>
        <v>6.8636201356658377E-2</v>
      </c>
      <c r="K62" s="143"/>
      <c r="L62" s="144"/>
      <c r="M62" s="144"/>
    </row>
    <row r="63" spans="1:14" x14ac:dyDescent="0.25">
      <c r="A63" s="1">
        <v>11</v>
      </c>
      <c r="B63" s="142" t="s">
        <v>160</v>
      </c>
      <c r="C63" s="143">
        <v>15089</v>
      </c>
      <c r="D63" s="144">
        <v>0.20509543966136889</v>
      </c>
      <c r="E63" s="143">
        <v>3102</v>
      </c>
      <c r="F63" s="144">
        <f t="shared" si="6"/>
        <v>-0.79441977599575853</v>
      </c>
      <c r="G63" s="143">
        <v>15403</v>
      </c>
      <c r="H63" s="144">
        <f t="shared" si="6"/>
        <v>3.9655061250805934</v>
      </c>
      <c r="I63" s="143">
        <v>16423</v>
      </c>
      <c r="J63" s="144">
        <f t="shared" si="6"/>
        <v>6.6220866065052286E-2</v>
      </c>
      <c r="K63" s="143"/>
      <c r="L63" s="144"/>
      <c r="M63" s="144"/>
    </row>
    <row r="64" spans="1:14" x14ac:dyDescent="0.25">
      <c r="A64" s="1">
        <v>12</v>
      </c>
      <c r="B64" s="142" t="s">
        <v>162</v>
      </c>
      <c r="C64" s="143">
        <v>16232</v>
      </c>
      <c r="D64" s="144">
        <v>0.20827750483846952</v>
      </c>
      <c r="E64" s="143">
        <v>4408</v>
      </c>
      <c r="F64" s="144">
        <f t="shared" si="6"/>
        <v>-0.72843765401675697</v>
      </c>
      <c r="G64" s="143">
        <v>17441</v>
      </c>
      <c r="H64" s="144">
        <f t="shared" si="6"/>
        <v>2.9566696914700543</v>
      </c>
      <c r="I64" s="143">
        <v>19230</v>
      </c>
      <c r="J64" s="144">
        <f t="shared" si="6"/>
        <v>0.1025743936700878</v>
      </c>
      <c r="K64" s="143"/>
      <c r="L64" s="144"/>
      <c r="M64" s="144"/>
    </row>
    <row r="65" spans="1:14" ht="15.75" x14ac:dyDescent="0.25">
      <c r="B65" s="145" t="s">
        <v>122</v>
      </c>
      <c r="C65" s="146">
        <v>217115</v>
      </c>
      <c r="D65" s="147">
        <v>9.9929074421196695E-2</v>
      </c>
      <c r="E65" s="146">
        <v>95200</v>
      </c>
      <c r="F65" s="147">
        <f t="shared" si="6"/>
        <v>-0.56152269534578447</v>
      </c>
      <c r="G65" s="146">
        <v>199038</v>
      </c>
      <c r="H65" s="147">
        <f t="shared" si="6"/>
        <v>1.0907352941176471</v>
      </c>
      <c r="I65" s="146">
        <v>256796</v>
      </c>
      <c r="J65" s="147">
        <f t="shared" si="6"/>
        <v>0.29018579366754094</v>
      </c>
      <c r="K65" s="146">
        <v>181151</v>
      </c>
      <c r="L65" s="147">
        <v>5.5351004951937011E-2</v>
      </c>
      <c r="M65" s="147">
        <v>0.22840887514579444</v>
      </c>
    </row>
    <row r="66" spans="1:14" ht="6" customHeight="1" x14ac:dyDescent="0.25"/>
    <row r="67" spans="1:14" x14ac:dyDescent="0.25">
      <c r="B67" s="49" t="s">
        <v>352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22" t="s">
        <v>355</v>
      </c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1" t="s">
        <v>173</v>
      </c>
    </row>
    <row r="71" spans="1:14" ht="10.5" customHeight="1" thickBot="1" x14ac:dyDescent="0.3">
      <c r="B71" s="135"/>
      <c r="C71" s="136"/>
      <c r="D71" s="135"/>
      <c r="E71" s="135"/>
      <c r="F71" s="135"/>
      <c r="G71" s="135"/>
      <c r="H71" s="135"/>
      <c r="I71" s="135"/>
      <c r="J71" s="135"/>
      <c r="K71" s="4"/>
      <c r="L71" s="4"/>
      <c r="N71" s="1" t="s">
        <v>174</v>
      </c>
    </row>
    <row r="72" spans="1:14" ht="22.5" thickTop="1" thickBot="1" x14ac:dyDescent="0.3">
      <c r="B72" s="13"/>
      <c r="C72" s="332" t="s">
        <v>98</v>
      </c>
      <c r="D72" s="333"/>
      <c r="E72" s="333"/>
      <c r="F72" s="333"/>
      <c r="G72" s="333"/>
      <c r="H72" s="333"/>
      <c r="I72" s="333"/>
      <c r="J72" s="333"/>
      <c r="K72" s="333"/>
      <c r="L72" s="333"/>
      <c r="M72" s="334"/>
    </row>
    <row r="73" spans="1:14" ht="22.5" thickTop="1" thickBot="1" x14ac:dyDescent="0.3">
      <c r="B73" s="13"/>
      <c r="C73" s="335">
        <f>2019</f>
        <v>2019</v>
      </c>
      <c r="D73" s="336"/>
      <c r="E73" s="337">
        <v>2020</v>
      </c>
      <c r="F73" s="336"/>
      <c r="G73" s="337">
        <v>2021</v>
      </c>
      <c r="H73" s="336"/>
      <c r="I73" s="337">
        <v>2022</v>
      </c>
      <c r="J73" s="336"/>
      <c r="K73" s="337">
        <v>2023</v>
      </c>
      <c r="L73" s="338"/>
      <c r="M73" s="339"/>
    </row>
    <row r="74" spans="1:14" ht="16.5" thickTop="1" thickBot="1" x14ac:dyDescent="0.3">
      <c r="B74" s="16"/>
      <c r="C74" s="138" t="s">
        <v>136</v>
      </c>
      <c r="D74" s="139" t="str">
        <f>CONCATENATE("var ",RIGHT(2019,2),"/",RIGHT(2018,2))</f>
        <v>var 19/18</v>
      </c>
      <c r="E74" s="140" t="s">
        <v>136</v>
      </c>
      <c r="F74" s="139" t="str">
        <f>CONCATENATE("var ",RIGHT(E73,2),"/",RIGHT(E73-1,2))</f>
        <v>var 20/19</v>
      </c>
      <c r="G74" s="140" t="s">
        <v>136</v>
      </c>
      <c r="H74" s="139" t="str">
        <f>CONCATENATE("var ",RIGHT(G73,2),"/",RIGHT(G73-1,2))</f>
        <v>var 21/20</v>
      </c>
      <c r="I74" s="140" t="s">
        <v>136</v>
      </c>
      <c r="J74" s="139" t="str">
        <f>CONCATENATE("var ",RIGHT(I73,2),"/",RIGHT(I73-1,2))</f>
        <v>var 22/21</v>
      </c>
      <c r="K74" s="140" t="s">
        <v>136</v>
      </c>
      <c r="L74" s="139" t="str">
        <f>CONCATENATE("var ",RIGHT(K73,2),"/",RIGHT(K73-1,2))</f>
        <v>var 23/22</v>
      </c>
      <c r="M74" s="139" t="str">
        <f>CONCATENATE("var ",RIGHT(K73,2),"/",RIGHT(2019,2))</f>
        <v>var 23/19</v>
      </c>
    </row>
    <row r="75" spans="1:14" x14ac:dyDescent="0.25">
      <c r="A75" s="1">
        <v>1</v>
      </c>
      <c r="B75" s="142" t="s">
        <v>140</v>
      </c>
      <c r="C75" s="143">
        <v>5079</v>
      </c>
      <c r="D75" s="144">
        <v>0.32300078145350342</v>
      </c>
      <c r="E75" s="143">
        <v>4612</v>
      </c>
      <c r="F75" s="144">
        <f>IFERROR(E75/C75-1,"-")</f>
        <v>-9.1947233707422749E-2</v>
      </c>
      <c r="G75" s="143">
        <v>2616</v>
      </c>
      <c r="H75" s="144">
        <f>IFERROR(G75/E75-1,"-")</f>
        <v>-0.43278404163052908</v>
      </c>
      <c r="I75" s="143">
        <v>5543</v>
      </c>
      <c r="J75" s="144">
        <f>IFERROR(I75/G75-1,"-")</f>
        <v>1.1188837920489298</v>
      </c>
      <c r="K75" s="143">
        <v>5387</v>
      </c>
      <c r="L75" s="144">
        <f t="shared" ref="L75:L82" si="8">IFERROR(K75/I75-1,"-")</f>
        <v>-2.8143604546274625E-2</v>
      </c>
      <c r="M75" s="144">
        <f>K75/C75-1</f>
        <v>6.0641858633589285E-2</v>
      </c>
    </row>
    <row r="76" spans="1:14" x14ac:dyDescent="0.25">
      <c r="A76" s="1">
        <v>2</v>
      </c>
      <c r="B76" s="142" t="s">
        <v>142</v>
      </c>
      <c r="C76" s="143">
        <v>5697</v>
      </c>
      <c r="D76" s="144">
        <v>2.2617124394184174E-2</v>
      </c>
      <c r="E76" s="143">
        <v>5927</v>
      </c>
      <c r="F76" s="144">
        <f t="shared" ref="F76:J87" si="9">IFERROR(E76/C76-1,"-")</f>
        <v>4.0372125680182558E-2</v>
      </c>
      <c r="G76" s="143">
        <v>1356</v>
      </c>
      <c r="H76" s="144">
        <f t="shared" si="9"/>
        <v>-0.7712164670153534</v>
      </c>
      <c r="I76" s="143">
        <v>6762</v>
      </c>
      <c r="J76" s="144">
        <f t="shared" si="9"/>
        <v>3.9867256637168138</v>
      </c>
      <c r="K76" s="143">
        <v>5507</v>
      </c>
      <c r="L76" s="144">
        <f t="shared" si="8"/>
        <v>-0.18559597752144341</v>
      </c>
      <c r="M76" s="144">
        <f>IFERROR(L76/C76-1,"-")</f>
        <v>-1.0000325778440444</v>
      </c>
    </row>
    <row r="77" spans="1:14" x14ac:dyDescent="0.25">
      <c r="A77" s="1">
        <v>3</v>
      </c>
      <c r="B77" s="142" t="s">
        <v>144</v>
      </c>
      <c r="C77" s="143">
        <v>5933</v>
      </c>
      <c r="D77" s="144">
        <v>-0.31741831569259094</v>
      </c>
      <c r="E77" s="143">
        <v>1635</v>
      </c>
      <c r="F77" s="144">
        <f t="shared" si="9"/>
        <v>-0.72442272037754929</v>
      </c>
      <c r="G77" s="143">
        <v>2434</v>
      </c>
      <c r="H77" s="144">
        <f t="shared" si="9"/>
        <v>0.48868501529051978</v>
      </c>
      <c r="I77" s="143">
        <v>6506</v>
      </c>
      <c r="J77" s="144">
        <f t="shared" si="9"/>
        <v>1.6729663105998358</v>
      </c>
      <c r="K77" s="143">
        <v>7624</v>
      </c>
      <c r="L77" s="144">
        <f t="shared" si="8"/>
        <v>0.1718413771902858</v>
      </c>
      <c r="M77" s="144">
        <f t="shared" ref="M77:M82" si="10">IFERROR(L77/C77-1,"-")</f>
        <v>-0.99997103634296469</v>
      </c>
    </row>
    <row r="78" spans="1:14" x14ac:dyDescent="0.25">
      <c r="A78" s="1">
        <v>4</v>
      </c>
      <c r="B78" s="142" t="s">
        <v>146</v>
      </c>
      <c r="C78" s="143">
        <v>8633</v>
      </c>
      <c r="D78" s="144">
        <v>0.2287218901224024</v>
      </c>
      <c r="E78" s="143">
        <v>0</v>
      </c>
      <c r="F78" s="144">
        <f t="shared" si="9"/>
        <v>-1</v>
      </c>
      <c r="G78" s="143">
        <v>3742</v>
      </c>
      <c r="H78" s="144" t="str">
        <f t="shared" si="9"/>
        <v>-</v>
      </c>
      <c r="I78" s="143">
        <v>9790</v>
      </c>
      <c r="J78" s="144">
        <f t="shared" si="9"/>
        <v>1.6162479957242115</v>
      </c>
      <c r="K78" s="143">
        <v>9661</v>
      </c>
      <c r="L78" s="144">
        <f t="shared" si="8"/>
        <v>-1.3176710929519886E-2</v>
      </c>
      <c r="M78" s="144">
        <f t="shared" si="10"/>
        <v>-1.0000015263188844</v>
      </c>
    </row>
    <row r="79" spans="1:14" x14ac:dyDescent="0.25">
      <c r="A79" s="1">
        <v>5</v>
      </c>
      <c r="B79" s="142" t="s">
        <v>148</v>
      </c>
      <c r="C79" s="143">
        <v>8892</v>
      </c>
      <c r="D79" s="144">
        <v>-4.5205626543541322E-2</v>
      </c>
      <c r="E79" s="143">
        <v>26</v>
      </c>
      <c r="F79" s="144">
        <f t="shared" si="9"/>
        <v>-0.99707602339181289</v>
      </c>
      <c r="G79" s="143">
        <v>4181</v>
      </c>
      <c r="H79" s="144">
        <f t="shared" si="9"/>
        <v>159.80769230769232</v>
      </c>
      <c r="I79" s="143">
        <v>10282</v>
      </c>
      <c r="J79" s="144">
        <f t="shared" si="9"/>
        <v>1.4592202822291318</v>
      </c>
      <c r="K79" s="143">
        <v>8823</v>
      </c>
      <c r="L79" s="144">
        <f t="shared" si="8"/>
        <v>-0.14189846333398171</v>
      </c>
      <c r="M79" s="144">
        <f t="shared" si="10"/>
        <v>-1.000015957991828</v>
      </c>
    </row>
    <row r="80" spans="1:14" x14ac:dyDescent="0.25">
      <c r="A80" s="1">
        <v>6</v>
      </c>
      <c r="B80" s="142" t="s">
        <v>150</v>
      </c>
      <c r="C80" s="143">
        <v>9334</v>
      </c>
      <c r="D80" s="144">
        <v>-0.13155935988090806</v>
      </c>
      <c r="E80" s="143">
        <v>259</v>
      </c>
      <c r="F80" s="144">
        <f t="shared" si="9"/>
        <v>-0.9722519820012856</v>
      </c>
      <c r="G80" s="143">
        <v>6571</v>
      </c>
      <c r="H80" s="144">
        <f t="shared" si="9"/>
        <v>24.37065637065637</v>
      </c>
      <c r="I80" s="143">
        <v>11966</v>
      </c>
      <c r="J80" s="144">
        <f t="shared" si="9"/>
        <v>0.82103180642215801</v>
      </c>
      <c r="K80" s="143">
        <v>9699</v>
      </c>
      <c r="L80" s="144">
        <f t="shared" si="8"/>
        <v>-0.18945345144576298</v>
      </c>
      <c r="M80" s="144">
        <f t="shared" si="10"/>
        <v>-1.0000202971342882</v>
      </c>
    </row>
    <row r="81" spans="1:14" x14ac:dyDescent="0.25">
      <c r="A81" s="1">
        <v>7</v>
      </c>
      <c r="B81" s="142" t="s">
        <v>152</v>
      </c>
      <c r="C81" s="143">
        <v>10370</v>
      </c>
      <c r="D81" s="144">
        <v>-0.15062658694405762</v>
      </c>
      <c r="E81" s="143">
        <v>4224</v>
      </c>
      <c r="F81" s="144">
        <f t="shared" si="9"/>
        <v>-0.59267116682738674</v>
      </c>
      <c r="G81" s="143">
        <v>16579</v>
      </c>
      <c r="H81" s="144">
        <f t="shared" si="9"/>
        <v>2.9249526515151514</v>
      </c>
      <c r="I81" s="143">
        <v>11986</v>
      </c>
      <c r="J81" s="144">
        <f t="shared" si="9"/>
        <v>-0.27703721575487061</v>
      </c>
      <c r="K81" s="143">
        <v>10790</v>
      </c>
      <c r="L81" s="144">
        <f t="shared" si="8"/>
        <v>-9.9783080260303691E-2</v>
      </c>
      <c r="M81" s="144">
        <f t="shared" si="10"/>
        <v>-1.0000096222835353</v>
      </c>
    </row>
    <row r="82" spans="1:14" x14ac:dyDescent="0.25">
      <c r="A82" s="1">
        <v>8</v>
      </c>
      <c r="B82" s="142" t="s">
        <v>154</v>
      </c>
      <c r="C82" s="143">
        <v>11958</v>
      </c>
      <c r="D82" s="144">
        <v>7.4136478517270454E-3</v>
      </c>
      <c r="E82" s="143">
        <v>12921</v>
      </c>
      <c r="F82" s="144">
        <f t="shared" si="9"/>
        <v>8.0531861515303671E-2</v>
      </c>
      <c r="G82" s="143">
        <v>17785</v>
      </c>
      <c r="H82" s="144">
        <f t="shared" si="9"/>
        <v>0.37644145190000766</v>
      </c>
      <c r="I82" s="143">
        <v>13835</v>
      </c>
      <c r="J82" s="144">
        <f t="shared" si="9"/>
        <v>-0.22209727298285076</v>
      </c>
      <c r="K82" s="143">
        <v>12615</v>
      </c>
      <c r="L82" s="144">
        <f t="shared" si="8"/>
        <v>-8.8182146729309685E-2</v>
      </c>
      <c r="M82" s="144">
        <f t="shared" si="10"/>
        <v>-1.0000073743223556</v>
      </c>
    </row>
    <row r="83" spans="1:14" x14ac:dyDescent="0.25">
      <c r="A83" s="1">
        <v>9</v>
      </c>
      <c r="B83" s="142" t="s">
        <v>156</v>
      </c>
      <c r="C83" s="143">
        <v>9558</v>
      </c>
      <c r="D83" s="144">
        <v>-1.7879161528976617E-2</v>
      </c>
      <c r="E83" s="143">
        <v>6873</v>
      </c>
      <c r="F83" s="144">
        <f t="shared" si="9"/>
        <v>-0.2809165097300691</v>
      </c>
      <c r="G83" s="143">
        <v>11520</v>
      </c>
      <c r="H83" s="144">
        <f t="shared" si="9"/>
        <v>0.67612396333478819</v>
      </c>
      <c r="I83" s="143">
        <v>11768</v>
      </c>
      <c r="J83" s="144">
        <f t="shared" si="9"/>
        <v>2.1527777777777812E-2</v>
      </c>
      <c r="K83" s="143"/>
      <c r="L83" s="144"/>
      <c r="M83" s="144"/>
    </row>
    <row r="84" spans="1:14" x14ac:dyDescent="0.25">
      <c r="A84" s="1">
        <v>10</v>
      </c>
      <c r="B84" s="142" t="s">
        <v>158</v>
      </c>
      <c r="C84" s="143">
        <v>7479</v>
      </c>
      <c r="D84" s="144">
        <v>-9.9999999999999978E-2</v>
      </c>
      <c r="E84" s="143">
        <v>4947</v>
      </c>
      <c r="F84" s="144">
        <f t="shared" si="9"/>
        <v>-0.3385479342158042</v>
      </c>
      <c r="G84" s="143">
        <v>8793</v>
      </c>
      <c r="H84" s="144">
        <f t="shared" si="9"/>
        <v>0.777440873256519</v>
      </c>
      <c r="I84" s="143">
        <v>9767</v>
      </c>
      <c r="J84" s="144">
        <f t="shared" si="9"/>
        <v>0.11076993062663476</v>
      </c>
      <c r="K84" s="143"/>
      <c r="L84" s="144"/>
      <c r="M84" s="144"/>
    </row>
    <row r="85" spans="1:14" x14ac:dyDescent="0.25">
      <c r="A85" s="1">
        <v>11</v>
      </c>
      <c r="B85" s="142" t="s">
        <v>160</v>
      </c>
      <c r="C85" s="143">
        <v>6022</v>
      </c>
      <c r="D85" s="144">
        <v>9.59053685168334E-2</v>
      </c>
      <c r="E85" s="143">
        <v>3452</v>
      </c>
      <c r="F85" s="144">
        <f t="shared" si="9"/>
        <v>-0.42676851544337424</v>
      </c>
      <c r="G85" s="143">
        <v>6380</v>
      </c>
      <c r="H85" s="144">
        <f t="shared" si="9"/>
        <v>0.84820393974507535</v>
      </c>
      <c r="I85" s="143">
        <v>7647</v>
      </c>
      <c r="J85" s="144">
        <f t="shared" si="9"/>
        <v>0.19858934169278997</v>
      </c>
      <c r="K85" s="143"/>
      <c r="L85" s="144"/>
      <c r="M85" s="144"/>
    </row>
    <row r="86" spans="1:14" x14ac:dyDescent="0.25">
      <c r="A86" s="1">
        <v>12</v>
      </c>
      <c r="B86" s="142" t="s">
        <v>162</v>
      </c>
      <c r="C86" s="143">
        <v>5456</v>
      </c>
      <c r="D86" s="144">
        <v>-5.0139275766016733E-2</v>
      </c>
      <c r="E86" s="143">
        <v>3393</v>
      </c>
      <c r="F86" s="144">
        <f t="shared" si="9"/>
        <v>-0.37811583577712615</v>
      </c>
      <c r="G86" s="143">
        <v>7136</v>
      </c>
      <c r="H86" s="144">
        <f t="shared" si="9"/>
        <v>1.1031535514294135</v>
      </c>
      <c r="I86" s="143">
        <v>8072</v>
      </c>
      <c r="J86" s="144">
        <f t="shared" si="9"/>
        <v>0.1311659192825112</v>
      </c>
      <c r="K86" s="143"/>
      <c r="L86" s="144"/>
      <c r="M86" s="144"/>
    </row>
    <row r="87" spans="1:14" ht="15.75" x14ac:dyDescent="0.25">
      <c r="B87" s="145" t="s">
        <v>122</v>
      </c>
      <c r="C87" s="146">
        <v>94411</v>
      </c>
      <c r="D87" s="147">
        <v>-4.19892642238886E-2</v>
      </c>
      <c r="E87" s="146">
        <v>48279</v>
      </c>
      <c r="F87" s="147">
        <f t="shared" si="9"/>
        <v>-0.48862950291809215</v>
      </c>
      <c r="G87" s="146">
        <v>89093</v>
      </c>
      <c r="H87" s="147">
        <f t="shared" si="9"/>
        <v>0.84537790757886455</v>
      </c>
      <c r="I87" s="146">
        <v>113924</v>
      </c>
      <c r="J87" s="147">
        <f t="shared" si="9"/>
        <v>0.27870876499837238</v>
      </c>
      <c r="K87" s="146">
        <v>70106</v>
      </c>
      <c r="L87" s="147">
        <v>-8.561366897091427E-2</v>
      </c>
      <c r="M87" s="147">
        <v>6.3888551657156789E-2</v>
      </c>
    </row>
    <row r="88" spans="1:14" ht="6" customHeight="1" x14ac:dyDescent="0.25"/>
    <row r="89" spans="1:14" x14ac:dyDescent="0.25">
      <c r="B89" s="49" t="s">
        <v>352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22" t="s">
        <v>356</v>
      </c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1" t="s">
        <v>176</v>
      </c>
    </row>
    <row r="93" spans="1:14" ht="10.5" customHeight="1" thickBot="1" x14ac:dyDescent="0.3">
      <c r="B93" s="135"/>
      <c r="C93" s="136"/>
      <c r="D93" s="135"/>
      <c r="E93" s="135"/>
      <c r="F93" s="135"/>
      <c r="G93" s="135"/>
      <c r="H93" s="135"/>
      <c r="I93" s="135"/>
      <c r="J93" s="135"/>
      <c r="K93" s="4"/>
      <c r="L93" s="4"/>
      <c r="N93" s="1" t="s">
        <v>177</v>
      </c>
    </row>
    <row r="94" spans="1:14" ht="22.5" thickTop="1" thickBot="1" x14ac:dyDescent="0.3">
      <c r="B94" s="150" t="s">
        <v>178</v>
      </c>
      <c r="C94" s="332" t="s">
        <v>179</v>
      </c>
      <c r="D94" s="333"/>
      <c r="E94" s="333"/>
      <c r="F94" s="333"/>
      <c r="G94" s="333"/>
      <c r="H94" s="333"/>
      <c r="I94" s="333"/>
      <c r="J94" s="333"/>
      <c r="K94" s="333"/>
      <c r="L94" s="333"/>
      <c r="M94" s="334"/>
    </row>
    <row r="95" spans="1:14" ht="22.5" thickTop="1" thickBot="1" x14ac:dyDescent="0.3">
      <c r="B95" s="13"/>
      <c r="C95" s="335">
        <f>2019</f>
        <v>2019</v>
      </c>
      <c r="D95" s="336"/>
      <c r="E95" s="337">
        <v>2020</v>
      </c>
      <c r="F95" s="336"/>
      <c r="G95" s="337">
        <v>2021</v>
      </c>
      <c r="H95" s="336"/>
      <c r="I95" s="337">
        <v>2022</v>
      </c>
      <c r="J95" s="336"/>
      <c r="K95" s="337">
        <v>2023</v>
      </c>
      <c r="L95" s="338"/>
      <c r="M95" s="339"/>
    </row>
    <row r="96" spans="1:14" ht="16.5" thickTop="1" thickBot="1" x14ac:dyDescent="0.3">
      <c r="B96" s="16"/>
      <c r="C96" s="138" t="s">
        <v>136</v>
      </c>
      <c r="D96" s="139" t="str">
        <f>CONCATENATE("var ",RIGHT(2019,2),"/",RIGHT(2018,2))</f>
        <v>var 19/18</v>
      </c>
      <c r="E96" s="140" t="s">
        <v>136</v>
      </c>
      <c r="F96" s="139" t="str">
        <f>CONCATENATE("var ",RIGHT(E95,2),"/",RIGHT(E95-1,2))</f>
        <v>var 20/19</v>
      </c>
      <c r="G96" s="140" t="s">
        <v>136</v>
      </c>
      <c r="H96" s="139" t="str">
        <f>CONCATENATE("var ",RIGHT(G95,2),"/",RIGHT(G95-1,2))</f>
        <v>var 21/20</v>
      </c>
      <c r="I96" s="140" t="s">
        <v>136</v>
      </c>
      <c r="J96" s="139" t="str">
        <f>CONCATENATE("var ",RIGHT(I95,2),"/",RIGHT(I95-1,2))</f>
        <v>var 22/21</v>
      </c>
      <c r="K96" s="140" t="s">
        <v>136</v>
      </c>
      <c r="L96" s="139" t="str">
        <f>CONCATENATE("var ",RIGHT(K95,2),"/",RIGHT(K95-1,2))</f>
        <v>var 23/22</v>
      </c>
      <c r="M96" s="139" t="str">
        <f>CONCATENATE("var ",RIGHT(K95,2),"/",RIGHT(2019,2))</f>
        <v>var 23/19</v>
      </c>
    </row>
    <row r="97" spans="2:13" x14ac:dyDescent="0.25">
      <c r="B97" s="142" t="s">
        <v>140</v>
      </c>
      <c r="C97" s="143">
        <v>164350</v>
      </c>
      <c r="D97" s="144">
        <v>2.7148981913178272E-2</v>
      </c>
      <c r="E97" s="143">
        <v>142612</v>
      </c>
      <c r="F97" s="144">
        <f t="shared" ref="F97:J109" si="11">IFERROR(E97/C97-1,"-")</f>
        <v>-0.13226650441131726</v>
      </c>
      <c r="G97" s="143">
        <v>8023</v>
      </c>
      <c r="H97" s="144">
        <f t="shared" si="11"/>
        <v>-0.94374246206490342</v>
      </c>
      <c r="I97" s="143">
        <v>99488</v>
      </c>
      <c r="J97" s="144">
        <f t="shared" si="11"/>
        <v>11.400348996634674</v>
      </c>
      <c r="K97" s="143">
        <v>162806</v>
      </c>
      <c r="L97" s="144">
        <f t="shared" ref="L97:L104" si="12">IFERROR(K97/I97-1,"-")</f>
        <v>0.63643856545513033</v>
      </c>
      <c r="M97" s="144">
        <f>K97/C97-1</f>
        <v>-9.3945847277152605E-3</v>
      </c>
    </row>
    <row r="98" spans="2:13" x14ac:dyDescent="0.25">
      <c r="B98" s="142" t="s">
        <v>142</v>
      </c>
      <c r="C98" s="143">
        <v>169882</v>
      </c>
      <c r="D98" s="144">
        <v>-1.7392662344047349E-2</v>
      </c>
      <c r="E98" s="143">
        <v>157332</v>
      </c>
      <c r="F98" s="144">
        <f t="shared" si="11"/>
        <v>-7.3874807219128535E-2</v>
      </c>
      <c r="G98" s="143">
        <v>4025</v>
      </c>
      <c r="H98" s="144">
        <f t="shared" si="11"/>
        <v>-0.97441715607759383</v>
      </c>
      <c r="I98" s="143">
        <v>145838</v>
      </c>
      <c r="J98" s="144">
        <f t="shared" si="11"/>
        <v>35.233043478260868</v>
      </c>
      <c r="K98" s="143">
        <v>171429</v>
      </c>
      <c r="L98" s="144">
        <f t="shared" si="12"/>
        <v>0.17547552764025842</v>
      </c>
      <c r="M98" s="144">
        <f>IFERROR(L98/C98-1,"-")</f>
        <v>-0.99999896707404179</v>
      </c>
    </row>
    <row r="99" spans="2:13" x14ac:dyDescent="0.25">
      <c r="B99" s="142" t="s">
        <v>144</v>
      </c>
      <c r="C99" s="143">
        <v>192115</v>
      </c>
      <c r="D99" s="144">
        <v>-6.8271319934818053E-2</v>
      </c>
      <c r="E99" s="143">
        <v>70618</v>
      </c>
      <c r="F99" s="144">
        <f t="shared" si="11"/>
        <v>-0.63241808291908486</v>
      </c>
      <c r="G99" s="143">
        <v>5251</v>
      </c>
      <c r="H99" s="144">
        <f t="shared" si="11"/>
        <v>-0.9256421875442522</v>
      </c>
      <c r="I99" s="143">
        <v>165315</v>
      </c>
      <c r="J99" s="144">
        <f t="shared" si="11"/>
        <v>30.482574747667112</v>
      </c>
      <c r="K99" s="143">
        <v>179707</v>
      </c>
      <c r="L99" s="144">
        <f t="shared" si="12"/>
        <v>8.7058040710159323E-2</v>
      </c>
      <c r="M99" s="144">
        <f t="shared" ref="M99:M104" si="13">IFERROR(L99/C99-1,"-")</f>
        <v>-0.99999954684412617</v>
      </c>
    </row>
    <row r="100" spans="2:13" x14ac:dyDescent="0.25">
      <c r="B100" s="142" t="s">
        <v>146</v>
      </c>
      <c r="C100" s="143">
        <v>177155</v>
      </c>
      <c r="D100" s="144">
        <v>-2.940467450499118E-2</v>
      </c>
      <c r="E100" s="143">
        <v>0</v>
      </c>
      <c r="F100" s="144">
        <f t="shared" si="11"/>
        <v>-1</v>
      </c>
      <c r="G100" s="143">
        <v>7808</v>
      </c>
      <c r="H100" s="144" t="str">
        <f t="shared" si="11"/>
        <v>-</v>
      </c>
      <c r="I100" s="143">
        <v>169885</v>
      </c>
      <c r="J100" s="144">
        <f t="shared" si="11"/>
        <v>20.7578125</v>
      </c>
      <c r="K100" s="143">
        <v>179752</v>
      </c>
      <c r="L100" s="144">
        <f t="shared" si="12"/>
        <v>5.8080466197721892E-2</v>
      </c>
      <c r="M100" s="144">
        <f t="shared" si="13"/>
        <v>-0.9999996721488742</v>
      </c>
    </row>
    <row r="101" spans="2:13" x14ac:dyDescent="0.25">
      <c r="B101" s="142" t="s">
        <v>148</v>
      </c>
      <c r="C101" s="143">
        <v>163615</v>
      </c>
      <c r="D101" s="144">
        <v>-5.2715377489578552E-2</v>
      </c>
      <c r="E101" s="143">
        <v>6</v>
      </c>
      <c r="F101" s="144">
        <f t="shared" si="11"/>
        <v>-0.99996332854567127</v>
      </c>
      <c r="G101" s="143">
        <v>13566</v>
      </c>
      <c r="H101" s="144">
        <f t="shared" si="11"/>
        <v>2260</v>
      </c>
      <c r="I101" s="143">
        <v>149912</v>
      </c>
      <c r="J101" s="144">
        <f t="shared" si="11"/>
        <v>10.050567595459237</v>
      </c>
      <c r="K101" s="143">
        <v>165032</v>
      </c>
      <c r="L101" s="144">
        <f t="shared" si="12"/>
        <v>0.10085917071348516</v>
      </c>
      <c r="M101" s="144">
        <f t="shared" si="13"/>
        <v>-0.99999938355792128</v>
      </c>
    </row>
    <row r="102" spans="2:13" x14ac:dyDescent="0.25">
      <c r="B102" s="142" t="s">
        <v>150</v>
      </c>
      <c r="C102" s="143">
        <v>158584</v>
      </c>
      <c r="D102" s="144">
        <v>-7.2326087465194089E-2</v>
      </c>
      <c r="E102" s="143">
        <v>57</v>
      </c>
      <c r="F102" s="144">
        <f t="shared" si="11"/>
        <v>-0.99964056903596832</v>
      </c>
      <c r="G102" s="143">
        <v>20410</v>
      </c>
      <c r="H102" s="144">
        <f t="shared" si="11"/>
        <v>357.07017543859649</v>
      </c>
      <c r="I102" s="143">
        <v>152535</v>
      </c>
      <c r="J102" s="144">
        <f t="shared" si="11"/>
        <v>6.4735423811856929</v>
      </c>
      <c r="K102" s="143">
        <v>165395</v>
      </c>
      <c r="L102" s="144">
        <f t="shared" si="12"/>
        <v>8.4308519356213418E-2</v>
      </c>
      <c r="M102" s="144">
        <f t="shared" si="13"/>
        <v>-0.9999994683668002</v>
      </c>
    </row>
    <row r="103" spans="2:13" x14ac:dyDescent="0.25">
      <c r="B103" s="142" t="s">
        <v>152</v>
      </c>
      <c r="C103" s="143">
        <v>173619</v>
      </c>
      <c r="D103" s="144">
        <v>2.0303942079405779E-2</v>
      </c>
      <c r="E103" s="143">
        <v>28579</v>
      </c>
      <c r="F103" s="144">
        <f t="shared" si="11"/>
        <v>-0.83539243976753697</v>
      </c>
      <c r="G103" s="143">
        <v>49649</v>
      </c>
      <c r="H103" s="144">
        <f t="shared" si="11"/>
        <v>0.73725462752370619</v>
      </c>
      <c r="I103" s="143">
        <v>169351</v>
      </c>
      <c r="J103" s="144">
        <f t="shared" si="11"/>
        <v>2.4109649741183103</v>
      </c>
      <c r="K103" s="143">
        <v>174531</v>
      </c>
      <c r="L103" s="144">
        <f t="shared" si="12"/>
        <v>3.0587359980159601E-2</v>
      </c>
      <c r="M103" s="144">
        <f t="shared" si="13"/>
        <v>-0.9999998238248119</v>
      </c>
    </row>
    <row r="104" spans="2:13" x14ac:dyDescent="0.25">
      <c r="B104" s="142" t="s">
        <v>154</v>
      </c>
      <c r="C104" s="143">
        <v>172130</v>
      </c>
      <c r="D104" s="144">
        <v>-1.5725068618481219E-2</v>
      </c>
      <c r="E104" s="143">
        <v>29336</v>
      </c>
      <c r="F104" s="144">
        <f t="shared" si="11"/>
        <v>-0.82957067332829837</v>
      </c>
      <c r="G104" s="143">
        <v>85119</v>
      </c>
      <c r="H104" s="144">
        <f t="shared" si="11"/>
        <v>1.9015203163348788</v>
      </c>
      <c r="I104" s="143">
        <v>164473</v>
      </c>
      <c r="J104" s="144">
        <f t="shared" si="11"/>
        <v>0.93227129078114168</v>
      </c>
      <c r="K104" s="143">
        <v>175351</v>
      </c>
      <c r="L104" s="144">
        <f t="shared" si="12"/>
        <v>6.6138515136223042E-2</v>
      </c>
      <c r="M104" s="144">
        <f t="shared" si="13"/>
        <v>-0.99999961576415997</v>
      </c>
    </row>
    <row r="105" spans="2:13" x14ac:dyDescent="0.25">
      <c r="B105" s="142" t="s">
        <v>156</v>
      </c>
      <c r="C105" s="143">
        <v>163036</v>
      </c>
      <c r="D105" s="144">
        <v>-5.9622893991567283E-2</v>
      </c>
      <c r="E105" s="143">
        <v>11397</v>
      </c>
      <c r="F105" s="144">
        <f t="shared" si="11"/>
        <v>-0.93009519369955096</v>
      </c>
      <c r="G105" s="143">
        <v>84239</v>
      </c>
      <c r="H105" s="144">
        <f t="shared" si="11"/>
        <v>6.3913310520312363</v>
      </c>
      <c r="I105" s="143">
        <v>148835</v>
      </c>
      <c r="J105" s="144">
        <f t="shared" si="11"/>
        <v>0.76681821958950125</v>
      </c>
      <c r="K105" s="143"/>
      <c r="L105" s="144"/>
      <c r="M105" s="144"/>
    </row>
    <row r="106" spans="2:13" x14ac:dyDescent="0.25">
      <c r="B106" s="142" t="s">
        <v>158</v>
      </c>
      <c r="C106" s="143">
        <v>181631</v>
      </c>
      <c r="D106" s="144">
        <v>-1.429463001655229E-2</v>
      </c>
      <c r="E106" s="143">
        <v>22786</v>
      </c>
      <c r="F106" s="144">
        <f t="shared" si="11"/>
        <v>-0.8745478470084953</v>
      </c>
      <c r="G106" s="143">
        <v>140778</v>
      </c>
      <c r="H106" s="144">
        <f t="shared" si="11"/>
        <v>5.1782673571491262</v>
      </c>
      <c r="I106" s="143">
        <v>179955</v>
      </c>
      <c r="J106" s="144">
        <f t="shared" si="11"/>
        <v>0.27828922132719591</v>
      </c>
      <c r="K106" s="143"/>
      <c r="L106" s="144"/>
      <c r="M106" s="144"/>
    </row>
    <row r="107" spans="2:13" x14ac:dyDescent="0.25">
      <c r="B107" s="142" t="s">
        <v>160</v>
      </c>
      <c r="C107" s="143">
        <v>156135</v>
      </c>
      <c r="D107" s="144">
        <v>-7.415752990079516E-2</v>
      </c>
      <c r="E107" s="143">
        <v>16252</v>
      </c>
      <c r="F107" s="144">
        <f t="shared" si="11"/>
        <v>-0.89591059019438313</v>
      </c>
      <c r="G107" s="143">
        <v>139137</v>
      </c>
      <c r="H107" s="144">
        <f t="shared" si="11"/>
        <v>7.5612232340634993</v>
      </c>
      <c r="I107" s="143">
        <v>161957</v>
      </c>
      <c r="J107" s="144">
        <f t="shared" si="11"/>
        <v>0.16401101073043112</v>
      </c>
      <c r="K107" s="143"/>
      <c r="L107" s="144"/>
      <c r="M107" s="144"/>
    </row>
    <row r="108" spans="2:13" x14ac:dyDescent="0.25">
      <c r="B108" s="142" t="s">
        <v>162</v>
      </c>
      <c r="C108" s="143">
        <v>164402</v>
      </c>
      <c r="D108" s="144">
        <v>-1.4057308721048822E-2</v>
      </c>
      <c r="E108" s="143">
        <v>20694</v>
      </c>
      <c r="F108" s="144">
        <f t="shared" si="11"/>
        <v>-0.87412561890974561</v>
      </c>
      <c r="G108" s="143">
        <v>111387</v>
      </c>
      <c r="H108" s="144">
        <f t="shared" si="11"/>
        <v>4.3825746593215422</v>
      </c>
      <c r="I108" s="143">
        <v>173320</v>
      </c>
      <c r="J108" s="144">
        <f t="shared" si="11"/>
        <v>0.5560164112508641</v>
      </c>
      <c r="K108" s="143"/>
      <c r="L108" s="144"/>
      <c r="M108" s="144"/>
    </row>
    <row r="109" spans="2:13" ht="15.75" x14ac:dyDescent="0.25">
      <c r="B109" s="145" t="s">
        <v>122</v>
      </c>
      <c r="C109" s="146">
        <v>2036654</v>
      </c>
      <c r="D109" s="147">
        <v>-3.1707574502720881E-2</v>
      </c>
      <c r="E109" s="146">
        <v>499681</v>
      </c>
      <c r="F109" s="147">
        <f t="shared" si="11"/>
        <v>-0.75465592093698786</v>
      </c>
      <c r="G109" s="146">
        <v>669392</v>
      </c>
      <c r="H109" s="147">
        <f t="shared" si="11"/>
        <v>0.33963868948389075</v>
      </c>
      <c r="I109" s="146">
        <v>1880864</v>
      </c>
      <c r="J109" s="147">
        <f t="shared" si="11"/>
        <v>1.8098094987690323</v>
      </c>
      <c r="K109" s="146">
        <v>1374003</v>
      </c>
      <c r="L109" s="147">
        <v>0.12919657099746296</v>
      </c>
      <c r="M109" s="147">
        <v>1.8615334135403394E-3</v>
      </c>
    </row>
    <row r="110" spans="2:13" ht="6" customHeight="1" x14ac:dyDescent="0.25"/>
    <row r="111" spans="2:13" x14ac:dyDescent="0.25">
      <c r="B111" s="49" t="s">
        <v>352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22" t="s">
        <v>357</v>
      </c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1" t="s">
        <v>181</v>
      </c>
    </row>
    <row r="115" spans="1:14" ht="10.5" customHeight="1" thickBot="1" x14ac:dyDescent="0.3">
      <c r="B115" s="135"/>
      <c r="C115" s="136"/>
      <c r="D115" s="135"/>
      <c r="E115" s="135"/>
      <c r="F115" s="135"/>
      <c r="G115" s="135"/>
      <c r="H115" s="135"/>
      <c r="I115" s="135"/>
      <c r="J115" s="135"/>
      <c r="K115" s="4"/>
      <c r="L115" s="4"/>
      <c r="N115" s="1" t="s">
        <v>182</v>
      </c>
    </row>
    <row r="116" spans="1:14" ht="22.5" thickTop="1" thickBot="1" x14ac:dyDescent="0.3">
      <c r="B116" s="150" t="str">
        <f>C116</f>
        <v>Reino Unido</v>
      </c>
      <c r="C116" s="332" t="s">
        <v>183</v>
      </c>
      <c r="D116" s="333"/>
      <c r="E116" s="333"/>
      <c r="F116" s="333"/>
      <c r="G116" s="333"/>
      <c r="H116" s="333"/>
      <c r="I116" s="333"/>
      <c r="J116" s="333"/>
      <c r="K116" s="333"/>
      <c r="L116" s="333"/>
      <c r="M116" s="334"/>
    </row>
    <row r="117" spans="1:14" ht="22.5" thickTop="1" thickBot="1" x14ac:dyDescent="0.3">
      <c r="B117" s="13"/>
      <c r="C117" s="335">
        <f>2019</f>
        <v>2019</v>
      </c>
      <c r="D117" s="336"/>
      <c r="E117" s="337">
        <v>2020</v>
      </c>
      <c r="F117" s="336"/>
      <c r="G117" s="337">
        <v>2021</v>
      </c>
      <c r="H117" s="336"/>
      <c r="I117" s="337">
        <v>2022</v>
      </c>
      <c r="J117" s="336"/>
      <c r="K117" s="337">
        <v>2023</v>
      </c>
      <c r="L117" s="338"/>
      <c r="M117" s="339"/>
    </row>
    <row r="118" spans="1:14" ht="16.5" thickTop="1" thickBot="1" x14ac:dyDescent="0.3">
      <c r="B118" s="16"/>
      <c r="C118" s="138" t="s">
        <v>136</v>
      </c>
      <c r="D118" s="139" t="str">
        <f>CONCATENATE("var ",RIGHT(2019,2),"/",RIGHT(2018,2))</f>
        <v>var 19/18</v>
      </c>
      <c r="E118" s="140" t="s">
        <v>136</v>
      </c>
      <c r="F118" s="139" t="str">
        <f>CONCATENATE("var ",RIGHT(E117,2),"/",RIGHT(E117-1,2))</f>
        <v>var 20/19</v>
      </c>
      <c r="G118" s="140" t="s">
        <v>136</v>
      </c>
      <c r="H118" s="139" t="str">
        <f>CONCATENATE("var ",RIGHT(G117,2),"/",RIGHT(G117-1,2))</f>
        <v>var 21/20</v>
      </c>
      <c r="I118" s="140" t="s">
        <v>136</v>
      </c>
      <c r="J118" s="139" t="str">
        <f>CONCATENATE("var ",RIGHT(I117,2),"/",RIGHT(I117-1,2))</f>
        <v>var 22/21</v>
      </c>
      <c r="K118" s="140" t="s">
        <v>136</v>
      </c>
      <c r="L118" s="139" t="str">
        <f>CONCATENATE("var ",RIGHT(K117,2),"/",RIGHT(K117-1,2))</f>
        <v>var 23/22</v>
      </c>
      <c r="M118" s="139" t="str">
        <f>CONCATENATE("var ",RIGHT(K117,2),"/",RIGHT(2019,2))</f>
        <v>var 23/19</v>
      </c>
    </row>
    <row r="119" spans="1:14" x14ac:dyDescent="0.25">
      <c r="B119" s="142" t="s">
        <v>140</v>
      </c>
      <c r="C119" s="143">
        <v>81221</v>
      </c>
      <c r="D119" s="144">
        <v>0.10068978601726508</v>
      </c>
      <c r="E119" s="143">
        <v>68750</v>
      </c>
      <c r="F119" s="144">
        <f t="shared" ref="F119:J131" si="14">IFERROR(E119/C119-1,"-")</f>
        <v>-0.15354403417835294</v>
      </c>
      <c r="G119" s="143">
        <v>805</v>
      </c>
      <c r="H119" s="144">
        <f t="shared" si="14"/>
        <v>-0.98829090909090911</v>
      </c>
      <c r="I119" s="143">
        <v>40750</v>
      </c>
      <c r="J119" s="144">
        <f t="shared" si="14"/>
        <v>49.621118012422357</v>
      </c>
      <c r="K119" s="143">
        <v>80004</v>
      </c>
      <c r="L119" s="144">
        <f t="shared" ref="L119:L126" si="15">IFERROR(K119/I119-1,"-")</f>
        <v>0.96328834355828219</v>
      </c>
      <c r="M119" s="144">
        <f>K119/C119-1</f>
        <v>-1.4983809605890075E-2</v>
      </c>
    </row>
    <row r="120" spans="1:14" x14ac:dyDescent="0.25">
      <c r="B120" s="142" t="s">
        <v>142</v>
      </c>
      <c r="C120" s="143">
        <v>84938</v>
      </c>
      <c r="D120" s="144">
        <v>3.2126237214467057E-3</v>
      </c>
      <c r="E120" s="143">
        <v>78837</v>
      </c>
      <c r="F120" s="144">
        <f t="shared" si="14"/>
        <v>-7.1828863406249277E-2</v>
      </c>
      <c r="G120" s="143">
        <v>264</v>
      </c>
      <c r="H120" s="144">
        <f t="shared" si="14"/>
        <v>-0.99665131854332356</v>
      </c>
      <c r="I120" s="143">
        <v>71612</v>
      </c>
      <c r="J120" s="144">
        <f t="shared" si="14"/>
        <v>270.25757575757575</v>
      </c>
      <c r="K120" s="143">
        <v>86523</v>
      </c>
      <c r="L120" s="144">
        <f t="shared" si="15"/>
        <v>0.20821929285594587</v>
      </c>
      <c r="M120" s="144">
        <f>IFERROR(L120/C120-1,"-")</f>
        <v>-0.99999754857316092</v>
      </c>
    </row>
    <row r="121" spans="1:14" x14ac:dyDescent="0.25">
      <c r="B121" s="142" t="s">
        <v>144</v>
      </c>
      <c r="C121" s="143">
        <v>94257</v>
      </c>
      <c r="D121" s="144">
        <v>-7.9359653064015157E-2</v>
      </c>
      <c r="E121" s="143">
        <v>37762</v>
      </c>
      <c r="F121" s="144">
        <f t="shared" si="14"/>
        <v>-0.59937192993623811</v>
      </c>
      <c r="G121" s="143">
        <v>382</v>
      </c>
      <c r="H121" s="144">
        <f t="shared" si="14"/>
        <v>-0.98988401038080609</v>
      </c>
      <c r="I121" s="143">
        <v>85205</v>
      </c>
      <c r="J121" s="144">
        <f t="shared" si="14"/>
        <v>222.04973821989529</v>
      </c>
      <c r="K121" s="143">
        <v>95977</v>
      </c>
      <c r="L121" s="144">
        <f t="shared" si="15"/>
        <v>0.12642450560413132</v>
      </c>
      <c r="M121" s="144">
        <f t="shared" ref="M121:M126" si="16">IFERROR(L121/C121-1,"-")</f>
        <v>-0.99999865872555238</v>
      </c>
    </row>
    <row r="122" spans="1:14" x14ac:dyDescent="0.25">
      <c r="B122" s="142" t="s">
        <v>146</v>
      </c>
      <c r="C122" s="143">
        <v>91856</v>
      </c>
      <c r="D122" s="144">
        <v>-4.8331451186788388E-2</v>
      </c>
      <c r="E122" s="143">
        <v>0</v>
      </c>
      <c r="F122" s="144">
        <f t="shared" si="14"/>
        <v>-1</v>
      </c>
      <c r="G122" s="143">
        <v>437</v>
      </c>
      <c r="H122" s="144" t="str">
        <f t="shared" si="14"/>
        <v>-</v>
      </c>
      <c r="I122" s="143">
        <v>85041</v>
      </c>
      <c r="J122" s="144">
        <f t="shared" si="14"/>
        <v>193.60183066361557</v>
      </c>
      <c r="K122" s="143">
        <v>91992</v>
      </c>
      <c r="L122" s="144">
        <f t="shared" si="15"/>
        <v>8.1737044484425203E-2</v>
      </c>
      <c r="M122" s="144">
        <f t="shared" si="16"/>
        <v>-0.9999991101610729</v>
      </c>
    </row>
    <row r="123" spans="1:14" x14ac:dyDescent="0.25">
      <c r="B123" s="142" t="s">
        <v>148</v>
      </c>
      <c r="C123" s="143">
        <v>90755</v>
      </c>
      <c r="D123" s="144">
        <v>-2.2373750430885853E-2</v>
      </c>
      <c r="E123" s="143">
        <v>4</v>
      </c>
      <c r="F123" s="144">
        <f t="shared" si="14"/>
        <v>-0.99995592529337229</v>
      </c>
      <c r="G123" s="143">
        <v>821</v>
      </c>
      <c r="H123" s="144">
        <f t="shared" si="14"/>
        <v>204.25</v>
      </c>
      <c r="I123" s="143">
        <v>84864</v>
      </c>
      <c r="J123" s="144">
        <f t="shared" si="14"/>
        <v>102.36662606577345</v>
      </c>
      <c r="K123" s="143">
        <v>92172</v>
      </c>
      <c r="L123" s="144">
        <f t="shared" si="15"/>
        <v>8.6114253393665185E-2</v>
      </c>
      <c r="M123" s="144">
        <f t="shared" si="16"/>
        <v>-0.9999990511348863</v>
      </c>
    </row>
    <row r="124" spans="1:14" x14ac:dyDescent="0.25">
      <c r="B124" s="142" t="s">
        <v>150</v>
      </c>
      <c r="C124" s="143">
        <v>88403</v>
      </c>
      <c r="D124" s="144">
        <v>-3.000943623954877E-2</v>
      </c>
      <c r="E124" s="143">
        <v>14</v>
      </c>
      <c r="F124" s="144">
        <f t="shared" si="14"/>
        <v>-0.99984163433367645</v>
      </c>
      <c r="G124" s="143">
        <v>1661</v>
      </c>
      <c r="H124" s="144">
        <f t="shared" si="14"/>
        <v>117.64285714285714</v>
      </c>
      <c r="I124" s="143">
        <v>86866</v>
      </c>
      <c r="J124" s="144">
        <f t="shared" si="14"/>
        <v>51.297411198073448</v>
      </c>
      <c r="K124" s="143">
        <v>97209</v>
      </c>
      <c r="L124" s="144">
        <f t="shared" si="15"/>
        <v>0.1190684502567172</v>
      </c>
      <c r="M124" s="144">
        <f t="shared" si="16"/>
        <v>-0.99999865311753833</v>
      </c>
    </row>
    <row r="125" spans="1:14" x14ac:dyDescent="0.25">
      <c r="B125" s="142" t="s">
        <v>152</v>
      </c>
      <c r="C125" s="143">
        <v>93721</v>
      </c>
      <c r="D125" s="144">
        <v>6.860576484538905E-2</v>
      </c>
      <c r="E125" s="143">
        <v>14612</v>
      </c>
      <c r="F125" s="144">
        <f t="shared" si="14"/>
        <v>-0.84409043864235334</v>
      </c>
      <c r="G125" s="143">
        <v>10778</v>
      </c>
      <c r="H125" s="144">
        <f t="shared" si="14"/>
        <v>-0.26238707911305781</v>
      </c>
      <c r="I125" s="143">
        <v>91912</v>
      </c>
      <c r="J125" s="144">
        <f t="shared" si="14"/>
        <v>7.5277416960475048</v>
      </c>
      <c r="K125" s="143">
        <v>98374</v>
      </c>
      <c r="L125" s="144">
        <f t="shared" si="15"/>
        <v>7.0306380015667136E-2</v>
      </c>
      <c r="M125" s="144">
        <f t="shared" si="16"/>
        <v>-0.9999992498332283</v>
      </c>
    </row>
    <row r="126" spans="1:14" x14ac:dyDescent="0.25">
      <c r="B126" s="142" t="s">
        <v>154</v>
      </c>
      <c r="C126" s="143">
        <v>89619</v>
      </c>
      <c r="D126" s="144">
        <v>1.5144650098547929E-2</v>
      </c>
      <c r="E126" s="143">
        <v>8622</v>
      </c>
      <c r="F126" s="144">
        <f t="shared" si="14"/>
        <v>-0.90379272252535736</v>
      </c>
      <c r="G126" s="143">
        <v>35502</v>
      </c>
      <c r="H126" s="144">
        <f t="shared" si="14"/>
        <v>3.1176061238691721</v>
      </c>
      <c r="I126" s="143">
        <v>91767</v>
      </c>
      <c r="J126" s="144">
        <f t="shared" si="14"/>
        <v>1.5848402906878487</v>
      </c>
      <c r="K126" s="143">
        <v>98734</v>
      </c>
      <c r="L126" s="144">
        <f t="shared" si="15"/>
        <v>7.5920537883988892E-2</v>
      </c>
      <c r="M126" s="144">
        <f t="shared" si="16"/>
        <v>-0.99999915285220897</v>
      </c>
    </row>
    <row r="127" spans="1:14" x14ac:dyDescent="0.25">
      <c r="B127" s="142" t="s">
        <v>156</v>
      </c>
      <c r="C127" s="143">
        <v>91630</v>
      </c>
      <c r="D127" s="144">
        <v>-4.5086642403172617E-3</v>
      </c>
      <c r="E127" s="143">
        <v>4275</v>
      </c>
      <c r="F127" s="144">
        <f t="shared" si="14"/>
        <v>-0.95334497435337773</v>
      </c>
      <c r="G127" s="143">
        <v>38601</v>
      </c>
      <c r="H127" s="144">
        <f t="shared" si="14"/>
        <v>8.0294736842105259</v>
      </c>
      <c r="I127" s="143">
        <v>86383</v>
      </c>
      <c r="J127" s="144">
        <f t="shared" si="14"/>
        <v>1.2378435791818867</v>
      </c>
      <c r="K127" s="143"/>
      <c r="L127" s="144"/>
      <c r="M127" s="144"/>
    </row>
    <row r="128" spans="1:14" x14ac:dyDescent="0.25">
      <c r="A128" s="141"/>
      <c r="B128" s="142" t="s">
        <v>158</v>
      </c>
      <c r="C128" s="143">
        <v>96376</v>
      </c>
      <c r="D128" s="144">
        <v>1.744014188590004E-2</v>
      </c>
      <c r="E128" s="143">
        <v>10224</v>
      </c>
      <c r="F128" s="144">
        <f t="shared" si="14"/>
        <v>-0.89391549763426581</v>
      </c>
      <c r="G128" s="143">
        <v>65870</v>
      </c>
      <c r="H128" s="144">
        <f t="shared" si="14"/>
        <v>5.4426838810641627</v>
      </c>
      <c r="I128" s="143">
        <v>97122</v>
      </c>
      <c r="J128" s="144">
        <f t="shared" si="14"/>
        <v>0.47444967359951429</v>
      </c>
      <c r="K128" s="143"/>
      <c r="L128" s="144"/>
      <c r="M128" s="144"/>
    </row>
    <row r="129" spans="2:14" x14ac:dyDescent="0.25">
      <c r="B129" s="142" t="s">
        <v>160</v>
      </c>
      <c r="C129" s="143">
        <v>75635</v>
      </c>
      <c r="D129" s="144">
        <v>-7.7993002815939905E-2</v>
      </c>
      <c r="E129" s="143">
        <v>8337</v>
      </c>
      <c r="F129" s="144">
        <f t="shared" si="14"/>
        <v>-0.88977325312355393</v>
      </c>
      <c r="G129" s="143">
        <v>60390</v>
      </c>
      <c r="H129" s="144">
        <f t="shared" si="14"/>
        <v>6.2436128103634401</v>
      </c>
      <c r="I129" s="143">
        <v>81874</v>
      </c>
      <c r="J129" s="144">
        <f t="shared" si="14"/>
        <v>0.35575426395098519</v>
      </c>
      <c r="K129" s="143"/>
      <c r="L129" s="144"/>
      <c r="M129" s="144"/>
    </row>
    <row r="130" spans="2:14" x14ac:dyDescent="0.25">
      <c r="B130" s="142" t="s">
        <v>162</v>
      </c>
      <c r="C130" s="143">
        <v>84012</v>
      </c>
      <c r="D130" s="144">
        <v>2.4012091367835886E-2</v>
      </c>
      <c r="E130" s="143">
        <v>10148</v>
      </c>
      <c r="F130" s="144">
        <f t="shared" si="14"/>
        <v>-0.87920773222872928</v>
      </c>
      <c r="G130" s="143">
        <v>42952</v>
      </c>
      <c r="H130" s="144">
        <f t="shared" si="14"/>
        <v>3.2325581395348841</v>
      </c>
      <c r="I130" s="143">
        <v>89085</v>
      </c>
      <c r="J130" s="144">
        <f t="shared" si="14"/>
        <v>1.07405941516111</v>
      </c>
      <c r="K130" s="143"/>
      <c r="L130" s="144"/>
      <c r="M130" s="144"/>
    </row>
    <row r="131" spans="2:14" ht="15.75" x14ac:dyDescent="0.25">
      <c r="B131" s="145" t="s">
        <v>122</v>
      </c>
      <c r="C131" s="146">
        <v>1062423</v>
      </c>
      <c r="D131" s="147">
        <v>-5.3709182144997536E-3</v>
      </c>
      <c r="E131" s="146">
        <v>241592</v>
      </c>
      <c r="F131" s="147">
        <f t="shared" si="14"/>
        <v>-0.77260281450985158</v>
      </c>
      <c r="G131" s="146">
        <v>258463</v>
      </c>
      <c r="H131" s="147">
        <f t="shared" si="14"/>
        <v>6.9832610351336033E-2</v>
      </c>
      <c r="I131" s="146">
        <v>992481</v>
      </c>
      <c r="J131" s="147">
        <f t="shared" si="14"/>
        <v>2.8399345360844688</v>
      </c>
      <c r="K131" s="146">
        <v>740985</v>
      </c>
      <c r="L131" s="147">
        <v>0.16138754923458154</v>
      </c>
      <c r="M131" s="147">
        <v>3.6676133581431847E-2</v>
      </c>
    </row>
    <row r="132" spans="2:14" ht="6" customHeight="1" x14ac:dyDescent="0.25"/>
    <row r="133" spans="2:14" x14ac:dyDescent="0.25">
      <c r="B133" s="49" t="s">
        <v>352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1"/>
      <c r="K134" s="141"/>
      <c r="L134" s="151"/>
    </row>
    <row r="136" spans="2:14" ht="48.75" customHeight="1" thickBot="1" x14ac:dyDescent="0.3">
      <c r="B136" s="322" t="s">
        <v>358</v>
      </c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1" t="s">
        <v>185</v>
      </c>
    </row>
    <row r="137" spans="2:14" ht="10.5" customHeight="1" thickBot="1" x14ac:dyDescent="0.3">
      <c r="B137" s="135"/>
      <c r="C137" s="136"/>
      <c r="D137" s="135"/>
      <c r="E137" s="135"/>
      <c r="F137" s="135"/>
      <c r="G137" s="135"/>
      <c r="H137" s="135"/>
      <c r="I137" s="135"/>
      <c r="J137" s="135"/>
      <c r="K137" s="4"/>
      <c r="L137" s="4"/>
      <c r="N137" s="1" t="s">
        <v>186</v>
      </c>
    </row>
    <row r="138" spans="2:14" ht="22.5" thickTop="1" thickBot="1" x14ac:dyDescent="0.3">
      <c r="B138" s="150" t="str">
        <f>C138</f>
        <v>Alemania</v>
      </c>
      <c r="C138" s="332" t="s">
        <v>187</v>
      </c>
      <c r="D138" s="333"/>
      <c r="E138" s="333"/>
      <c r="F138" s="333"/>
      <c r="G138" s="333"/>
      <c r="H138" s="333"/>
      <c r="I138" s="333"/>
      <c r="J138" s="333"/>
      <c r="K138" s="333"/>
      <c r="L138" s="333"/>
      <c r="M138" s="334"/>
    </row>
    <row r="139" spans="2:14" ht="22.5" thickTop="1" thickBot="1" x14ac:dyDescent="0.3">
      <c r="B139" s="13"/>
      <c r="C139" s="335">
        <f>2019</f>
        <v>2019</v>
      </c>
      <c r="D139" s="336"/>
      <c r="E139" s="337">
        <v>2020</v>
      </c>
      <c r="F139" s="336"/>
      <c r="G139" s="337">
        <v>2021</v>
      </c>
      <c r="H139" s="336"/>
      <c r="I139" s="337">
        <v>2022</v>
      </c>
      <c r="J139" s="336"/>
      <c r="K139" s="337">
        <v>2023</v>
      </c>
      <c r="L139" s="338"/>
      <c r="M139" s="339"/>
    </row>
    <row r="140" spans="2:14" ht="16.5" thickTop="1" thickBot="1" x14ac:dyDescent="0.3">
      <c r="B140" s="16"/>
      <c r="C140" s="138" t="s">
        <v>136</v>
      </c>
      <c r="D140" s="139" t="str">
        <f>CONCATENATE("var ",RIGHT(2019,2),"/",RIGHT(2018,2))</f>
        <v>var 19/18</v>
      </c>
      <c r="E140" s="140" t="s">
        <v>136</v>
      </c>
      <c r="F140" s="139" t="str">
        <f>CONCATENATE("var ",RIGHT(E139,2),"/",RIGHT(E139-1,2))</f>
        <v>var 20/19</v>
      </c>
      <c r="G140" s="140" t="s">
        <v>136</v>
      </c>
      <c r="H140" s="139" t="str">
        <f>CONCATENATE("var ",RIGHT(G139,2),"/",RIGHT(G139-1,2))</f>
        <v>var 21/20</v>
      </c>
      <c r="I140" s="140" t="s">
        <v>136</v>
      </c>
      <c r="J140" s="139" t="str">
        <f>CONCATENATE("var ",RIGHT(I139,2),"/",RIGHT(I139-1,2))</f>
        <v>var 22/21</v>
      </c>
      <c r="K140" s="140" t="s">
        <v>136</v>
      </c>
      <c r="L140" s="139" t="str">
        <f>CONCATENATE("var ",RIGHT(K139,2),"/",RIGHT(K139-1,2))</f>
        <v>var 23/22</v>
      </c>
      <c r="M140" s="139" t="str">
        <f>CONCATENATE("var ",RIGHT(K139,2),"/",RIGHT(2019,2))</f>
        <v>var 23/19</v>
      </c>
    </row>
    <row r="141" spans="2:14" x14ac:dyDescent="0.25">
      <c r="B141" s="142" t="s">
        <v>140</v>
      </c>
      <c r="C141" s="143">
        <v>23327</v>
      </c>
      <c r="D141" s="144">
        <v>-4.3779463004714025E-2</v>
      </c>
      <c r="E141" s="143">
        <v>18912</v>
      </c>
      <c r="F141" s="144">
        <f t="shared" ref="F141:J153" si="17">IFERROR(E141/C141-1,"-")</f>
        <v>-0.18926565782140869</v>
      </c>
      <c r="G141" s="143">
        <v>1517</v>
      </c>
      <c r="H141" s="144">
        <f t="shared" si="17"/>
        <v>-0.91978637901861249</v>
      </c>
      <c r="I141" s="143">
        <v>11533</v>
      </c>
      <c r="J141" s="144">
        <f t="shared" si="17"/>
        <v>6.6025049439683583</v>
      </c>
      <c r="K141" s="143">
        <v>18769</v>
      </c>
      <c r="L141" s="144">
        <f t="shared" ref="L141:L148" si="18">IFERROR(K141/I141-1,"-")</f>
        <v>0.62741697736928814</v>
      </c>
      <c r="M141" s="144">
        <f>K141/C141-1</f>
        <v>-0.19539589317100359</v>
      </c>
    </row>
    <row r="142" spans="2:14" x14ac:dyDescent="0.25">
      <c r="B142" s="142" t="s">
        <v>142</v>
      </c>
      <c r="C142" s="143">
        <v>24334</v>
      </c>
      <c r="D142" s="144">
        <v>1.1346161838660107E-2</v>
      </c>
      <c r="E142" s="143">
        <v>19126</v>
      </c>
      <c r="F142" s="144">
        <f t="shared" si="17"/>
        <v>-0.21402153365661214</v>
      </c>
      <c r="G142" s="143">
        <v>438</v>
      </c>
      <c r="H142" s="144">
        <f t="shared" si="17"/>
        <v>-0.97709923664122134</v>
      </c>
      <c r="I142" s="143">
        <v>15172</v>
      </c>
      <c r="J142" s="144">
        <f t="shared" si="17"/>
        <v>33.639269406392692</v>
      </c>
      <c r="K142" s="143">
        <v>18286</v>
      </c>
      <c r="L142" s="144">
        <f t="shared" si="18"/>
        <v>0.20524650672291056</v>
      </c>
      <c r="M142" s="144">
        <f>IFERROR(L142/C142-1,"-")</f>
        <v>-0.99999156544313628</v>
      </c>
    </row>
    <row r="143" spans="2:14" x14ac:dyDescent="0.25">
      <c r="B143" s="142" t="s">
        <v>144</v>
      </c>
      <c r="C143" s="143">
        <v>31911</v>
      </c>
      <c r="D143" s="144">
        <v>7.8001486386054975E-2</v>
      </c>
      <c r="E143" s="143">
        <v>10625</v>
      </c>
      <c r="F143" s="144">
        <f t="shared" si="17"/>
        <v>-0.66704271254426373</v>
      </c>
      <c r="G143" s="143">
        <v>1269</v>
      </c>
      <c r="H143" s="144">
        <f t="shared" si="17"/>
        <v>-0.88056470588235292</v>
      </c>
      <c r="I143" s="143">
        <v>20308</v>
      </c>
      <c r="J143" s="144">
        <f t="shared" si="17"/>
        <v>15.003152088258471</v>
      </c>
      <c r="K143" s="143">
        <v>20731</v>
      </c>
      <c r="L143" s="144">
        <f t="shared" si="18"/>
        <v>2.0829229860153564E-2</v>
      </c>
      <c r="M143" s="144">
        <f t="shared" ref="M143:M148" si="19">IFERROR(L143/C143-1,"-")</f>
        <v>-0.9999993472711648</v>
      </c>
    </row>
    <row r="144" spans="2:14" x14ac:dyDescent="0.25">
      <c r="B144" s="142" t="s">
        <v>146</v>
      </c>
      <c r="C144" s="143">
        <v>23093</v>
      </c>
      <c r="D144" s="144">
        <v>0.12940773707634379</v>
      </c>
      <c r="E144" s="143">
        <v>0</v>
      </c>
      <c r="F144" s="144">
        <f t="shared" si="17"/>
        <v>-1</v>
      </c>
      <c r="G144" s="143">
        <v>1105</v>
      </c>
      <c r="H144" s="144" t="str">
        <f t="shared" si="17"/>
        <v>-</v>
      </c>
      <c r="I144" s="143">
        <v>17954</v>
      </c>
      <c r="J144" s="144">
        <f t="shared" si="17"/>
        <v>15.247963800904976</v>
      </c>
      <c r="K144" s="143">
        <v>18935</v>
      </c>
      <c r="L144" s="144">
        <f t="shared" si="18"/>
        <v>5.4639634621811206E-2</v>
      </c>
      <c r="M144" s="144">
        <f t="shared" si="19"/>
        <v>-0.99999763393086127</v>
      </c>
    </row>
    <row r="145" spans="1:14" x14ac:dyDescent="0.25">
      <c r="B145" s="142" t="s">
        <v>148</v>
      </c>
      <c r="C145" s="143">
        <v>19938</v>
      </c>
      <c r="D145" s="144">
        <v>-0.15027275826798503</v>
      </c>
      <c r="E145" s="143">
        <v>0</v>
      </c>
      <c r="F145" s="144">
        <f t="shared" si="17"/>
        <v>-1</v>
      </c>
      <c r="G145" s="143">
        <v>1757</v>
      </c>
      <c r="H145" s="144" t="str">
        <f t="shared" si="17"/>
        <v>-</v>
      </c>
      <c r="I145" s="143">
        <v>12341</v>
      </c>
      <c r="J145" s="144">
        <f t="shared" si="17"/>
        <v>6.0239043824701195</v>
      </c>
      <c r="K145" s="143">
        <v>13055</v>
      </c>
      <c r="L145" s="144">
        <f t="shared" si="18"/>
        <v>5.7855927396483375E-2</v>
      </c>
      <c r="M145" s="144">
        <f t="shared" si="19"/>
        <v>-0.99999709820807525</v>
      </c>
    </row>
    <row r="146" spans="1:14" x14ac:dyDescent="0.25">
      <c r="B146" s="142" t="s">
        <v>150</v>
      </c>
      <c r="C146" s="143">
        <v>16378</v>
      </c>
      <c r="D146" s="144">
        <v>-0.20305581236922776</v>
      </c>
      <c r="E146" s="143">
        <v>5</v>
      </c>
      <c r="F146" s="144">
        <f t="shared" si="17"/>
        <v>-0.9996947124190988</v>
      </c>
      <c r="G146" s="143">
        <v>3542</v>
      </c>
      <c r="H146" s="144">
        <f t="shared" si="17"/>
        <v>707.4</v>
      </c>
      <c r="I146" s="143">
        <v>13276</v>
      </c>
      <c r="J146" s="144">
        <f t="shared" si="17"/>
        <v>2.7481648785996611</v>
      </c>
      <c r="K146" s="143">
        <v>12199</v>
      </c>
      <c r="L146" s="144">
        <f t="shared" si="18"/>
        <v>-8.1123832479662594E-2</v>
      </c>
      <c r="M146" s="144">
        <f t="shared" si="19"/>
        <v>-1.0000049532197142</v>
      </c>
    </row>
    <row r="147" spans="1:14" x14ac:dyDescent="0.25">
      <c r="B147" s="142" t="s">
        <v>152</v>
      </c>
      <c r="C147" s="143">
        <v>18053</v>
      </c>
      <c r="D147" s="144">
        <v>4.6247464503042623E-2</v>
      </c>
      <c r="E147" s="143">
        <v>5035</v>
      </c>
      <c r="F147" s="144">
        <f t="shared" si="17"/>
        <v>-0.72109898631806346</v>
      </c>
      <c r="G147" s="143">
        <v>8157</v>
      </c>
      <c r="H147" s="144">
        <f t="shared" si="17"/>
        <v>0.62005958291956298</v>
      </c>
      <c r="I147" s="143">
        <v>12965</v>
      </c>
      <c r="J147" s="144">
        <f t="shared" si="17"/>
        <v>0.58943238935883291</v>
      </c>
      <c r="K147" s="143">
        <v>11201</v>
      </c>
      <c r="L147" s="144">
        <f t="shared" si="18"/>
        <v>-0.13605861935981489</v>
      </c>
      <c r="M147" s="144">
        <f t="shared" si="19"/>
        <v>-1.0000075366210248</v>
      </c>
    </row>
    <row r="148" spans="1:14" x14ac:dyDescent="0.25">
      <c r="B148" s="142" t="s">
        <v>154</v>
      </c>
      <c r="C148" s="143">
        <v>19690</v>
      </c>
      <c r="D148" s="144">
        <v>-0.13244624603454358</v>
      </c>
      <c r="E148" s="143">
        <v>5071</v>
      </c>
      <c r="F148" s="144">
        <f t="shared" si="17"/>
        <v>-0.74245810055865924</v>
      </c>
      <c r="G148" s="143">
        <v>9090</v>
      </c>
      <c r="H148" s="144">
        <f t="shared" si="17"/>
        <v>0.79254584894498126</v>
      </c>
      <c r="I148" s="143">
        <v>12607</v>
      </c>
      <c r="J148" s="144">
        <f t="shared" si="17"/>
        <v>0.38690869086908686</v>
      </c>
      <c r="K148" s="143">
        <v>11751</v>
      </c>
      <c r="L148" s="144">
        <f t="shared" si="18"/>
        <v>-6.7898786388514321E-2</v>
      </c>
      <c r="M148" s="144">
        <f t="shared" si="19"/>
        <v>-1.0000034483893545</v>
      </c>
    </row>
    <row r="149" spans="1:14" x14ac:dyDescent="0.25">
      <c r="B149" s="142" t="s">
        <v>156</v>
      </c>
      <c r="C149" s="143">
        <v>20087</v>
      </c>
      <c r="D149" s="144">
        <v>-0.22315040414587928</v>
      </c>
      <c r="E149" s="143">
        <v>720</v>
      </c>
      <c r="F149" s="144">
        <f t="shared" si="17"/>
        <v>-0.96415592174042919</v>
      </c>
      <c r="G149" s="143">
        <v>10611</v>
      </c>
      <c r="H149" s="144">
        <f t="shared" si="17"/>
        <v>13.737500000000001</v>
      </c>
      <c r="I149" s="143">
        <v>11155</v>
      </c>
      <c r="J149" s="144">
        <f t="shared" si="17"/>
        <v>5.1267552539817185E-2</v>
      </c>
      <c r="K149" s="143"/>
      <c r="L149" s="144"/>
      <c r="M149" s="144"/>
    </row>
    <row r="150" spans="1:14" x14ac:dyDescent="0.25">
      <c r="A150" s="141"/>
      <c r="B150" s="142" t="s">
        <v>158</v>
      </c>
      <c r="C150" s="143">
        <v>22823</v>
      </c>
      <c r="D150" s="144">
        <v>-0.16383953104964277</v>
      </c>
      <c r="E150" s="143">
        <v>1070</v>
      </c>
      <c r="F150" s="144">
        <f t="shared" si="17"/>
        <v>-0.9531174692196468</v>
      </c>
      <c r="G150" s="143">
        <v>19877</v>
      </c>
      <c r="H150" s="144">
        <f t="shared" si="17"/>
        <v>17.57663551401869</v>
      </c>
      <c r="I150" s="143">
        <v>16588</v>
      </c>
      <c r="J150" s="144">
        <f t="shared" si="17"/>
        <v>-0.16546762589928055</v>
      </c>
      <c r="K150" s="143"/>
      <c r="L150" s="144"/>
      <c r="M150" s="144"/>
    </row>
    <row r="151" spans="1:14" x14ac:dyDescent="0.25">
      <c r="B151" s="142" t="s">
        <v>160</v>
      </c>
      <c r="C151" s="143">
        <v>26865</v>
      </c>
      <c r="D151" s="144">
        <v>-0.12093845096691858</v>
      </c>
      <c r="E151" s="143">
        <v>3443</v>
      </c>
      <c r="F151" s="144">
        <f t="shared" si="17"/>
        <v>-0.87184068490601152</v>
      </c>
      <c r="G151" s="143">
        <v>26898</v>
      </c>
      <c r="H151" s="144">
        <f t="shared" si="17"/>
        <v>6.812372930583793</v>
      </c>
      <c r="I151" s="143">
        <v>22177</v>
      </c>
      <c r="J151" s="144">
        <f t="shared" si="17"/>
        <v>-0.17551490817161131</v>
      </c>
      <c r="K151" s="143"/>
      <c r="L151" s="144"/>
      <c r="M151" s="144"/>
    </row>
    <row r="152" spans="1:14" x14ac:dyDescent="0.25">
      <c r="B152" s="142" t="s">
        <v>162</v>
      </c>
      <c r="C152" s="143">
        <v>22999</v>
      </c>
      <c r="D152" s="144">
        <v>-5.0569682959048845E-2</v>
      </c>
      <c r="E152" s="143">
        <v>2766</v>
      </c>
      <c r="F152" s="144">
        <f t="shared" si="17"/>
        <v>-0.87973390147397712</v>
      </c>
      <c r="G152" s="143">
        <v>17474</v>
      </c>
      <c r="H152" s="144">
        <f t="shared" si="17"/>
        <v>5.317425885755604</v>
      </c>
      <c r="I152" s="143">
        <v>19001</v>
      </c>
      <c r="J152" s="144">
        <f t="shared" si="17"/>
        <v>8.7386974934188011E-2</v>
      </c>
      <c r="K152" s="143"/>
      <c r="L152" s="144"/>
      <c r="M152" s="144"/>
    </row>
    <row r="153" spans="1:14" ht="15.75" x14ac:dyDescent="0.25">
      <c r="B153" s="145" t="s">
        <v>122</v>
      </c>
      <c r="C153" s="146">
        <v>269498</v>
      </c>
      <c r="D153" s="147">
        <v>-7.2002148701137747E-2</v>
      </c>
      <c r="E153" s="146">
        <v>66774</v>
      </c>
      <c r="F153" s="147">
        <f t="shared" si="17"/>
        <v>-0.75222821690699004</v>
      </c>
      <c r="G153" s="146">
        <v>101735</v>
      </c>
      <c r="H153" s="147">
        <f t="shared" si="17"/>
        <v>0.52357204900110821</v>
      </c>
      <c r="I153" s="146">
        <v>185077</v>
      </c>
      <c r="J153" s="147">
        <f t="shared" si="17"/>
        <v>0.81920676266771508</v>
      </c>
      <c r="K153" s="146">
        <v>124927</v>
      </c>
      <c r="L153" s="147">
        <v>7.5510520334722164E-2</v>
      </c>
      <c r="M153" s="147">
        <v>-0.2930954482696182</v>
      </c>
    </row>
    <row r="154" spans="1:14" ht="6" customHeight="1" x14ac:dyDescent="0.25"/>
    <row r="155" spans="1:14" x14ac:dyDescent="0.25">
      <c r="B155" s="49" t="s">
        <v>352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1"/>
      <c r="L156" s="152"/>
    </row>
    <row r="157" spans="1:14" x14ac:dyDescent="0.25">
      <c r="M157" s="151"/>
    </row>
    <row r="158" spans="1:14" ht="48.75" customHeight="1" thickBot="1" x14ac:dyDescent="0.3">
      <c r="B158" s="322" t="s">
        <v>359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1" t="s">
        <v>189</v>
      </c>
    </row>
    <row r="159" spans="1:14" ht="10.5" customHeight="1" thickBot="1" x14ac:dyDescent="0.3">
      <c r="B159" s="135"/>
      <c r="C159" s="136"/>
      <c r="D159" s="135"/>
      <c r="E159" s="135"/>
      <c r="F159" s="135"/>
      <c r="G159" s="135"/>
      <c r="H159" s="135"/>
      <c r="I159" s="135"/>
      <c r="J159" s="135"/>
      <c r="K159" s="4"/>
      <c r="L159" s="4"/>
      <c r="N159" s="1" t="s">
        <v>190</v>
      </c>
    </row>
    <row r="160" spans="1:14" ht="22.5" thickTop="1" thickBot="1" x14ac:dyDescent="0.3">
      <c r="B160" s="150" t="str">
        <f>C160</f>
        <v>Francia</v>
      </c>
      <c r="C160" s="332" t="s">
        <v>191</v>
      </c>
      <c r="D160" s="333"/>
      <c r="E160" s="333"/>
      <c r="F160" s="333"/>
      <c r="G160" s="333"/>
      <c r="H160" s="333"/>
      <c r="I160" s="333"/>
      <c r="J160" s="333"/>
      <c r="K160" s="333"/>
      <c r="L160" s="333"/>
      <c r="M160" s="334"/>
    </row>
    <row r="161" spans="2:13" ht="22.5" thickTop="1" thickBot="1" x14ac:dyDescent="0.3">
      <c r="B161" s="13"/>
      <c r="C161" s="335">
        <f>2019</f>
        <v>2019</v>
      </c>
      <c r="D161" s="336"/>
      <c r="E161" s="337">
        <v>2020</v>
      </c>
      <c r="F161" s="336"/>
      <c r="G161" s="337">
        <v>2021</v>
      </c>
      <c r="H161" s="336"/>
      <c r="I161" s="337">
        <v>2022</v>
      </c>
      <c r="J161" s="336"/>
      <c r="K161" s="337">
        <v>2023</v>
      </c>
      <c r="L161" s="338"/>
      <c r="M161" s="339"/>
    </row>
    <row r="162" spans="2:13" ht="16.5" thickTop="1" thickBot="1" x14ac:dyDescent="0.3">
      <c r="B162" s="16"/>
      <c r="C162" s="138" t="s">
        <v>136</v>
      </c>
      <c r="D162" s="139" t="str">
        <f>CONCATENATE("var ",RIGHT(2019,2),"/",RIGHT(2018,2))</f>
        <v>var 19/18</v>
      </c>
      <c r="E162" s="140" t="s">
        <v>136</v>
      </c>
      <c r="F162" s="139" t="str">
        <f>CONCATENATE("var ",RIGHT(E161,2),"/",RIGHT(E161-1,2))</f>
        <v>var 20/19</v>
      </c>
      <c r="G162" s="140" t="s">
        <v>136</v>
      </c>
      <c r="H162" s="139" t="str">
        <f>CONCATENATE("var ",RIGHT(G161,2),"/",RIGHT(G161-1,2))</f>
        <v>var 21/20</v>
      </c>
      <c r="I162" s="140" t="s">
        <v>136</v>
      </c>
      <c r="J162" s="139" t="str">
        <f>CONCATENATE("var ",RIGHT(I161,2),"/",RIGHT(I161-1,2))</f>
        <v>var 22/21</v>
      </c>
      <c r="K162" s="140" t="s">
        <v>136</v>
      </c>
      <c r="L162" s="139" t="str">
        <f>CONCATENATE("var ",RIGHT(K161,2),"/",RIGHT(K161-1,2))</f>
        <v>var 23/22</v>
      </c>
      <c r="M162" s="139" t="str">
        <f>CONCATENATE("var ",RIGHT(K161,2),"/",RIGHT(2019,2))</f>
        <v>var 23/19</v>
      </c>
    </row>
    <row r="163" spans="2:13" x14ac:dyDescent="0.25">
      <c r="B163" s="142" t="s">
        <v>140</v>
      </c>
      <c r="C163" s="143">
        <v>8203</v>
      </c>
      <c r="D163" s="144">
        <v>3.6124794745484357E-2</v>
      </c>
      <c r="E163" s="143">
        <v>8405</v>
      </c>
      <c r="F163" s="144">
        <f t="shared" ref="F163:J175" si="20">IFERROR(E163/C163-1,"-")</f>
        <v>2.4625137144947074E-2</v>
      </c>
      <c r="G163" s="143">
        <v>1818</v>
      </c>
      <c r="H163" s="144">
        <f t="shared" si="20"/>
        <v>-0.78370017846519935</v>
      </c>
      <c r="I163" s="143">
        <v>6715</v>
      </c>
      <c r="J163" s="144">
        <f t="shared" si="20"/>
        <v>2.6936193619361934</v>
      </c>
      <c r="K163" s="143">
        <v>10027</v>
      </c>
      <c r="L163" s="144">
        <f t="shared" ref="L163:L170" si="21">IFERROR(K163/I163-1,"-")</f>
        <v>0.49322412509307512</v>
      </c>
      <c r="M163" s="144">
        <f>K163/C163-1</f>
        <v>0.22235767402169948</v>
      </c>
    </row>
    <row r="164" spans="2:13" x14ac:dyDescent="0.25">
      <c r="B164" s="142" t="s">
        <v>142</v>
      </c>
      <c r="C164" s="143">
        <v>10284</v>
      </c>
      <c r="D164" s="144">
        <v>5.314900153609825E-2</v>
      </c>
      <c r="E164" s="143">
        <v>11814</v>
      </c>
      <c r="F164" s="144">
        <f t="shared" si="20"/>
        <v>0.14877479579929997</v>
      </c>
      <c r="G164" s="143">
        <v>2082</v>
      </c>
      <c r="H164" s="144">
        <f t="shared" si="20"/>
        <v>-0.82376841036058912</v>
      </c>
      <c r="I164" s="143">
        <v>12527</v>
      </c>
      <c r="J164" s="144">
        <f t="shared" si="20"/>
        <v>5.0168107588856872</v>
      </c>
      <c r="K164" s="143">
        <v>14660</v>
      </c>
      <c r="L164" s="144">
        <f t="shared" si="21"/>
        <v>0.17027221202203235</v>
      </c>
      <c r="M164" s="144">
        <f>IFERROR(L164/C164-1,"-")</f>
        <v>-0.99998344299766417</v>
      </c>
    </row>
    <row r="165" spans="2:13" x14ac:dyDescent="0.25">
      <c r="B165" s="142" t="s">
        <v>144</v>
      </c>
      <c r="C165" s="143">
        <v>10342</v>
      </c>
      <c r="D165" s="144">
        <v>-0.13252809931219589</v>
      </c>
      <c r="E165" s="143">
        <v>4096</v>
      </c>
      <c r="F165" s="144">
        <f t="shared" si="20"/>
        <v>-0.60394507832140787</v>
      </c>
      <c r="G165" s="143">
        <v>1578</v>
      </c>
      <c r="H165" s="144">
        <f t="shared" si="20"/>
        <v>-0.61474609375</v>
      </c>
      <c r="I165" s="143">
        <v>11829</v>
      </c>
      <c r="J165" s="144">
        <f t="shared" si="20"/>
        <v>6.496197718631179</v>
      </c>
      <c r="K165" s="143">
        <v>11581</v>
      </c>
      <c r="L165" s="144">
        <f t="shared" si="21"/>
        <v>-2.0965423958069107E-2</v>
      </c>
      <c r="M165" s="144">
        <f t="shared" ref="M165:M170" si="22">IFERROR(L165/C165-1,"-")</f>
        <v>-1.0000020272117538</v>
      </c>
    </row>
    <row r="166" spans="2:13" x14ac:dyDescent="0.25">
      <c r="B166" s="142" t="s">
        <v>146</v>
      </c>
      <c r="C166" s="143">
        <v>13343</v>
      </c>
      <c r="D166" s="144">
        <v>-0.12037708484408993</v>
      </c>
      <c r="E166" s="143">
        <v>0</v>
      </c>
      <c r="F166" s="144">
        <f t="shared" si="20"/>
        <v>-1</v>
      </c>
      <c r="G166" s="143">
        <v>2553</v>
      </c>
      <c r="H166" s="144" t="str">
        <f t="shared" si="20"/>
        <v>-</v>
      </c>
      <c r="I166" s="143">
        <v>15791</v>
      </c>
      <c r="J166" s="144">
        <f t="shared" si="20"/>
        <v>5.18527222875049</v>
      </c>
      <c r="K166" s="143">
        <v>17963</v>
      </c>
      <c r="L166" s="144">
        <f t="shared" si="21"/>
        <v>0.13754670381863088</v>
      </c>
      <c r="M166" s="144">
        <f t="shared" si="22"/>
        <v>-0.99998969147089722</v>
      </c>
    </row>
    <row r="167" spans="2:13" x14ac:dyDescent="0.25">
      <c r="B167" s="142" t="s">
        <v>148</v>
      </c>
      <c r="C167" s="143">
        <v>9442</v>
      </c>
      <c r="D167" s="144">
        <v>-0.11033637991142942</v>
      </c>
      <c r="E167" s="143">
        <v>0</v>
      </c>
      <c r="F167" s="144">
        <f t="shared" si="20"/>
        <v>-1</v>
      </c>
      <c r="G167" s="143">
        <v>5550</v>
      </c>
      <c r="H167" s="144" t="str">
        <f t="shared" si="20"/>
        <v>-</v>
      </c>
      <c r="I167" s="143">
        <v>9928</v>
      </c>
      <c r="J167" s="144">
        <f t="shared" si="20"/>
        <v>0.78882882882882877</v>
      </c>
      <c r="K167" s="143">
        <v>13164</v>
      </c>
      <c r="L167" s="144">
        <f t="shared" si="21"/>
        <v>0.32594681708299755</v>
      </c>
      <c r="M167" s="144">
        <f t="shared" si="22"/>
        <v>-0.99996547904923927</v>
      </c>
    </row>
    <row r="168" spans="2:13" x14ac:dyDescent="0.25">
      <c r="B168" s="142" t="s">
        <v>150</v>
      </c>
      <c r="C168" s="143">
        <v>8487</v>
      </c>
      <c r="D168" s="144">
        <v>-0.11260978670012545</v>
      </c>
      <c r="E168" s="143">
        <v>0</v>
      </c>
      <c r="F168" s="144">
        <f t="shared" si="20"/>
        <v>-1</v>
      </c>
      <c r="G168" s="143">
        <v>5319</v>
      </c>
      <c r="H168" s="144" t="str">
        <f t="shared" si="20"/>
        <v>-</v>
      </c>
      <c r="I168" s="143">
        <v>8852</v>
      </c>
      <c r="J168" s="144">
        <f t="shared" si="20"/>
        <v>0.66422259823275054</v>
      </c>
      <c r="K168" s="143">
        <v>11642</v>
      </c>
      <c r="L168" s="144">
        <f t="shared" si="21"/>
        <v>0.31518300948938083</v>
      </c>
      <c r="M168" s="144">
        <f t="shared" si="22"/>
        <v>-0.99996286284794511</v>
      </c>
    </row>
    <row r="169" spans="2:13" x14ac:dyDescent="0.25">
      <c r="B169" s="142" t="s">
        <v>152</v>
      </c>
      <c r="C169" s="143">
        <v>10533</v>
      </c>
      <c r="D169" s="144">
        <v>-7.257304429783229E-3</v>
      </c>
      <c r="E169" s="143">
        <v>1224</v>
      </c>
      <c r="F169" s="144">
        <f t="shared" si="20"/>
        <v>-0.88379379094275134</v>
      </c>
      <c r="G169" s="143">
        <v>9963</v>
      </c>
      <c r="H169" s="144">
        <f t="shared" si="20"/>
        <v>7.139705882352942</v>
      </c>
      <c r="I169" s="143">
        <v>13564</v>
      </c>
      <c r="J169" s="144">
        <f t="shared" si="20"/>
        <v>0.3614373180768844</v>
      </c>
      <c r="K169" s="143">
        <v>14664</v>
      </c>
      <c r="L169" s="144">
        <f t="shared" si="21"/>
        <v>8.1097021527573032E-2</v>
      </c>
      <c r="M169" s="144">
        <f t="shared" si="22"/>
        <v>-0.99999230067202816</v>
      </c>
    </row>
    <row r="170" spans="2:13" x14ac:dyDescent="0.25">
      <c r="B170" s="142" t="s">
        <v>154</v>
      </c>
      <c r="C170" s="143">
        <v>12503</v>
      </c>
      <c r="D170" s="144">
        <v>4.69770557695528E-2</v>
      </c>
      <c r="E170" s="143">
        <v>3856</v>
      </c>
      <c r="F170" s="144">
        <f t="shared" si="20"/>
        <v>-0.69159401743581539</v>
      </c>
      <c r="G170" s="143">
        <v>10808</v>
      </c>
      <c r="H170" s="144">
        <f t="shared" si="20"/>
        <v>1.8029045643153525</v>
      </c>
      <c r="I170" s="143">
        <v>12880</v>
      </c>
      <c r="J170" s="144">
        <f t="shared" si="20"/>
        <v>0.19170984455958551</v>
      </c>
      <c r="K170" s="143">
        <v>15039</v>
      </c>
      <c r="L170" s="144">
        <f t="shared" si="21"/>
        <v>0.16762422360248452</v>
      </c>
      <c r="M170" s="144">
        <f t="shared" si="22"/>
        <v>-0.99998659327972472</v>
      </c>
    </row>
    <row r="171" spans="2:13" x14ac:dyDescent="0.25">
      <c r="B171" s="142" t="s">
        <v>156</v>
      </c>
      <c r="C171" s="143">
        <v>7948</v>
      </c>
      <c r="D171" s="144">
        <v>-1.3528608663274211E-2</v>
      </c>
      <c r="E171" s="143">
        <v>2564</v>
      </c>
      <c r="F171" s="144">
        <f t="shared" si="20"/>
        <v>-0.67740312028183192</v>
      </c>
      <c r="G171" s="143">
        <v>6217</v>
      </c>
      <c r="H171" s="144">
        <f t="shared" si="20"/>
        <v>1.4247269890795633</v>
      </c>
      <c r="I171" s="143">
        <v>8800</v>
      </c>
      <c r="J171" s="144">
        <f t="shared" si="20"/>
        <v>0.41547370114202997</v>
      </c>
      <c r="K171" s="143"/>
      <c r="L171" s="144"/>
      <c r="M171" s="144"/>
    </row>
    <row r="172" spans="2:13" x14ac:dyDescent="0.25">
      <c r="B172" s="142" t="s">
        <v>158</v>
      </c>
      <c r="C172" s="143">
        <v>11085</v>
      </c>
      <c r="D172" s="144">
        <v>5.1508252703471813E-2</v>
      </c>
      <c r="E172" s="143">
        <v>5005</v>
      </c>
      <c r="F172" s="144">
        <f t="shared" si="20"/>
        <v>-0.54848894903022094</v>
      </c>
      <c r="G172" s="143">
        <v>12117</v>
      </c>
      <c r="H172" s="144">
        <f t="shared" si="20"/>
        <v>1.4209790209790212</v>
      </c>
      <c r="I172" s="143">
        <v>14309</v>
      </c>
      <c r="J172" s="144">
        <f t="shared" si="20"/>
        <v>0.18090286374515152</v>
      </c>
      <c r="K172" s="143"/>
      <c r="L172" s="144"/>
      <c r="M172" s="144"/>
    </row>
    <row r="173" spans="2:13" x14ac:dyDescent="0.25">
      <c r="B173" s="142" t="s">
        <v>160</v>
      </c>
      <c r="C173" s="143">
        <v>6974</v>
      </c>
      <c r="D173" s="144">
        <v>0.32258676275365072</v>
      </c>
      <c r="E173" s="143">
        <v>348</v>
      </c>
      <c r="F173" s="144">
        <f t="shared" si="20"/>
        <v>-0.95010037281330662</v>
      </c>
      <c r="G173" s="143">
        <v>9567</v>
      </c>
      <c r="H173" s="144">
        <f t="shared" si="20"/>
        <v>26.491379310344829</v>
      </c>
      <c r="I173" s="143">
        <v>8255</v>
      </c>
      <c r="J173" s="144">
        <f t="shared" si="20"/>
        <v>-0.13713807881258488</v>
      </c>
      <c r="K173" s="143"/>
      <c r="L173" s="144"/>
      <c r="M173" s="144"/>
    </row>
    <row r="174" spans="2:13" x14ac:dyDescent="0.25">
      <c r="B174" s="142" t="s">
        <v>162</v>
      </c>
      <c r="C174" s="143">
        <v>8714</v>
      </c>
      <c r="D174" s="144">
        <v>4.672672672672662E-2</v>
      </c>
      <c r="E174" s="143">
        <v>2121</v>
      </c>
      <c r="F174" s="144">
        <f t="shared" si="20"/>
        <v>-0.75659857700252464</v>
      </c>
      <c r="G174" s="143">
        <v>10843</v>
      </c>
      <c r="H174" s="144">
        <f t="shared" si="20"/>
        <v>4.112211221122112</v>
      </c>
      <c r="I174" s="143">
        <v>11678</v>
      </c>
      <c r="J174" s="144">
        <f t="shared" si="20"/>
        <v>7.7008208060499905E-2</v>
      </c>
      <c r="K174" s="143"/>
      <c r="L174" s="144"/>
      <c r="M174" s="144"/>
    </row>
    <row r="175" spans="2:13" ht="15.75" x14ac:dyDescent="0.25">
      <c r="B175" s="145" t="s">
        <v>122</v>
      </c>
      <c r="C175" s="146">
        <v>117858</v>
      </c>
      <c r="D175" s="147">
        <v>-1.5380245449001295E-2</v>
      </c>
      <c r="E175" s="146">
        <v>39433</v>
      </c>
      <c r="F175" s="147">
        <f t="shared" si="20"/>
        <v>-0.66541940301040237</v>
      </c>
      <c r="G175" s="146">
        <v>78415</v>
      </c>
      <c r="H175" s="147">
        <f t="shared" si="20"/>
        <v>0.98856287880709059</v>
      </c>
      <c r="I175" s="146">
        <v>135128</v>
      </c>
      <c r="J175" s="147">
        <f t="shared" si="20"/>
        <v>0.72324172671045073</v>
      </c>
      <c r="K175" s="146">
        <v>108740</v>
      </c>
      <c r="L175" s="147">
        <v>0.18085268118932296</v>
      </c>
      <c r="M175" s="147">
        <v>0.30796155742930353</v>
      </c>
    </row>
    <row r="176" spans="2:13" ht="6" customHeight="1" x14ac:dyDescent="0.25"/>
    <row r="177" spans="1:14" x14ac:dyDescent="0.25">
      <c r="B177" s="49" t="s">
        <v>352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22" t="s">
        <v>360</v>
      </c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1" t="s">
        <v>193</v>
      </c>
    </row>
    <row r="181" spans="1:14" ht="10.5" customHeight="1" thickBot="1" x14ac:dyDescent="0.3">
      <c r="B181" s="135"/>
      <c r="C181" s="136"/>
      <c r="D181" s="135"/>
      <c r="E181" s="135"/>
      <c r="F181" s="135"/>
      <c r="G181" s="135"/>
      <c r="H181" s="135"/>
      <c r="I181" s="135"/>
      <c r="J181" s="135"/>
      <c r="K181" s="4"/>
      <c r="L181" s="4"/>
      <c r="N181" s="1" t="s">
        <v>194</v>
      </c>
    </row>
    <row r="182" spans="1:14" ht="22.5" thickTop="1" thickBot="1" x14ac:dyDescent="0.3">
      <c r="B182" s="150" t="str">
        <f>C182</f>
        <v>Bélgica</v>
      </c>
      <c r="C182" s="332" t="s">
        <v>195</v>
      </c>
      <c r="D182" s="333"/>
      <c r="E182" s="333"/>
      <c r="F182" s="333"/>
      <c r="G182" s="333"/>
      <c r="H182" s="333"/>
      <c r="I182" s="333"/>
      <c r="J182" s="333"/>
      <c r="K182" s="333"/>
      <c r="L182" s="333"/>
      <c r="M182" s="334"/>
    </row>
    <row r="183" spans="1:14" ht="22.5" thickTop="1" thickBot="1" x14ac:dyDescent="0.3">
      <c r="B183" s="13"/>
      <c r="C183" s="335">
        <f>2019</f>
        <v>2019</v>
      </c>
      <c r="D183" s="336"/>
      <c r="E183" s="337">
        <v>2020</v>
      </c>
      <c r="F183" s="336"/>
      <c r="G183" s="337">
        <v>2021</v>
      </c>
      <c r="H183" s="336"/>
      <c r="I183" s="337">
        <v>2022</v>
      </c>
      <c r="J183" s="336"/>
      <c r="K183" s="337">
        <v>2023</v>
      </c>
      <c r="L183" s="338"/>
      <c r="M183" s="339"/>
    </row>
    <row r="184" spans="1:14" ht="16.5" thickTop="1" thickBot="1" x14ac:dyDescent="0.3">
      <c r="B184" s="16"/>
      <c r="C184" s="138" t="s">
        <v>136</v>
      </c>
      <c r="D184" s="139" t="str">
        <f>CONCATENATE("var ",RIGHT(2019,2),"/",RIGHT(2018,2))</f>
        <v>var 19/18</v>
      </c>
      <c r="E184" s="140" t="s">
        <v>136</v>
      </c>
      <c r="F184" s="139" t="str">
        <f>CONCATENATE("var ",RIGHT(E183,2),"/",RIGHT(E183-1,2))</f>
        <v>var 20/19</v>
      </c>
      <c r="G184" s="140" t="s">
        <v>136</v>
      </c>
      <c r="H184" s="139" t="str">
        <f>CONCATENATE("var ",RIGHT(G183,2),"/",RIGHT(G183-1,2))</f>
        <v>var 21/20</v>
      </c>
      <c r="I184" s="140" t="s">
        <v>136</v>
      </c>
      <c r="J184" s="139" t="str">
        <f>CONCATENATE("var ",RIGHT(I183,2),"/",RIGHT(I183-1,2))</f>
        <v>var 22/21</v>
      </c>
      <c r="K184" s="140" t="s">
        <v>136</v>
      </c>
      <c r="L184" s="139" t="str">
        <f>CONCATENATE("var ",RIGHT(K183,2),"/",RIGHT(K183-1,2))</f>
        <v>var 23/22</v>
      </c>
      <c r="M184" s="139" t="str">
        <f>CONCATENATE("var ",RIGHT(K183,2),"/",RIGHT(2019,2))</f>
        <v>var 23/19</v>
      </c>
    </row>
    <row r="185" spans="1:14" x14ac:dyDescent="0.25">
      <c r="A185" s="141"/>
      <c r="B185" s="142" t="s">
        <v>140</v>
      </c>
      <c r="C185" s="143">
        <v>2732</v>
      </c>
      <c r="D185" s="144">
        <v>3.2892249527410211E-2</v>
      </c>
      <c r="E185" s="143">
        <v>2298</v>
      </c>
      <c r="F185" s="144">
        <f t="shared" ref="F185:J197" si="23">IFERROR(E185/C185-1,"-")</f>
        <v>-0.15885797950219616</v>
      </c>
      <c r="G185" s="143">
        <v>354</v>
      </c>
      <c r="H185" s="144">
        <f t="shared" si="23"/>
        <v>-0.84595300261096606</v>
      </c>
      <c r="I185" s="143">
        <v>3051</v>
      </c>
      <c r="J185" s="144">
        <f t="shared" si="23"/>
        <v>7.6186440677966107</v>
      </c>
      <c r="K185" s="143">
        <v>2788</v>
      </c>
      <c r="L185" s="144">
        <f t="shared" ref="L185:L192" si="24">IFERROR(K185/I185-1,"-")</f>
        <v>-8.6201245493280898E-2</v>
      </c>
      <c r="M185" s="144">
        <f>K185/C185-1</f>
        <v>2.0497803806734938E-2</v>
      </c>
    </row>
    <row r="186" spans="1:14" x14ac:dyDescent="0.25">
      <c r="B186" s="142" t="s">
        <v>142</v>
      </c>
      <c r="C186" s="143">
        <v>2406</v>
      </c>
      <c r="D186" s="144">
        <v>-0.21295387634936214</v>
      </c>
      <c r="E186" s="143">
        <v>2542</v>
      </c>
      <c r="F186" s="144">
        <f t="shared" si="23"/>
        <v>5.652535328345798E-2</v>
      </c>
      <c r="G186" s="143">
        <v>55</v>
      </c>
      <c r="H186" s="144">
        <f t="shared" si="23"/>
        <v>-0.97836349331235251</v>
      </c>
      <c r="I186" s="143">
        <v>3087</v>
      </c>
      <c r="J186" s="144">
        <f t="shared" si="23"/>
        <v>55.127272727272725</v>
      </c>
      <c r="K186" s="143">
        <v>3064</v>
      </c>
      <c r="L186" s="144">
        <f t="shared" si="24"/>
        <v>-7.4505992873339366E-3</v>
      </c>
      <c r="M186" s="144">
        <f>IFERROR(L186/C186-1,"-")</f>
        <v>-1.0000030966746831</v>
      </c>
    </row>
    <row r="187" spans="1:14" x14ac:dyDescent="0.25">
      <c r="B187" s="142" t="s">
        <v>144</v>
      </c>
      <c r="C187" s="143">
        <v>3341</v>
      </c>
      <c r="D187" s="144">
        <v>6.3673989175421886E-2</v>
      </c>
      <c r="E187" s="143">
        <v>1187</v>
      </c>
      <c r="F187" s="144">
        <f t="shared" si="23"/>
        <v>-0.64471715055372636</v>
      </c>
      <c r="G187" s="143">
        <v>51</v>
      </c>
      <c r="H187" s="144">
        <f t="shared" si="23"/>
        <v>-0.95703454085930917</v>
      </c>
      <c r="I187" s="143">
        <v>2821</v>
      </c>
      <c r="J187" s="144">
        <f t="shared" si="23"/>
        <v>54.313725490196077</v>
      </c>
      <c r="K187" s="143">
        <v>2497</v>
      </c>
      <c r="L187" s="144">
        <f t="shared" si="24"/>
        <v>-0.11485288904643742</v>
      </c>
      <c r="M187" s="144">
        <f t="shared" ref="M187:M192" si="25">IFERROR(L187/C187-1,"-")</f>
        <v>-1.0000343768000737</v>
      </c>
    </row>
    <row r="188" spans="1:14" x14ac:dyDescent="0.25">
      <c r="B188" s="142" t="s">
        <v>146</v>
      </c>
      <c r="C188" s="143">
        <v>3880</v>
      </c>
      <c r="D188" s="144">
        <v>0.10384068278805114</v>
      </c>
      <c r="E188" s="143">
        <v>0</v>
      </c>
      <c r="F188" s="144">
        <f t="shared" si="23"/>
        <v>-1</v>
      </c>
      <c r="G188" s="143">
        <v>302</v>
      </c>
      <c r="H188" s="144" t="str">
        <f t="shared" si="23"/>
        <v>-</v>
      </c>
      <c r="I188" s="143">
        <v>3241</v>
      </c>
      <c r="J188" s="144">
        <f t="shared" si="23"/>
        <v>9.7317880794701992</v>
      </c>
      <c r="K188" s="143">
        <v>3182</v>
      </c>
      <c r="L188" s="144">
        <f t="shared" si="24"/>
        <v>-1.8204257945078628E-2</v>
      </c>
      <c r="M188" s="144">
        <f t="shared" si="25"/>
        <v>-1.0000046918190579</v>
      </c>
    </row>
    <row r="189" spans="1:14" x14ac:dyDescent="0.25">
      <c r="B189" s="142" t="s">
        <v>148</v>
      </c>
      <c r="C189" s="143">
        <v>2293</v>
      </c>
      <c r="D189" s="144">
        <v>-6.0684872128304868E-3</v>
      </c>
      <c r="E189" s="143">
        <v>0</v>
      </c>
      <c r="F189" s="144">
        <f t="shared" si="23"/>
        <v>-1</v>
      </c>
      <c r="G189" s="143">
        <v>782</v>
      </c>
      <c r="H189" s="144" t="str">
        <f t="shared" si="23"/>
        <v>-</v>
      </c>
      <c r="I189" s="143">
        <v>1852</v>
      </c>
      <c r="J189" s="144">
        <f t="shared" si="23"/>
        <v>1.3682864450127878</v>
      </c>
      <c r="K189" s="143">
        <v>2832</v>
      </c>
      <c r="L189" s="144">
        <f t="shared" si="24"/>
        <v>0.52915766738660897</v>
      </c>
      <c r="M189" s="144">
        <f t="shared" si="25"/>
        <v>-0.99976922910275334</v>
      </c>
    </row>
    <row r="190" spans="1:14" x14ac:dyDescent="0.25">
      <c r="B190" s="142" t="s">
        <v>196</v>
      </c>
      <c r="C190" s="143">
        <v>3125</v>
      </c>
      <c r="D190" s="144">
        <v>8.6956521739130377E-2</v>
      </c>
      <c r="E190" s="143">
        <v>0</v>
      </c>
      <c r="F190" s="144">
        <f t="shared" si="23"/>
        <v>-1</v>
      </c>
      <c r="G190" s="143">
        <v>1412</v>
      </c>
      <c r="H190" s="144" t="str">
        <f t="shared" si="23"/>
        <v>-</v>
      </c>
      <c r="I190" s="143">
        <v>2088</v>
      </c>
      <c r="J190" s="144">
        <f t="shared" si="23"/>
        <v>0.47875354107648715</v>
      </c>
      <c r="K190" s="143">
        <v>2036</v>
      </c>
      <c r="L190" s="144">
        <f t="shared" si="24"/>
        <v>-2.4904214559386961E-2</v>
      </c>
      <c r="M190" s="144">
        <f t="shared" si="25"/>
        <v>-1.000007969348659</v>
      </c>
    </row>
    <row r="191" spans="1:14" x14ac:dyDescent="0.25">
      <c r="B191" s="142" t="s">
        <v>152</v>
      </c>
      <c r="C191" s="143">
        <v>4724</v>
      </c>
      <c r="D191" s="144">
        <v>-0.19026396983201921</v>
      </c>
      <c r="E191" s="143">
        <v>1515</v>
      </c>
      <c r="F191" s="144">
        <f t="shared" si="23"/>
        <v>-0.67929720575783237</v>
      </c>
      <c r="G191" s="143">
        <v>2551</v>
      </c>
      <c r="H191" s="144">
        <f t="shared" si="23"/>
        <v>0.68382838283828384</v>
      </c>
      <c r="I191" s="143">
        <v>3477</v>
      </c>
      <c r="J191" s="144">
        <f t="shared" si="23"/>
        <v>0.36299490395923173</v>
      </c>
      <c r="K191" s="143">
        <v>4664</v>
      </c>
      <c r="L191" s="144">
        <f t="shared" si="24"/>
        <v>0.3413862525165372</v>
      </c>
      <c r="M191" s="144">
        <f t="shared" si="25"/>
        <v>-0.9999277336468001</v>
      </c>
    </row>
    <row r="192" spans="1:14" x14ac:dyDescent="0.25">
      <c r="B192" s="142" t="s">
        <v>154</v>
      </c>
      <c r="C192" s="143">
        <v>3618</v>
      </c>
      <c r="D192" s="144">
        <v>-8.8205645161290369E-2</v>
      </c>
      <c r="E192" s="143">
        <v>1646</v>
      </c>
      <c r="F192" s="144">
        <f t="shared" si="23"/>
        <v>-0.54505251520176889</v>
      </c>
      <c r="G192" s="143">
        <v>2753</v>
      </c>
      <c r="H192" s="144">
        <f t="shared" si="23"/>
        <v>0.67253948967193189</v>
      </c>
      <c r="I192" s="143">
        <v>2616</v>
      </c>
      <c r="J192" s="144">
        <f t="shared" si="23"/>
        <v>-4.9763893933890246E-2</v>
      </c>
      <c r="K192" s="143">
        <v>3060</v>
      </c>
      <c r="L192" s="144">
        <f t="shared" si="24"/>
        <v>0.16972477064220182</v>
      </c>
      <c r="M192" s="144">
        <f t="shared" si="25"/>
        <v>-0.99995308878644495</v>
      </c>
    </row>
    <row r="193" spans="2:14" x14ac:dyDescent="0.25">
      <c r="B193" s="142" t="s">
        <v>156</v>
      </c>
      <c r="C193" s="143">
        <v>2878</v>
      </c>
      <c r="D193" s="144">
        <v>2.4199288256227858E-2</v>
      </c>
      <c r="E193" s="143">
        <v>264</v>
      </c>
      <c r="F193" s="144">
        <f t="shared" si="23"/>
        <v>-0.9082696316886727</v>
      </c>
      <c r="G193" s="143">
        <v>2463</v>
      </c>
      <c r="H193" s="144">
        <f t="shared" si="23"/>
        <v>8.329545454545455</v>
      </c>
      <c r="I193" s="143">
        <v>2367</v>
      </c>
      <c r="J193" s="144">
        <f t="shared" si="23"/>
        <v>-3.8976857490864769E-2</v>
      </c>
      <c r="K193" s="143"/>
      <c r="L193" s="144"/>
      <c r="M193" s="144"/>
    </row>
    <row r="194" spans="2:14" x14ac:dyDescent="0.25">
      <c r="B194" s="142" t="s">
        <v>158</v>
      </c>
      <c r="C194" s="143">
        <v>2967</v>
      </c>
      <c r="D194" s="144">
        <v>-7.9429103319888283E-2</v>
      </c>
      <c r="E194" s="143">
        <v>1347</v>
      </c>
      <c r="F194" s="144">
        <f t="shared" si="23"/>
        <v>-0.54600606673407481</v>
      </c>
      <c r="G194" s="143">
        <v>3363</v>
      </c>
      <c r="H194" s="144">
        <f t="shared" si="23"/>
        <v>1.4966592427616927</v>
      </c>
      <c r="I194" s="143">
        <v>3233</v>
      </c>
      <c r="J194" s="144">
        <f t="shared" si="23"/>
        <v>-3.8655961938745209E-2</v>
      </c>
      <c r="K194" s="143"/>
      <c r="L194" s="144"/>
      <c r="M194" s="144"/>
    </row>
    <row r="195" spans="2:14" x14ac:dyDescent="0.25">
      <c r="B195" s="142" t="s">
        <v>160</v>
      </c>
      <c r="C195" s="143">
        <v>2776</v>
      </c>
      <c r="D195" s="144">
        <v>-3.0726256983240274E-2</v>
      </c>
      <c r="E195" s="143">
        <v>1119</v>
      </c>
      <c r="F195" s="144">
        <f t="shared" si="23"/>
        <v>-0.59690201729106629</v>
      </c>
      <c r="G195" s="143">
        <v>3386</v>
      </c>
      <c r="H195" s="144">
        <f t="shared" si="23"/>
        <v>2.0259159964253799</v>
      </c>
      <c r="I195" s="143">
        <v>2842</v>
      </c>
      <c r="J195" s="144">
        <f t="shared" si="23"/>
        <v>-0.16066154754873008</v>
      </c>
      <c r="K195" s="143"/>
      <c r="L195" s="144"/>
      <c r="M195" s="144"/>
    </row>
    <row r="196" spans="2:14" x14ac:dyDescent="0.25">
      <c r="B196" s="142" t="s">
        <v>162</v>
      </c>
      <c r="C196" s="143">
        <v>2966</v>
      </c>
      <c r="D196" s="144">
        <v>-8.1449365128522744E-2</v>
      </c>
      <c r="E196" s="143">
        <v>1317</v>
      </c>
      <c r="F196" s="144">
        <f t="shared" si="23"/>
        <v>-0.55596763317599462</v>
      </c>
      <c r="G196" s="143">
        <v>3398</v>
      </c>
      <c r="H196" s="144">
        <f t="shared" si="23"/>
        <v>1.5801063022019743</v>
      </c>
      <c r="I196" s="143">
        <v>3159</v>
      </c>
      <c r="J196" s="144">
        <f t="shared" si="23"/>
        <v>-7.0335491465567945E-2</v>
      </c>
      <c r="K196" s="143"/>
      <c r="L196" s="144"/>
      <c r="M196" s="144"/>
    </row>
    <row r="197" spans="2:14" ht="15.75" x14ac:dyDescent="0.25">
      <c r="B197" s="145" t="s">
        <v>122</v>
      </c>
      <c r="C197" s="146">
        <v>37706</v>
      </c>
      <c r="D197" s="147">
        <v>-4.464376203506637E-2</v>
      </c>
      <c r="E197" s="146">
        <v>13235</v>
      </c>
      <c r="F197" s="147">
        <f t="shared" si="23"/>
        <v>-0.64899485493024978</v>
      </c>
      <c r="G197" s="146">
        <v>20870</v>
      </c>
      <c r="H197" s="147">
        <f t="shared" si="23"/>
        <v>0.57687948621080465</v>
      </c>
      <c r="I197" s="146">
        <v>33834</v>
      </c>
      <c r="J197" s="147">
        <f t="shared" si="23"/>
        <v>0.62117872544321995</v>
      </c>
      <c r="K197" s="146">
        <v>24123</v>
      </c>
      <c r="L197" s="147">
        <v>8.5008770746188178E-2</v>
      </c>
      <c r="M197" s="147">
        <v>-7.6419464757456312E-2</v>
      </c>
    </row>
    <row r="198" spans="2:14" ht="6" customHeight="1" x14ac:dyDescent="0.25"/>
    <row r="199" spans="2:14" x14ac:dyDescent="0.25">
      <c r="B199" s="49" t="s">
        <v>352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1"/>
    </row>
    <row r="202" spans="2:14" ht="48.75" customHeight="1" thickBot="1" x14ac:dyDescent="0.3">
      <c r="B202" s="322" t="s">
        <v>361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1" t="s">
        <v>198</v>
      </c>
    </row>
    <row r="203" spans="2:14" ht="10.5" customHeight="1" thickBot="1" x14ac:dyDescent="0.3">
      <c r="B203" s="135"/>
      <c r="C203" s="136"/>
      <c r="D203" s="135"/>
      <c r="E203" s="135"/>
      <c r="F203" s="135"/>
      <c r="G203" s="135"/>
      <c r="H203" s="135"/>
      <c r="I203" s="135"/>
      <c r="J203" s="135"/>
      <c r="K203" s="4"/>
      <c r="L203" s="4"/>
      <c r="N203" s="1" t="s">
        <v>199</v>
      </c>
    </row>
    <row r="204" spans="2:14" ht="22.5" thickTop="1" thickBot="1" x14ac:dyDescent="0.3">
      <c r="B204" s="150" t="str">
        <f>C204</f>
        <v>Países Bajos</v>
      </c>
      <c r="C204" s="332" t="s">
        <v>200</v>
      </c>
      <c r="D204" s="333"/>
      <c r="E204" s="333"/>
      <c r="F204" s="333"/>
      <c r="G204" s="333"/>
      <c r="H204" s="333"/>
      <c r="I204" s="333"/>
      <c r="J204" s="333"/>
      <c r="K204" s="333"/>
      <c r="L204" s="333"/>
      <c r="M204" s="334"/>
    </row>
    <row r="205" spans="2:14" ht="22.5" thickTop="1" thickBot="1" x14ac:dyDescent="0.3">
      <c r="B205" s="13"/>
      <c r="C205" s="335">
        <f>2019</f>
        <v>2019</v>
      </c>
      <c r="D205" s="336"/>
      <c r="E205" s="337">
        <v>2020</v>
      </c>
      <c r="F205" s="336"/>
      <c r="G205" s="337">
        <v>2021</v>
      </c>
      <c r="H205" s="336"/>
      <c r="I205" s="337">
        <v>2022</v>
      </c>
      <c r="J205" s="336"/>
      <c r="K205" s="337">
        <v>2023</v>
      </c>
      <c r="L205" s="338"/>
      <c r="M205" s="339"/>
    </row>
    <row r="206" spans="2:14" ht="16.5" thickTop="1" thickBot="1" x14ac:dyDescent="0.3">
      <c r="B206" s="16"/>
      <c r="C206" s="138" t="s">
        <v>136</v>
      </c>
      <c r="D206" s="139" t="str">
        <f>CONCATENATE("var ",RIGHT(2019,2),"/",RIGHT(2018,2))</f>
        <v>var 19/18</v>
      </c>
      <c r="E206" s="140" t="s">
        <v>136</v>
      </c>
      <c r="F206" s="139" t="str">
        <f>CONCATENATE("var ",RIGHT(E205,2),"/",RIGHT(E205-1,2))</f>
        <v>var 20/19</v>
      </c>
      <c r="G206" s="140" t="s">
        <v>136</v>
      </c>
      <c r="H206" s="139" t="str">
        <f>CONCATENATE("var ",RIGHT(G205,2),"/",RIGHT(G205-1,2))</f>
        <v>var 21/20</v>
      </c>
      <c r="I206" s="140" t="s">
        <v>136</v>
      </c>
      <c r="J206" s="139" t="str">
        <f>CONCATENATE("var ",RIGHT(I205,2),"/",RIGHT(I205-1,2))</f>
        <v>var 22/21</v>
      </c>
      <c r="K206" s="140" t="s">
        <v>136</v>
      </c>
      <c r="L206" s="139" t="str">
        <f>CONCATENATE("var ",RIGHT(K205,2),"/",RIGHT(K205-1,2))</f>
        <v>var 23/22</v>
      </c>
      <c r="M206" s="139" t="str">
        <f>CONCATENATE("var ",RIGHT(K205,2),"/",RIGHT(2019,2))</f>
        <v>var 23/19</v>
      </c>
    </row>
    <row r="207" spans="2:14" x14ac:dyDescent="0.25">
      <c r="B207" s="142" t="s">
        <v>140</v>
      </c>
      <c r="C207" s="143">
        <v>6650</v>
      </c>
      <c r="D207" s="144">
        <v>-0.24354453418268684</v>
      </c>
      <c r="E207" s="143">
        <v>6127</v>
      </c>
      <c r="F207" s="144">
        <f t="shared" ref="F207:J219" si="26">IFERROR(E207/C207-1,"-")</f>
        <v>-7.8646616541353409E-2</v>
      </c>
      <c r="G207" s="143">
        <v>121</v>
      </c>
      <c r="H207" s="144">
        <f t="shared" si="26"/>
        <v>-0.98025134649910228</v>
      </c>
      <c r="I207" s="143">
        <v>6650</v>
      </c>
      <c r="J207" s="144">
        <f t="shared" si="26"/>
        <v>53.958677685950413</v>
      </c>
      <c r="K207" s="143">
        <v>6761</v>
      </c>
      <c r="L207" s="144">
        <f t="shared" ref="L207:L214" si="27">IFERROR(K207/I207-1,"-")</f>
        <v>1.6691729323308202E-2</v>
      </c>
      <c r="M207" s="144">
        <f>K207/C207-1</f>
        <v>1.6691729323308202E-2</v>
      </c>
    </row>
    <row r="208" spans="2:14" x14ac:dyDescent="0.25">
      <c r="B208" s="142" t="s">
        <v>142</v>
      </c>
      <c r="C208" s="143">
        <v>7076</v>
      </c>
      <c r="D208" s="144">
        <v>-0.20583613916947252</v>
      </c>
      <c r="E208" s="143">
        <v>7166</v>
      </c>
      <c r="F208" s="144">
        <f t="shared" si="26"/>
        <v>1.2719050310910029E-2</v>
      </c>
      <c r="G208" s="143">
        <v>36</v>
      </c>
      <c r="H208" s="144">
        <f t="shared" si="26"/>
        <v>-0.99497627686296397</v>
      </c>
      <c r="I208" s="143">
        <v>8821</v>
      </c>
      <c r="J208" s="144">
        <f t="shared" si="26"/>
        <v>244.02777777777777</v>
      </c>
      <c r="K208" s="143">
        <v>6623</v>
      </c>
      <c r="L208" s="144">
        <f t="shared" si="27"/>
        <v>-0.2491780977213468</v>
      </c>
      <c r="M208" s="144">
        <f>IFERROR(L208/C208-1,"-")</f>
        <v>-1.0000352145417921</v>
      </c>
    </row>
    <row r="209" spans="2:14" x14ac:dyDescent="0.25">
      <c r="B209" s="142" t="s">
        <v>144</v>
      </c>
      <c r="C209" s="143">
        <v>7254</v>
      </c>
      <c r="D209" s="144">
        <v>-0.13447082687030187</v>
      </c>
      <c r="E209" s="143">
        <v>3062</v>
      </c>
      <c r="F209" s="144">
        <f t="shared" si="26"/>
        <v>-0.57788806175902951</v>
      </c>
      <c r="G209" s="143">
        <v>58</v>
      </c>
      <c r="H209" s="144">
        <f t="shared" si="26"/>
        <v>-0.98105813193990854</v>
      </c>
      <c r="I209" s="143">
        <v>8605</v>
      </c>
      <c r="J209" s="144">
        <f t="shared" si="26"/>
        <v>147.36206896551724</v>
      </c>
      <c r="K209" s="143">
        <v>6884</v>
      </c>
      <c r="L209" s="144">
        <f t="shared" si="27"/>
        <v>-0.19999999999999996</v>
      </c>
      <c r="M209" s="144">
        <f t="shared" ref="M209:M214" si="28">IFERROR(L209/C209-1,"-")</f>
        <v>-1.000027570995313</v>
      </c>
    </row>
    <row r="210" spans="2:14" x14ac:dyDescent="0.25">
      <c r="B210" s="142" t="s">
        <v>146</v>
      </c>
      <c r="C210" s="143">
        <v>5927</v>
      </c>
      <c r="D210" s="144">
        <v>-0.21673054050482354</v>
      </c>
      <c r="E210" s="143">
        <v>0</v>
      </c>
      <c r="F210" s="144">
        <f t="shared" si="26"/>
        <v>-1</v>
      </c>
      <c r="G210" s="143">
        <v>115</v>
      </c>
      <c r="H210" s="144" t="str">
        <f t="shared" si="26"/>
        <v>-</v>
      </c>
      <c r="I210" s="143">
        <v>9242</v>
      </c>
      <c r="J210" s="144">
        <f t="shared" si="26"/>
        <v>79.365217391304341</v>
      </c>
      <c r="K210" s="143">
        <v>7321</v>
      </c>
      <c r="L210" s="144">
        <f t="shared" si="27"/>
        <v>-0.20785544254490373</v>
      </c>
      <c r="M210" s="144">
        <f t="shared" si="28"/>
        <v>-1.000035069249628</v>
      </c>
    </row>
    <row r="211" spans="2:14" x14ac:dyDescent="0.25">
      <c r="B211" s="142" t="s">
        <v>148</v>
      </c>
      <c r="C211" s="143">
        <v>4002</v>
      </c>
      <c r="D211" s="144">
        <v>-0.40658362989323849</v>
      </c>
      <c r="E211" s="143">
        <v>0</v>
      </c>
      <c r="F211" s="144">
        <f t="shared" si="26"/>
        <v>-1</v>
      </c>
      <c r="G211" s="143">
        <v>234</v>
      </c>
      <c r="H211" s="144" t="str">
        <f t="shared" si="26"/>
        <v>-</v>
      </c>
      <c r="I211" s="143">
        <v>6640</v>
      </c>
      <c r="J211" s="144">
        <f t="shared" si="26"/>
        <v>27.376068376068375</v>
      </c>
      <c r="K211" s="143">
        <v>5053</v>
      </c>
      <c r="L211" s="144">
        <f t="shared" si="27"/>
        <v>-0.23900602409638549</v>
      </c>
      <c r="M211" s="144">
        <f t="shared" si="28"/>
        <v>-1.0000597216452014</v>
      </c>
    </row>
    <row r="212" spans="2:14" x14ac:dyDescent="0.25">
      <c r="B212" s="142" t="s">
        <v>150</v>
      </c>
      <c r="C212" s="143">
        <v>4593</v>
      </c>
      <c r="D212" s="144">
        <v>-0.12414187643020591</v>
      </c>
      <c r="E212" s="143">
        <v>0</v>
      </c>
      <c r="F212" s="144">
        <f t="shared" si="26"/>
        <v>-1</v>
      </c>
      <c r="G212" s="143">
        <v>2032</v>
      </c>
      <c r="H212" s="144" t="str">
        <f t="shared" si="26"/>
        <v>-</v>
      </c>
      <c r="I212" s="143">
        <v>4908</v>
      </c>
      <c r="J212" s="144">
        <f t="shared" si="26"/>
        <v>1.4153543307086616</v>
      </c>
      <c r="K212" s="143">
        <v>4179</v>
      </c>
      <c r="L212" s="144">
        <f t="shared" si="27"/>
        <v>-0.14853300733496333</v>
      </c>
      <c r="M212" s="144">
        <f t="shared" si="28"/>
        <v>-1.0000323389957184</v>
      </c>
    </row>
    <row r="213" spans="2:14" x14ac:dyDescent="0.25">
      <c r="B213" s="142" t="s">
        <v>152</v>
      </c>
      <c r="C213" s="143">
        <v>6762</v>
      </c>
      <c r="D213" s="144">
        <v>-0.20745428973277069</v>
      </c>
      <c r="E213" s="143">
        <v>1541</v>
      </c>
      <c r="F213" s="144">
        <f t="shared" si="26"/>
        <v>-0.77210884353741494</v>
      </c>
      <c r="G213" s="143">
        <v>2418</v>
      </c>
      <c r="H213" s="144">
        <f t="shared" si="26"/>
        <v>0.5691109669046075</v>
      </c>
      <c r="I213" s="143">
        <v>6874</v>
      </c>
      <c r="J213" s="144">
        <f t="shared" si="26"/>
        <v>1.8428453267162945</v>
      </c>
      <c r="K213" s="143">
        <v>5432</v>
      </c>
      <c r="L213" s="144">
        <f t="shared" si="27"/>
        <v>-0.20977596741344195</v>
      </c>
      <c r="M213" s="144">
        <f t="shared" si="28"/>
        <v>-1.0000310227695079</v>
      </c>
    </row>
    <row r="214" spans="2:14" x14ac:dyDescent="0.25">
      <c r="B214" s="142" t="s">
        <v>154</v>
      </c>
      <c r="C214" s="143">
        <v>5834</v>
      </c>
      <c r="D214" s="144">
        <v>-0.29396103110250515</v>
      </c>
      <c r="E214" s="143">
        <v>2480</v>
      </c>
      <c r="F214" s="144">
        <f t="shared" si="26"/>
        <v>-0.57490572505999316</v>
      </c>
      <c r="G214" s="143">
        <v>4449</v>
      </c>
      <c r="H214" s="144">
        <f t="shared" si="26"/>
        <v>0.7939516129032258</v>
      </c>
      <c r="I214" s="143">
        <v>6689</v>
      </c>
      <c r="J214" s="144">
        <f t="shared" si="26"/>
        <v>0.50348392897280281</v>
      </c>
      <c r="K214" s="143">
        <v>6157</v>
      </c>
      <c r="L214" s="144">
        <f t="shared" si="27"/>
        <v>-7.9533562565405891E-2</v>
      </c>
      <c r="M214" s="144">
        <f t="shared" si="28"/>
        <v>-1.0000136327669806</v>
      </c>
    </row>
    <row r="215" spans="2:14" x14ac:dyDescent="0.25">
      <c r="B215" s="142" t="s">
        <v>156</v>
      </c>
      <c r="C215" s="143">
        <v>4825</v>
      </c>
      <c r="D215" s="144">
        <v>-0.1886665545653271</v>
      </c>
      <c r="E215" s="143">
        <v>81</v>
      </c>
      <c r="F215" s="144">
        <f t="shared" si="26"/>
        <v>-0.9832124352331606</v>
      </c>
      <c r="G215" s="143">
        <v>4356</v>
      </c>
      <c r="H215" s="144">
        <f t="shared" si="26"/>
        <v>52.777777777777779</v>
      </c>
      <c r="I215" s="143">
        <v>5360</v>
      </c>
      <c r="J215" s="144">
        <f t="shared" si="26"/>
        <v>0.23048668503213965</v>
      </c>
      <c r="K215" s="143"/>
      <c r="L215" s="144"/>
      <c r="M215" s="144"/>
    </row>
    <row r="216" spans="2:14" x14ac:dyDescent="0.25">
      <c r="B216" s="142" t="s">
        <v>158</v>
      </c>
      <c r="C216" s="143">
        <v>5812</v>
      </c>
      <c r="D216" s="144">
        <v>-0.14830011723329428</v>
      </c>
      <c r="E216" s="143">
        <v>855</v>
      </c>
      <c r="F216" s="144">
        <f t="shared" si="26"/>
        <v>-0.8528905712319339</v>
      </c>
      <c r="G216" s="143">
        <v>7650</v>
      </c>
      <c r="H216" s="144">
        <f t="shared" si="26"/>
        <v>7.9473684210526319</v>
      </c>
      <c r="I216" s="143">
        <v>6533</v>
      </c>
      <c r="J216" s="144">
        <f t="shared" si="26"/>
        <v>-0.14601307189542478</v>
      </c>
      <c r="K216" s="143"/>
      <c r="L216" s="144"/>
      <c r="M216" s="144"/>
    </row>
    <row r="217" spans="2:14" x14ac:dyDescent="0.25">
      <c r="B217" s="142" t="s">
        <v>160</v>
      </c>
      <c r="C217" s="143">
        <v>5696</v>
      </c>
      <c r="D217" s="144">
        <v>-9.4147582697201027E-2</v>
      </c>
      <c r="E217" s="143">
        <v>311</v>
      </c>
      <c r="F217" s="144">
        <f t="shared" si="26"/>
        <v>-0.9454002808988764</v>
      </c>
      <c r="G217" s="143">
        <v>7270</v>
      </c>
      <c r="H217" s="144">
        <f t="shared" si="26"/>
        <v>22.376205787781352</v>
      </c>
      <c r="I217" s="143">
        <v>6666</v>
      </c>
      <c r="J217" s="144">
        <f t="shared" si="26"/>
        <v>-8.3081155433287535E-2</v>
      </c>
      <c r="K217" s="143"/>
      <c r="L217" s="144"/>
      <c r="M217" s="144"/>
    </row>
    <row r="218" spans="2:14" x14ac:dyDescent="0.25">
      <c r="B218" s="142" t="s">
        <v>162</v>
      </c>
      <c r="C218" s="143">
        <v>6320</v>
      </c>
      <c r="D218" s="144">
        <v>-6.4258217352679892E-2</v>
      </c>
      <c r="E218" s="143">
        <v>405</v>
      </c>
      <c r="F218" s="144">
        <f t="shared" si="26"/>
        <v>-0.93591772151898733</v>
      </c>
      <c r="G218" s="143">
        <v>7255</v>
      </c>
      <c r="H218" s="144">
        <f t="shared" si="26"/>
        <v>16.913580246913579</v>
      </c>
      <c r="I218" s="143">
        <v>6762</v>
      </c>
      <c r="J218" s="144">
        <f t="shared" si="26"/>
        <v>-6.7953135768435535E-2</v>
      </c>
      <c r="K218" s="143"/>
      <c r="L218" s="144"/>
      <c r="M218" s="144"/>
    </row>
    <row r="219" spans="2:14" ht="15.75" x14ac:dyDescent="0.25">
      <c r="B219" s="145" t="s">
        <v>122</v>
      </c>
      <c r="C219" s="146">
        <v>70751</v>
      </c>
      <c r="D219" s="147">
        <v>-0.19824352654541333</v>
      </c>
      <c r="E219" s="146">
        <v>22028</v>
      </c>
      <c r="F219" s="147">
        <f t="shared" si="26"/>
        <v>-0.68865457732046198</v>
      </c>
      <c r="G219" s="146">
        <v>35994</v>
      </c>
      <c r="H219" s="147">
        <f t="shared" si="26"/>
        <v>0.63401125839840211</v>
      </c>
      <c r="I219" s="146">
        <v>83750</v>
      </c>
      <c r="J219" s="147">
        <f t="shared" si="26"/>
        <v>1.3267766850030562</v>
      </c>
      <c r="K219" s="146">
        <v>48410</v>
      </c>
      <c r="L219" s="147">
        <v>-0.17147306987968303</v>
      </c>
      <c r="M219" s="147">
        <v>6.4867562060793027E-3</v>
      </c>
    </row>
    <row r="220" spans="2:14" ht="6" customHeight="1" x14ac:dyDescent="0.25"/>
    <row r="221" spans="2:14" x14ac:dyDescent="0.25">
      <c r="B221" s="49" t="s">
        <v>352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1"/>
      <c r="K222" s="151"/>
      <c r="M222" s="151"/>
    </row>
    <row r="224" spans="2:14" ht="48.75" customHeight="1" thickBot="1" x14ac:dyDescent="0.3">
      <c r="B224" s="322" t="s">
        <v>362</v>
      </c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1" t="s">
        <v>202</v>
      </c>
    </row>
    <row r="225" spans="2:14" ht="10.5" customHeight="1" thickBot="1" x14ac:dyDescent="0.3">
      <c r="B225" s="135"/>
      <c r="C225" s="136"/>
      <c r="D225" s="135"/>
      <c r="E225" s="135"/>
      <c r="F225" s="135"/>
      <c r="G225" s="135"/>
      <c r="H225" s="135"/>
      <c r="I225" s="135"/>
      <c r="J225" s="135"/>
      <c r="K225" s="4"/>
      <c r="L225" s="4"/>
      <c r="N225" s="1" t="s">
        <v>203</v>
      </c>
    </row>
    <row r="226" spans="2:14" ht="22.5" thickTop="1" thickBot="1" x14ac:dyDescent="0.3">
      <c r="B226" s="150" t="str">
        <f>C226</f>
        <v>Italia</v>
      </c>
      <c r="C226" s="332" t="s">
        <v>204</v>
      </c>
      <c r="D226" s="333"/>
      <c r="E226" s="333"/>
      <c r="F226" s="333"/>
      <c r="G226" s="333"/>
      <c r="H226" s="333"/>
      <c r="I226" s="333"/>
      <c r="J226" s="333"/>
      <c r="K226" s="333"/>
      <c r="L226" s="333"/>
      <c r="M226" s="334"/>
    </row>
    <row r="227" spans="2:14" ht="22.5" thickTop="1" thickBot="1" x14ac:dyDescent="0.3">
      <c r="B227" s="13"/>
      <c r="C227" s="335">
        <f>2019</f>
        <v>2019</v>
      </c>
      <c r="D227" s="336"/>
      <c r="E227" s="337">
        <v>2020</v>
      </c>
      <c r="F227" s="336"/>
      <c r="G227" s="337">
        <v>2021</v>
      </c>
      <c r="H227" s="336"/>
      <c r="I227" s="337">
        <v>2022</v>
      </c>
      <c r="J227" s="336"/>
      <c r="K227" s="337">
        <v>2023</v>
      </c>
      <c r="L227" s="338"/>
      <c r="M227" s="339"/>
    </row>
    <row r="228" spans="2:14" ht="16.5" thickTop="1" thickBot="1" x14ac:dyDescent="0.3">
      <c r="B228" s="16"/>
      <c r="C228" s="138" t="s">
        <v>136</v>
      </c>
      <c r="D228" s="139" t="str">
        <f>CONCATENATE("var ",RIGHT(2019,2),"/",RIGHT(2018,2))</f>
        <v>var 19/18</v>
      </c>
      <c r="E228" s="140" t="s">
        <v>136</v>
      </c>
      <c r="F228" s="139" t="str">
        <f>CONCATENATE("var ",RIGHT(E227,2),"/",RIGHT(E227-1,2))</f>
        <v>var 20/19</v>
      </c>
      <c r="G228" s="140" t="s">
        <v>136</v>
      </c>
      <c r="H228" s="139" t="str">
        <f>CONCATENATE("var ",RIGHT(G227,2),"/",RIGHT(G227-1,2))</f>
        <v>var 21/20</v>
      </c>
      <c r="I228" s="140" t="s">
        <v>136</v>
      </c>
      <c r="J228" s="139" t="str">
        <f>CONCATENATE("var ",RIGHT(I227,2),"/",RIGHT(I227-1,2))</f>
        <v>var 22/21</v>
      </c>
      <c r="K228" s="140" t="s">
        <v>136</v>
      </c>
      <c r="L228" s="139" t="str">
        <f>CONCATENATE("var ",RIGHT(K227,2),"/",RIGHT(K227-1,2))</f>
        <v>var 23/22</v>
      </c>
      <c r="M228" s="139" t="str">
        <f>CONCATENATE("var ",RIGHT(K227,2),"/",RIGHT(2019,2))</f>
        <v>var 23/19</v>
      </c>
    </row>
    <row r="229" spans="2:14" x14ac:dyDescent="0.25">
      <c r="B229" s="142" t="s">
        <v>140</v>
      </c>
      <c r="C229" s="143">
        <v>4146</v>
      </c>
      <c r="D229" s="144">
        <v>5.7653061224489877E-2</v>
      </c>
      <c r="E229" s="143">
        <v>3719</v>
      </c>
      <c r="F229" s="144">
        <f t="shared" ref="F229:J241" si="29">IFERROR(E229/C229-1,"-")</f>
        <v>-0.10299083453931501</v>
      </c>
      <c r="G229" s="143">
        <v>375</v>
      </c>
      <c r="H229" s="144">
        <f t="shared" si="29"/>
        <v>-0.89916644259209466</v>
      </c>
      <c r="I229" s="143">
        <v>3331</v>
      </c>
      <c r="J229" s="144">
        <f t="shared" si="29"/>
        <v>7.8826666666666672</v>
      </c>
      <c r="K229" s="143">
        <v>4798</v>
      </c>
      <c r="L229" s="144">
        <f t="shared" ref="L229:L236" si="30">IFERROR(K229/I229-1,"-")</f>
        <v>0.44040828580005997</v>
      </c>
      <c r="M229" s="144">
        <f>K229/C229-1</f>
        <v>0.15726000964785336</v>
      </c>
    </row>
    <row r="230" spans="2:14" x14ac:dyDescent="0.25">
      <c r="B230" s="142" t="s">
        <v>142</v>
      </c>
      <c r="C230" s="143">
        <v>3401</v>
      </c>
      <c r="D230" s="144">
        <v>5.8840835539863967E-4</v>
      </c>
      <c r="E230" s="143">
        <v>2911</v>
      </c>
      <c r="F230" s="144">
        <f t="shared" si="29"/>
        <v>-0.14407527197882974</v>
      </c>
      <c r="G230" s="143">
        <v>209</v>
      </c>
      <c r="H230" s="144">
        <f t="shared" si="29"/>
        <v>-0.92820336654070768</v>
      </c>
      <c r="I230" s="143">
        <v>2944</v>
      </c>
      <c r="J230" s="144">
        <f t="shared" si="29"/>
        <v>13.086124401913876</v>
      </c>
      <c r="K230" s="143">
        <v>4128</v>
      </c>
      <c r="L230" s="144">
        <f t="shared" si="30"/>
        <v>0.40217391304347827</v>
      </c>
      <c r="M230" s="144">
        <f>IFERROR(L230/C230-1,"-")</f>
        <v>-0.99988174833488874</v>
      </c>
    </row>
    <row r="231" spans="2:14" x14ac:dyDescent="0.25">
      <c r="B231" s="142" t="s">
        <v>144</v>
      </c>
      <c r="C231" s="143">
        <v>3852</v>
      </c>
      <c r="D231" s="144">
        <v>-9.4286386080413842E-2</v>
      </c>
      <c r="E231" s="143">
        <v>919</v>
      </c>
      <c r="F231" s="144">
        <f t="shared" si="29"/>
        <v>-0.76142263759086193</v>
      </c>
      <c r="G231" s="143">
        <v>416</v>
      </c>
      <c r="H231" s="144">
        <f t="shared" si="29"/>
        <v>-0.54733405875952124</v>
      </c>
      <c r="I231" s="143">
        <v>3893</v>
      </c>
      <c r="J231" s="144">
        <f t="shared" si="29"/>
        <v>8.3581730769230766</v>
      </c>
      <c r="K231" s="143">
        <v>3899</v>
      </c>
      <c r="L231" s="144">
        <f t="shared" si="30"/>
        <v>1.5412278448496686E-3</v>
      </c>
      <c r="M231" s="144">
        <f t="shared" ref="M231:M236" si="31">IFERROR(L231/C231-1,"-")</f>
        <v>-0.99999959988892917</v>
      </c>
    </row>
    <row r="232" spans="2:14" x14ac:dyDescent="0.25">
      <c r="B232" s="142" t="s">
        <v>146</v>
      </c>
      <c r="C232" s="143">
        <v>3689</v>
      </c>
      <c r="D232" s="144">
        <v>-0.26630867143993631</v>
      </c>
      <c r="E232" s="143">
        <v>0</v>
      </c>
      <c r="F232" s="144">
        <f t="shared" si="29"/>
        <v>-1</v>
      </c>
      <c r="G232" s="143">
        <v>679</v>
      </c>
      <c r="H232" s="144" t="str">
        <f t="shared" si="29"/>
        <v>-</v>
      </c>
      <c r="I232" s="143">
        <v>4691</v>
      </c>
      <c r="J232" s="144">
        <f t="shared" si="29"/>
        <v>5.9086892488954348</v>
      </c>
      <c r="K232" s="143">
        <v>4640</v>
      </c>
      <c r="L232" s="144">
        <f t="shared" si="30"/>
        <v>-1.0871882327861848E-2</v>
      </c>
      <c r="M232" s="144">
        <f t="shared" si="31"/>
        <v>-1.0000029471082483</v>
      </c>
    </row>
    <row r="233" spans="2:14" x14ac:dyDescent="0.25">
      <c r="B233" s="142" t="s">
        <v>148</v>
      </c>
      <c r="C233" s="143">
        <v>3842</v>
      </c>
      <c r="D233" s="144">
        <v>-0.15337152930806519</v>
      </c>
      <c r="E233" s="143">
        <v>0</v>
      </c>
      <c r="F233" s="144">
        <f t="shared" si="29"/>
        <v>-1</v>
      </c>
      <c r="G233" s="143">
        <v>1160</v>
      </c>
      <c r="H233" s="144" t="str">
        <f t="shared" si="29"/>
        <v>-</v>
      </c>
      <c r="I233" s="143">
        <v>3897</v>
      </c>
      <c r="J233" s="144">
        <f t="shared" si="29"/>
        <v>2.3594827586206897</v>
      </c>
      <c r="K233" s="143">
        <v>4134</v>
      </c>
      <c r="L233" s="144">
        <f t="shared" si="30"/>
        <v>6.0816012317167045E-2</v>
      </c>
      <c r="M233" s="144">
        <f t="shared" si="31"/>
        <v>-0.99998417074119805</v>
      </c>
    </row>
    <row r="234" spans="2:14" x14ac:dyDescent="0.25">
      <c r="B234" s="142" t="s">
        <v>150</v>
      </c>
      <c r="C234" s="143">
        <v>3613</v>
      </c>
      <c r="D234" s="144">
        <v>-0.18607794548321699</v>
      </c>
      <c r="E234" s="143">
        <v>9</v>
      </c>
      <c r="F234" s="144">
        <f t="shared" si="29"/>
        <v>-0.99750899529476889</v>
      </c>
      <c r="G234" s="143">
        <v>1549</v>
      </c>
      <c r="H234" s="144">
        <f t="shared" si="29"/>
        <v>171.11111111111111</v>
      </c>
      <c r="I234" s="143">
        <v>3557</v>
      </c>
      <c r="J234" s="144">
        <f t="shared" si="29"/>
        <v>1.2963202065848933</v>
      </c>
      <c r="K234" s="143">
        <v>3878</v>
      </c>
      <c r="L234" s="144">
        <f t="shared" si="30"/>
        <v>9.0244588136069614E-2</v>
      </c>
      <c r="M234" s="144">
        <f t="shared" si="31"/>
        <v>-0.99997502225625901</v>
      </c>
    </row>
    <row r="235" spans="2:14" x14ac:dyDescent="0.25">
      <c r="B235" s="142" t="s">
        <v>152</v>
      </c>
      <c r="C235" s="143">
        <v>3396</v>
      </c>
      <c r="D235" s="144">
        <v>-0.17029074028829705</v>
      </c>
      <c r="E235" s="143">
        <v>685</v>
      </c>
      <c r="F235" s="144">
        <f t="shared" si="29"/>
        <v>-0.79829210836277975</v>
      </c>
      <c r="G235" s="143">
        <v>2665</v>
      </c>
      <c r="H235" s="144">
        <f t="shared" si="29"/>
        <v>2.8905109489051095</v>
      </c>
      <c r="I235" s="143">
        <v>3744</v>
      </c>
      <c r="J235" s="144">
        <f t="shared" si="29"/>
        <v>0.40487804878048772</v>
      </c>
      <c r="K235" s="143">
        <v>3950</v>
      </c>
      <c r="L235" s="144">
        <f t="shared" si="30"/>
        <v>5.5021367521367548E-2</v>
      </c>
      <c r="M235" s="144">
        <f t="shared" si="31"/>
        <v>-0.9999837981838865</v>
      </c>
    </row>
    <row r="236" spans="2:14" x14ac:dyDescent="0.25">
      <c r="B236" s="142" t="s">
        <v>154</v>
      </c>
      <c r="C236" s="143">
        <v>4966</v>
      </c>
      <c r="D236" s="144">
        <v>-0.17604114816658367</v>
      </c>
      <c r="E236" s="143">
        <v>2200</v>
      </c>
      <c r="F236" s="144">
        <f t="shared" si="29"/>
        <v>-0.55698751510269839</v>
      </c>
      <c r="G236" s="143">
        <v>3829</v>
      </c>
      <c r="H236" s="144">
        <f t="shared" si="29"/>
        <v>0.74045454545454548</v>
      </c>
      <c r="I236" s="143">
        <v>5478</v>
      </c>
      <c r="J236" s="144">
        <f t="shared" si="29"/>
        <v>0.43066074693131373</v>
      </c>
      <c r="K236" s="143">
        <v>5024</v>
      </c>
      <c r="L236" s="144">
        <f t="shared" si="30"/>
        <v>-8.2876962395034726E-2</v>
      </c>
      <c r="M236" s="144">
        <f t="shared" si="31"/>
        <v>-1.0000166888768416</v>
      </c>
    </row>
    <row r="237" spans="2:14" x14ac:dyDescent="0.25">
      <c r="B237" s="142" t="s">
        <v>156</v>
      </c>
      <c r="C237" s="143">
        <v>3360</v>
      </c>
      <c r="D237" s="144">
        <v>-0.14655829311658619</v>
      </c>
      <c r="E237" s="143">
        <v>902</v>
      </c>
      <c r="F237" s="144">
        <f t="shared" si="29"/>
        <v>-0.73154761904761911</v>
      </c>
      <c r="G237" s="143">
        <v>2658</v>
      </c>
      <c r="H237" s="144">
        <f t="shared" si="29"/>
        <v>1.9467849223946785</v>
      </c>
      <c r="I237" s="143">
        <v>3972</v>
      </c>
      <c r="J237" s="144">
        <f t="shared" si="29"/>
        <v>0.49435665914221216</v>
      </c>
      <c r="K237" s="143"/>
      <c r="L237" s="144"/>
      <c r="M237" s="144"/>
    </row>
    <row r="238" spans="2:14" x14ac:dyDescent="0.25">
      <c r="B238" s="142" t="s">
        <v>158</v>
      </c>
      <c r="C238" s="143">
        <v>3088</v>
      </c>
      <c r="D238" s="144">
        <v>-0.1716738197424893</v>
      </c>
      <c r="E238" s="143">
        <v>765</v>
      </c>
      <c r="F238" s="144">
        <f t="shared" si="29"/>
        <v>-0.75226683937823835</v>
      </c>
      <c r="G238" s="143">
        <v>2977</v>
      </c>
      <c r="H238" s="144">
        <f t="shared" si="29"/>
        <v>2.8915032679738562</v>
      </c>
      <c r="I238" s="143">
        <v>4239</v>
      </c>
      <c r="J238" s="144">
        <f t="shared" si="29"/>
        <v>0.42391669465905268</v>
      </c>
      <c r="K238" s="143"/>
      <c r="L238" s="144"/>
      <c r="M238" s="144"/>
    </row>
    <row r="239" spans="2:14" x14ac:dyDescent="0.25">
      <c r="B239" s="142" t="s">
        <v>160</v>
      </c>
      <c r="C239" s="143">
        <v>4010</v>
      </c>
      <c r="D239" s="144">
        <v>0.11388888888888893</v>
      </c>
      <c r="E239" s="143">
        <v>244</v>
      </c>
      <c r="F239" s="144">
        <f t="shared" si="29"/>
        <v>-0.93915211970074808</v>
      </c>
      <c r="G239" s="143">
        <v>4444</v>
      </c>
      <c r="H239" s="144">
        <f t="shared" si="29"/>
        <v>17.21311475409836</v>
      </c>
      <c r="I239" s="143">
        <v>3920</v>
      </c>
      <c r="J239" s="144">
        <f t="shared" si="29"/>
        <v>-0.11791179117911788</v>
      </c>
      <c r="K239" s="143"/>
      <c r="L239" s="144"/>
      <c r="M239" s="144"/>
    </row>
    <row r="240" spans="2:14" x14ac:dyDescent="0.25">
      <c r="B240" s="142" t="s">
        <v>162</v>
      </c>
      <c r="C240" s="143">
        <v>4074</v>
      </c>
      <c r="D240" s="144">
        <v>-2.1143680922633301E-2</v>
      </c>
      <c r="E240" s="143">
        <v>323</v>
      </c>
      <c r="F240" s="144">
        <f t="shared" si="29"/>
        <v>-0.92071674030436923</v>
      </c>
      <c r="G240" s="143">
        <v>4299</v>
      </c>
      <c r="H240" s="144">
        <f t="shared" si="29"/>
        <v>12.309597523219814</v>
      </c>
      <c r="I240" s="143">
        <v>4430</v>
      </c>
      <c r="J240" s="144">
        <f t="shared" si="29"/>
        <v>3.0472202837869222E-2</v>
      </c>
      <c r="K240" s="143"/>
      <c r="L240" s="144"/>
      <c r="M240" s="144"/>
    </row>
    <row r="241" spans="2:14" ht="15.75" x14ac:dyDescent="0.25">
      <c r="B241" s="145" t="s">
        <v>122</v>
      </c>
      <c r="C241" s="146">
        <v>45437</v>
      </c>
      <c r="D241" s="147">
        <v>-0.11123933964478527</v>
      </c>
      <c r="E241" s="146">
        <v>12678</v>
      </c>
      <c r="F241" s="147">
        <f t="shared" si="29"/>
        <v>-0.7209762968505844</v>
      </c>
      <c r="G241" s="146">
        <v>25260</v>
      </c>
      <c r="H241" s="147">
        <f t="shared" si="29"/>
        <v>0.99242782773308091</v>
      </c>
      <c r="I241" s="146">
        <v>48096</v>
      </c>
      <c r="J241" s="147">
        <f t="shared" si="29"/>
        <v>0.90403800475059382</v>
      </c>
      <c r="K241" s="146">
        <v>34451</v>
      </c>
      <c r="L241" s="147">
        <v>9.2468685587442589E-2</v>
      </c>
      <c r="M241" s="147">
        <v>0.11473871541821712</v>
      </c>
    </row>
    <row r="242" spans="2:14" ht="6" customHeight="1" x14ac:dyDescent="0.25"/>
    <row r="243" spans="2:14" x14ac:dyDescent="0.25">
      <c r="B243" s="49" t="s">
        <v>352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1">
        <f>SUM(C229:C237)</f>
        <v>34265</v>
      </c>
      <c r="I244" s="141"/>
      <c r="K244" s="49"/>
      <c r="M244" s="151"/>
    </row>
    <row r="246" spans="2:14" ht="48.75" customHeight="1" thickBot="1" x14ac:dyDescent="0.3">
      <c r="B246" s="322" t="s">
        <v>363</v>
      </c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1" t="s">
        <v>206</v>
      </c>
    </row>
    <row r="247" spans="2:14" ht="10.5" customHeight="1" thickBot="1" x14ac:dyDescent="0.3">
      <c r="B247" s="135"/>
      <c r="C247" s="136"/>
      <c r="D247" s="135"/>
      <c r="E247" s="135"/>
      <c r="F247" s="135"/>
      <c r="G247" s="135"/>
      <c r="H247" s="135"/>
      <c r="I247" s="135"/>
      <c r="J247" s="135"/>
      <c r="K247" s="4"/>
      <c r="L247" s="4"/>
      <c r="N247" s="1" t="s">
        <v>207</v>
      </c>
    </row>
    <row r="248" spans="2:14" ht="22.5" thickTop="1" thickBot="1" x14ac:dyDescent="0.3">
      <c r="B248" s="150" t="str">
        <f>C248</f>
        <v>Irlanda</v>
      </c>
      <c r="C248" s="332" t="s">
        <v>208</v>
      </c>
      <c r="D248" s="333"/>
      <c r="E248" s="333"/>
      <c r="F248" s="333"/>
      <c r="G248" s="333"/>
      <c r="H248" s="333"/>
      <c r="I248" s="333"/>
      <c r="J248" s="333"/>
      <c r="K248" s="333"/>
      <c r="L248" s="333"/>
      <c r="M248" s="334"/>
    </row>
    <row r="249" spans="2:14" ht="22.5" thickTop="1" thickBot="1" x14ac:dyDescent="0.3">
      <c r="B249" s="13"/>
      <c r="C249" s="335">
        <f>2019</f>
        <v>2019</v>
      </c>
      <c r="D249" s="336"/>
      <c r="E249" s="337">
        <v>2020</v>
      </c>
      <c r="F249" s="336"/>
      <c r="G249" s="337">
        <v>2021</v>
      </c>
      <c r="H249" s="336"/>
      <c r="I249" s="337">
        <v>2022</v>
      </c>
      <c r="J249" s="336"/>
      <c r="K249" s="337">
        <v>2023</v>
      </c>
      <c r="L249" s="338"/>
      <c r="M249" s="339"/>
    </row>
    <row r="250" spans="2:14" ht="16.5" thickTop="1" thickBot="1" x14ac:dyDescent="0.3">
      <c r="B250" s="16"/>
      <c r="C250" s="138" t="s">
        <v>136</v>
      </c>
      <c r="D250" s="139" t="str">
        <f>CONCATENATE("var ",RIGHT(2019,2),"/",RIGHT(2018,2))</f>
        <v>var 19/18</v>
      </c>
      <c r="E250" s="140" t="s">
        <v>136</v>
      </c>
      <c r="F250" s="139" t="str">
        <f>CONCATENATE("var ",RIGHT(E249,2),"/",RIGHT(E249-1,2))</f>
        <v>var 20/19</v>
      </c>
      <c r="G250" s="140" t="s">
        <v>136</v>
      </c>
      <c r="H250" s="139" t="str">
        <f>CONCATENATE("var ",RIGHT(G249,2),"/",RIGHT(G249-1,2))</f>
        <v>var 21/20</v>
      </c>
      <c r="I250" s="140" t="s">
        <v>136</v>
      </c>
      <c r="J250" s="139" t="str">
        <f>CONCATENATE("var ",RIGHT(I249,2),"/",RIGHT(I249-1,2))</f>
        <v>var 22/21</v>
      </c>
      <c r="K250" s="140" t="s">
        <v>136</v>
      </c>
      <c r="L250" s="139" t="str">
        <f>CONCATENATE("var ",RIGHT(K249,2),"/",RIGHT(K249-1,2))</f>
        <v>var 23/22</v>
      </c>
      <c r="M250" s="139" t="str">
        <f>CONCATENATE("var ",RIGHT(K249,2),"/",RIGHT(2019,2))</f>
        <v>var 23/19</v>
      </c>
    </row>
    <row r="251" spans="2:14" x14ac:dyDescent="0.25">
      <c r="B251" s="142" t="s">
        <v>140</v>
      </c>
      <c r="C251" s="143">
        <v>15280</v>
      </c>
      <c r="D251" s="144">
        <v>9.0883129863639667E-2</v>
      </c>
      <c r="E251" s="143">
        <v>13461</v>
      </c>
      <c r="F251" s="144">
        <f t="shared" ref="F251:J263" si="32">IFERROR(E251/C251-1,"-")</f>
        <v>-0.11904450261780108</v>
      </c>
      <c r="G251" s="143">
        <v>1099</v>
      </c>
      <c r="H251" s="144">
        <f t="shared" si="32"/>
        <v>-0.91835673426937081</v>
      </c>
      <c r="I251" s="143">
        <v>11614</v>
      </c>
      <c r="J251" s="144">
        <f t="shared" si="32"/>
        <v>9.5677888989990905</v>
      </c>
      <c r="K251" s="143">
        <v>18886</v>
      </c>
      <c r="L251" s="144">
        <f t="shared" ref="L251:L258" si="33">IFERROR(K251/I251-1,"-")</f>
        <v>0.62614086447391082</v>
      </c>
      <c r="M251" s="144">
        <f>K251/C251-1</f>
        <v>0.23599476439790568</v>
      </c>
    </row>
    <row r="252" spans="2:14" x14ac:dyDescent="0.25">
      <c r="B252" s="142" t="s">
        <v>142</v>
      </c>
      <c r="C252" s="143">
        <v>14861</v>
      </c>
      <c r="D252" s="144">
        <v>6.0969515242378813E-2</v>
      </c>
      <c r="E252" s="143">
        <v>13911</v>
      </c>
      <c r="F252" s="144">
        <f t="shared" si="32"/>
        <v>-6.3925711594105428E-2</v>
      </c>
      <c r="G252" s="143">
        <v>184</v>
      </c>
      <c r="H252" s="144">
        <f t="shared" si="32"/>
        <v>-0.98677305729278986</v>
      </c>
      <c r="I252" s="143">
        <v>12859</v>
      </c>
      <c r="J252" s="144">
        <f t="shared" si="32"/>
        <v>68.885869565217391</v>
      </c>
      <c r="K252" s="143">
        <v>16878</v>
      </c>
      <c r="L252" s="144">
        <f t="shared" si="33"/>
        <v>0.3125437436814682</v>
      </c>
      <c r="M252" s="144">
        <f>IFERROR(L252/C252-1,"-")</f>
        <v>-0.99997896886187465</v>
      </c>
    </row>
    <row r="253" spans="2:14" x14ac:dyDescent="0.25">
      <c r="B253" s="142" t="s">
        <v>144</v>
      </c>
      <c r="C253" s="143">
        <v>17576</v>
      </c>
      <c r="D253" s="144">
        <v>-1.3692480359147052E-2</v>
      </c>
      <c r="E253" s="143">
        <v>6343</v>
      </c>
      <c r="F253" s="144">
        <f t="shared" si="32"/>
        <v>-0.63911015020482476</v>
      </c>
      <c r="G253" s="143">
        <v>271</v>
      </c>
      <c r="H253" s="144">
        <f t="shared" si="32"/>
        <v>-0.95727573703294966</v>
      </c>
      <c r="I253" s="143">
        <v>15969</v>
      </c>
      <c r="J253" s="144">
        <f t="shared" si="32"/>
        <v>57.926199261992622</v>
      </c>
      <c r="K253" s="143">
        <v>18985</v>
      </c>
      <c r="L253" s="144">
        <f t="shared" si="33"/>
        <v>0.18886592773498645</v>
      </c>
      <c r="M253" s="144">
        <f t="shared" ref="M253:M258" si="34">IFERROR(L253/C253-1,"-")</f>
        <v>-0.99998925432818986</v>
      </c>
    </row>
    <row r="254" spans="2:14" x14ac:dyDescent="0.25">
      <c r="B254" s="142" t="s">
        <v>146</v>
      </c>
      <c r="C254" s="143">
        <v>18836</v>
      </c>
      <c r="D254" s="144">
        <v>6.2979683972911982E-2</v>
      </c>
      <c r="E254" s="143">
        <v>0</v>
      </c>
      <c r="F254" s="144">
        <f t="shared" si="32"/>
        <v>-1</v>
      </c>
      <c r="G254" s="143">
        <v>216</v>
      </c>
      <c r="H254" s="144" t="str">
        <f t="shared" si="32"/>
        <v>-</v>
      </c>
      <c r="I254" s="143">
        <v>17307</v>
      </c>
      <c r="J254" s="144">
        <f t="shared" si="32"/>
        <v>79.125</v>
      </c>
      <c r="K254" s="143">
        <v>20476</v>
      </c>
      <c r="L254" s="144">
        <f t="shared" si="33"/>
        <v>0.18310510198185703</v>
      </c>
      <c r="M254" s="144">
        <f t="shared" si="34"/>
        <v>-0.99999027898163184</v>
      </c>
    </row>
    <row r="255" spans="2:14" x14ac:dyDescent="0.25">
      <c r="B255" s="142" t="s">
        <v>148</v>
      </c>
      <c r="C255" s="143">
        <v>20375</v>
      </c>
      <c r="D255" s="144">
        <v>3.969995407460325E-2</v>
      </c>
      <c r="E255" s="143">
        <v>1</v>
      </c>
      <c r="F255" s="144">
        <f t="shared" si="32"/>
        <v>-0.99995092024539878</v>
      </c>
      <c r="G255" s="143">
        <v>330</v>
      </c>
      <c r="H255" s="144">
        <f t="shared" si="32"/>
        <v>329</v>
      </c>
      <c r="I255" s="143">
        <v>18379</v>
      </c>
      <c r="J255" s="144">
        <f t="shared" si="32"/>
        <v>54.693939393939395</v>
      </c>
      <c r="K255" s="143">
        <v>22243</v>
      </c>
      <c r="L255" s="144">
        <f t="shared" si="33"/>
        <v>0.2102399477664727</v>
      </c>
      <c r="M255" s="144">
        <f t="shared" si="34"/>
        <v>-0.99998968147495626</v>
      </c>
    </row>
    <row r="256" spans="2:14" x14ac:dyDescent="0.25">
      <c r="B256" s="142" t="s">
        <v>150</v>
      </c>
      <c r="C256" s="143">
        <v>21504</v>
      </c>
      <c r="D256" s="144">
        <v>-3.2092541747310577E-2</v>
      </c>
      <c r="E256" s="143">
        <v>2</v>
      </c>
      <c r="F256" s="144">
        <f t="shared" si="32"/>
        <v>-0.99990699404761907</v>
      </c>
      <c r="G256" s="143">
        <v>451</v>
      </c>
      <c r="H256" s="144">
        <f t="shared" si="32"/>
        <v>224.5</v>
      </c>
      <c r="I256" s="143">
        <v>20711</v>
      </c>
      <c r="J256" s="144">
        <f t="shared" si="32"/>
        <v>44.922394678492239</v>
      </c>
      <c r="K256" s="143">
        <v>23941</v>
      </c>
      <c r="L256" s="144">
        <f t="shared" si="33"/>
        <v>0.15595577229491564</v>
      </c>
      <c r="M256" s="144">
        <f t="shared" si="34"/>
        <v>-0.99999274759243417</v>
      </c>
    </row>
    <row r="257" spans="2:14" x14ac:dyDescent="0.25">
      <c r="B257" s="142" t="s">
        <v>152</v>
      </c>
      <c r="C257" s="143">
        <v>22412</v>
      </c>
      <c r="D257" s="144">
        <v>0.11115518096182453</v>
      </c>
      <c r="E257" s="143">
        <v>1581</v>
      </c>
      <c r="F257" s="144">
        <f t="shared" si="32"/>
        <v>-0.92945743351775834</v>
      </c>
      <c r="G257" s="143">
        <v>4201</v>
      </c>
      <c r="H257" s="144">
        <f t="shared" si="32"/>
        <v>1.6571790006325111</v>
      </c>
      <c r="I257" s="143">
        <v>21023</v>
      </c>
      <c r="J257" s="144">
        <f t="shared" si="32"/>
        <v>4.0042846941204475</v>
      </c>
      <c r="K257" s="143">
        <v>24363</v>
      </c>
      <c r="L257" s="144">
        <f t="shared" si="33"/>
        <v>0.1588736146125671</v>
      </c>
      <c r="M257" s="144">
        <f t="shared" si="34"/>
        <v>-0.99999291122547684</v>
      </c>
    </row>
    <row r="258" spans="2:14" x14ac:dyDescent="0.25">
      <c r="B258" s="142" t="s">
        <v>154</v>
      </c>
      <c r="C258" s="143">
        <v>21591</v>
      </c>
      <c r="D258" s="144">
        <v>0.1729139504563233</v>
      </c>
      <c r="E258" s="143">
        <v>1478</v>
      </c>
      <c r="F258" s="144">
        <f t="shared" si="32"/>
        <v>-0.931545551387152</v>
      </c>
      <c r="G258" s="143">
        <v>10430</v>
      </c>
      <c r="H258" s="144">
        <f t="shared" si="32"/>
        <v>6.0568335588633291</v>
      </c>
      <c r="I258" s="143">
        <v>19619</v>
      </c>
      <c r="J258" s="144">
        <f t="shared" si="32"/>
        <v>0.88101629913710444</v>
      </c>
      <c r="K258" s="143">
        <v>22780</v>
      </c>
      <c r="L258" s="144">
        <f t="shared" si="33"/>
        <v>0.16111932310515309</v>
      </c>
      <c r="M258" s="144">
        <f t="shared" si="34"/>
        <v>-0.9999925376627713</v>
      </c>
    </row>
    <row r="259" spans="2:14" x14ac:dyDescent="0.25">
      <c r="B259" s="142" t="s">
        <v>156</v>
      </c>
      <c r="C259" s="143">
        <v>20223</v>
      </c>
      <c r="D259" s="144">
        <v>-4.7073791348600458E-2</v>
      </c>
      <c r="E259" s="143">
        <v>1074</v>
      </c>
      <c r="F259" s="144">
        <f t="shared" si="32"/>
        <v>-0.9468921524996291</v>
      </c>
      <c r="G259" s="143">
        <v>11533</v>
      </c>
      <c r="H259" s="144">
        <f t="shared" si="32"/>
        <v>9.7383612662942269</v>
      </c>
      <c r="I259" s="143">
        <v>18556</v>
      </c>
      <c r="J259" s="144">
        <f t="shared" si="32"/>
        <v>0.6089482354981357</v>
      </c>
      <c r="K259" s="143"/>
      <c r="L259" s="144"/>
      <c r="M259" s="144"/>
    </row>
    <row r="260" spans="2:14" x14ac:dyDescent="0.25">
      <c r="B260" s="142" t="s">
        <v>158</v>
      </c>
      <c r="C260" s="143">
        <v>21309</v>
      </c>
      <c r="D260" s="144">
        <v>8.6140985779091794E-2</v>
      </c>
      <c r="E260" s="143">
        <v>1406</v>
      </c>
      <c r="F260" s="144">
        <f t="shared" si="32"/>
        <v>-0.93401848983997371</v>
      </c>
      <c r="G260" s="143">
        <v>14414</v>
      </c>
      <c r="H260" s="144">
        <f t="shared" si="32"/>
        <v>9.2517780938833578</v>
      </c>
      <c r="I260" s="143">
        <v>18377</v>
      </c>
      <c r="J260" s="144">
        <f t="shared" si="32"/>
        <v>0.27494102955459976</v>
      </c>
      <c r="K260" s="143"/>
      <c r="L260" s="144"/>
      <c r="M260" s="144"/>
    </row>
    <row r="261" spans="2:14" x14ac:dyDescent="0.25">
      <c r="B261" s="142" t="s">
        <v>160</v>
      </c>
      <c r="C261" s="143">
        <v>12567</v>
      </c>
      <c r="D261" s="144">
        <v>-3.9734087262168538E-2</v>
      </c>
      <c r="E261" s="143">
        <v>1044</v>
      </c>
      <c r="F261" s="144">
        <f t="shared" si="32"/>
        <v>-0.91692528049653854</v>
      </c>
      <c r="G261" s="143">
        <v>10619</v>
      </c>
      <c r="H261" s="144">
        <f t="shared" si="32"/>
        <v>9.1714559386973171</v>
      </c>
      <c r="I261" s="143">
        <v>16231</v>
      </c>
      <c r="J261" s="144">
        <f t="shared" si="32"/>
        <v>0.52848667482813827</v>
      </c>
      <c r="K261" s="143"/>
      <c r="L261" s="144"/>
      <c r="M261" s="144"/>
    </row>
    <row r="262" spans="2:14" x14ac:dyDescent="0.25">
      <c r="B262" s="142" t="s">
        <v>162</v>
      </c>
      <c r="C262" s="143">
        <v>14057</v>
      </c>
      <c r="D262" s="144">
        <v>5.2091909288226823E-2</v>
      </c>
      <c r="E262" s="143">
        <v>1366</v>
      </c>
      <c r="F262" s="144">
        <f t="shared" si="32"/>
        <v>-0.90282421569324889</v>
      </c>
      <c r="G262" s="143">
        <v>9236</v>
      </c>
      <c r="H262" s="144">
        <f t="shared" si="32"/>
        <v>5.7613469985358714</v>
      </c>
      <c r="I262" s="143">
        <v>16007</v>
      </c>
      <c r="J262" s="144">
        <f t="shared" si="32"/>
        <v>0.73310957124296228</v>
      </c>
      <c r="K262" s="143"/>
      <c r="L262" s="144"/>
      <c r="M262" s="144"/>
    </row>
    <row r="263" spans="2:14" ht="15.75" x14ac:dyDescent="0.25">
      <c r="B263" s="145" t="s">
        <v>122</v>
      </c>
      <c r="C263" s="146">
        <v>220591</v>
      </c>
      <c r="D263" s="147">
        <v>4.4291902383601256E-2</v>
      </c>
      <c r="E263" s="146">
        <v>41669</v>
      </c>
      <c r="F263" s="147">
        <f t="shared" si="32"/>
        <v>-0.81110290084364278</v>
      </c>
      <c r="G263" s="146">
        <v>62984</v>
      </c>
      <c r="H263" s="147">
        <f t="shared" si="32"/>
        <v>0.51153135424416241</v>
      </c>
      <c r="I263" s="146">
        <v>206652</v>
      </c>
      <c r="J263" s="147">
        <f t="shared" si="32"/>
        <v>2.2810237520640162</v>
      </c>
      <c r="K263" s="146">
        <v>168552</v>
      </c>
      <c r="L263" s="147">
        <v>0.22600213847731676</v>
      </c>
      <c r="M263" s="147">
        <v>0.1057303112802177</v>
      </c>
    </row>
    <row r="264" spans="2:14" ht="6" customHeight="1" x14ac:dyDescent="0.25"/>
    <row r="265" spans="2:14" x14ac:dyDescent="0.25">
      <c r="B265" s="49" t="s">
        <v>352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1"/>
    </row>
    <row r="268" spans="2:14" ht="48.75" customHeight="1" thickBot="1" x14ac:dyDescent="0.3">
      <c r="B268" s="322" t="s">
        <v>364</v>
      </c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1" t="s">
        <v>210</v>
      </c>
    </row>
    <row r="269" spans="2:14" ht="10.5" customHeight="1" thickBot="1" x14ac:dyDescent="0.3">
      <c r="B269" s="135"/>
      <c r="C269" s="136"/>
      <c r="D269" s="135"/>
      <c r="E269" s="135"/>
      <c r="F269" s="135"/>
      <c r="G269" s="135"/>
      <c r="H269" s="135"/>
      <c r="I269" s="135"/>
      <c r="J269" s="135"/>
      <c r="K269" s="4"/>
      <c r="L269" s="4"/>
      <c r="N269" s="1" t="s">
        <v>211</v>
      </c>
    </row>
    <row r="270" spans="2:14" ht="22.5" thickTop="1" thickBot="1" x14ac:dyDescent="0.3">
      <c r="B270" s="150" t="str">
        <f>C270</f>
        <v>Suiza</v>
      </c>
      <c r="C270" s="332" t="s">
        <v>212</v>
      </c>
      <c r="D270" s="333"/>
      <c r="E270" s="333"/>
      <c r="F270" s="333"/>
      <c r="G270" s="333"/>
      <c r="H270" s="333"/>
      <c r="I270" s="333"/>
      <c r="J270" s="333"/>
      <c r="K270" s="333"/>
      <c r="L270" s="333"/>
      <c r="M270" s="334"/>
    </row>
    <row r="271" spans="2:14" ht="22.5" thickTop="1" thickBot="1" x14ac:dyDescent="0.3">
      <c r="B271" s="13"/>
      <c r="C271" s="335">
        <f>2019</f>
        <v>2019</v>
      </c>
      <c r="D271" s="336"/>
      <c r="E271" s="337">
        <v>2020</v>
      </c>
      <c r="F271" s="336"/>
      <c r="G271" s="337">
        <v>2021</v>
      </c>
      <c r="H271" s="336"/>
      <c r="I271" s="337">
        <v>2022</v>
      </c>
      <c r="J271" s="336"/>
      <c r="K271" s="337">
        <v>2023</v>
      </c>
      <c r="L271" s="338"/>
      <c r="M271" s="339"/>
    </row>
    <row r="272" spans="2:14" ht="16.5" thickTop="1" thickBot="1" x14ac:dyDescent="0.3">
      <c r="B272" s="16"/>
      <c r="C272" s="138" t="s">
        <v>136</v>
      </c>
      <c r="D272" s="139" t="str">
        <f>CONCATENATE("var ",RIGHT(2019,2),"/",RIGHT(2018,2))</f>
        <v>var 19/18</v>
      </c>
      <c r="E272" s="140" t="s">
        <v>136</v>
      </c>
      <c r="F272" s="139" t="str">
        <f>CONCATENATE("var ",RIGHT(E271,2),"/",RIGHT(E271-1,2))</f>
        <v>var 20/19</v>
      </c>
      <c r="G272" s="140" t="s">
        <v>136</v>
      </c>
      <c r="H272" s="139" t="str">
        <f>CONCATENATE("var ",RIGHT(G271,2),"/",RIGHT(G271-1,2))</f>
        <v>var 21/20</v>
      </c>
      <c r="I272" s="140" t="s">
        <v>136</v>
      </c>
      <c r="J272" s="139" t="str">
        <f>CONCATENATE("var ",RIGHT(I271,2),"/",RIGHT(I271-1,2))</f>
        <v>var 22/21</v>
      </c>
      <c r="K272" s="140" t="s">
        <v>136</v>
      </c>
      <c r="L272" s="139" t="str">
        <f>CONCATENATE("var ",RIGHT(K271,2),"/",RIGHT(K271-1,2))</f>
        <v>var 23/22</v>
      </c>
      <c r="M272" s="139" t="str">
        <f>CONCATENATE("var ",RIGHT(K271,2),"/",RIGHT(2019,2))</f>
        <v>var 23/19</v>
      </c>
    </row>
    <row r="273" spans="2:13" x14ac:dyDescent="0.25">
      <c r="B273" s="142" t="s">
        <v>140</v>
      </c>
      <c r="C273" s="143">
        <v>1440</v>
      </c>
      <c r="D273" s="144">
        <v>2.7837259100642386E-2</v>
      </c>
      <c r="E273" s="143">
        <v>1530</v>
      </c>
      <c r="F273" s="144">
        <f t="shared" ref="F273:J285" si="35">IFERROR(E273/C273-1,"-")</f>
        <v>6.25E-2</v>
      </c>
      <c r="G273" s="143">
        <v>236</v>
      </c>
      <c r="H273" s="144">
        <f t="shared" si="35"/>
        <v>-0.8457516339869281</v>
      </c>
      <c r="I273" s="143">
        <v>788</v>
      </c>
      <c r="J273" s="144">
        <f t="shared" si="35"/>
        <v>2.3389830508474576</v>
      </c>
      <c r="K273" s="143">
        <v>1255</v>
      </c>
      <c r="L273" s="144">
        <f t="shared" ref="L273:L280" si="36">IFERROR(K273/I273-1,"-")</f>
        <v>0.59263959390862953</v>
      </c>
      <c r="M273" s="144">
        <f>K273/C273-1</f>
        <v>-0.12847222222222221</v>
      </c>
    </row>
    <row r="274" spans="2:13" x14ac:dyDescent="0.25">
      <c r="B274" s="142" t="s">
        <v>142</v>
      </c>
      <c r="C274" s="143">
        <v>1576</v>
      </c>
      <c r="D274" s="144">
        <v>-0.21199999999999997</v>
      </c>
      <c r="E274" s="143">
        <v>1568</v>
      </c>
      <c r="F274" s="144">
        <f t="shared" si="35"/>
        <v>-5.0761421319797106E-3</v>
      </c>
      <c r="G274" s="143">
        <v>21</v>
      </c>
      <c r="H274" s="144">
        <f t="shared" si="35"/>
        <v>-0.9866071428571429</v>
      </c>
      <c r="I274" s="143">
        <v>1216</v>
      </c>
      <c r="J274" s="144">
        <f t="shared" si="35"/>
        <v>56.904761904761905</v>
      </c>
      <c r="K274" s="143">
        <v>1783</v>
      </c>
      <c r="L274" s="144">
        <f t="shared" si="36"/>
        <v>0.46628289473684204</v>
      </c>
      <c r="M274" s="144">
        <f>IFERROR(L274/C274-1,"-")</f>
        <v>-0.99970413521907564</v>
      </c>
    </row>
    <row r="275" spans="2:13" x14ac:dyDescent="0.25">
      <c r="B275" s="142" t="s">
        <v>144</v>
      </c>
      <c r="C275" s="143">
        <v>1677</v>
      </c>
      <c r="D275" s="144">
        <v>2.5061124694376602E-2</v>
      </c>
      <c r="E275" s="143">
        <v>545</v>
      </c>
      <c r="F275" s="144">
        <f t="shared" si="35"/>
        <v>-0.67501490757304716</v>
      </c>
      <c r="G275" s="143">
        <v>174</v>
      </c>
      <c r="H275" s="144">
        <f t="shared" si="35"/>
        <v>-0.68073394495412842</v>
      </c>
      <c r="I275" s="143">
        <v>1409</v>
      </c>
      <c r="J275" s="144">
        <f t="shared" si="35"/>
        <v>7.0977011494252871</v>
      </c>
      <c r="K275" s="143">
        <v>1601</v>
      </c>
      <c r="L275" s="144">
        <f t="shared" si="36"/>
        <v>0.13626685592618881</v>
      </c>
      <c r="M275" s="144">
        <f t="shared" ref="M275:M280" si="37">IFERROR(L275/C275-1,"-")</f>
        <v>-0.99991874367565525</v>
      </c>
    </row>
    <row r="276" spans="2:13" x14ac:dyDescent="0.25">
      <c r="B276" s="142" t="s">
        <v>146</v>
      </c>
      <c r="C276" s="143">
        <v>1776</v>
      </c>
      <c r="D276" s="144">
        <v>-8.4536082474226837E-2</v>
      </c>
      <c r="E276" s="143">
        <v>0</v>
      </c>
      <c r="F276" s="144">
        <f t="shared" si="35"/>
        <v>-1</v>
      </c>
      <c r="G276" s="143">
        <v>647</v>
      </c>
      <c r="H276" s="144" t="str">
        <f t="shared" si="35"/>
        <v>-</v>
      </c>
      <c r="I276" s="143">
        <v>1829</v>
      </c>
      <c r="J276" s="144">
        <f t="shared" si="35"/>
        <v>1.8268933539412675</v>
      </c>
      <c r="K276" s="143">
        <v>1849</v>
      </c>
      <c r="L276" s="144">
        <f t="shared" si="36"/>
        <v>1.0934937124111643E-2</v>
      </c>
      <c r="M276" s="144">
        <f t="shared" si="37"/>
        <v>-0.99999384294080851</v>
      </c>
    </row>
    <row r="277" spans="2:13" x14ac:dyDescent="0.25">
      <c r="B277" s="142" t="s">
        <v>148</v>
      </c>
      <c r="C277" s="143">
        <v>1378</v>
      </c>
      <c r="D277" s="144">
        <v>-9.6985583224115324E-2</v>
      </c>
      <c r="E277" s="143">
        <v>0</v>
      </c>
      <c r="F277" s="144">
        <f t="shared" si="35"/>
        <v>-1</v>
      </c>
      <c r="G277" s="143">
        <v>801</v>
      </c>
      <c r="H277" s="144" t="str">
        <f t="shared" si="35"/>
        <v>-</v>
      </c>
      <c r="I277" s="143">
        <v>1170</v>
      </c>
      <c r="J277" s="144">
        <f t="shared" si="35"/>
        <v>0.4606741573033708</v>
      </c>
      <c r="K277" s="143">
        <v>1316</v>
      </c>
      <c r="L277" s="144">
        <f t="shared" si="36"/>
        <v>0.12478632478632479</v>
      </c>
      <c r="M277" s="144">
        <f t="shared" si="37"/>
        <v>-0.99990944388622183</v>
      </c>
    </row>
    <row r="278" spans="2:13" x14ac:dyDescent="0.25">
      <c r="B278" s="142" t="s">
        <v>150</v>
      </c>
      <c r="C278" s="143">
        <v>1340</v>
      </c>
      <c r="D278" s="144">
        <v>-7.7770130763936685E-2</v>
      </c>
      <c r="E278" s="143">
        <v>2</v>
      </c>
      <c r="F278" s="144">
        <f t="shared" si="35"/>
        <v>-0.9985074626865672</v>
      </c>
      <c r="G278" s="143">
        <v>464</v>
      </c>
      <c r="H278" s="144">
        <f t="shared" si="35"/>
        <v>231</v>
      </c>
      <c r="I278" s="143">
        <v>945</v>
      </c>
      <c r="J278" s="144">
        <f t="shared" si="35"/>
        <v>1.0366379310344827</v>
      </c>
      <c r="K278" s="143">
        <v>1013</v>
      </c>
      <c r="L278" s="144">
        <f t="shared" si="36"/>
        <v>7.1957671957671998E-2</v>
      </c>
      <c r="M278" s="144">
        <f t="shared" si="37"/>
        <v>-0.99994630024480768</v>
      </c>
    </row>
    <row r="279" spans="2:13" x14ac:dyDescent="0.25">
      <c r="B279" s="142" t="s">
        <v>152</v>
      </c>
      <c r="C279" s="143">
        <v>1708</v>
      </c>
      <c r="D279" s="144">
        <v>-6.8702290076335881E-2</v>
      </c>
      <c r="E279" s="143">
        <v>264</v>
      </c>
      <c r="F279" s="144">
        <f t="shared" si="35"/>
        <v>-0.84543325526932089</v>
      </c>
      <c r="G279" s="143">
        <v>922</v>
      </c>
      <c r="H279" s="144">
        <f t="shared" si="35"/>
        <v>2.4924242424242422</v>
      </c>
      <c r="I279" s="143">
        <v>1398</v>
      </c>
      <c r="J279" s="144">
        <f t="shared" si="35"/>
        <v>0.51626898047722336</v>
      </c>
      <c r="K279" s="143">
        <v>1380</v>
      </c>
      <c r="L279" s="144">
        <f t="shared" si="36"/>
        <v>-1.2875536480686733E-2</v>
      </c>
      <c r="M279" s="144">
        <f t="shared" si="37"/>
        <v>-1.0000075383703049</v>
      </c>
    </row>
    <row r="280" spans="2:13" x14ac:dyDescent="0.25">
      <c r="B280" s="142" t="s">
        <v>154</v>
      </c>
      <c r="C280" s="143">
        <v>1411</v>
      </c>
      <c r="D280" s="144">
        <v>0.20908311910882604</v>
      </c>
      <c r="E280" s="143">
        <v>218</v>
      </c>
      <c r="F280" s="144">
        <f t="shared" si="35"/>
        <v>-0.84549964564138902</v>
      </c>
      <c r="G280" s="143">
        <v>821</v>
      </c>
      <c r="H280" s="144">
        <f t="shared" si="35"/>
        <v>2.7660550458715596</v>
      </c>
      <c r="I280" s="143">
        <v>804</v>
      </c>
      <c r="J280" s="144">
        <f t="shared" si="35"/>
        <v>-2.0706455542021884E-2</v>
      </c>
      <c r="K280" s="143">
        <v>906</v>
      </c>
      <c r="L280" s="144">
        <f t="shared" si="36"/>
        <v>0.12686567164179108</v>
      </c>
      <c r="M280" s="144">
        <f t="shared" si="37"/>
        <v>-0.99991008811364868</v>
      </c>
    </row>
    <row r="281" spans="2:13" x14ac:dyDescent="0.25">
      <c r="B281" s="142" t="s">
        <v>156</v>
      </c>
      <c r="C281" s="143">
        <v>1955</v>
      </c>
      <c r="D281" s="144">
        <v>-0.1229250785105428</v>
      </c>
      <c r="E281" s="143">
        <v>170</v>
      </c>
      <c r="F281" s="144">
        <f t="shared" si="35"/>
        <v>-0.91304347826086962</v>
      </c>
      <c r="G281" s="143">
        <v>1095</v>
      </c>
      <c r="H281" s="144">
        <f t="shared" si="35"/>
        <v>5.4411764705882355</v>
      </c>
      <c r="I281" s="143">
        <v>1112</v>
      </c>
      <c r="J281" s="144">
        <f t="shared" si="35"/>
        <v>1.5525114155251041E-2</v>
      </c>
      <c r="K281" s="143"/>
      <c r="L281" s="144"/>
      <c r="M281" s="144"/>
    </row>
    <row r="282" spans="2:13" x14ac:dyDescent="0.25">
      <c r="B282" s="142" t="s">
        <v>158</v>
      </c>
      <c r="C282" s="143">
        <v>2871</v>
      </c>
      <c r="D282" s="144">
        <v>5.4351817847961836E-2</v>
      </c>
      <c r="E282" s="143">
        <v>89</v>
      </c>
      <c r="F282" s="144">
        <f t="shared" si="35"/>
        <v>-0.96900034831069315</v>
      </c>
      <c r="G282" s="143">
        <v>2071</v>
      </c>
      <c r="H282" s="144">
        <f t="shared" si="35"/>
        <v>22.269662921348313</v>
      </c>
      <c r="I282" s="143">
        <v>2456</v>
      </c>
      <c r="J282" s="144">
        <f t="shared" si="35"/>
        <v>0.18590053114437466</v>
      </c>
      <c r="K282" s="143"/>
      <c r="L282" s="144"/>
      <c r="M282" s="144"/>
    </row>
    <row r="283" spans="2:13" x14ac:dyDescent="0.25">
      <c r="B283" s="142" t="s">
        <v>160</v>
      </c>
      <c r="C283" s="143">
        <v>2279</v>
      </c>
      <c r="D283" s="144">
        <v>0.12598814229249022</v>
      </c>
      <c r="E283" s="143">
        <v>182</v>
      </c>
      <c r="F283" s="144">
        <f t="shared" si="35"/>
        <v>-0.92014041246160594</v>
      </c>
      <c r="G283" s="143">
        <v>1883</v>
      </c>
      <c r="H283" s="144">
        <f t="shared" si="35"/>
        <v>9.3461538461538467</v>
      </c>
      <c r="I283" s="143">
        <v>1809</v>
      </c>
      <c r="J283" s="144">
        <f t="shared" si="35"/>
        <v>-3.9298990971853409E-2</v>
      </c>
      <c r="K283" s="143"/>
      <c r="L283" s="144"/>
      <c r="M283" s="144"/>
    </row>
    <row r="284" spans="2:13" x14ac:dyDescent="0.25">
      <c r="B284" s="142" t="s">
        <v>162</v>
      </c>
      <c r="C284" s="143">
        <v>1601</v>
      </c>
      <c r="D284" s="144">
        <v>-5.7126030624263802E-2</v>
      </c>
      <c r="E284" s="143">
        <v>264</v>
      </c>
      <c r="F284" s="144">
        <f t="shared" si="35"/>
        <v>-0.83510306058713302</v>
      </c>
      <c r="G284" s="143">
        <v>1141</v>
      </c>
      <c r="H284" s="144">
        <f t="shared" si="35"/>
        <v>3.3219696969696972</v>
      </c>
      <c r="I284" s="143">
        <v>1429</v>
      </c>
      <c r="J284" s="144">
        <f t="shared" si="35"/>
        <v>0.252410166520596</v>
      </c>
      <c r="K284" s="143"/>
      <c r="L284" s="144"/>
      <c r="M284" s="144"/>
    </row>
    <row r="285" spans="2:13" ht="15.75" x14ac:dyDescent="0.25">
      <c r="B285" s="145" t="s">
        <v>122</v>
      </c>
      <c r="C285" s="146">
        <v>21012</v>
      </c>
      <c r="D285" s="147">
        <v>-2.8616337663538438E-2</v>
      </c>
      <c r="E285" s="146">
        <v>4832</v>
      </c>
      <c r="F285" s="147">
        <f t="shared" si="35"/>
        <v>-0.77003616980772893</v>
      </c>
      <c r="G285" s="146">
        <v>10276</v>
      </c>
      <c r="H285" s="147">
        <f t="shared" si="35"/>
        <v>1.1266556291390728</v>
      </c>
      <c r="I285" s="146">
        <v>16365</v>
      </c>
      <c r="J285" s="147">
        <f t="shared" si="35"/>
        <v>0.59254573764110541</v>
      </c>
      <c r="K285" s="146">
        <v>11103</v>
      </c>
      <c r="L285" s="147">
        <v>0.16152317187990373</v>
      </c>
      <c r="M285" s="147">
        <v>-9.7757191613846883E-2</v>
      </c>
    </row>
    <row r="286" spans="2:13" ht="6" customHeight="1" x14ac:dyDescent="0.25"/>
    <row r="287" spans="2:13" x14ac:dyDescent="0.25">
      <c r="B287" s="49" t="s">
        <v>352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1"/>
      <c r="I288" s="141"/>
      <c r="L288" s="121"/>
    </row>
    <row r="290" spans="2:14" ht="48.75" customHeight="1" thickBot="1" x14ac:dyDescent="0.3">
      <c r="B290" s="322" t="s">
        <v>365</v>
      </c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1" t="s">
        <v>214</v>
      </c>
    </row>
    <row r="291" spans="2:14" ht="10.5" customHeight="1" thickBot="1" x14ac:dyDescent="0.3">
      <c r="B291" s="135"/>
      <c r="C291" s="136"/>
      <c r="D291" s="135"/>
      <c r="E291" s="135"/>
      <c r="F291" s="135"/>
      <c r="G291" s="135"/>
      <c r="H291" s="135"/>
      <c r="I291" s="135"/>
      <c r="J291" s="135"/>
      <c r="K291" s="4"/>
      <c r="L291" s="4"/>
      <c r="N291" s="1" t="s">
        <v>215</v>
      </c>
    </row>
    <row r="292" spans="2:14" ht="22.5" thickTop="1" thickBot="1" x14ac:dyDescent="0.3">
      <c r="B292" s="150" t="str">
        <f>C292</f>
        <v>Austria</v>
      </c>
      <c r="C292" s="332" t="s">
        <v>216</v>
      </c>
      <c r="D292" s="333"/>
      <c r="E292" s="333"/>
      <c r="F292" s="333"/>
      <c r="G292" s="333"/>
      <c r="H292" s="333"/>
      <c r="I292" s="333"/>
      <c r="J292" s="333"/>
      <c r="K292" s="333"/>
      <c r="L292" s="333"/>
      <c r="M292" s="334"/>
    </row>
    <row r="293" spans="2:14" ht="22.5" thickTop="1" thickBot="1" x14ac:dyDescent="0.3">
      <c r="B293" s="13"/>
      <c r="C293" s="335">
        <f>2019</f>
        <v>2019</v>
      </c>
      <c r="D293" s="336"/>
      <c r="E293" s="337">
        <v>2020</v>
      </c>
      <c r="F293" s="336"/>
      <c r="G293" s="337">
        <v>2021</v>
      </c>
      <c r="H293" s="336"/>
      <c r="I293" s="337">
        <v>2022</v>
      </c>
      <c r="J293" s="336"/>
      <c r="K293" s="337">
        <v>2023</v>
      </c>
      <c r="L293" s="338"/>
      <c r="M293" s="339"/>
    </row>
    <row r="294" spans="2:14" ht="16.5" thickTop="1" thickBot="1" x14ac:dyDescent="0.3">
      <c r="B294" s="16"/>
      <c r="C294" s="138" t="s">
        <v>136</v>
      </c>
      <c r="D294" s="139" t="str">
        <f>CONCATENATE("var ",RIGHT(2019,2),"/",RIGHT(2018,2))</f>
        <v>var 19/18</v>
      </c>
      <c r="E294" s="140" t="s">
        <v>136</v>
      </c>
      <c r="F294" s="139" t="str">
        <f>CONCATENATE("var ",RIGHT(E293,2),"/",RIGHT(E293-1,2))</f>
        <v>var 20/19</v>
      </c>
      <c r="G294" s="140" t="s">
        <v>136</v>
      </c>
      <c r="H294" s="139" t="str">
        <f>CONCATENATE("var ",RIGHT(G293,2),"/",RIGHT(G293-1,2))</f>
        <v>var 21/20</v>
      </c>
      <c r="I294" s="140" t="s">
        <v>136</v>
      </c>
      <c r="J294" s="139" t="str">
        <f>CONCATENATE("var ",RIGHT(I293,2),"/",RIGHT(I293-1,2))</f>
        <v>var 22/21</v>
      </c>
      <c r="K294" s="140" t="s">
        <v>136</v>
      </c>
      <c r="L294" s="139" t="str">
        <f>CONCATENATE("var ",RIGHT(K293,2),"/",RIGHT(K293-1,2))</f>
        <v>var 23/22</v>
      </c>
      <c r="M294" s="139" t="str">
        <f>CONCATENATE("var ",RIGHT(K293,2),"/",RIGHT(2019,2))</f>
        <v>var 23/19</v>
      </c>
    </row>
    <row r="295" spans="2:14" x14ac:dyDescent="0.25">
      <c r="B295" s="142" t="s">
        <v>140</v>
      </c>
      <c r="C295" s="143">
        <v>582</v>
      </c>
      <c r="D295" s="144">
        <v>-0.11550151975683887</v>
      </c>
      <c r="E295" s="143">
        <v>459</v>
      </c>
      <c r="F295" s="144">
        <f t="shared" ref="F295:J307" si="38">IFERROR(E295/C295-1,"-")</f>
        <v>-0.21134020618556704</v>
      </c>
      <c r="G295" s="143">
        <v>66</v>
      </c>
      <c r="H295" s="144">
        <f t="shared" si="38"/>
        <v>-0.85620915032679745</v>
      </c>
      <c r="I295" s="143">
        <v>485</v>
      </c>
      <c r="J295" s="144">
        <f t="shared" si="38"/>
        <v>6.3484848484848486</v>
      </c>
      <c r="K295" s="143">
        <v>752</v>
      </c>
      <c r="L295" s="144">
        <f t="shared" ref="L295:L302" si="39">IFERROR(K295/I295-1,"-")</f>
        <v>0.55051546391752582</v>
      </c>
      <c r="M295" s="144">
        <f>K295/C295-1</f>
        <v>0.29209621993127155</v>
      </c>
    </row>
    <row r="296" spans="2:14" x14ac:dyDescent="0.25">
      <c r="B296" s="142" t="s">
        <v>142</v>
      </c>
      <c r="C296" s="143">
        <v>858</v>
      </c>
      <c r="D296" s="144">
        <v>0.37060702875399354</v>
      </c>
      <c r="E296" s="143">
        <v>499</v>
      </c>
      <c r="F296" s="144">
        <f t="shared" si="38"/>
        <v>-0.4184149184149184</v>
      </c>
      <c r="G296" s="143">
        <v>14</v>
      </c>
      <c r="H296" s="144">
        <f t="shared" si="38"/>
        <v>-0.97194388777555107</v>
      </c>
      <c r="I296" s="143">
        <v>514</v>
      </c>
      <c r="J296" s="144">
        <f t="shared" si="38"/>
        <v>35.714285714285715</v>
      </c>
      <c r="K296" s="143">
        <v>765</v>
      </c>
      <c r="L296" s="144">
        <f t="shared" si="39"/>
        <v>0.48832684824902728</v>
      </c>
      <c r="M296" s="144">
        <f>IFERROR(L296/C296-1,"-")</f>
        <v>-0.9994308544892202</v>
      </c>
    </row>
    <row r="297" spans="2:14" x14ac:dyDescent="0.25">
      <c r="B297" s="142" t="s">
        <v>144</v>
      </c>
      <c r="C297" s="143">
        <v>456</v>
      </c>
      <c r="D297" s="144">
        <v>-0.15711645101663585</v>
      </c>
      <c r="E297" s="143">
        <v>180</v>
      </c>
      <c r="F297" s="144">
        <f t="shared" si="38"/>
        <v>-0.60526315789473684</v>
      </c>
      <c r="G297" s="143">
        <v>59</v>
      </c>
      <c r="H297" s="144">
        <f t="shared" si="38"/>
        <v>-0.67222222222222228</v>
      </c>
      <c r="I297" s="143">
        <v>494</v>
      </c>
      <c r="J297" s="144">
        <f t="shared" si="38"/>
        <v>7.3728813559322042</v>
      </c>
      <c r="K297" s="143">
        <v>498</v>
      </c>
      <c r="L297" s="144">
        <f t="shared" si="39"/>
        <v>8.0971659919029104E-3</v>
      </c>
      <c r="M297" s="144">
        <f t="shared" ref="M297:M302" si="40">IFERROR(L297/C297-1,"-")</f>
        <v>-0.99998224305703531</v>
      </c>
    </row>
    <row r="298" spans="2:14" x14ac:dyDescent="0.25">
      <c r="B298" s="142" t="s">
        <v>146</v>
      </c>
      <c r="C298" s="143">
        <v>435</v>
      </c>
      <c r="D298" s="144">
        <v>0.1328125</v>
      </c>
      <c r="E298" s="143">
        <v>0</v>
      </c>
      <c r="F298" s="144">
        <f t="shared" si="38"/>
        <v>-1</v>
      </c>
      <c r="G298" s="143">
        <v>47</v>
      </c>
      <c r="H298" s="144" t="str">
        <f t="shared" si="38"/>
        <v>-</v>
      </c>
      <c r="I298" s="143">
        <v>569</v>
      </c>
      <c r="J298" s="144">
        <f t="shared" si="38"/>
        <v>11.106382978723405</v>
      </c>
      <c r="K298" s="143">
        <v>319</v>
      </c>
      <c r="L298" s="144">
        <f t="shared" si="39"/>
        <v>-0.43936731107205629</v>
      </c>
      <c r="M298" s="144">
        <f t="shared" si="40"/>
        <v>-1.0010100397955679</v>
      </c>
    </row>
    <row r="299" spans="2:14" x14ac:dyDescent="0.25">
      <c r="B299" s="142" t="s">
        <v>148</v>
      </c>
      <c r="C299" s="143">
        <v>275</v>
      </c>
      <c r="D299" s="144">
        <v>0.27906976744186052</v>
      </c>
      <c r="E299" s="143">
        <v>0</v>
      </c>
      <c r="F299" s="144">
        <f t="shared" si="38"/>
        <v>-1</v>
      </c>
      <c r="G299" s="143">
        <v>41</v>
      </c>
      <c r="H299" s="144" t="str">
        <f t="shared" si="38"/>
        <v>-</v>
      </c>
      <c r="I299" s="143">
        <v>320</v>
      </c>
      <c r="J299" s="144">
        <f t="shared" si="38"/>
        <v>6.8048780487804876</v>
      </c>
      <c r="K299" s="143">
        <v>291</v>
      </c>
      <c r="L299" s="144">
        <f t="shared" si="39"/>
        <v>-9.0624999999999956E-2</v>
      </c>
      <c r="M299" s="144">
        <f t="shared" si="40"/>
        <v>-1.0003295454545456</v>
      </c>
    </row>
    <row r="300" spans="2:14" x14ac:dyDescent="0.25">
      <c r="B300" s="142" t="s">
        <v>150</v>
      </c>
      <c r="C300" s="143">
        <v>295</v>
      </c>
      <c r="D300" s="144">
        <v>8.0586080586080522E-2</v>
      </c>
      <c r="E300" s="143">
        <v>1</v>
      </c>
      <c r="F300" s="144">
        <f t="shared" si="38"/>
        <v>-0.99661016949152548</v>
      </c>
      <c r="G300" s="143">
        <v>55</v>
      </c>
      <c r="H300" s="144">
        <f t="shared" si="38"/>
        <v>54</v>
      </c>
      <c r="I300" s="143">
        <v>263</v>
      </c>
      <c r="J300" s="144">
        <f t="shared" si="38"/>
        <v>3.7818181818181822</v>
      </c>
      <c r="K300" s="143">
        <v>255</v>
      </c>
      <c r="L300" s="144">
        <f t="shared" si="39"/>
        <v>-3.041825095057038E-2</v>
      </c>
      <c r="M300" s="144">
        <f t="shared" si="40"/>
        <v>-1.0001031127150868</v>
      </c>
    </row>
    <row r="301" spans="2:14" x14ac:dyDescent="0.25">
      <c r="B301" s="142" t="s">
        <v>152</v>
      </c>
      <c r="C301" s="143">
        <v>468</v>
      </c>
      <c r="D301" s="144">
        <v>-0.19725557461406518</v>
      </c>
      <c r="E301" s="143">
        <v>65</v>
      </c>
      <c r="F301" s="144">
        <f t="shared" si="38"/>
        <v>-0.86111111111111116</v>
      </c>
      <c r="G301" s="143">
        <v>148</v>
      </c>
      <c r="H301" s="144">
        <f t="shared" si="38"/>
        <v>1.2769230769230768</v>
      </c>
      <c r="I301" s="143">
        <v>499</v>
      </c>
      <c r="J301" s="144">
        <f t="shared" si="38"/>
        <v>2.3716216216216215</v>
      </c>
      <c r="K301" s="143">
        <v>401</v>
      </c>
      <c r="L301" s="144">
        <f t="shared" si="39"/>
        <v>-0.19639278557114226</v>
      </c>
      <c r="M301" s="144">
        <f t="shared" si="40"/>
        <v>-1.0004196427042118</v>
      </c>
    </row>
    <row r="302" spans="2:14" x14ac:dyDescent="0.25">
      <c r="B302" s="142" t="s">
        <v>154</v>
      </c>
      <c r="C302" s="143">
        <v>353</v>
      </c>
      <c r="D302" s="144">
        <v>2.6162790697674465E-2</v>
      </c>
      <c r="E302" s="143">
        <v>70</v>
      </c>
      <c r="F302" s="144">
        <f t="shared" si="38"/>
        <v>-0.80169971671388107</v>
      </c>
      <c r="G302" s="143">
        <v>201</v>
      </c>
      <c r="H302" s="144">
        <f t="shared" si="38"/>
        <v>1.8714285714285714</v>
      </c>
      <c r="I302" s="143">
        <v>388</v>
      </c>
      <c r="J302" s="144">
        <f t="shared" si="38"/>
        <v>0.93034825870646776</v>
      </c>
      <c r="K302" s="143">
        <v>259</v>
      </c>
      <c r="L302" s="144">
        <f t="shared" si="39"/>
        <v>-0.33247422680412375</v>
      </c>
      <c r="M302" s="144">
        <f t="shared" si="40"/>
        <v>-1.0009418533337227</v>
      </c>
    </row>
    <row r="303" spans="2:14" x14ac:dyDescent="0.25">
      <c r="B303" s="142" t="s">
        <v>156</v>
      </c>
      <c r="C303" s="143">
        <v>325</v>
      </c>
      <c r="D303" s="144">
        <v>-0.14698162729658792</v>
      </c>
      <c r="E303" s="143">
        <v>35</v>
      </c>
      <c r="F303" s="144">
        <f t="shared" si="38"/>
        <v>-0.89230769230769225</v>
      </c>
      <c r="G303" s="143">
        <v>193</v>
      </c>
      <c r="H303" s="144">
        <f t="shared" si="38"/>
        <v>4.5142857142857142</v>
      </c>
      <c r="I303" s="143">
        <v>352</v>
      </c>
      <c r="J303" s="144">
        <f t="shared" si="38"/>
        <v>0.82383419689119175</v>
      </c>
      <c r="K303" s="143"/>
      <c r="L303" s="144"/>
      <c r="M303" s="144"/>
    </row>
    <row r="304" spans="2:14" x14ac:dyDescent="0.25">
      <c r="B304" s="142" t="s">
        <v>158</v>
      </c>
      <c r="C304" s="143">
        <v>462</v>
      </c>
      <c r="D304" s="144">
        <v>-8.5148514851485113E-2</v>
      </c>
      <c r="E304" s="143">
        <v>41</v>
      </c>
      <c r="F304" s="144">
        <f t="shared" si="38"/>
        <v>-0.91125541125541121</v>
      </c>
      <c r="G304" s="143">
        <v>394</v>
      </c>
      <c r="H304" s="144">
        <f t="shared" si="38"/>
        <v>8.6097560975609753</v>
      </c>
      <c r="I304" s="143">
        <v>548</v>
      </c>
      <c r="J304" s="144">
        <f t="shared" si="38"/>
        <v>0.3908629441624365</v>
      </c>
      <c r="K304" s="143"/>
      <c r="L304" s="144"/>
      <c r="M304" s="144"/>
    </row>
    <row r="305" spans="2:14" x14ac:dyDescent="0.25">
      <c r="B305" s="142" t="s">
        <v>160</v>
      </c>
      <c r="C305" s="143">
        <v>612</v>
      </c>
      <c r="D305" s="144">
        <v>-0.36316337148803335</v>
      </c>
      <c r="E305" s="143">
        <v>54</v>
      </c>
      <c r="F305" s="144">
        <f t="shared" si="38"/>
        <v>-0.91176470588235292</v>
      </c>
      <c r="G305" s="143">
        <v>514</v>
      </c>
      <c r="H305" s="144">
        <f t="shared" si="38"/>
        <v>8.518518518518519</v>
      </c>
      <c r="I305" s="143">
        <v>665</v>
      </c>
      <c r="J305" s="144">
        <f t="shared" si="38"/>
        <v>0.29377431906614793</v>
      </c>
      <c r="K305" s="143"/>
      <c r="L305" s="144"/>
      <c r="M305" s="144"/>
    </row>
    <row r="306" spans="2:14" x14ac:dyDescent="0.25">
      <c r="B306" s="142" t="s">
        <v>162</v>
      </c>
      <c r="C306" s="143">
        <v>396</v>
      </c>
      <c r="D306" s="144">
        <v>-0.3529411764705882</v>
      </c>
      <c r="E306" s="143">
        <v>85</v>
      </c>
      <c r="F306" s="144">
        <f t="shared" si="38"/>
        <v>-0.78535353535353536</v>
      </c>
      <c r="G306" s="143">
        <v>359</v>
      </c>
      <c r="H306" s="144">
        <f t="shared" si="38"/>
        <v>3.223529411764706</v>
      </c>
      <c r="I306" s="143">
        <v>520</v>
      </c>
      <c r="J306" s="144">
        <f t="shared" si="38"/>
        <v>0.44846796657381605</v>
      </c>
      <c r="K306" s="143"/>
      <c r="L306" s="144"/>
      <c r="M306" s="144"/>
    </row>
    <row r="307" spans="2:14" ht="15.75" x14ac:dyDescent="0.25">
      <c r="B307" s="145" t="s">
        <v>122</v>
      </c>
      <c r="C307" s="146">
        <v>5517</v>
      </c>
      <c r="D307" s="147">
        <v>-9.3046194312017105E-2</v>
      </c>
      <c r="E307" s="146">
        <v>1489</v>
      </c>
      <c r="F307" s="147">
        <f t="shared" si="38"/>
        <v>-0.7301069421787203</v>
      </c>
      <c r="G307" s="146">
        <v>2091</v>
      </c>
      <c r="H307" s="147">
        <f t="shared" si="38"/>
        <v>0.40429818670248485</v>
      </c>
      <c r="I307" s="146">
        <v>5617</v>
      </c>
      <c r="J307" s="147">
        <f t="shared" si="38"/>
        <v>1.6862745098039214</v>
      </c>
      <c r="K307" s="146">
        <v>3540</v>
      </c>
      <c r="L307" s="147">
        <v>2.2650056625141968E-3</v>
      </c>
      <c r="M307" s="147">
        <v>-4.889844169801183E-2</v>
      </c>
    </row>
    <row r="308" spans="2:14" ht="6" customHeight="1" x14ac:dyDescent="0.25"/>
    <row r="309" spans="2:14" x14ac:dyDescent="0.25">
      <c r="B309" s="49" t="s">
        <v>352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1"/>
      <c r="E310" s="121"/>
      <c r="G310" s="121"/>
      <c r="I310" s="121"/>
      <c r="K310" s="121"/>
    </row>
    <row r="313" spans="2:14" ht="48.75" customHeight="1" thickBot="1" x14ac:dyDescent="0.3">
      <c r="B313" s="322" t="s">
        <v>366</v>
      </c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1" t="s">
        <v>214</v>
      </c>
    </row>
    <row r="314" spans="2:14" ht="10.5" customHeight="1" thickBot="1" x14ac:dyDescent="0.3">
      <c r="B314" s="135"/>
      <c r="C314" s="136"/>
      <c r="D314" s="135"/>
      <c r="E314" s="135"/>
      <c r="F314" s="135"/>
      <c r="G314" s="135"/>
      <c r="H314" s="135"/>
      <c r="I314" s="135"/>
      <c r="J314" s="135"/>
      <c r="K314" s="4"/>
      <c r="L314" s="4"/>
      <c r="N314" s="1" t="s">
        <v>215</v>
      </c>
    </row>
    <row r="315" spans="2:14" ht="22.5" thickTop="1" thickBot="1" x14ac:dyDescent="0.3">
      <c r="B315" s="150" t="str">
        <f>C315</f>
        <v>Canadá</v>
      </c>
      <c r="C315" s="332" t="s">
        <v>218</v>
      </c>
      <c r="D315" s="333"/>
      <c r="E315" s="333"/>
      <c r="F315" s="333"/>
      <c r="G315" s="333"/>
      <c r="H315" s="333"/>
      <c r="I315" s="333"/>
      <c r="J315" s="333"/>
      <c r="K315" s="333"/>
      <c r="L315" s="333"/>
      <c r="M315" s="334"/>
    </row>
    <row r="316" spans="2:14" ht="22.5" thickTop="1" thickBot="1" x14ac:dyDescent="0.3">
      <c r="B316" s="13"/>
      <c r="C316" s="335">
        <f>2019</f>
        <v>2019</v>
      </c>
      <c r="D316" s="336"/>
      <c r="E316" s="337">
        <v>2020</v>
      </c>
      <c r="F316" s="336"/>
      <c r="G316" s="337">
        <v>2021</v>
      </c>
      <c r="H316" s="336"/>
      <c r="I316" s="337">
        <v>2022</v>
      </c>
      <c r="J316" s="336"/>
      <c r="K316" s="337">
        <v>2023</v>
      </c>
      <c r="L316" s="338"/>
      <c r="M316" s="339"/>
    </row>
    <row r="317" spans="2:14" ht="16.5" thickTop="1" thickBot="1" x14ac:dyDescent="0.3">
      <c r="B317" s="16"/>
      <c r="C317" s="138" t="s">
        <v>136</v>
      </c>
      <c r="D317" s="139" t="str">
        <f>CONCATENATE("var ",RIGHT(2019,2),"/",RIGHT(2018,2))</f>
        <v>var 19/18</v>
      </c>
      <c r="E317" s="140" t="s">
        <v>136</v>
      </c>
      <c r="F317" s="139" t="str">
        <f>CONCATENATE("var ",RIGHT(E316,2),"/",RIGHT(E316-1,2))</f>
        <v>var 20/19</v>
      </c>
      <c r="G317" s="140" t="s">
        <v>136</v>
      </c>
      <c r="H317" s="139" t="str">
        <f>CONCATENATE("var ",RIGHT(G316,2),"/",RIGHT(G316-1,2))</f>
        <v>var 21/20</v>
      </c>
      <c r="I317" s="140" t="s">
        <v>136</v>
      </c>
      <c r="J317" s="139" t="str">
        <f>CONCATENATE("var ",RIGHT(I316,2),"/",RIGHT(I316-1,2))</f>
        <v>var 22/21</v>
      </c>
      <c r="K317" s="140" t="s">
        <v>136</v>
      </c>
      <c r="L317" s="139" t="str">
        <f>CONCATENATE("var ",RIGHT(K316,2),"/",RIGHT(K316-1,2))</f>
        <v>var 23/22</v>
      </c>
      <c r="M317" s="139" t="str">
        <f>CONCATENATE("var ",RIGHT(K316,2),"/",RIGHT(2019,2))</f>
        <v>var 23/19</v>
      </c>
    </row>
    <row r="318" spans="2:14" x14ac:dyDescent="0.25">
      <c r="B318" s="142" t="s">
        <v>140</v>
      </c>
      <c r="C318" s="143">
        <v>79</v>
      </c>
      <c r="D318" s="144">
        <v>-0.57297297297297289</v>
      </c>
      <c r="E318" s="143">
        <v>202</v>
      </c>
      <c r="F318" s="144">
        <f t="shared" ref="F318:J330" si="41">IFERROR(E318/C318-1,"-")</f>
        <v>1.5569620253164556</v>
      </c>
      <c r="G318" s="143">
        <v>8</v>
      </c>
      <c r="H318" s="144">
        <f t="shared" si="41"/>
        <v>-0.96039603960396036</v>
      </c>
      <c r="I318" s="143">
        <v>64</v>
      </c>
      <c r="J318" s="144">
        <f t="shared" si="41"/>
        <v>7</v>
      </c>
      <c r="K318" s="143">
        <v>158</v>
      </c>
      <c r="L318" s="144">
        <f t="shared" ref="L318:L325" si="42">IFERROR(K318/I318-1,"-")</f>
        <v>1.46875</v>
      </c>
      <c r="M318" s="144">
        <f>K318/C318-1</f>
        <v>1</v>
      </c>
    </row>
    <row r="319" spans="2:14" x14ac:dyDescent="0.25">
      <c r="B319" s="142" t="s">
        <v>142</v>
      </c>
      <c r="C319" s="143">
        <v>110</v>
      </c>
      <c r="D319" s="144">
        <v>-0.33333333333333337</v>
      </c>
      <c r="E319" s="143">
        <v>127</v>
      </c>
      <c r="F319" s="144">
        <f t="shared" si="41"/>
        <v>0.15454545454545454</v>
      </c>
      <c r="G319" s="143">
        <v>2</v>
      </c>
      <c r="H319" s="144">
        <f t="shared" si="41"/>
        <v>-0.98425196850393704</v>
      </c>
      <c r="I319" s="143">
        <v>80</v>
      </c>
      <c r="J319" s="144">
        <f t="shared" si="41"/>
        <v>39</v>
      </c>
      <c r="K319" s="143">
        <v>157</v>
      </c>
      <c r="L319" s="144">
        <f t="shared" si="42"/>
        <v>0.96249999999999991</v>
      </c>
      <c r="M319" s="144">
        <f>IFERROR(L319/C319-1,"-")</f>
        <v>-0.99124999999999996</v>
      </c>
    </row>
    <row r="320" spans="2:14" x14ac:dyDescent="0.25">
      <c r="B320" s="142" t="s">
        <v>144</v>
      </c>
      <c r="C320" s="143">
        <v>110</v>
      </c>
      <c r="D320" s="144">
        <v>-0.23611111111111116</v>
      </c>
      <c r="E320" s="143">
        <v>120</v>
      </c>
      <c r="F320" s="144">
        <f t="shared" si="41"/>
        <v>9.0909090909090828E-2</v>
      </c>
      <c r="G320" s="143">
        <v>8</v>
      </c>
      <c r="H320" s="144">
        <f t="shared" si="41"/>
        <v>-0.93333333333333335</v>
      </c>
      <c r="I320" s="143">
        <v>108</v>
      </c>
      <c r="J320" s="144">
        <f t="shared" si="41"/>
        <v>12.5</v>
      </c>
      <c r="K320" s="143">
        <v>204</v>
      </c>
      <c r="L320" s="144">
        <f t="shared" si="42"/>
        <v>0.88888888888888884</v>
      </c>
      <c r="M320" s="144">
        <f t="shared" ref="M320:M325" si="43">IFERROR(L320/C320-1,"-")</f>
        <v>-0.99191919191919187</v>
      </c>
    </row>
    <row r="321" spans="2:13" x14ac:dyDescent="0.25">
      <c r="B321" s="142" t="s">
        <v>146</v>
      </c>
      <c r="C321" s="143">
        <v>113</v>
      </c>
      <c r="D321" s="144">
        <v>-0.10317460317460314</v>
      </c>
      <c r="E321" s="143">
        <v>0</v>
      </c>
      <c r="F321" s="144">
        <f t="shared" si="41"/>
        <v>-1</v>
      </c>
      <c r="G321" s="143">
        <v>7</v>
      </c>
      <c r="H321" s="144" t="str">
        <f t="shared" si="41"/>
        <v>-</v>
      </c>
      <c r="I321" s="143">
        <v>105</v>
      </c>
      <c r="J321" s="144">
        <f t="shared" si="41"/>
        <v>14</v>
      </c>
      <c r="K321" s="143">
        <v>124</v>
      </c>
      <c r="L321" s="144">
        <f t="shared" si="42"/>
        <v>0.18095238095238098</v>
      </c>
      <c r="M321" s="144">
        <f t="shared" si="43"/>
        <v>-0.9983986514959966</v>
      </c>
    </row>
    <row r="322" spans="2:13" x14ac:dyDescent="0.25">
      <c r="B322" s="142" t="s">
        <v>148</v>
      </c>
      <c r="C322" s="143">
        <v>135</v>
      </c>
      <c r="D322" s="144">
        <v>0.6875</v>
      </c>
      <c r="E322" s="143">
        <v>0</v>
      </c>
      <c r="F322" s="144">
        <f t="shared" si="41"/>
        <v>-1</v>
      </c>
      <c r="G322" s="143">
        <v>3</v>
      </c>
      <c r="H322" s="144" t="str">
        <f t="shared" si="41"/>
        <v>-</v>
      </c>
      <c r="I322" s="143">
        <v>67</v>
      </c>
      <c r="J322" s="144">
        <f t="shared" si="41"/>
        <v>21.333333333333332</v>
      </c>
      <c r="K322" s="143">
        <v>99</v>
      </c>
      <c r="L322" s="144">
        <f t="shared" si="42"/>
        <v>0.47761194029850751</v>
      </c>
      <c r="M322" s="144">
        <f t="shared" si="43"/>
        <v>-0.99646213377556658</v>
      </c>
    </row>
    <row r="323" spans="2:13" x14ac:dyDescent="0.25">
      <c r="B323" s="142" t="s">
        <v>150</v>
      </c>
      <c r="C323" s="143">
        <v>109</v>
      </c>
      <c r="D323" s="144">
        <v>0.9464285714285714</v>
      </c>
      <c r="E323" s="143">
        <v>0</v>
      </c>
      <c r="F323" s="144">
        <f t="shared" si="41"/>
        <v>-1</v>
      </c>
      <c r="G323" s="143">
        <v>5</v>
      </c>
      <c r="H323" s="144" t="str">
        <f t="shared" si="41"/>
        <v>-</v>
      </c>
      <c r="I323" s="143">
        <v>53</v>
      </c>
      <c r="J323" s="144">
        <f t="shared" si="41"/>
        <v>9.6</v>
      </c>
      <c r="K323" s="143">
        <v>81</v>
      </c>
      <c r="L323" s="144">
        <f t="shared" si="42"/>
        <v>0.52830188679245293</v>
      </c>
      <c r="M323" s="144">
        <f t="shared" si="43"/>
        <v>-0.99515319369915178</v>
      </c>
    </row>
    <row r="324" spans="2:13" x14ac:dyDescent="0.25">
      <c r="B324" s="142" t="s">
        <v>152</v>
      </c>
      <c r="C324" s="143">
        <v>94</v>
      </c>
      <c r="D324" s="144">
        <v>0.77358490566037741</v>
      </c>
      <c r="E324" s="143">
        <v>5</v>
      </c>
      <c r="F324" s="144">
        <f t="shared" si="41"/>
        <v>-0.94680851063829785</v>
      </c>
      <c r="G324" s="143">
        <v>14</v>
      </c>
      <c r="H324" s="144">
        <f t="shared" si="41"/>
        <v>1.7999999999999998</v>
      </c>
      <c r="I324" s="143">
        <v>95</v>
      </c>
      <c r="J324" s="144">
        <f t="shared" si="41"/>
        <v>5.7857142857142856</v>
      </c>
      <c r="K324" s="143">
        <v>65</v>
      </c>
      <c r="L324" s="144">
        <f t="shared" si="42"/>
        <v>-0.31578947368421051</v>
      </c>
      <c r="M324" s="144">
        <f t="shared" si="43"/>
        <v>-1.0033594624860023</v>
      </c>
    </row>
    <row r="325" spans="2:13" x14ac:dyDescent="0.25">
      <c r="B325" s="142" t="s">
        <v>154</v>
      </c>
      <c r="C325" s="143">
        <v>210</v>
      </c>
      <c r="D325" s="144">
        <v>2.1343283582089554</v>
      </c>
      <c r="E325" s="143">
        <v>18</v>
      </c>
      <c r="F325" s="144">
        <f t="shared" si="41"/>
        <v>-0.91428571428571426</v>
      </c>
      <c r="G325" s="143">
        <v>13</v>
      </c>
      <c r="H325" s="144">
        <f t="shared" si="41"/>
        <v>-0.27777777777777779</v>
      </c>
      <c r="I325" s="143">
        <v>51</v>
      </c>
      <c r="J325" s="144">
        <f t="shared" si="41"/>
        <v>2.9230769230769229</v>
      </c>
      <c r="K325" s="143">
        <v>88</v>
      </c>
      <c r="L325" s="144">
        <f t="shared" si="42"/>
        <v>0.72549019607843146</v>
      </c>
      <c r="M325" s="144">
        <f t="shared" si="43"/>
        <v>-0.99654528478057891</v>
      </c>
    </row>
    <row r="326" spans="2:13" x14ac:dyDescent="0.25">
      <c r="B326" s="142" t="s">
        <v>156</v>
      </c>
      <c r="C326" s="143">
        <v>101</v>
      </c>
      <c r="D326" s="144">
        <v>0.68333333333333335</v>
      </c>
      <c r="E326" s="143">
        <v>8</v>
      </c>
      <c r="F326" s="144">
        <f t="shared" si="41"/>
        <v>-0.92079207920792083</v>
      </c>
      <c r="G326" s="143">
        <v>28</v>
      </c>
      <c r="H326" s="144">
        <f t="shared" si="41"/>
        <v>2.5</v>
      </c>
      <c r="I326" s="143">
        <v>129</v>
      </c>
      <c r="J326" s="144">
        <f t="shared" si="41"/>
        <v>3.6071428571428568</v>
      </c>
      <c r="K326" s="143"/>
      <c r="L326" s="144"/>
      <c r="M326" s="144"/>
    </row>
    <row r="327" spans="2:13" x14ac:dyDescent="0.25">
      <c r="B327" s="142" t="s">
        <v>158</v>
      </c>
      <c r="C327" s="143">
        <v>134</v>
      </c>
      <c r="D327" s="144">
        <v>0.71794871794871784</v>
      </c>
      <c r="E327" s="143">
        <v>25</v>
      </c>
      <c r="F327" s="144">
        <f t="shared" si="41"/>
        <v>-0.81343283582089554</v>
      </c>
      <c r="G327" s="143">
        <v>37</v>
      </c>
      <c r="H327" s="144">
        <f t="shared" si="41"/>
        <v>0.48</v>
      </c>
      <c r="I327" s="143">
        <v>135</v>
      </c>
      <c r="J327" s="144">
        <f t="shared" si="41"/>
        <v>2.6486486486486487</v>
      </c>
      <c r="K327" s="143"/>
      <c r="L327" s="144"/>
      <c r="M327" s="144"/>
    </row>
    <row r="328" spans="2:13" x14ac:dyDescent="0.25">
      <c r="B328" s="142" t="s">
        <v>160</v>
      </c>
      <c r="C328" s="143">
        <v>89</v>
      </c>
      <c r="D328" s="144">
        <v>-0.13592233009708743</v>
      </c>
      <c r="E328" s="143">
        <v>18</v>
      </c>
      <c r="F328" s="144">
        <f t="shared" si="41"/>
        <v>-0.797752808988764</v>
      </c>
      <c r="G328" s="143">
        <v>63</v>
      </c>
      <c r="H328" s="144">
        <f t="shared" si="41"/>
        <v>2.5</v>
      </c>
      <c r="I328" s="143">
        <v>106</v>
      </c>
      <c r="J328" s="144">
        <f t="shared" si="41"/>
        <v>0.68253968253968256</v>
      </c>
      <c r="K328" s="143"/>
      <c r="L328" s="144"/>
      <c r="M328" s="144"/>
    </row>
    <row r="329" spans="2:13" x14ac:dyDescent="0.25">
      <c r="B329" s="142" t="s">
        <v>162</v>
      </c>
      <c r="C329" s="143">
        <v>107</v>
      </c>
      <c r="D329" s="144">
        <v>9.4339622641510523E-3</v>
      </c>
      <c r="E329" s="143">
        <v>28</v>
      </c>
      <c r="F329" s="144">
        <f t="shared" si="41"/>
        <v>-0.73831775700934577</v>
      </c>
      <c r="G329" s="143">
        <v>77</v>
      </c>
      <c r="H329" s="144">
        <f t="shared" si="41"/>
        <v>1.75</v>
      </c>
      <c r="I329" s="143">
        <v>157</v>
      </c>
      <c r="J329" s="144">
        <f t="shared" si="41"/>
        <v>1.0389610389610389</v>
      </c>
      <c r="K329" s="143"/>
      <c r="L329" s="144"/>
      <c r="M329" s="144"/>
    </row>
    <row r="330" spans="2:13" ht="15.75" x14ac:dyDescent="0.25">
      <c r="B330" s="145" t="s">
        <v>122</v>
      </c>
      <c r="C330" s="146">
        <v>1391</v>
      </c>
      <c r="D330" s="147">
        <v>0.13736713000817669</v>
      </c>
      <c r="E330" s="146">
        <v>551</v>
      </c>
      <c r="F330" s="147">
        <f t="shared" si="41"/>
        <v>-0.60388209920920199</v>
      </c>
      <c r="G330" s="146">
        <v>265</v>
      </c>
      <c r="H330" s="147">
        <f t="shared" si="41"/>
        <v>-0.51905626134301275</v>
      </c>
      <c r="I330" s="146">
        <v>1150</v>
      </c>
      <c r="J330" s="147">
        <f t="shared" si="41"/>
        <v>3.3396226415094343</v>
      </c>
      <c r="K330" s="146">
        <v>976</v>
      </c>
      <c r="L330" s="147">
        <v>0.56661316211877999</v>
      </c>
      <c r="M330" s="147">
        <v>1.6666666666666607E-2</v>
      </c>
    </row>
    <row r="331" spans="2:13" ht="6" customHeight="1" x14ac:dyDescent="0.25"/>
    <row r="332" spans="2:13" x14ac:dyDescent="0.25">
      <c r="B332" s="49" t="s">
        <v>352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1"/>
      <c r="E333" s="121"/>
      <c r="G333" s="121"/>
      <c r="I333" s="121"/>
      <c r="K333" s="121"/>
    </row>
    <row r="339" spans="2:14" ht="48.75" customHeight="1" thickBot="1" x14ac:dyDescent="0.3">
      <c r="B339" s="322" t="s">
        <v>367</v>
      </c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1" t="s">
        <v>214</v>
      </c>
    </row>
    <row r="340" spans="2:14" ht="10.5" customHeight="1" thickBot="1" x14ac:dyDescent="0.3">
      <c r="B340" s="135"/>
      <c r="C340" s="136"/>
      <c r="D340" s="135"/>
      <c r="E340" s="135"/>
      <c r="F340" s="135"/>
      <c r="G340" s="135"/>
      <c r="H340" s="135"/>
      <c r="I340" s="135"/>
      <c r="J340" s="135"/>
      <c r="K340" s="4"/>
      <c r="L340" s="4"/>
      <c r="N340" s="1" t="s">
        <v>215</v>
      </c>
    </row>
    <row r="341" spans="2:14" ht="22.5" thickTop="1" thickBot="1" x14ac:dyDescent="0.3">
      <c r="B341" s="150" t="str">
        <f>C341</f>
        <v>Dinamarca</v>
      </c>
      <c r="C341" s="332" t="s">
        <v>220</v>
      </c>
      <c r="D341" s="333"/>
      <c r="E341" s="333"/>
      <c r="F341" s="333"/>
      <c r="G341" s="333"/>
      <c r="H341" s="333"/>
      <c r="I341" s="333"/>
      <c r="J341" s="333"/>
      <c r="K341" s="333"/>
      <c r="L341" s="333"/>
      <c r="M341" s="334"/>
    </row>
    <row r="342" spans="2:14" ht="22.5" thickTop="1" thickBot="1" x14ac:dyDescent="0.3">
      <c r="B342" s="13"/>
      <c r="C342" s="335">
        <f>2019</f>
        <v>2019</v>
      </c>
      <c r="D342" s="336"/>
      <c r="E342" s="337">
        <v>2020</v>
      </c>
      <c r="F342" s="336"/>
      <c r="G342" s="337">
        <v>2021</v>
      </c>
      <c r="H342" s="336"/>
      <c r="I342" s="337">
        <v>2022</v>
      </c>
      <c r="J342" s="336"/>
      <c r="K342" s="337">
        <v>2023</v>
      </c>
      <c r="L342" s="338"/>
      <c r="M342" s="339"/>
    </row>
    <row r="343" spans="2:14" ht="16.5" thickTop="1" thickBot="1" x14ac:dyDescent="0.3">
      <c r="B343" s="16"/>
      <c r="C343" s="138" t="s">
        <v>136</v>
      </c>
      <c r="D343" s="139" t="str">
        <f>CONCATENATE("var ",RIGHT(2019,2),"/",RIGHT(2018,2))</f>
        <v>var 19/18</v>
      </c>
      <c r="E343" s="140" t="s">
        <v>136</v>
      </c>
      <c r="F343" s="139" t="str">
        <f>CONCATENATE("var ",RIGHT(E342,2),"/",RIGHT(E342-1,2))</f>
        <v>var 20/19</v>
      </c>
      <c r="G343" s="140" t="s">
        <v>136</v>
      </c>
      <c r="H343" s="139" t="str">
        <f>CONCATENATE("var ",RIGHT(G342,2),"/",RIGHT(G342-1,2))</f>
        <v>var 21/20</v>
      </c>
      <c r="I343" s="140" t="s">
        <v>136</v>
      </c>
      <c r="J343" s="139" t="str">
        <f>CONCATENATE("var ",RIGHT(I342,2),"/",RIGHT(I342-1,2))</f>
        <v>var 22/21</v>
      </c>
      <c r="K343" s="140" t="s">
        <v>136</v>
      </c>
      <c r="L343" s="139" t="str">
        <f>CONCATENATE("var ",RIGHT(K342,2),"/",RIGHT(K342-1,2))</f>
        <v>var 23/22</v>
      </c>
      <c r="M343" s="139" t="str">
        <f>CONCATENATE("var ",RIGHT(K342,2),"/",RIGHT(2019,2))</f>
        <v>var 23/19</v>
      </c>
    </row>
    <row r="344" spans="2:14" x14ac:dyDescent="0.25">
      <c r="B344" s="142" t="s">
        <v>140</v>
      </c>
      <c r="C344" s="143">
        <v>3254</v>
      </c>
      <c r="D344" s="144">
        <v>-0.14839047369798486</v>
      </c>
      <c r="E344" s="143">
        <v>3713</v>
      </c>
      <c r="F344" s="144">
        <f t="shared" ref="F344:J356" si="44">IFERROR(E344/C344-1,"-")</f>
        <v>0.14105716041794714</v>
      </c>
      <c r="G344" s="143">
        <v>26</v>
      </c>
      <c r="H344" s="144">
        <f t="shared" si="44"/>
        <v>-0.99299757608402905</v>
      </c>
      <c r="I344" s="143">
        <v>3318</v>
      </c>
      <c r="J344" s="144">
        <f t="shared" si="44"/>
        <v>126.61538461538461</v>
      </c>
      <c r="K344" s="143">
        <v>3099</v>
      </c>
      <c r="L344" s="144">
        <f t="shared" ref="L344:L351" si="45">IFERROR(K344/I344-1,"-")</f>
        <v>-6.6003616636527984E-2</v>
      </c>
      <c r="M344" s="144">
        <f>K344/C344-1</f>
        <v>-4.7633681622618274E-2</v>
      </c>
    </row>
    <row r="345" spans="2:14" x14ac:dyDescent="0.25">
      <c r="B345" s="142" t="s">
        <v>142</v>
      </c>
      <c r="C345" s="143">
        <v>3864</v>
      </c>
      <c r="D345" s="144">
        <v>-7.048352177050754E-2</v>
      </c>
      <c r="E345" s="143">
        <v>3640</v>
      </c>
      <c r="F345" s="144">
        <f t="shared" si="44"/>
        <v>-5.7971014492753659E-2</v>
      </c>
      <c r="G345" s="143">
        <v>18</v>
      </c>
      <c r="H345" s="144">
        <f t="shared" si="44"/>
        <v>-0.99505494505494507</v>
      </c>
      <c r="I345" s="143">
        <v>3665</v>
      </c>
      <c r="J345" s="144">
        <f t="shared" si="44"/>
        <v>202.61111111111111</v>
      </c>
      <c r="K345" s="143">
        <v>3496</v>
      </c>
      <c r="L345" s="144">
        <f t="shared" si="45"/>
        <v>-4.6111869031377872E-2</v>
      </c>
      <c r="M345" s="144">
        <f>IFERROR(L345/C345-1,"-")</f>
        <v>-1.0000119337135174</v>
      </c>
    </row>
    <row r="346" spans="2:14" x14ac:dyDescent="0.25">
      <c r="B346" s="142" t="s">
        <v>144</v>
      </c>
      <c r="C346" s="143">
        <v>4326</v>
      </c>
      <c r="D346" s="144">
        <v>-0.12623712381337104</v>
      </c>
      <c r="E346" s="143">
        <v>1099</v>
      </c>
      <c r="F346" s="144">
        <f t="shared" si="44"/>
        <v>-0.74595469255663427</v>
      </c>
      <c r="G346" s="143">
        <v>43</v>
      </c>
      <c r="H346" s="144">
        <f t="shared" si="44"/>
        <v>-0.96087352138307547</v>
      </c>
      <c r="I346" s="143">
        <v>3195</v>
      </c>
      <c r="J346" s="144">
        <f t="shared" si="44"/>
        <v>73.302325581395351</v>
      </c>
      <c r="K346" s="143">
        <v>3564</v>
      </c>
      <c r="L346" s="144">
        <f t="shared" si="45"/>
        <v>0.11549295774647894</v>
      </c>
      <c r="M346" s="144">
        <f t="shared" ref="M346:M351" si="46">IFERROR(L346/C346-1,"-")</f>
        <v>-0.99997330259876416</v>
      </c>
    </row>
    <row r="347" spans="2:14" x14ac:dyDescent="0.25">
      <c r="B347" s="142" t="s">
        <v>146</v>
      </c>
      <c r="C347" s="143">
        <v>2774</v>
      </c>
      <c r="D347" s="144">
        <v>0.52753303964757703</v>
      </c>
      <c r="E347" s="143">
        <v>0</v>
      </c>
      <c r="F347" s="144">
        <f t="shared" si="44"/>
        <v>-1</v>
      </c>
      <c r="G347" s="143">
        <v>32</v>
      </c>
      <c r="H347" s="144" t="str">
        <f t="shared" si="44"/>
        <v>-</v>
      </c>
      <c r="I347" s="143">
        <v>3432</v>
      </c>
      <c r="J347" s="144">
        <f t="shared" si="44"/>
        <v>106.25</v>
      </c>
      <c r="K347" s="143">
        <v>2088</v>
      </c>
      <c r="L347" s="144">
        <f t="shared" si="45"/>
        <v>-0.39160839160839156</v>
      </c>
      <c r="M347" s="144">
        <f t="shared" si="46"/>
        <v>-1.0001411710135575</v>
      </c>
    </row>
    <row r="348" spans="2:14" x14ac:dyDescent="0.25">
      <c r="B348" s="142" t="s">
        <v>148</v>
      </c>
      <c r="C348" s="143">
        <v>2117</v>
      </c>
      <c r="D348" s="144">
        <v>0.33648989898989901</v>
      </c>
      <c r="E348" s="143">
        <v>0</v>
      </c>
      <c r="F348" s="144">
        <f t="shared" si="44"/>
        <v>-1</v>
      </c>
      <c r="G348" s="143">
        <v>303</v>
      </c>
      <c r="H348" s="144" t="str">
        <f t="shared" si="44"/>
        <v>-</v>
      </c>
      <c r="I348" s="143">
        <v>2105</v>
      </c>
      <c r="J348" s="144">
        <f t="shared" si="44"/>
        <v>5.9471947194719474</v>
      </c>
      <c r="K348" s="143">
        <v>1748</v>
      </c>
      <c r="L348" s="144">
        <f t="shared" si="45"/>
        <v>-0.16959619952494065</v>
      </c>
      <c r="M348" s="144">
        <f t="shared" si="46"/>
        <v>-1.0000801115727562</v>
      </c>
    </row>
    <row r="349" spans="2:14" x14ac:dyDescent="0.25">
      <c r="B349" s="142" t="s">
        <v>150</v>
      </c>
      <c r="C349" s="143">
        <v>1914</v>
      </c>
      <c r="D349" s="144">
        <v>-0.19035532994923854</v>
      </c>
      <c r="E349" s="143">
        <v>0</v>
      </c>
      <c r="F349" s="144">
        <f t="shared" si="44"/>
        <v>-1</v>
      </c>
      <c r="G349" s="143">
        <v>1206</v>
      </c>
      <c r="H349" s="144" t="str">
        <f t="shared" si="44"/>
        <v>-</v>
      </c>
      <c r="I349" s="143">
        <v>2288</v>
      </c>
      <c r="J349" s="144">
        <f t="shared" si="44"/>
        <v>0.89718076285240467</v>
      </c>
      <c r="K349" s="143">
        <v>890</v>
      </c>
      <c r="L349" s="144">
        <f t="shared" si="45"/>
        <v>-0.61101398601398604</v>
      </c>
      <c r="M349" s="144">
        <f t="shared" si="46"/>
        <v>-1.0003192340574785</v>
      </c>
    </row>
    <row r="350" spans="2:14" x14ac:dyDescent="0.25">
      <c r="B350" s="142" t="s">
        <v>152</v>
      </c>
      <c r="C350" s="143">
        <v>2788</v>
      </c>
      <c r="D350" s="144">
        <v>-2.5515554002097152E-2</v>
      </c>
      <c r="E350" s="143">
        <v>39</v>
      </c>
      <c r="F350" s="144">
        <f t="shared" si="44"/>
        <v>-0.9860114777618364</v>
      </c>
      <c r="G350" s="143">
        <v>2892</v>
      </c>
      <c r="H350" s="144">
        <f t="shared" si="44"/>
        <v>73.15384615384616</v>
      </c>
      <c r="I350" s="143">
        <v>4046</v>
      </c>
      <c r="J350" s="144">
        <f t="shared" si="44"/>
        <v>0.39903181189488235</v>
      </c>
      <c r="K350" s="143">
        <v>847</v>
      </c>
      <c r="L350" s="144">
        <f t="shared" si="45"/>
        <v>-0.79065743944636679</v>
      </c>
      <c r="M350" s="144">
        <f t="shared" si="46"/>
        <v>-1.0002835930557554</v>
      </c>
    </row>
    <row r="351" spans="2:14" x14ac:dyDescent="0.25">
      <c r="B351" s="142" t="s">
        <v>154</v>
      </c>
      <c r="C351" s="143">
        <v>1942</v>
      </c>
      <c r="D351" s="144">
        <v>2.4802110817941925E-2</v>
      </c>
      <c r="E351" s="143">
        <v>5</v>
      </c>
      <c r="F351" s="144">
        <f t="shared" si="44"/>
        <v>-0.9974253347064882</v>
      </c>
      <c r="G351" s="143">
        <v>1646</v>
      </c>
      <c r="H351" s="144">
        <f t="shared" si="44"/>
        <v>328.2</v>
      </c>
      <c r="I351" s="143">
        <v>2133</v>
      </c>
      <c r="J351" s="144">
        <f t="shared" si="44"/>
        <v>0.29586877278250312</v>
      </c>
      <c r="K351" s="143">
        <v>2222</v>
      </c>
      <c r="L351" s="144">
        <f t="shared" si="45"/>
        <v>4.1725269573370749E-2</v>
      </c>
      <c r="M351" s="144">
        <f t="shared" si="46"/>
        <v>-0.99997851427931339</v>
      </c>
    </row>
    <row r="352" spans="2:14" x14ac:dyDescent="0.25">
      <c r="B352" s="142" t="s">
        <v>156</v>
      </c>
      <c r="C352" s="143">
        <v>1710</v>
      </c>
      <c r="D352" s="144">
        <v>-0.10047343503419248</v>
      </c>
      <c r="E352" s="143">
        <v>3</v>
      </c>
      <c r="F352" s="144">
        <f t="shared" si="44"/>
        <v>-0.99824561403508771</v>
      </c>
      <c r="G352" s="143">
        <v>1778</v>
      </c>
      <c r="H352" s="144">
        <f t="shared" si="44"/>
        <v>591.66666666666663</v>
      </c>
      <c r="I352" s="143">
        <v>2655</v>
      </c>
      <c r="J352" s="144">
        <f t="shared" si="44"/>
        <v>0.49325084364454441</v>
      </c>
      <c r="K352" s="143"/>
      <c r="L352" s="144"/>
      <c r="M352" s="144"/>
    </row>
    <row r="353" spans="2:14" x14ac:dyDescent="0.25">
      <c r="B353" s="142" t="s">
        <v>158</v>
      </c>
      <c r="C353" s="143">
        <v>3521</v>
      </c>
      <c r="D353" s="144">
        <v>0.14169909208819709</v>
      </c>
      <c r="E353" s="143">
        <v>8</v>
      </c>
      <c r="F353" s="144">
        <f t="shared" si="44"/>
        <v>-0.99772791820505535</v>
      </c>
      <c r="G353" s="143">
        <v>4054</v>
      </c>
      <c r="H353" s="144">
        <f t="shared" si="44"/>
        <v>505.75</v>
      </c>
      <c r="I353" s="143">
        <v>4009</v>
      </c>
      <c r="J353" s="144">
        <f t="shared" si="44"/>
        <v>-1.1100148001973342E-2</v>
      </c>
      <c r="K353" s="143"/>
      <c r="L353" s="144"/>
      <c r="M353" s="144"/>
    </row>
    <row r="354" spans="2:14" x14ac:dyDescent="0.25">
      <c r="B354" s="142" t="s">
        <v>160</v>
      </c>
      <c r="C354" s="143">
        <v>4077</v>
      </c>
      <c r="D354" s="144">
        <v>4.6995377503852076E-2</v>
      </c>
      <c r="E354" s="143">
        <v>5</v>
      </c>
      <c r="F354" s="144">
        <f t="shared" si="44"/>
        <v>-0.99877360804513127</v>
      </c>
      <c r="G354" s="143">
        <v>3718</v>
      </c>
      <c r="H354" s="144">
        <f t="shared" si="44"/>
        <v>742.6</v>
      </c>
      <c r="I354" s="143">
        <v>3425</v>
      </c>
      <c r="J354" s="144">
        <f t="shared" si="44"/>
        <v>-7.8805809575040353E-2</v>
      </c>
      <c r="K354" s="143"/>
      <c r="L354" s="144"/>
      <c r="M354" s="144"/>
    </row>
    <row r="355" spans="2:14" x14ac:dyDescent="0.25">
      <c r="B355" s="142" t="s">
        <v>162</v>
      </c>
      <c r="C355" s="143">
        <v>3106</v>
      </c>
      <c r="D355" s="144">
        <v>-0.16951871657754014</v>
      </c>
      <c r="E355" s="143">
        <v>12</v>
      </c>
      <c r="F355" s="144">
        <f t="shared" si="44"/>
        <v>-0.99613650998068259</v>
      </c>
      <c r="G355" s="143">
        <v>3306</v>
      </c>
      <c r="H355" s="144">
        <f t="shared" si="44"/>
        <v>274.5</v>
      </c>
      <c r="I355" s="143">
        <v>3515</v>
      </c>
      <c r="J355" s="144">
        <f t="shared" si="44"/>
        <v>6.321839080459779E-2</v>
      </c>
      <c r="K355" s="143"/>
      <c r="L355" s="144"/>
      <c r="M355" s="144"/>
    </row>
    <row r="356" spans="2:14" ht="15.75" x14ac:dyDescent="0.25">
      <c r="B356" s="145" t="s">
        <v>122</v>
      </c>
      <c r="C356" s="146">
        <v>35393</v>
      </c>
      <c r="D356" s="147">
        <v>-1.8714650105356556E-2</v>
      </c>
      <c r="E356" s="146">
        <v>8524</v>
      </c>
      <c r="F356" s="147">
        <f t="shared" si="44"/>
        <v>-0.7591614160992286</v>
      </c>
      <c r="G356" s="146">
        <v>19022</v>
      </c>
      <c r="H356" s="147">
        <f t="shared" si="44"/>
        <v>1.2315814171750352</v>
      </c>
      <c r="I356" s="146">
        <v>37786</v>
      </c>
      <c r="J356" s="147">
        <f t="shared" si="44"/>
        <v>0.98643675743875514</v>
      </c>
      <c r="K356" s="146">
        <v>17954</v>
      </c>
      <c r="L356" s="147">
        <v>-0.25754693573732523</v>
      </c>
      <c r="M356" s="147">
        <v>-0.21867792332129332</v>
      </c>
    </row>
    <row r="357" spans="2:14" ht="6" customHeight="1" x14ac:dyDescent="0.25"/>
    <row r="358" spans="2:14" x14ac:dyDescent="0.25">
      <c r="B358" s="49" t="s">
        <v>352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1"/>
      <c r="E359" s="121"/>
      <c r="G359" s="121"/>
      <c r="I359" s="121"/>
      <c r="K359" s="121"/>
    </row>
    <row r="365" spans="2:14" ht="48.75" customHeight="1" thickBot="1" x14ac:dyDescent="0.3">
      <c r="B365" s="322" t="s">
        <v>368</v>
      </c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1" t="s">
        <v>214</v>
      </c>
    </row>
    <row r="366" spans="2:14" ht="10.5" customHeight="1" thickBot="1" x14ac:dyDescent="0.3">
      <c r="B366" s="135"/>
      <c r="C366" s="136"/>
      <c r="D366" s="135"/>
      <c r="E366" s="135"/>
      <c r="F366" s="135"/>
      <c r="G366" s="135"/>
      <c r="H366" s="135"/>
      <c r="I366" s="135"/>
      <c r="J366" s="135"/>
      <c r="K366" s="4"/>
      <c r="L366" s="4"/>
      <c r="N366" s="1" t="s">
        <v>215</v>
      </c>
    </row>
    <row r="367" spans="2:14" ht="22.5" thickTop="1" thickBot="1" x14ac:dyDescent="0.3">
      <c r="B367" s="150" t="str">
        <f>C367</f>
        <v>Finlandia</v>
      </c>
      <c r="C367" s="332" t="s">
        <v>222</v>
      </c>
      <c r="D367" s="333"/>
      <c r="E367" s="333"/>
      <c r="F367" s="333"/>
      <c r="G367" s="333"/>
      <c r="H367" s="333"/>
      <c r="I367" s="333"/>
      <c r="J367" s="333"/>
      <c r="K367" s="333"/>
      <c r="L367" s="333"/>
      <c r="M367" s="334"/>
    </row>
    <row r="368" spans="2:14" ht="22.5" thickTop="1" thickBot="1" x14ac:dyDescent="0.3">
      <c r="B368" s="13"/>
      <c r="C368" s="335">
        <f>2019</f>
        <v>2019</v>
      </c>
      <c r="D368" s="336"/>
      <c r="E368" s="337">
        <v>2020</v>
      </c>
      <c r="F368" s="336"/>
      <c r="G368" s="337">
        <v>2021</v>
      </c>
      <c r="H368" s="336"/>
      <c r="I368" s="337">
        <v>2022</v>
      </c>
      <c r="J368" s="336"/>
      <c r="K368" s="337">
        <v>2023</v>
      </c>
      <c r="L368" s="338"/>
      <c r="M368" s="339"/>
    </row>
    <row r="369" spans="2:13" ht="16.5" thickTop="1" thickBot="1" x14ac:dyDescent="0.3">
      <c r="B369" s="16"/>
      <c r="C369" s="138" t="s">
        <v>136</v>
      </c>
      <c r="D369" s="139" t="str">
        <f>CONCATENATE("var ",RIGHT(2019,2),"/",RIGHT(2018,2))</f>
        <v>var 19/18</v>
      </c>
      <c r="E369" s="140" t="s">
        <v>136</v>
      </c>
      <c r="F369" s="139" t="str">
        <f>CONCATENATE("var ",RIGHT(E368,2),"/",RIGHT(E368-1,2))</f>
        <v>var 20/19</v>
      </c>
      <c r="G369" s="140" t="s">
        <v>136</v>
      </c>
      <c r="H369" s="139" t="str">
        <f>CONCATENATE("var ",RIGHT(G368,2),"/",RIGHT(G368-1,2))</f>
        <v>var 21/20</v>
      </c>
      <c r="I369" s="140" t="s">
        <v>136</v>
      </c>
      <c r="J369" s="139" t="str">
        <f>CONCATENATE("var ",RIGHT(I368,2),"/",RIGHT(I368-1,2))</f>
        <v>var 22/21</v>
      </c>
      <c r="K369" s="140" t="s">
        <v>136</v>
      </c>
      <c r="L369" s="139" t="str">
        <f>CONCATENATE("var ",RIGHT(K368,2),"/",RIGHT(K368-1,2))</f>
        <v>var 23/22</v>
      </c>
      <c r="M369" s="139" t="str">
        <f>CONCATENATE("var ",RIGHT(K368,2),"/",RIGHT(2019,2))</f>
        <v>var 23/19</v>
      </c>
    </row>
    <row r="370" spans="2:13" x14ac:dyDescent="0.25">
      <c r="B370" s="142" t="s">
        <v>140</v>
      </c>
      <c r="C370" s="143">
        <v>1036</v>
      </c>
      <c r="D370" s="144">
        <v>-0.27093596059113301</v>
      </c>
      <c r="E370" s="143">
        <v>1137</v>
      </c>
      <c r="F370" s="144">
        <f t="shared" ref="F370:J382" si="47">IFERROR(E370/C370-1,"-")</f>
        <v>9.7490347490347462E-2</v>
      </c>
      <c r="G370" s="143">
        <v>28</v>
      </c>
      <c r="H370" s="144">
        <f t="shared" si="47"/>
        <v>-0.97537379067722074</v>
      </c>
      <c r="I370" s="143">
        <v>1440</v>
      </c>
      <c r="J370" s="144">
        <f t="shared" si="47"/>
        <v>50.428571428571431</v>
      </c>
      <c r="K370" s="143">
        <v>1311</v>
      </c>
      <c r="L370" s="144">
        <f t="shared" ref="L370:L377" si="48">IFERROR(K370/I370-1,"-")</f>
        <v>-8.9583333333333348E-2</v>
      </c>
      <c r="M370" s="144">
        <f>K370/C370-1</f>
        <v>0.26544401544401541</v>
      </c>
    </row>
    <row r="371" spans="2:13" x14ac:dyDescent="0.25">
      <c r="B371" s="142" t="s">
        <v>142</v>
      </c>
      <c r="C371" s="143">
        <v>1077</v>
      </c>
      <c r="D371" s="144">
        <v>-0.44598765432098764</v>
      </c>
      <c r="E371" s="143">
        <v>1488</v>
      </c>
      <c r="F371" s="144">
        <f t="shared" si="47"/>
        <v>0.38161559888579388</v>
      </c>
      <c r="G371" s="143">
        <v>13</v>
      </c>
      <c r="H371" s="144">
        <f t="shared" si="47"/>
        <v>-0.99126344086021501</v>
      </c>
      <c r="I371" s="143">
        <v>886</v>
      </c>
      <c r="J371" s="144">
        <f t="shared" si="47"/>
        <v>67.15384615384616</v>
      </c>
      <c r="K371" s="143">
        <v>1105</v>
      </c>
      <c r="L371" s="144">
        <f t="shared" si="48"/>
        <v>0.24717832957110608</v>
      </c>
      <c r="M371" s="144">
        <f>IFERROR(L371/C371-1,"-")</f>
        <v>-0.9997704936587084</v>
      </c>
    </row>
    <row r="372" spans="2:13" x14ac:dyDescent="0.25">
      <c r="B372" s="142" t="s">
        <v>144</v>
      </c>
      <c r="C372" s="143">
        <v>1244</v>
      </c>
      <c r="D372" s="144">
        <v>-0.51745539177657096</v>
      </c>
      <c r="E372" s="143">
        <v>389</v>
      </c>
      <c r="F372" s="144">
        <f t="shared" si="47"/>
        <v>-0.68729903536977499</v>
      </c>
      <c r="G372" s="143">
        <v>8</v>
      </c>
      <c r="H372" s="144">
        <f t="shared" si="47"/>
        <v>-0.97943444730077123</v>
      </c>
      <c r="I372" s="143">
        <v>581</v>
      </c>
      <c r="J372" s="144">
        <f t="shared" si="47"/>
        <v>71.625</v>
      </c>
      <c r="K372" s="143">
        <v>1229</v>
      </c>
      <c r="L372" s="144">
        <f t="shared" si="48"/>
        <v>1.1153184165232357</v>
      </c>
      <c r="M372" s="144">
        <f t="shared" ref="M372:M377" si="49">IFERROR(L372/C372-1,"-")</f>
        <v>-0.99910344178736077</v>
      </c>
    </row>
    <row r="373" spans="2:13" x14ac:dyDescent="0.25">
      <c r="B373" s="142" t="s">
        <v>146</v>
      </c>
      <c r="C373" s="143">
        <v>219</v>
      </c>
      <c r="D373" s="144">
        <v>-0.57803468208092479</v>
      </c>
      <c r="E373" s="143">
        <v>0</v>
      </c>
      <c r="F373" s="144">
        <f t="shared" si="47"/>
        <v>-1</v>
      </c>
      <c r="G373" s="143">
        <v>7</v>
      </c>
      <c r="H373" s="144" t="str">
        <f t="shared" si="47"/>
        <v>-</v>
      </c>
      <c r="I373" s="143">
        <v>58</v>
      </c>
      <c r="J373" s="144">
        <f t="shared" si="47"/>
        <v>7.2857142857142865</v>
      </c>
      <c r="K373" s="143">
        <v>330</v>
      </c>
      <c r="L373" s="144">
        <f t="shared" si="48"/>
        <v>4.6896551724137927</v>
      </c>
      <c r="M373" s="144">
        <f t="shared" si="49"/>
        <v>-0.97858604944103289</v>
      </c>
    </row>
    <row r="374" spans="2:13" x14ac:dyDescent="0.25">
      <c r="B374" s="142" t="s">
        <v>148</v>
      </c>
      <c r="C374" s="143">
        <v>28</v>
      </c>
      <c r="D374" s="144">
        <v>-0.50877192982456143</v>
      </c>
      <c r="E374" s="143">
        <v>0</v>
      </c>
      <c r="F374" s="144">
        <f t="shared" si="47"/>
        <v>-1</v>
      </c>
      <c r="G374" s="143">
        <v>5</v>
      </c>
      <c r="H374" s="144" t="str">
        <f t="shared" si="47"/>
        <v>-</v>
      </c>
      <c r="I374" s="143">
        <v>44</v>
      </c>
      <c r="J374" s="144">
        <f t="shared" si="47"/>
        <v>7.8000000000000007</v>
      </c>
      <c r="K374" s="143">
        <v>53</v>
      </c>
      <c r="L374" s="144">
        <f t="shared" si="48"/>
        <v>0.20454545454545459</v>
      </c>
      <c r="M374" s="144">
        <f t="shared" si="49"/>
        <v>-0.99269480519480524</v>
      </c>
    </row>
    <row r="375" spans="2:13" x14ac:dyDescent="0.25">
      <c r="B375" s="142" t="s">
        <v>150</v>
      </c>
      <c r="C375" s="143">
        <v>33</v>
      </c>
      <c r="D375" s="144">
        <v>-0.5</v>
      </c>
      <c r="E375" s="143">
        <v>0</v>
      </c>
      <c r="F375" s="144">
        <f t="shared" si="47"/>
        <v>-1</v>
      </c>
      <c r="G375" s="143">
        <v>10</v>
      </c>
      <c r="H375" s="144" t="str">
        <f t="shared" si="47"/>
        <v>-</v>
      </c>
      <c r="I375" s="143">
        <v>19</v>
      </c>
      <c r="J375" s="144">
        <f t="shared" si="47"/>
        <v>0.89999999999999991</v>
      </c>
      <c r="K375" s="143">
        <v>18</v>
      </c>
      <c r="L375" s="144">
        <f t="shared" si="48"/>
        <v>-5.2631578947368474E-2</v>
      </c>
      <c r="M375" s="144">
        <f t="shared" si="49"/>
        <v>-1.0015948963317385</v>
      </c>
    </row>
    <row r="376" spans="2:13" x14ac:dyDescent="0.25">
      <c r="B376" s="142" t="s">
        <v>152</v>
      </c>
      <c r="C376" s="143">
        <v>24</v>
      </c>
      <c r="D376" s="144">
        <v>-0.69620253164556956</v>
      </c>
      <c r="E376" s="143">
        <v>6</v>
      </c>
      <c r="F376" s="144">
        <f t="shared" si="47"/>
        <v>-0.75</v>
      </c>
      <c r="G376" s="143">
        <v>6</v>
      </c>
      <c r="H376" s="144">
        <f t="shared" si="47"/>
        <v>0</v>
      </c>
      <c r="I376" s="143">
        <v>19</v>
      </c>
      <c r="J376" s="144">
        <f t="shared" si="47"/>
        <v>2.1666666666666665</v>
      </c>
      <c r="K376" s="143">
        <v>27</v>
      </c>
      <c r="L376" s="144">
        <f t="shared" si="48"/>
        <v>0.42105263157894735</v>
      </c>
      <c r="M376" s="144">
        <f t="shared" si="49"/>
        <v>-0.98245614035087714</v>
      </c>
    </row>
    <row r="377" spans="2:13" x14ac:dyDescent="0.25">
      <c r="B377" s="142" t="s">
        <v>154</v>
      </c>
      <c r="C377" s="143">
        <v>11</v>
      </c>
      <c r="D377" s="144">
        <v>-0.80701754385964919</v>
      </c>
      <c r="E377" s="143">
        <v>2</v>
      </c>
      <c r="F377" s="144">
        <f t="shared" si="47"/>
        <v>-0.81818181818181812</v>
      </c>
      <c r="G377" s="143">
        <v>8</v>
      </c>
      <c r="H377" s="144">
        <f t="shared" si="47"/>
        <v>3</v>
      </c>
      <c r="I377" s="143">
        <v>13</v>
      </c>
      <c r="J377" s="144">
        <f t="shared" si="47"/>
        <v>0.625</v>
      </c>
      <c r="K377" s="143">
        <v>17</v>
      </c>
      <c r="L377" s="144">
        <f t="shared" si="48"/>
        <v>0.30769230769230771</v>
      </c>
      <c r="M377" s="144">
        <f t="shared" si="49"/>
        <v>-0.97202797202797198</v>
      </c>
    </row>
    <row r="378" spans="2:13" x14ac:dyDescent="0.25">
      <c r="B378" s="142" t="s">
        <v>156</v>
      </c>
      <c r="C378" s="143">
        <v>36</v>
      </c>
      <c r="D378" s="144">
        <v>0.63636363636363646</v>
      </c>
      <c r="E378" s="143">
        <v>5</v>
      </c>
      <c r="F378" s="144">
        <f t="shared" si="47"/>
        <v>-0.86111111111111116</v>
      </c>
      <c r="G378" s="143">
        <v>22</v>
      </c>
      <c r="H378" s="144">
        <f t="shared" si="47"/>
        <v>3.4000000000000004</v>
      </c>
      <c r="I378" s="143">
        <v>26</v>
      </c>
      <c r="J378" s="144">
        <f t="shared" si="47"/>
        <v>0.18181818181818188</v>
      </c>
      <c r="K378" s="143"/>
      <c r="L378" s="144"/>
      <c r="M378" s="144"/>
    </row>
    <row r="379" spans="2:13" x14ac:dyDescent="0.25">
      <c r="B379" s="142" t="s">
        <v>158</v>
      </c>
      <c r="C379" s="143">
        <v>1105</v>
      </c>
      <c r="D379" s="144">
        <v>0.19459459459459461</v>
      </c>
      <c r="E379" s="143">
        <v>9</v>
      </c>
      <c r="F379" s="144">
        <f t="shared" si="47"/>
        <v>-0.99185520361990953</v>
      </c>
      <c r="G379" s="143">
        <v>728</v>
      </c>
      <c r="H379" s="144">
        <f t="shared" si="47"/>
        <v>79.888888888888886</v>
      </c>
      <c r="I379" s="143">
        <v>839</v>
      </c>
      <c r="J379" s="144">
        <f t="shared" si="47"/>
        <v>0.15247252747252737</v>
      </c>
      <c r="K379" s="143"/>
      <c r="L379" s="144"/>
      <c r="M379" s="144"/>
    </row>
    <row r="380" spans="2:13" x14ac:dyDescent="0.25">
      <c r="B380" s="142" t="s">
        <v>160</v>
      </c>
      <c r="C380" s="143">
        <v>1349</v>
      </c>
      <c r="D380" s="144">
        <v>0.109375</v>
      </c>
      <c r="E380" s="143">
        <v>15</v>
      </c>
      <c r="F380" s="144">
        <f t="shared" si="47"/>
        <v>-0.98888065233506306</v>
      </c>
      <c r="G380" s="143">
        <v>1203</v>
      </c>
      <c r="H380" s="144">
        <f t="shared" si="47"/>
        <v>79.2</v>
      </c>
      <c r="I380" s="143">
        <v>1418</v>
      </c>
      <c r="J380" s="144">
        <f t="shared" si="47"/>
        <v>0.17871986699916875</v>
      </c>
      <c r="K380" s="143"/>
      <c r="L380" s="144"/>
      <c r="M380" s="144"/>
    </row>
    <row r="381" spans="2:13" x14ac:dyDescent="0.25">
      <c r="B381" s="142" t="s">
        <v>162</v>
      </c>
      <c r="C381" s="143">
        <v>1337</v>
      </c>
      <c r="D381" s="144">
        <v>-4.088952654232425E-2</v>
      </c>
      <c r="E381" s="143">
        <v>16</v>
      </c>
      <c r="F381" s="144">
        <f t="shared" si="47"/>
        <v>-0.98803290949887812</v>
      </c>
      <c r="G381" s="143">
        <v>1205</v>
      </c>
      <c r="H381" s="144">
        <f t="shared" si="47"/>
        <v>74.3125</v>
      </c>
      <c r="I381" s="143">
        <v>1359</v>
      </c>
      <c r="J381" s="144">
        <f t="shared" si="47"/>
        <v>0.12780082987551866</v>
      </c>
      <c r="K381" s="143"/>
      <c r="L381" s="144"/>
      <c r="M381" s="144"/>
    </row>
    <row r="382" spans="2:13" ht="15.75" x14ac:dyDescent="0.25">
      <c r="B382" s="145" t="s">
        <v>122</v>
      </c>
      <c r="C382" s="146">
        <v>7499</v>
      </c>
      <c r="D382" s="147">
        <v>-0.27038334306285272</v>
      </c>
      <c r="E382" s="146">
        <v>3067</v>
      </c>
      <c r="F382" s="147">
        <f t="shared" si="47"/>
        <v>-0.59101213495132687</v>
      </c>
      <c r="G382" s="146">
        <v>3243</v>
      </c>
      <c r="H382" s="147">
        <f t="shared" si="47"/>
        <v>5.7385066840560883E-2</v>
      </c>
      <c r="I382" s="146">
        <v>6702</v>
      </c>
      <c r="J382" s="147">
        <f t="shared" si="47"/>
        <v>1.0666049953746533</v>
      </c>
      <c r="K382" s="146">
        <v>4090</v>
      </c>
      <c r="L382" s="147">
        <v>0.3366013071895424</v>
      </c>
      <c r="M382" s="147">
        <v>0.11383442265795196</v>
      </c>
    </row>
    <row r="383" spans="2:13" ht="6" customHeight="1" x14ac:dyDescent="0.25"/>
    <row r="384" spans="2:13" x14ac:dyDescent="0.25">
      <c r="B384" s="49" t="s">
        <v>352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1"/>
      <c r="E385" s="121"/>
      <c r="G385" s="121"/>
      <c r="I385" s="121"/>
      <c r="K385" s="121"/>
    </row>
    <row r="391" spans="2:14" ht="48.75" customHeight="1" thickBot="1" x14ac:dyDescent="0.3">
      <c r="B391" s="322" t="s">
        <v>369</v>
      </c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1" t="s">
        <v>214</v>
      </c>
    </row>
    <row r="392" spans="2:14" ht="10.5" customHeight="1" thickBot="1" x14ac:dyDescent="0.3">
      <c r="B392" s="135"/>
      <c r="C392" s="136"/>
      <c r="D392" s="135"/>
      <c r="E392" s="135"/>
      <c r="F392" s="135"/>
      <c r="G392" s="135"/>
      <c r="H392" s="135"/>
      <c r="I392" s="135"/>
      <c r="J392" s="135"/>
      <c r="K392" s="4"/>
      <c r="L392" s="4"/>
      <c r="N392" s="1" t="s">
        <v>215</v>
      </c>
    </row>
    <row r="393" spans="2:14" ht="22.5" thickTop="1" thickBot="1" x14ac:dyDescent="0.3">
      <c r="B393" s="150" t="str">
        <f>C393</f>
        <v>Noruega</v>
      </c>
      <c r="C393" s="332" t="s">
        <v>224</v>
      </c>
      <c r="D393" s="333"/>
      <c r="E393" s="333"/>
      <c r="F393" s="333"/>
      <c r="G393" s="333"/>
      <c r="H393" s="333"/>
      <c r="I393" s="333"/>
      <c r="J393" s="333"/>
      <c r="K393" s="333"/>
      <c r="L393" s="333"/>
      <c r="M393" s="334"/>
    </row>
    <row r="394" spans="2:14" ht="22.5" thickTop="1" thickBot="1" x14ac:dyDescent="0.3">
      <c r="B394" s="13"/>
      <c r="C394" s="335">
        <f>2019</f>
        <v>2019</v>
      </c>
      <c r="D394" s="336"/>
      <c r="E394" s="337">
        <v>2020</v>
      </c>
      <c r="F394" s="336"/>
      <c r="G394" s="337">
        <v>2021</v>
      </c>
      <c r="H394" s="336"/>
      <c r="I394" s="337">
        <v>2022</v>
      </c>
      <c r="J394" s="336"/>
      <c r="K394" s="337">
        <v>2023</v>
      </c>
      <c r="L394" s="338"/>
      <c r="M394" s="339"/>
    </row>
    <row r="395" spans="2:14" ht="16.5" thickTop="1" thickBot="1" x14ac:dyDescent="0.3">
      <c r="B395" s="16"/>
      <c r="C395" s="138" t="s">
        <v>136</v>
      </c>
      <c r="D395" s="139" t="str">
        <f>CONCATENATE("var ",RIGHT(2019,2),"/",RIGHT(2018,2))</f>
        <v>var 19/18</v>
      </c>
      <c r="E395" s="140" t="s">
        <v>136</v>
      </c>
      <c r="F395" s="139" t="str">
        <f>CONCATENATE("var ",RIGHT(E394,2),"/",RIGHT(E394-1,2))</f>
        <v>var 20/19</v>
      </c>
      <c r="G395" s="140" t="s">
        <v>136</v>
      </c>
      <c r="H395" s="139" t="str">
        <f>CONCATENATE("var ",RIGHT(G394,2),"/",RIGHT(G394-1,2))</f>
        <v>var 21/20</v>
      </c>
      <c r="I395" s="140" t="s">
        <v>136</v>
      </c>
      <c r="J395" s="139" t="str">
        <f>CONCATENATE("var ",RIGHT(I394,2),"/",RIGHT(I394-1,2))</f>
        <v>var 22/21</v>
      </c>
      <c r="K395" s="140" t="s">
        <v>136</v>
      </c>
      <c r="L395" s="139" t="str">
        <f>CONCATENATE("var ",RIGHT(K394,2),"/",RIGHT(K394-1,2))</f>
        <v>var 23/22</v>
      </c>
      <c r="M395" s="139" t="str">
        <f>CONCATENATE("var ",RIGHT(K394,2),"/",RIGHT(2019,2))</f>
        <v>var 23/19</v>
      </c>
    </row>
    <row r="396" spans="2:14" x14ac:dyDescent="0.25">
      <c r="B396" s="142" t="s">
        <v>140</v>
      </c>
      <c r="C396" s="143">
        <v>2037</v>
      </c>
      <c r="D396" s="144">
        <v>3.4010152284263961E-2</v>
      </c>
      <c r="E396" s="143">
        <v>2164</v>
      </c>
      <c r="F396" s="144">
        <f t="shared" ref="F396:J408" si="50">IFERROR(E396/C396-1,"-")</f>
        <v>6.2346588119783997E-2</v>
      </c>
      <c r="G396" s="143">
        <v>9</v>
      </c>
      <c r="H396" s="144">
        <f t="shared" si="50"/>
        <v>-0.99584103512014788</v>
      </c>
      <c r="I396" s="143">
        <v>1009</v>
      </c>
      <c r="J396" s="144">
        <f t="shared" si="50"/>
        <v>111.11111111111111</v>
      </c>
      <c r="K396" s="143">
        <v>1740</v>
      </c>
      <c r="L396" s="144">
        <f t="shared" ref="L396:L403" si="51">IFERROR(K396/I396-1,"-")</f>
        <v>0.72447968285431119</v>
      </c>
      <c r="M396" s="144">
        <f>K396/C396-1</f>
        <v>-0.14580265095729017</v>
      </c>
    </row>
    <row r="397" spans="2:14" x14ac:dyDescent="0.25">
      <c r="B397" s="142" t="s">
        <v>142</v>
      </c>
      <c r="C397" s="143">
        <v>1939</v>
      </c>
      <c r="D397" s="144">
        <v>-0.18597816960537361</v>
      </c>
      <c r="E397" s="143">
        <v>1874</v>
      </c>
      <c r="F397" s="144">
        <f t="shared" si="50"/>
        <v>-3.352243424445589E-2</v>
      </c>
      <c r="G397" s="143">
        <v>4</v>
      </c>
      <c r="H397" s="144">
        <f t="shared" si="50"/>
        <v>-0.99786552828175024</v>
      </c>
      <c r="I397" s="143">
        <v>1197</v>
      </c>
      <c r="J397" s="144">
        <f t="shared" si="50"/>
        <v>298.25</v>
      </c>
      <c r="K397" s="143">
        <v>1434</v>
      </c>
      <c r="L397" s="144">
        <f t="shared" si="51"/>
        <v>0.19799498746867172</v>
      </c>
      <c r="M397" s="144">
        <f>IFERROR(L397/C397-1,"-")</f>
        <v>-0.99989788809310542</v>
      </c>
    </row>
    <row r="398" spans="2:14" x14ac:dyDescent="0.25">
      <c r="B398" s="142" t="s">
        <v>144</v>
      </c>
      <c r="C398" s="143">
        <v>1870</v>
      </c>
      <c r="D398" s="144">
        <v>-0.33499288762446655</v>
      </c>
      <c r="E398" s="143">
        <v>534</v>
      </c>
      <c r="F398" s="144">
        <f t="shared" si="50"/>
        <v>-0.71443850267379672</v>
      </c>
      <c r="G398" s="143">
        <v>9</v>
      </c>
      <c r="H398" s="144">
        <f t="shared" si="50"/>
        <v>-0.9831460674157303</v>
      </c>
      <c r="I398" s="143">
        <v>940</v>
      </c>
      <c r="J398" s="144">
        <f t="shared" si="50"/>
        <v>103.44444444444444</v>
      </c>
      <c r="K398" s="143">
        <v>951</v>
      </c>
      <c r="L398" s="144">
        <f t="shared" si="51"/>
        <v>1.1702127659574568E-2</v>
      </c>
      <c r="M398" s="144">
        <f t="shared" ref="M398:M403" si="52">IFERROR(L398/C398-1,"-")</f>
        <v>-0.99999374217772219</v>
      </c>
    </row>
    <row r="399" spans="2:14" x14ac:dyDescent="0.25">
      <c r="B399" s="142" t="s">
        <v>146</v>
      </c>
      <c r="C399" s="143">
        <v>808</v>
      </c>
      <c r="D399" s="144">
        <v>0.3032258064516129</v>
      </c>
      <c r="E399" s="143">
        <v>0</v>
      </c>
      <c r="F399" s="144">
        <f t="shared" si="50"/>
        <v>-1</v>
      </c>
      <c r="G399" s="143">
        <v>15</v>
      </c>
      <c r="H399" s="144" t="str">
        <f t="shared" si="50"/>
        <v>-</v>
      </c>
      <c r="I399" s="143">
        <v>678</v>
      </c>
      <c r="J399" s="144">
        <f t="shared" si="50"/>
        <v>44.2</v>
      </c>
      <c r="K399" s="143">
        <v>382</v>
      </c>
      <c r="L399" s="144">
        <f t="shared" si="51"/>
        <v>-0.43657817109144548</v>
      </c>
      <c r="M399" s="144">
        <f t="shared" si="52"/>
        <v>-1.0005403195186775</v>
      </c>
    </row>
    <row r="400" spans="2:14" x14ac:dyDescent="0.25">
      <c r="B400" s="142" t="s">
        <v>148</v>
      </c>
      <c r="C400" s="143">
        <v>122</v>
      </c>
      <c r="D400" s="144">
        <v>0.50617283950617287</v>
      </c>
      <c r="E400" s="143">
        <v>0</v>
      </c>
      <c r="F400" s="144">
        <f t="shared" si="50"/>
        <v>-1</v>
      </c>
      <c r="G400" s="143">
        <v>5</v>
      </c>
      <c r="H400" s="144" t="str">
        <f t="shared" si="50"/>
        <v>-</v>
      </c>
      <c r="I400" s="143">
        <v>43</v>
      </c>
      <c r="J400" s="144">
        <f t="shared" si="50"/>
        <v>7.6</v>
      </c>
      <c r="K400" s="143">
        <v>51</v>
      </c>
      <c r="L400" s="144">
        <f t="shared" si="51"/>
        <v>0.18604651162790709</v>
      </c>
      <c r="M400" s="144">
        <f t="shared" si="52"/>
        <v>-0.99847502859321391</v>
      </c>
    </row>
    <row r="401" spans="2:13" x14ac:dyDescent="0.25">
      <c r="B401" s="142" t="s">
        <v>150</v>
      </c>
      <c r="C401" s="143">
        <v>85</v>
      </c>
      <c r="D401" s="144">
        <v>-1.1627906976744207E-2</v>
      </c>
      <c r="E401" s="143">
        <v>0</v>
      </c>
      <c r="F401" s="144">
        <f t="shared" si="50"/>
        <v>-1</v>
      </c>
      <c r="G401" s="143">
        <v>42</v>
      </c>
      <c r="H401" s="144" t="str">
        <f t="shared" si="50"/>
        <v>-</v>
      </c>
      <c r="I401" s="143">
        <v>84</v>
      </c>
      <c r="J401" s="144">
        <f t="shared" si="50"/>
        <v>1</v>
      </c>
      <c r="K401" s="143">
        <v>47</v>
      </c>
      <c r="L401" s="144">
        <f t="shared" si="51"/>
        <v>-0.44047619047619047</v>
      </c>
      <c r="M401" s="144">
        <f t="shared" si="52"/>
        <v>-1.0051820728291316</v>
      </c>
    </row>
    <row r="402" spans="2:13" x14ac:dyDescent="0.25">
      <c r="B402" s="142" t="s">
        <v>152</v>
      </c>
      <c r="C402" s="143">
        <v>118</v>
      </c>
      <c r="D402" s="144">
        <v>-0.29761904761904767</v>
      </c>
      <c r="E402" s="143">
        <v>11</v>
      </c>
      <c r="F402" s="144">
        <f t="shared" si="50"/>
        <v>-0.90677966101694918</v>
      </c>
      <c r="G402" s="143">
        <v>42</v>
      </c>
      <c r="H402" s="144">
        <f t="shared" si="50"/>
        <v>2.8181818181818183</v>
      </c>
      <c r="I402" s="143">
        <v>95</v>
      </c>
      <c r="J402" s="144">
        <f t="shared" si="50"/>
        <v>1.2619047619047619</v>
      </c>
      <c r="K402" s="143">
        <v>91</v>
      </c>
      <c r="L402" s="144">
        <f t="shared" si="51"/>
        <v>-4.2105263157894757E-2</v>
      </c>
      <c r="M402" s="144">
        <f t="shared" si="52"/>
        <v>-1.0003568242640499</v>
      </c>
    </row>
    <row r="403" spans="2:13" x14ac:dyDescent="0.25">
      <c r="B403" s="142" t="s">
        <v>154</v>
      </c>
      <c r="C403" s="143">
        <v>46</v>
      </c>
      <c r="D403" s="144">
        <v>-0.25806451612903225</v>
      </c>
      <c r="E403" s="143">
        <v>4</v>
      </c>
      <c r="F403" s="144">
        <f t="shared" si="50"/>
        <v>-0.91304347826086962</v>
      </c>
      <c r="G403" s="143">
        <v>40</v>
      </c>
      <c r="H403" s="144">
        <f t="shared" si="50"/>
        <v>9</v>
      </c>
      <c r="I403" s="143">
        <v>37</v>
      </c>
      <c r="J403" s="144">
        <f t="shared" si="50"/>
        <v>-7.4999999999999956E-2</v>
      </c>
      <c r="K403" s="143">
        <v>44</v>
      </c>
      <c r="L403" s="144">
        <f t="shared" si="51"/>
        <v>0.18918918918918926</v>
      </c>
      <c r="M403" s="144">
        <f t="shared" si="52"/>
        <v>-0.99588719153936545</v>
      </c>
    </row>
    <row r="404" spans="2:13" x14ac:dyDescent="0.25">
      <c r="B404" s="142" t="s">
        <v>156</v>
      </c>
      <c r="C404" s="143">
        <v>345</v>
      </c>
      <c r="D404" s="144">
        <v>1.3469387755102042</v>
      </c>
      <c r="E404" s="143">
        <v>7</v>
      </c>
      <c r="F404" s="144">
        <f t="shared" si="50"/>
        <v>-0.97971014492753628</v>
      </c>
      <c r="G404" s="143">
        <v>41</v>
      </c>
      <c r="H404" s="144">
        <f t="shared" si="50"/>
        <v>4.8571428571428568</v>
      </c>
      <c r="I404" s="143">
        <v>131</v>
      </c>
      <c r="J404" s="144">
        <f t="shared" si="50"/>
        <v>2.1951219512195124</v>
      </c>
      <c r="K404" s="143"/>
      <c r="L404" s="144"/>
      <c r="M404" s="144"/>
    </row>
    <row r="405" spans="2:13" x14ac:dyDescent="0.25">
      <c r="B405" s="142" t="s">
        <v>158</v>
      </c>
      <c r="C405" s="143">
        <v>1106</v>
      </c>
      <c r="D405" s="144">
        <v>-9.9348534201954442E-2</v>
      </c>
      <c r="E405" s="143">
        <v>12</v>
      </c>
      <c r="F405" s="144">
        <f t="shared" si="50"/>
        <v>-0.98915009041591317</v>
      </c>
      <c r="G405" s="143">
        <v>439</v>
      </c>
      <c r="H405" s="144">
        <f t="shared" si="50"/>
        <v>35.583333333333336</v>
      </c>
      <c r="I405" s="143">
        <v>1211</v>
      </c>
      <c r="J405" s="144">
        <f t="shared" si="50"/>
        <v>1.7585421412300684</v>
      </c>
      <c r="K405" s="143"/>
      <c r="L405" s="144"/>
      <c r="M405" s="144"/>
    </row>
    <row r="406" spans="2:13" x14ac:dyDescent="0.25">
      <c r="B406" s="142" t="s">
        <v>160</v>
      </c>
      <c r="C406" s="143">
        <v>2595</v>
      </c>
      <c r="D406" s="144">
        <v>-3.4598214285714302E-2</v>
      </c>
      <c r="E406" s="143">
        <v>3</v>
      </c>
      <c r="F406" s="144">
        <f t="shared" si="50"/>
        <v>-0.9988439306358381</v>
      </c>
      <c r="G406" s="143">
        <v>751</v>
      </c>
      <c r="H406" s="144">
        <f t="shared" si="50"/>
        <v>249.33333333333334</v>
      </c>
      <c r="I406" s="143">
        <v>1782</v>
      </c>
      <c r="J406" s="144">
        <f t="shared" si="50"/>
        <v>1.3728362183754994</v>
      </c>
      <c r="K406" s="143"/>
      <c r="L406" s="144"/>
      <c r="M406" s="144"/>
    </row>
    <row r="407" spans="2:13" x14ac:dyDescent="0.25">
      <c r="B407" s="142" t="s">
        <v>162</v>
      </c>
      <c r="C407" s="143">
        <v>1796</v>
      </c>
      <c r="D407" s="144">
        <v>3.6951501154734334E-2</v>
      </c>
      <c r="E407" s="143">
        <v>6</v>
      </c>
      <c r="F407" s="144">
        <f t="shared" si="50"/>
        <v>-0.9966592427616926</v>
      </c>
      <c r="G407" s="143">
        <v>763</v>
      </c>
      <c r="H407" s="144">
        <f t="shared" si="50"/>
        <v>126.16666666666667</v>
      </c>
      <c r="I407" s="143">
        <v>1459</v>
      </c>
      <c r="J407" s="144">
        <f t="shared" si="50"/>
        <v>0.91218872870249013</v>
      </c>
      <c r="K407" s="143"/>
      <c r="L407" s="144"/>
      <c r="M407" s="144"/>
    </row>
    <row r="408" spans="2:13" ht="15.75" x14ac:dyDescent="0.25">
      <c r="B408" s="145" t="s">
        <v>122</v>
      </c>
      <c r="C408" s="146">
        <v>12867</v>
      </c>
      <c r="D408" s="147">
        <v>-7.9350314825414991E-2</v>
      </c>
      <c r="E408" s="146">
        <v>4615</v>
      </c>
      <c r="F408" s="147">
        <f t="shared" si="50"/>
        <v>-0.6413305354783555</v>
      </c>
      <c r="G408" s="146">
        <v>2160</v>
      </c>
      <c r="H408" s="147">
        <f t="shared" si="50"/>
        <v>-0.53196099674972919</v>
      </c>
      <c r="I408" s="146">
        <v>8666</v>
      </c>
      <c r="J408" s="147">
        <f t="shared" si="50"/>
        <v>3.0120370370370368</v>
      </c>
      <c r="K408" s="146">
        <v>4740</v>
      </c>
      <c r="L408" s="147">
        <v>0.16091109478324772</v>
      </c>
      <c r="M408" s="147">
        <v>-0.32526690391459079</v>
      </c>
    </row>
    <row r="409" spans="2:13" ht="6" customHeight="1" x14ac:dyDescent="0.25"/>
    <row r="410" spans="2:13" x14ac:dyDescent="0.25">
      <c r="B410" s="49" t="s">
        <v>352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1"/>
      <c r="E411" s="121"/>
      <c r="G411" s="121"/>
      <c r="I411" s="121"/>
      <c r="K411" s="121"/>
    </row>
    <row r="417" spans="2:14" ht="48.75" customHeight="1" thickBot="1" x14ac:dyDescent="0.3">
      <c r="B417" s="322" t="s">
        <v>370</v>
      </c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1" t="s">
        <v>214</v>
      </c>
    </row>
    <row r="418" spans="2:14" ht="10.5" customHeight="1" thickBot="1" x14ac:dyDescent="0.3">
      <c r="B418" s="135"/>
      <c r="C418" s="136"/>
      <c r="D418" s="135"/>
      <c r="E418" s="135"/>
      <c r="F418" s="135"/>
      <c r="G418" s="135"/>
      <c r="H418" s="135"/>
      <c r="I418" s="135"/>
      <c r="J418" s="135"/>
      <c r="K418" s="4"/>
      <c r="L418" s="4"/>
      <c r="N418" s="1" t="s">
        <v>215</v>
      </c>
    </row>
    <row r="419" spans="2:14" ht="22.5" thickTop="1" thickBot="1" x14ac:dyDescent="0.3">
      <c r="B419" s="150" t="str">
        <f>C419</f>
        <v>Suecia</v>
      </c>
      <c r="C419" s="332" t="s">
        <v>226</v>
      </c>
      <c r="D419" s="333"/>
      <c r="E419" s="333"/>
      <c r="F419" s="333"/>
      <c r="G419" s="333"/>
      <c r="H419" s="333"/>
      <c r="I419" s="333"/>
      <c r="J419" s="333"/>
      <c r="K419" s="333"/>
      <c r="L419" s="333"/>
      <c r="M419" s="334"/>
    </row>
    <row r="420" spans="2:14" ht="22.5" thickTop="1" thickBot="1" x14ac:dyDescent="0.3">
      <c r="B420" s="13"/>
      <c r="C420" s="335">
        <f>2019</f>
        <v>2019</v>
      </c>
      <c r="D420" s="336"/>
      <c r="E420" s="337">
        <v>2020</v>
      </c>
      <c r="F420" s="336"/>
      <c r="G420" s="337">
        <v>2021</v>
      </c>
      <c r="H420" s="336"/>
      <c r="I420" s="337">
        <v>2022</v>
      </c>
      <c r="J420" s="336"/>
      <c r="K420" s="337">
        <v>2023</v>
      </c>
      <c r="L420" s="338"/>
      <c r="M420" s="339"/>
    </row>
    <row r="421" spans="2:14" ht="16.5" thickTop="1" thickBot="1" x14ac:dyDescent="0.3">
      <c r="B421" s="16"/>
      <c r="C421" s="138" t="s">
        <v>136</v>
      </c>
      <c r="D421" s="139" t="str">
        <f>CONCATENATE("var ",RIGHT(2019,2),"/",RIGHT(2018,2))</f>
        <v>var 19/18</v>
      </c>
      <c r="E421" s="140" t="s">
        <v>136</v>
      </c>
      <c r="F421" s="139" t="str">
        <f>CONCATENATE("var ",RIGHT(E420,2),"/",RIGHT(E420-1,2))</f>
        <v>var 20/19</v>
      </c>
      <c r="G421" s="140" t="s">
        <v>136</v>
      </c>
      <c r="H421" s="139" t="str">
        <f>CONCATENATE("var ",RIGHT(G420,2),"/",RIGHT(G420-1,2))</f>
        <v>var 21/20</v>
      </c>
      <c r="I421" s="140" t="s">
        <v>136</v>
      </c>
      <c r="J421" s="139" t="str">
        <f>CONCATENATE("var ",RIGHT(I420,2),"/",RIGHT(I420-1,2))</f>
        <v>var 22/21</v>
      </c>
      <c r="K421" s="140" t="s">
        <v>136</v>
      </c>
      <c r="L421" s="139" t="str">
        <f>CONCATENATE("var ",RIGHT(K420,2),"/",RIGHT(K420-1,2))</f>
        <v>var 23/22</v>
      </c>
      <c r="M421" s="139" t="str">
        <f>CONCATENATE("var ",RIGHT(K420,2),"/",RIGHT(2019,2))</f>
        <v>var 23/19</v>
      </c>
    </row>
    <row r="422" spans="2:14" x14ac:dyDescent="0.25">
      <c r="B422" s="142" t="s">
        <v>140</v>
      </c>
      <c r="C422" s="143">
        <v>4890</v>
      </c>
      <c r="D422" s="144">
        <v>-0.21934865900383138</v>
      </c>
      <c r="E422" s="143">
        <v>4261</v>
      </c>
      <c r="F422" s="144">
        <f t="shared" ref="F422:J434" si="53">IFERROR(E422/C422-1,"-")</f>
        <v>-0.12862985685071571</v>
      </c>
      <c r="G422" s="143">
        <v>20</v>
      </c>
      <c r="H422" s="144">
        <f t="shared" si="53"/>
        <v>-0.99530626613471018</v>
      </c>
      <c r="I422" s="143">
        <v>1612</v>
      </c>
      <c r="J422" s="144">
        <f t="shared" si="53"/>
        <v>79.599999999999994</v>
      </c>
      <c r="K422" s="143">
        <v>3271</v>
      </c>
      <c r="L422" s="144">
        <f t="shared" ref="L422:L429" si="54">IFERROR(K422/I422-1,"-")</f>
        <v>1.0291563275434243</v>
      </c>
      <c r="M422" s="144">
        <f>K422/C422-1</f>
        <v>-0.33108384458077711</v>
      </c>
    </row>
    <row r="423" spans="2:14" x14ac:dyDescent="0.25">
      <c r="B423" s="142" t="s">
        <v>142</v>
      </c>
      <c r="C423" s="143">
        <v>4504</v>
      </c>
      <c r="D423" s="144">
        <v>-0.162513945704723</v>
      </c>
      <c r="E423" s="143">
        <v>4224</v>
      </c>
      <c r="F423" s="144">
        <f t="shared" si="53"/>
        <v>-6.2166962699822359E-2</v>
      </c>
      <c r="G423" s="143">
        <v>9</v>
      </c>
      <c r="H423" s="144">
        <f t="shared" si="53"/>
        <v>-0.99786931818181823</v>
      </c>
      <c r="I423" s="143">
        <v>2599</v>
      </c>
      <c r="J423" s="144">
        <f t="shared" si="53"/>
        <v>287.77777777777777</v>
      </c>
      <c r="K423" s="143">
        <v>2813</v>
      </c>
      <c r="L423" s="144">
        <f t="shared" si="54"/>
        <v>8.2339361292804947E-2</v>
      </c>
      <c r="M423" s="144">
        <f>IFERROR(L423/C423-1,"-")</f>
        <v>-0.99998171861427776</v>
      </c>
    </row>
    <row r="424" spans="2:14" x14ac:dyDescent="0.25">
      <c r="B424" s="142" t="s">
        <v>144</v>
      </c>
      <c r="C424" s="143">
        <v>5354</v>
      </c>
      <c r="D424" s="144">
        <v>-0.21976100262314191</v>
      </c>
      <c r="E424" s="143">
        <v>1285</v>
      </c>
      <c r="F424" s="144">
        <f t="shared" si="53"/>
        <v>-0.75999252895031755</v>
      </c>
      <c r="G424" s="143">
        <v>20</v>
      </c>
      <c r="H424" s="144">
        <f t="shared" si="53"/>
        <v>-0.98443579766536971</v>
      </c>
      <c r="I424" s="143">
        <v>1995</v>
      </c>
      <c r="J424" s="144">
        <f t="shared" si="53"/>
        <v>98.75</v>
      </c>
      <c r="K424" s="143">
        <v>2600</v>
      </c>
      <c r="L424" s="144">
        <f t="shared" si="54"/>
        <v>0.30325814536340845</v>
      </c>
      <c r="M424" s="144">
        <f t="shared" ref="M424:M429" si="55">IFERROR(L424/C424-1,"-")</f>
        <v>-0.99994335858323435</v>
      </c>
    </row>
    <row r="425" spans="2:14" x14ac:dyDescent="0.25">
      <c r="B425" s="142" t="s">
        <v>146</v>
      </c>
      <c r="C425" s="143">
        <v>2388</v>
      </c>
      <c r="D425" s="144">
        <v>-5.761641673243878E-2</v>
      </c>
      <c r="E425" s="143">
        <v>0</v>
      </c>
      <c r="F425" s="144">
        <f t="shared" si="53"/>
        <v>-1</v>
      </c>
      <c r="G425" s="143">
        <v>41</v>
      </c>
      <c r="H425" s="144" t="str">
        <f t="shared" si="53"/>
        <v>-</v>
      </c>
      <c r="I425" s="143">
        <v>1049</v>
      </c>
      <c r="J425" s="144">
        <f t="shared" si="53"/>
        <v>24.585365853658537</v>
      </c>
      <c r="K425" s="143">
        <v>880</v>
      </c>
      <c r="L425" s="144">
        <f t="shared" si="54"/>
        <v>-0.16110581506196375</v>
      </c>
      <c r="M425" s="144">
        <f t="shared" si="55"/>
        <v>-1.0000674647466758</v>
      </c>
    </row>
    <row r="426" spans="2:14" x14ac:dyDescent="0.25">
      <c r="B426" s="142" t="s">
        <v>148</v>
      </c>
      <c r="C426" s="143">
        <v>74</v>
      </c>
      <c r="D426" s="144">
        <v>-0.75496688741721851</v>
      </c>
      <c r="E426" s="143">
        <v>0</v>
      </c>
      <c r="F426" s="144">
        <f t="shared" si="53"/>
        <v>-1</v>
      </c>
      <c r="G426" s="143">
        <v>19</v>
      </c>
      <c r="H426" s="144" t="str">
        <f t="shared" si="53"/>
        <v>-</v>
      </c>
      <c r="I426" s="143">
        <v>90</v>
      </c>
      <c r="J426" s="144">
        <f t="shared" si="53"/>
        <v>3.7368421052631575</v>
      </c>
      <c r="K426" s="143">
        <v>33</v>
      </c>
      <c r="L426" s="144">
        <f t="shared" si="54"/>
        <v>-0.6333333333333333</v>
      </c>
      <c r="M426" s="144">
        <f t="shared" si="55"/>
        <v>-1.0085585585585586</v>
      </c>
    </row>
    <row r="427" spans="2:14" x14ac:dyDescent="0.25">
      <c r="B427" s="142" t="s">
        <v>150</v>
      </c>
      <c r="C427" s="143">
        <v>64</v>
      </c>
      <c r="D427" s="144">
        <v>-5.8823529411764719E-2</v>
      </c>
      <c r="E427" s="143">
        <v>0</v>
      </c>
      <c r="F427" s="144">
        <f t="shared" si="53"/>
        <v>-1</v>
      </c>
      <c r="G427" s="143">
        <v>28</v>
      </c>
      <c r="H427" s="144" t="str">
        <f t="shared" si="53"/>
        <v>-</v>
      </c>
      <c r="I427" s="143">
        <v>138</v>
      </c>
      <c r="J427" s="144">
        <f t="shared" si="53"/>
        <v>3.9285714285714288</v>
      </c>
      <c r="K427" s="143">
        <v>55</v>
      </c>
      <c r="L427" s="144">
        <f t="shared" si="54"/>
        <v>-0.60144927536231885</v>
      </c>
      <c r="M427" s="144">
        <f t="shared" si="55"/>
        <v>-1.0093976449275361</v>
      </c>
    </row>
    <row r="428" spans="2:14" x14ac:dyDescent="0.25">
      <c r="B428" s="142" t="s">
        <v>152</v>
      </c>
      <c r="C428" s="143">
        <v>71</v>
      </c>
      <c r="D428" s="144">
        <v>5.9701492537313383E-2</v>
      </c>
      <c r="E428" s="143">
        <v>12</v>
      </c>
      <c r="F428" s="144">
        <f t="shared" si="53"/>
        <v>-0.83098591549295775</v>
      </c>
      <c r="G428" s="143">
        <v>45</v>
      </c>
      <c r="H428" s="144">
        <f t="shared" si="53"/>
        <v>2.75</v>
      </c>
      <c r="I428" s="143">
        <v>84</v>
      </c>
      <c r="J428" s="144">
        <f t="shared" si="53"/>
        <v>0.8666666666666667</v>
      </c>
      <c r="K428" s="143">
        <v>106</v>
      </c>
      <c r="L428" s="144">
        <f t="shared" si="54"/>
        <v>0.26190476190476186</v>
      </c>
      <c r="M428" s="144">
        <f t="shared" si="55"/>
        <v>-0.99631120053655264</v>
      </c>
    </row>
    <row r="429" spans="2:14" x14ac:dyDescent="0.25">
      <c r="B429" s="142" t="s">
        <v>154</v>
      </c>
      <c r="C429" s="143">
        <v>48</v>
      </c>
      <c r="D429" s="144">
        <v>-0.11111111111111116</v>
      </c>
      <c r="E429" s="143">
        <v>10</v>
      </c>
      <c r="F429" s="144">
        <f t="shared" si="53"/>
        <v>-0.79166666666666663</v>
      </c>
      <c r="G429" s="143">
        <v>26</v>
      </c>
      <c r="H429" s="144">
        <f t="shared" si="53"/>
        <v>1.6</v>
      </c>
      <c r="I429" s="143">
        <v>103</v>
      </c>
      <c r="J429" s="144">
        <f t="shared" si="53"/>
        <v>2.9615384615384617</v>
      </c>
      <c r="K429" s="143">
        <v>55</v>
      </c>
      <c r="L429" s="144">
        <f t="shared" si="54"/>
        <v>-0.46601941747572817</v>
      </c>
      <c r="M429" s="144">
        <f t="shared" si="55"/>
        <v>-1.0097087378640777</v>
      </c>
    </row>
    <row r="430" spans="2:14" x14ac:dyDescent="0.25">
      <c r="B430" s="142" t="s">
        <v>156</v>
      </c>
      <c r="C430" s="143">
        <v>60</v>
      </c>
      <c r="D430" s="144">
        <v>0.53846153846153855</v>
      </c>
      <c r="E430" s="143">
        <v>6</v>
      </c>
      <c r="F430" s="144">
        <f t="shared" si="53"/>
        <v>-0.9</v>
      </c>
      <c r="G430" s="143">
        <v>35</v>
      </c>
      <c r="H430" s="144">
        <f t="shared" si="53"/>
        <v>4.833333333333333</v>
      </c>
      <c r="I430" s="143">
        <v>94</v>
      </c>
      <c r="J430" s="144">
        <f t="shared" si="53"/>
        <v>1.6857142857142855</v>
      </c>
      <c r="K430" s="143"/>
      <c r="L430" s="144"/>
      <c r="M430" s="144"/>
    </row>
    <row r="431" spans="2:14" x14ac:dyDescent="0.25">
      <c r="B431" s="142" t="s">
        <v>158</v>
      </c>
      <c r="C431" s="143">
        <v>1472</v>
      </c>
      <c r="D431" s="144">
        <v>-0.35523434077967586</v>
      </c>
      <c r="E431" s="143">
        <v>35</v>
      </c>
      <c r="F431" s="144">
        <f t="shared" si="53"/>
        <v>-0.97622282608695654</v>
      </c>
      <c r="G431" s="143">
        <v>754</v>
      </c>
      <c r="H431" s="144">
        <f t="shared" si="53"/>
        <v>20.542857142857144</v>
      </c>
      <c r="I431" s="143">
        <v>1510</v>
      </c>
      <c r="J431" s="144">
        <f t="shared" si="53"/>
        <v>1.0026525198938994</v>
      </c>
      <c r="K431" s="143"/>
      <c r="L431" s="144"/>
      <c r="M431" s="144"/>
    </row>
    <row r="432" spans="2:14" x14ac:dyDescent="0.25">
      <c r="B432" s="142" t="s">
        <v>160</v>
      </c>
      <c r="C432" s="143">
        <v>3518</v>
      </c>
      <c r="D432" s="144">
        <v>-0.46314665038913472</v>
      </c>
      <c r="E432" s="143">
        <v>23</v>
      </c>
      <c r="F432" s="144">
        <f t="shared" si="53"/>
        <v>-0.99346219442865269</v>
      </c>
      <c r="G432" s="143">
        <v>1300</v>
      </c>
      <c r="H432" s="144">
        <f t="shared" si="53"/>
        <v>55.521739130434781</v>
      </c>
      <c r="I432" s="143">
        <v>2933</v>
      </c>
      <c r="J432" s="144">
        <f t="shared" si="53"/>
        <v>1.256153846153846</v>
      </c>
      <c r="K432" s="143"/>
      <c r="L432" s="144"/>
      <c r="M432" s="144"/>
    </row>
    <row r="433" spans="2:14" x14ac:dyDescent="0.25">
      <c r="B433" s="142" t="s">
        <v>162</v>
      </c>
      <c r="C433" s="143">
        <v>4172</v>
      </c>
      <c r="D433" s="144">
        <v>-0.24338048603554585</v>
      </c>
      <c r="E433" s="143">
        <v>42</v>
      </c>
      <c r="F433" s="144">
        <f t="shared" si="53"/>
        <v>-0.98993288590604023</v>
      </c>
      <c r="G433" s="143">
        <v>1495</v>
      </c>
      <c r="H433" s="144">
        <f t="shared" si="53"/>
        <v>34.595238095238095</v>
      </c>
      <c r="I433" s="143">
        <v>3269</v>
      </c>
      <c r="J433" s="144">
        <f t="shared" si="53"/>
        <v>1.1866220735785955</v>
      </c>
      <c r="K433" s="143"/>
      <c r="L433" s="144"/>
      <c r="M433" s="144"/>
    </row>
    <row r="434" spans="2:14" ht="15.75" x14ac:dyDescent="0.25">
      <c r="B434" s="145" t="s">
        <v>122</v>
      </c>
      <c r="C434" s="146">
        <v>26615</v>
      </c>
      <c r="D434" s="147">
        <v>-0.25900662620413162</v>
      </c>
      <c r="E434" s="146">
        <v>9898</v>
      </c>
      <c r="F434" s="147">
        <f t="shared" si="53"/>
        <v>-0.62810445237647938</v>
      </c>
      <c r="G434" s="146">
        <v>3792</v>
      </c>
      <c r="H434" s="147">
        <f t="shared" si="53"/>
        <v>-0.61689230147504548</v>
      </c>
      <c r="I434" s="146">
        <v>15476</v>
      </c>
      <c r="J434" s="147">
        <f t="shared" si="53"/>
        <v>3.0812236286919834</v>
      </c>
      <c r="K434" s="146">
        <v>9813</v>
      </c>
      <c r="L434" s="147">
        <v>0.27940026075619295</v>
      </c>
      <c r="M434" s="147">
        <v>-0.43580750876789509</v>
      </c>
    </row>
    <row r="435" spans="2:14" ht="6" customHeight="1" x14ac:dyDescent="0.25"/>
    <row r="436" spans="2:14" x14ac:dyDescent="0.25">
      <c r="B436" s="49" t="s">
        <v>352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1"/>
      <c r="E437" s="121"/>
      <c r="G437" s="121"/>
      <c r="I437" s="121"/>
      <c r="K437" s="121"/>
    </row>
    <row r="443" spans="2:14" ht="48.75" customHeight="1" thickBot="1" x14ac:dyDescent="0.3">
      <c r="B443" s="322" t="s">
        <v>371</v>
      </c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1" t="s">
        <v>214</v>
      </c>
    </row>
    <row r="444" spans="2:14" ht="10.5" customHeight="1" thickBot="1" x14ac:dyDescent="0.3">
      <c r="B444" s="135"/>
      <c r="C444" s="136"/>
      <c r="D444" s="135"/>
      <c r="E444" s="135"/>
      <c r="F444" s="135"/>
      <c r="G444" s="135"/>
      <c r="H444" s="135"/>
      <c r="I444" s="135"/>
      <c r="J444" s="135"/>
      <c r="K444" s="4"/>
      <c r="L444" s="4"/>
      <c r="N444" s="1" t="s">
        <v>215</v>
      </c>
    </row>
    <row r="445" spans="2:14" ht="22.5" thickTop="1" thickBot="1" x14ac:dyDescent="0.3">
      <c r="B445" s="150" t="str">
        <f>C445</f>
        <v>Portugal</v>
      </c>
      <c r="C445" s="332" t="s">
        <v>228</v>
      </c>
      <c r="D445" s="333"/>
      <c r="E445" s="333"/>
      <c r="F445" s="333"/>
      <c r="G445" s="333"/>
      <c r="H445" s="333"/>
      <c r="I445" s="333"/>
      <c r="J445" s="333"/>
      <c r="K445" s="333"/>
      <c r="L445" s="333"/>
      <c r="M445" s="334"/>
    </row>
    <row r="446" spans="2:14" ht="22.5" thickTop="1" thickBot="1" x14ac:dyDescent="0.3">
      <c r="B446" s="13"/>
      <c r="C446" s="335">
        <f>2019</f>
        <v>2019</v>
      </c>
      <c r="D446" s="336"/>
      <c r="E446" s="337">
        <v>2020</v>
      </c>
      <c r="F446" s="336"/>
      <c r="G446" s="337">
        <v>2021</v>
      </c>
      <c r="H446" s="336"/>
      <c r="I446" s="337">
        <v>2022</v>
      </c>
      <c r="J446" s="336"/>
      <c r="K446" s="337">
        <v>2023</v>
      </c>
      <c r="L446" s="338"/>
      <c r="M446" s="339"/>
    </row>
    <row r="447" spans="2:14" ht="16.5" thickTop="1" thickBot="1" x14ac:dyDescent="0.3">
      <c r="B447" s="16"/>
      <c r="C447" s="138" t="s">
        <v>136</v>
      </c>
      <c r="D447" s="139" t="str">
        <f>CONCATENATE("var ",RIGHT(2019,2),"/",RIGHT(2018,2))</f>
        <v>var 19/18</v>
      </c>
      <c r="E447" s="140" t="s">
        <v>136</v>
      </c>
      <c r="F447" s="139" t="str">
        <f>CONCATENATE("var ",RIGHT(E446,2),"/",RIGHT(E446-1,2))</f>
        <v>var 20/19</v>
      </c>
      <c r="G447" s="140" t="s">
        <v>136</v>
      </c>
      <c r="H447" s="139" t="str">
        <f>CONCATENATE("var ",RIGHT(G446,2),"/",RIGHT(G446-1,2))</f>
        <v>var 21/20</v>
      </c>
      <c r="I447" s="140" t="s">
        <v>136</v>
      </c>
      <c r="J447" s="139" t="str">
        <f>CONCATENATE("var ",RIGHT(I446,2),"/",RIGHT(I446-1,2))</f>
        <v>var 22/21</v>
      </c>
      <c r="K447" s="140" t="s">
        <v>136</v>
      </c>
      <c r="L447" s="139" t="str">
        <f>CONCATENATE("var ",RIGHT(K446,2),"/",RIGHT(K446-1,2))</f>
        <v>var 23/22</v>
      </c>
      <c r="M447" s="139" t="str">
        <f>CONCATENATE("var ",RIGHT(K446,2),"/",RIGHT(2019,2))</f>
        <v>var 23/19</v>
      </c>
    </row>
    <row r="448" spans="2:14" x14ac:dyDescent="0.25">
      <c r="B448" s="142" t="s">
        <v>140</v>
      </c>
      <c r="C448" s="143">
        <v>182</v>
      </c>
      <c r="D448" s="144">
        <v>-0.16894977168949776</v>
      </c>
      <c r="E448" s="143">
        <v>156</v>
      </c>
      <c r="F448" s="144">
        <f t="shared" ref="F448:J460" si="56">IFERROR(E448/C448-1,"-")</f>
        <v>-0.1428571428571429</v>
      </c>
      <c r="G448" s="143">
        <v>39</v>
      </c>
      <c r="H448" s="144">
        <f t="shared" si="56"/>
        <v>-0.75</v>
      </c>
      <c r="I448" s="143">
        <v>214</v>
      </c>
      <c r="J448" s="144">
        <f t="shared" si="56"/>
        <v>4.4871794871794872</v>
      </c>
      <c r="K448" s="143">
        <v>248</v>
      </c>
      <c r="L448" s="144">
        <f t="shared" ref="L448:L455" si="57">IFERROR(K448/I448-1,"-")</f>
        <v>0.1588785046728971</v>
      </c>
      <c r="M448" s="144">
        <f>K448/C448-1</f>
        <v>0.36263736263736268</v>
      </c>
    </row>
    <row r="449" spans="2:13" x14ac:dyDescent="0.25">
      <c r="B449" s="142" t="s">
        <v>142</v>
      </c>
      <c r="C449" s="143">
        <v>147</v>
      </c>
      <c r="D449" s="144">
        <v>-0.22222222222222221</v>
      </c>
      <c r="E449" s="143">
        <v>243</v>
      </c>
      <c r="F449" s="144">
        <f t="shared" si="56"/>
        <v>0.65306122448979598</v>
      </c>
      <c r="G449" s="143">
        <v>22</v>
      </c>
      <c r="H449" s="144">
        <f t="shared" si="56"/>
        <v>-0.90946502057613166</v>
      </c>
      <c r="I449" s="143">
        <v>389</v>
      </c>
      <c r="J449" s="144">
        <f t="shared" si="56"/>
        <v>16.681818181818183</v>
      </c>
      <c r="K449" s="143">
        <v>264</v>
      </c>
      <c r="L449" s="144">
        <f t="shared" si="57"/>
        <v>-0.32133676092544983</v>
      </c>
      <c r="M449" s="144">
        <f>IFERROR(L449/C449-1,"-")</f>
        <v>-1.002185964360037</v>
      </c>
    </row>
    <row r="450" spans="2:13" x14ac:dyDescent="0.25">
      <c r="B450" s="142" t="s">
        <v>144</v>
      </c>
      <c r="C450" s="143">
        <v>213</v>
      </c>
      <c r="D450" s="144">
        <v>-4.9107142857142905E-2</v>
      </c>
      <c r="E450" s="143">
        <v>44</v>
      </c>
      <c r="F450" s="144">
        <f t="shared" si="56"/>
        <v>-0.79342723004694837</v>
      </c>
      <c r="G450" s="143">
        <v>37</v>
      </c>
      <c r="H450" s="144">
        <f t="shared" si="56"/>
        <v>-0.15909090909090906</v>
      </c>
      <c r="I450" s="143">
        <v>330</v>
      </c>
      <c r="J450" s="144">
        <f t="shared" si="56"/>
        <v>7.9189189189189193</v>
      </c>
      <c r="K450" s="143">
        <v>277</v>
      </c>
      <c r="L450" s="144">
        <f t="shared" si="57"/>
        <v>-0.16060606060606064</v>
      </c>
      <c r="M450" s="144">
        <f t="shared" ref="M450:M455" si="58">IFERROR(L450/C450-1,"-")</f>
        <v>-1.0007540190638782</v>
      </c>
    </row>
    <row r="451" spans="2:13" x14ac:dyDescent="0.25">
      <c r="B451" s="142" t="s">
        <v>146</v>
      </c>
      <c r="C451" s="143">
        <v>398</v>
      </c>
      <c r="D451" s="144">
        <v>0.63786008230452684</v>
      </c>
      <c r="E451" s="143">
        <v>0</v>
      </c>
      <c r="F451" s="144">
        <f t="shared" si="56"/>
        <v>-1</v>
      </c>
      <c r="G451" s="143">
        <v>71</v>
      </c>
      <c r="H451" s="144" t="str">
        <f t="shared" si="56"/>
        <v>-</v>
      </c>
      <c r="I451" s="143">
        <v>447</v>
      </c>
      <c r="J451" s="144">
        <f t="shared" si="56"/>
        <v>5.295774647887324</v>
      </c>
      <c r="K451" s="143">
        <v>571</v>
      </c>
      <c r="L451" s="144">
        <f t="shared" si="57"/>
        <v>0.27740492170022368</v>
      </c>
      <c r="M451" s="144">
        <f t="shared" si="58"/>
        <v>-0.99930300270929595</v>
      </c>
    </row>
    <row r="452" spans="2:13" x14ac:dyDescent="0.25">
      <c r="B452" s="142" t="s">
        <v>148</v>
      </c>
      <c r="C452" s="143">
        <v>382</v>
      </c>
      <c r="D452" s="144">
        <v>0.62553191489361692</v>
      </c>
      <c r="E452" s="143">
        <v>0</v>
      </c>
      <c r="F452" s="144">
        <f t="shared" si="56"/>
        <v>-1</v>
      </c>
      <c r="G452" s="143">
        <v>110</v>
      </c>
      <c r="H452" s="144" t="str">
        <f t="shared" si="56"/>
        <v>-</v>
      </c>
      <c r="I452" s="143">
        <v>371</v>
      </c>
      <c r="J452" s="144">
        <f t="shared" si="56"/>
        <v>2.3727272727272726</v>
      </c>
      <c r="K452" s="143">
        <v>494</v>
      </c>
      <c r="L452" s="144">
        <f t="shared" si="57"/>
        <v>0.33153638814016162</v>
      </c>
      <c r="M452" s="144">
        <f t="shared" si="58"/>
        <v>-0.99913210369596817</v>
      </c>
    </row>
    <row r="453" spans="2:13" x14ac:dyDescent="0.25">
      <c r="B453" s="142" t="s">
        <v>150</v>
      </c>
      <c r="C453" s="143">
        <v>762</v>
      </c>
      <c r="D453" s="144">
        <v>-0.27840909090909094</v>
      </c>
      <c r="E453" s="143">
        <v>0</v>
      </c>
      <c r="F453" s="144">
        <f t="shared" si="56"/>
        <v>-1</v>
      </c>
      <c r="G453" s="143">
        <v>124</v>
      </c>
      <c r="H453" s="144" t="str">
        <f t="shared" si="56"/>
        <v>-</v>
      </c>
      <c r="I453" s="143">
        <v>408</v>
      </c>
      <c r="J453" s="144">
        <f t="shared" si="56"/>
        <v>2.2903225806451615</v>
      </c>
      <c r="K453" s="143">
        <v>505</v>
      </c>
      <c r="L453" s="144">
        <f t="shared" si="57"/>
        <v>0.23774509803921573</v>
      </c>
      <c r="M453" s="144">
        <f t="shared" si="58"/>
        <v>-0.9996879985590037</v>
      </c>
    </row>
    <row r="454" spans="2:13" x14ac:dyDescent="0.25">
      <c r="B454" s="142" t="s">
        <v>152</v>
      </c>
      <c r="C454" s="143">
        <v>697</v>
      </c>
      <c r="D454" s="144">
        <v>-0.43790322580645158</v>
      </c>
      <c r="E454" s="143">
        <v>61</v>
      </c>
      <c r="F454" s="144">
        <f t="shared" si="56"/>
        <v>-0.91248206599713055</v>
      </c>
      <c r="G454" s="143">
        <v>221</v>
      </c>
      <c r="H454" s="144">
        <f t="shared" si="56"/>
        <v>2.622950819672131</v>
      </c>
      <c r="I454" s="143">
        <v>515</v>
      </c>
      <c r="J454" s="144">
        <f t="shared" si="56"/>
        <v>1.3303167420814481</v>
      </c>
      <c r="K454" s="143">
        <v>661</v>
      </c>
      <c r="L454" s="144">
        <f t="shared" si="57"/>
        <v>0.28349514563106792</v>
      </c>
      <c r="M454" s="144">
        <f t="shared" si="58"/>
        <v>-0.99959326377958235</v>
      </c>
    </row>
    <row r="455" spans="2:13" x14ac:dyDescent="0.25">
      <c r="B455" s="142" t="s">
        <v>154</v>
      </c>
      <c r="C455" s="143">
        <v>1127</v>
      </c>
      <c r="D455" s="144">
        <v>-0.33313609467455618</v>
      </c>
      <c r="E455" s="143">
        <v>130</v>
      </c>
      <c r="F455" s="144">
        <f t="shared" si="56"/>
        <v>-0.88464951197870456</v>
      </c>
      <c r="G455" s="143">
        <v>318</v>
      </c>
      <c r="H455" s="144">
        <f t="shared" si="56"/>
        <v>1.4461538461538463</v>
      </c>
      <c r="I455" s="143">
        <v>931</v>
      </c>
      <c r="J455" s="144">
        <f t="shared" si="56"/>
        <v>1.9276729559748427</v>
      </c>
      <c r="K455" s="143">
        <v>1203</v>
      </c>
      <c r="L455" s="144">
        <f t="shared" si="57"/>
        <v>0.29215896885069825</v>
      </c>
      <c r="M455" s="144">
        <f t="shared" si="58"/>
        <v>-0.99974076400279444</v>
      </c>
    </row>
    <row r="456" spans="2:13" x14ac:dyDescent="0.25">
      <c r="B456" s="142" t="s">
        <v>156</v>
      </c>
      <c r="C456" s="143">
        <v>513</v>
      </c>
      <c r="D456" s="144">
        <v>5.3388090349075989E-2</v>
      </c>
      <c r="E456" s="143">
        <v>115</v>
      </c>
      <c r="F456" s="144">
        <f t="shared" si="56"/>
        <v>-0.77582846003898642</v>
      </c>
      <c r="G456" s="143">
        <v>265</v>
      </c>
      <c r="H456" s="144">
        <f t="shared" si="56"/>
        <v>1.3043478260869565</v>
      </c>
      <c r="I456" s="143">
        <v>476</v>
      </c>
      <c r="J456" s="144">
        <f t="shared" si="56"/>
        <v>0.79622641509433967</v>
      </c>
      <c r="K456" s="143"/>
      <c r="L456" s="144"/>
      <c r="M456" s="144"/>
    </row>
    <row r="457" spans="2:13" x14ac:dyDescent="0.25">
      <c r="B457" s="142" t="s">
        <v>158</v>
      </c>
      <c r="C457" s="143">
        <v>220</v>
      </c>
      <c r="D457" s="144">
        <v>0.33333333333333326</v>
      </c>
      <c r="E457" s="143">
        <v>150</v>
      </c>
      <c r="F457" s="144">
        <f t="shared" si="56"/>
        <v>-0.31818181818181823</v>
      </c>
      <c r="G457" s="143">
        <v>254</v>
      </c>
      <c r="H457" s="144">
        <f t="shared" si="56"/>
        <v>0.69333333333333336</v>
      </c>
      <c r="I457" s="143">
        <v>358</v>
      </c>
      <c r="J457" s="144">
        <f t="shared" si="56"/>
        <v>0.40944881889763773</v>
      </c>
      <c r="K457" s="143"/>
      <c r="L457" s="144"/>
      <c r="M457" s="144"/>
    </row>
    <row r="458" spans="2:13" x14ac:dyDescent="0.25">
      <c r="B458" s="142" t="s">
        <v>160</v>
      </c>
      <c r="C458" s="143">
        <v>227</v>
      </c>
      <c r="D458" s="144">
        <v>0.35928143712574845</v>
      </c>
      <c r="E458" s="143">
        <v>53</v>
      </c>
      <c r="F458" s="144">
        <f t="shared" si="56"/>
        <v>-0.76651982378854622</v>
      </c>
      <c r="G458" s="143">
        <v>316</v>
      </c>
      <c r="H458" s="144">
        <f t="shared" si="56"/>
        <v>4.9622641509433958</v>
      </c>
      <c r="I458" s="143">
        <v>351</v>
      </c>
      <c r="J458" s="144">
        <f t="shared" si="56"/>
        <v>0.110759493670886</v>
      </c>
      <c r="K458" s="143"/>
      <c r="L458" s="144"/>
      <c r="M458" s="144"/>
    </row>
    <row r="459" spans="2:13" x14ac:dyDescent="0.25">
      <c r="B459" s="142" t="s">
        <v>162</v>
      </c>
      <c r="C459" s="143">
        <v>228</v>
      </c>
      <c r="D459" s="144">
        <v>0.33333333333333326</v>
      </c>
      <c r="E459" s="143">
        <v>54</v>
      </c>
      <c r="F459" s="144">
        <f t="shared" si="56"/>
        <v>-0.76315789473684215</v>
      </c>
      <c r="G459" s="143">
        <v>262</v>
      </c>
      <c r="H459" s="144">
        <f t="shared" si="56"/>
        <v>3.8518518518518521</v>
      </c>
      <c r="I459" s="143">
        <v>334</v>
      </c>
      <c r="J459" s="144">
        <f t="shared" si="56"/>
        <v>0.27480916030534353</v>
      </c>
      <c r="K459" s="143"/>
      <c r="L459" s="144"/>
      <c r="M459" s="144"/>
    </row>
    <row r="460" spans="2:13" ht="15.75" x14ac:dyDescent="0.25">
      <c r="B460" s="145" t="s">
        <v>122</v>
      </c>
      <c r="C460" s="146">
        <v>5096</v>
      </c>
      <c r="D460" s="147">
        <v>-0.16266841932303644</v>
      </c>
      <c r="E460" s="146">
        <v>1006</v>
      </c>
      <c r="F460" s="147">
        <f t="shared" si="56"/>
        <v>-0.80259026687598123</v>
      </c>
      <c r="G460" s="146">
        <v>2039</v>
      </c>
      <c r="H460" s="147">
        <f t="shared" si="56"/>
        <v>1.0268389662027833</v>
      </c>
      <c r="I460" s="146">
        <v>5124</v>
      </c>
      <c r="J460" s="147">
        <f t="shared" si="56"/>
        <v>1.5129965669445808</v>
      </c>
      <c r="K460" s="146">
        <v>4223</v>
      </c>
      <c r="L460" s="147">
        <v>0.17142857142857149</v>
      </c>
      <c r="M460" s="147">
        <v>8.0603889457522948E-2</v>
      </c>
    </row>
    <row r="461" spans="2:13" ht="6" customHeight="1" x14ac:dyDescent="0.25"/>
    <row r="462" spans="2:13" x14ac:dyDescent="0.25">
      <c r="B462" s="49" t="s">
        <v>352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1"/>
      <c r="E463" s="121"/>
      <c r="G463" s="121"/>
      <c r="I463" s="121"/>
      <c r="K463" s="121"/>
    </row>
    <row r="466" spans="2:14" ht="48.75" customHeight="1" thickBot="1" x14ac:dyDescent="0.3">
      <c r="B466" s="322" t="s">
        <v>372</v>
      </c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1" t="s">
        <v>214</v>
      </c>
    </row>
    <row r="467" spans="2:14" ht="10.5" customHeight="1" thickBot="1" x14ac:dyDescent="0.3">
      <c r="B467" s="135"/>
      <c r="C467" s="136"/>
      <c r="D467" s="135"/>
      <c r="E467" s="135"/>
      <c r="F467" s="135"/>
      <c r="G467" s="135"/>
      <c r="H467" s="135"/>
      <c r="I467" s="135"/>
      <c r="J467" s="135"/>
      <c r="K467" s="4"/>
      <c r="L467" s="4"/>
      <c r="N467" s="1" t="s">
        <v>215</v>
      </c>
    </row>
    <row r="468" spans="2:14" ht="22.5" thickTop="1" thickBot="1" x14ac:dyDescent="0.3">
      <c r="B468" s="150" t="str">
        <f>C468</f>
        <v>Polonia</v>
      </c>
      <c r="C468" s="332" t="s">
        <v>230</v>
      </c>
      <c r="D468" s="333"/>
      <c r="E468" s="333"/>
      <c r="F468" s="333"/>
      <c r="G468" s="333"/>
      <c r="H468" s="333"/>
      <c r="I468" s="333"/>
      <c r="J468" s="333"/>
      <c r="K468" s="333"/>
      <c r="L468" s="333"/>
      <c r="M468" s="334"/>
    </row>
    <row r="469" spans="2:14" ht="22.5" thickTop="1" thickBot="1" x14ac:dyDescent="0.3">
      <c r="B469" s="13"/>
      <c r="C469" s="335">
        <f>2019</f>
        <v>2019</v>
      </c>
      <c r="D469" s="336"/>
      <c r="E469" s="337">
        <v>2020</v>
      </c>
      <c r="F469" s="336"/>
      <c r="G469" s="337">
        <v>2021</v>
      </c>
      <c r="H469" s="336"/>
      <c r="I469" s="337">
        <v>2022</v>
      </c>
      <c r="J469" s="336"/>
      <c r="K469" s="337">
        <v>2023</v>
      </c>
      <c r="L469" s="338"/>
      <c r="M469" s="339"/>
    </row>
    <row r="470" spans="2:14" ht="16.5" thickTop="1" thickBot="1" x14ac:dyDescent="0.3">
      <c r="B470" s="16"/>
      <c r="C470" s="138" t="s">
        <v>136</v>
      </c>
      <c r="D470" s="139" t="str">
        <f>CONCATENATE("var ",RIGHT(2019,2),"/",RIGHT(2018,2))</f>
        <v>var 19/18</v>
      </c>
      <c r="E470" s="140" t="s">
        <v>136</v>
      </c>
      <c r="F470" s="139" t="str">
        <f>CONCATENATE("var ",RIGHT(E469,2),"/",RIGHT(E469-1,2))</f>
        <v>var 20/19</v>
      </c>
      <c r="G470" s="140" t="s">
        <v>136</v>
      </c>
      <c r="H470" s="139" t="str">
        <f>CONCATENATE("var ",RIGHT(G469,2),"/",RIGHT(G469-1,2))</f>
        <v>var 21/20</v>
      </c>
      <c r="I470" s="140" t="s">
        <v>136</v>
      </c>
      <c r="J470" s="139" t="str">
        <f>CONCATENATE("var ",RIGHT(I469,2),"/",RIGHT(I469-1,2))</f>
        <v>var 22/21</v>
      </c>
      <c r="K470" s="140" t="s">
        <v>136</v>
      </c>
      <c r="L470" s="139" t="str">
        <f>CONCATENATE("var ",RIGHT(K469,2),"/",RIGHT(K469-1,2))</f>
        <v>var 23/22</v>
      </c>
      <c r="M470" s="139" t="str">
        <f>CONCATENATE("var ",RIGHT(K469,2),"/",RIGHT(2019,2))</f>
        <v>var 23/19</v>
      </c>
    </row>
    <row r="471" spans="2:14" x14ac:dyDescent="0.25">
      <c r="B471" s="142" t="s">
        <v>140</v>
      </c>
      <c r="C471" s="143">
        <v>3490</v>
      </c>
      <c r="D471" s="144">
        <v>-0.10673150755055028</v>
      </c>
      <c r="E471" s="143">
        <v>2773</v>
      </c>
      <c r="F471" s="144">
        <f t="shared" ref="F471:J483" si="59">IFERROR(E471/C471-1,"-")</f>
        <v>-0.20544412607449858</v>
      </c>
      <c r="G471" s="143">
        <v>472</v>
      </c>
      <c r="H471" s="144">
        <f t="shared" si="59"/>
        <v>-0.82978723404255317</v>
      </c>
      <c r="I471" s="143">
        <v>2596</v>
      </c>
      <c r="J471" s="144">
        <f t="shared" si="59"/>
        <v>4.5</v>
      </c>
      <c r="K471" s="143">
        <v>2628</v>
      </c>
      <c r="L471" s="144">
        <f t="shared" ref="L471:L478" si="60">IFERROR(K471/I471-1,"-")</f>
        <v>1.2326656394453073E-2</v>
      </c>
      <c r="M471" s="144">
        <f>K471/C471-1</f>
        <v>-0.24699140401146136</v>
      </c>
    </row>
    <row r="472" spans="2:14" x14ac:dyDescent="0.25">
      <c r="B472" s="142" t="s">
        <v>142</v>
      </c>
      <c r="C472" s="143">
        <v>3192</v>
      </c>
      <c r="D472" s="144">
        <v>-9.8814229249011842E-2</v>
      </c>
      <c r="E472" s="143">
        <v>2785</v>
      </c>
      <c r="F472" s="144">
        <f t="shared" si="59"/>
        <v>-0.12750626566416046</v>
      </c>
      <c r="G472" s="143">
        <v>51</v>
      </c>
      <c r="H472" s="144">
        <f t="shared" si="59"/>
        <v>-0.98168761220825851</v>
      </c>
      <c r="I472" s="143">
        <v>2707</v>
      </c>
      <c r="J472" s="144">
        <f t="shared" si="59"/>
        <v>52.078431372549019</v>
      </c>
      <c r="K472" s="143">
        <v>3110</v>
      </c>
      <c r="L472" s="144">
        <f t="shared" si="60"/>
        <v>0.14887329146656825</v>
      </c>
      <c r="M472" s="144">
        <f>IFERROR(L472/C472-1,"-")</f>
        <v>-0.99995336049766081</v>
      </c>
    </row>
    <row r="473" spans="2:14" x14ac:dyDescent="0.25">
      <c r="B473" s="142" t="s">
        <v>144</v>
      </c>
      <c r="C473" s="143">
        <v>2942</v>
      </c>
      <c r="D473" s="144">
        <v>-0.22251585623678649</v>
      </c>
      <c r="E473" s="143">
        <v>634</v>
      </c>
      <c r="F473" s="144">
        <f t="shared" si="59"/>
        <v>-0.7845003399048267</v>
      </c>
      <c r="G473" s="143">
        <v>83</v>
      </c>
      <c r="H473" s="144">
        <f t="shared" si="59"/>
        <v>-0.86908517350157732</v>
      </c>
      <c r="I473" s="143">
        <v>2162</v>
      </c>
      <c r="J473" s="144">
        <f t="shared" si="59"/>
        <v>25.048192771084338</v>
      </c>
      <c r="K473" s="143">
        <v>2360</v>
      </c>
      <c r="L473" s="144">
        <f t="shared" si="60"/>
        <v>9.1581868640147945E-2</v>
      </c>
      <c r="M473" s="144">
        <f t="shared" ref="M473:M478" si="61">IFERROR(L473/C473-1,"-")</f>
        <v>-0.99996887088081576</v>
      </c>
    </row>
    <row r="474" spans="2:14" x14ac:dyDescent="0.25">
      <c r="B474" s="142" t="s">
        <v>146</v>
      </c>
      <c r="C474" s="143">
        <v>2807</v>
      </c>
      <c r="D474" s="144">
        <v>-0.15857314148681056</v>
      </c>
      <c r="E474" s="143">
        <v>0</v>
      </c>
      <c r="F474" s="144">
        <f t="shared" si="59"/>
        <v>-1</v>
      </c>
      <c r="G474" s="143">
        <v>59</v>
      </c>
      <c r="H474" s="144" t="str">
        <f t="shared" si="59"/>
        <v>-</v>
      </c>
      <c r="I474" s="143">
        <v>2438</v>
      </c>
      <c r="J474" s="144">
        <f t="shared" si="59"/>
        <v>40.322033898305087</v>
      </c>
      <c r="K474" s="143">
        <v>2880</v>
      </c>
      <c r="L474" s="144">
        <f t="shared" si="60"/>
        <v>0.18129614438063979</v>
      </c>
      <c r="M474" s="144">
        <f t="shared" si="61"/>
        <v>-0.99993541284489473</v>
      </c>
    </row>
    <row r="475" spans="2:14" x14ac:dyDescent="0.25">
      <c r="B475" s="142" t="s">
        <v>148</v>
      </c>
      <c r="C475" s="143">
        <v>3448</v>
      </c>
      <c r="D475" s="144">
        <v>-1.4293882218410547E-2</v>
      </c>
      <c r="E475" s="143">
        <v>0</v>
      </c>
      <c r="F475" s="144">
        <f t="shared" si="59"/>
        <v>-1</v>
      </c>
      <c r="G475" s="143">
        <v>123</v>
      </c>
      <c r="H475" s="144" t="str">
        <f t="shared" si="59"/>
        <v>-</v>
      </c>
      <c r="I475" s="143">
        <v>2156</v>
      </c>
      <c r="J475" s="144">
        <f t="shared" si="59"/>
        <v>16.528455284552845</v>
      </c>
      <c r="K475" s="143">
        <v>2705</v>
      </c>
      <c r="L475" s="144">
        <f t="shared" si="60"/>
        <v>0.25463821892393312</v>
      </c>
      <c r="M475" s="144">
        <f t="shared" si="61"/>
        <v>-0.99992614900843269</v>
      </c>
    </row>
    <row r="476" spans="2:14" x14ac:dyDescent="0.25">
      <c r="B476" s="142" t="s">
        <v>150</v>
      </c>
      <c r="C476" s="143">
        <v>3427</v>
      </c>
      <c r="D476" s="144">
        <v>-0.2694521424003411</v>
      </c>
      <c r="E476" s="143">
        <v>0</v>
      </c>
      <c r="F476" s="144">
        <f t="shared" si="59"/>
        <v>-1</v>
      </c>
      <c r="G476" s="143">
        <v>478</v>
      </c>
      <c r="H476" s="144" t="str">
        <f t="shared" si="59"/>
        <v>-</v>
      </c>
      <c r="I476" s="143">
        <v>2462</v>
      </c>
      <c r="J476" s="144">
        <f t="shared" si="59"/>
        <v>4.1506276150627617</v>
      </c>
      <c r="K476" s="143">
        <v>2415</v>
      </c>
      <c r="L476" s="144">
        <f t="shared" si="60"/>
        <v>-1.9090170593013767E-2</v>
      </c>
      <c r="M476" s="144">
        <f t="shared" si="61"/>
        <v>-1.0000055705195778</v>
      </c>
    </row>
    <row r="477" spans="2:14" x14ac:dyDescent="0.25">
      <c r="B477" s="142" t="s">
        <v>152</v>
      </c>
      <c r="C477" s="143">
        <v>2920</v>
      </c>
      <c r="D477" s="144">
        <v>-0.34145241317095176</v>
      </c>
      <c r="E477" s="143">
        <v>703</v>
      </c>
      <c r="F477" s="144">
        <f t="shared" si="59"/>
        <v>-0.75924657534246576</v>
      </c>
      <c r="G477" s="143">
        <v>1432</v>
      </c>
      <c r="H477" s="144">
        <f t="shared" si="59"/>
        <v>1.0369843527738265</v>
      </c>
      <c r="I477" s="143">
        <v>2969</v>
      </c>
      <c r="J477" s="144">
        <f t="shared" si="59"/>
        <v>1.0733240223463687</v>
      </c>
      <c r="K477" s="143">
        <v>3089</v>
      </c>
      <c r="L477" s="144">
        <f t="shared" si="60"/>
        <v>4.0417649040080939E-2</v>
      </c>
      <c r="M477" s="144">
        <f t="shared" si="61"/>
        <v>-0.99998615833936988</v>
      </c>
    </row>
    <row r="478" spans="2:14" x14ac:dyDescent="0.25">
      <c r="B478" s="142" t="s">
        <v>154</v>
      </c>
      <c r="C478" s="143">
        <v>3216</v>
      </c>
      <c r="D478" s="144">
        <v>-0.29704918032786887</v>
      </c>
      <c r="E478" s="143">
        <v>1534</v>
      </c>
      <c r="F478" s="144">
        <f t="shared" si="59"/>
        <v>-0.52300995024875618</v>
      </c>
      <c r="G478" s="143">
        <v>1433</v>
      </c>
      <c r="H478" s="144">
        <f t="shared" si="59"/>
        <v>-6.5840938722294684E-2</v>
      </c>
      <c r="I478" s="143">
        <v>2570</v>
      </c>
      <c r="J478" s="144">
        <f t="shared" si="59"/>
        <v>0.79344033496161903</v>
      </c>
      <c r="K478" s="143">
        <v>2772</v>
      </c>
      <c r="L478" s="144">
        <f t="shared" si="60"/>
        <v>7.8599221789883211E-2</v>
      </c>
      <c r="M478" s="144">
        <f t="shared" si="61"/>
        <v>-0.99997555994347331</v>
      </c>
    </row>
    <row r="479" spans="2:14" x14ac:dyDescent="0.25">
      <c r="B479" s="142" t="s">
        <v>156</v>
      </c>
      <c r="C479" s="143">
        <v>2303</v>
      </c>
      <c r="D479" s="144">
        <v>-0.34592445328031807</v>
      </c>
      <c r="E479" s="143">
        <v>152</v>
      </c>
      <c r="F479" s="144">
        <f t="shared" si="59"/>
        <v>-0.93399913156752068</v>
      </c>
      <c r="G479" s="143">
        <v>1223</v>
      </c>
      <c r="H479" s="144">
        <f t="shared" si="59"/>
        <v>7.0460526315789469</v>
      </c>
      <c r="I479" s="143">
        <v>2132</v>
      </c>
      <c r="J479" s="144">
        <f t="shared" si="59"/>
        <v>0.74325429272281274</v>
      </c>
      <c r="K479" s="143"/>
      <c r="L479" s="144"/>
      <c r="M479" s="144"/>
    </row>
    <row r="480" spans="2:14" x14ac:dyDescent="0.25">
      <c r="B480" s="142" t="s">
        <v>158</v>
      </c>
      <c r="C480" s="143">
        <v>2389</v>
      </c>
      <c r="D480" s="144">
        <v>-0.12522885389967042</v>
      </c>
      <c r="E480" s="143">
        <v>310</v>
      </c>
      <c r="F480" s="144">
        <f t="shared" si="59"/>
        <v>-0.87023859355378819</v>
      </c>
      <c r="G480" s="143">
        <v>1827</v>
      </c>
      <c r="H480" s="144">
        <f t="shared" si="59"/>
        <v>4.8935483870967742</v>
      </c>
      <c r="I480" s="143">
        <v>2351</v>
      </c>
      <c r="J480" s="144">
        <f t="shared" si="59"/>
        <v>0.28680897646414882</v>
      </c>
      <c r="K480" s="143"/>
      <c r="L480" s="144"/>
      <c r="M480" s="144"/>
    </row>
    <row r="481" spans="2:14" x14ac:dyDescent="0.25">
      <c r="B481" s="142" t="s">
        <v>160</v>
      </c>
      <c r="C481" s="143">
        <v>2575</v>
      </c>
      <c r="D481" s="144">
        <v>0.11568457538994803</v>
      </c>
      <c r="E481" s="143">
        <v>122</v>
      </c>
      <c r="F481" s="144">
        <f t="shared" si="59"/>
        <v>-0.95262135922330093</v>
      </c>
      <c r="G481" s="143">
        <v>1926</v>
      </c>
      <c r="H481" s="144">
        <f t="shared" si="59"/>
        <v>14.78688524590164</v>
      </c>
      <c r="I481" s="143">
        <v>2025</v>
      </c>
      <c r="J481" s="144">
        <f t="shared" si="59"/>
        <v>5.1401869158878455E-2</v>
      </c>
      <c r="K481" s="143"/>
      <c r="L481" s="144"/>
      <c r="M481" s="144"/>
    </row>
    <row r="482" spans="2:14" x14ac:dyDescent="0.25">
      <c r="B482" s="142" t="s">
        <v>162</v>
      </c>
      <c r="C482" s="143">
        <v>2740</v>
      </c>
      <c r="D482" s="144">
        <v>-0.10193379219927889</v>
      </c>
      <c r="E482" s="143">
        <v>265</v>
      </c>
      <c r="F482" s="144">
        <f t="shared" si="59"/>
        <v>-0.90328467153284675</v>
      </c>
      <c r="G482" s="143">
        <v>2127</v>
      </c>
      <c r="H482" s="144">
        <f t="shared" si="59"/>
        <v>7.0264150943396224</v>
      </c>
      <c r="I482" s="143">
        <v>3042</v>
      </c>
      <c r="J482" s="144">
        <f t="shared" si="59"/>
        <v>0.43018335684062059</v>
      </c>
      <c r="K482" s="143"/>
      <c r="L482" s="144"/>
      <c r="M482" s="144"/>
    </row>
    <row r="483" spans="2:14" ht="15.75" x14ac:dyDescent="0.25">
      <c r="B483" s="145" t="s">
        <v>122</v>
      </c>
      <c r="C483" s="146">
        <v>35449</v>
      </c>
      <c r="D483" s="147">
        <v>-0.18278851030476273</v>
      </c>
      <c r="E483" s="146">
        <v>9278</v>
      </c>
      <c r="F483" s="147">
        <f t="shared" si="59"/>
        <v>-0.73827188355101692</v>
      </c>
      <c r="G483" s="146">
        <v>11234</v>
      </c>
      <c r="H483" s="147">
        <f t="shared" si="59"/>
        <v>0.21082129769346847</v>
      </c>
      <c r="I483" s="146">
        <v>29610</v>
      </c>
      <c r="J483" s="147">
        <f t="shared" si="59"/>
        <v>1.6357486202599252</v>
      </c>
      <c r="K483" s="146">
        <v>21959</v>
      </c>
      <c r="L483" s="147">
        <v>9.4666001994017979E-2</v>
      </c>
      <c r="M483" s="147">
        <v>-0.13689961481015644</v>
      </c>
    </row>
    <row r="484" spans="2:14" ht="6" customHeight="1" x14ac:dyDescent="0.25"/>
    <row r="485" spans="2:14" x14ac:dyDescent="0.25">
      <c r="B485" s="49" t="s">
        <v>352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1"/>
      <c r="E486" s="121"/>
      <c r="G486" s="121"/>
      <c r="I486" s="121"/>
      <c r="K486" s="121"/>
    </row>
    <row r="493" spans="2:14" ht="48.75" customHeight="1" thickBot="1" x14ac:dyDescent="0.3">
      <c r="B493" s="322" t="s">
        <v>373</v>
      </c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1" t="s">
        <v>214</v>
      </c>
    </row>
    <row r="494" spans="2:14" ht="10.5" customHeight="1" thickBot="1" x14ac:dyDescent="0.3">
      <c r="B494" s="135"/>
      <c r="C494" s="136"/>
      <c r="D494" s="135"/>
      <c r="E494" s="135"/>
      <c r="F494" s="135"/>
      <c r="G494" s="135"/>
      <c r="H494" s="135"/>
      <c r="I494" s="135"/>
      <c r="J494" s="135"/>
      <c r="K494" s="4"/>
      <c r="L494" s="4"/>
      <c r="N494" s="1" t="s">
        <v>215</v>
      </c>
    </row>
    <row r="495" spans="2:14" ht="22.5" thickTop="1" thickBot="1" x14ac:dyDescent="0.3">
      <c r="B495" s="150" t="str">
        <f>C495</f>
        <v>Islandia</v>
      </c>
      <c r="C495" s="332" t="s">
        <v>232</v>
      </c>
      <c r="D495" s="333"/>
      <c r="E495" s="333"/>
      <c r="F495" s="333"/>
      <c r="G495" s="333"/>
      <c r="H495" s="333"/>
      <c r="I495" s="333"/>
      <c r="J495" s="333"/>
      <c r="K495" s="333"/>
      <c r="L495" s="333"/>
      <c r="M495" s="334"/>
    </row>
    <row r="496" spans="2:14" ht="22.5" thickTop="1" thickBot="1" x14ac:dyDescent="0.3">
      <c r="B496" s="13"/>
      <c r="C496" s="335">
        <f>2019</f>
        <v>2019</v>
      </c>
      <c r="D496" s="336"/>
      <c r="E496" s="337">
        <v>2020</v>
      </c>
      <c r="F496" s="336"/>
      <c r="G496" s="337">
        <v>2021</v>
      </c>
      <c r="H496" s="336"/>
      <c r="I496" s="337">
        <v>2022</v>
      </c>
      <c r="J496" s="336"/>
      <c r="K496" s="337">
        <v>2023</v>
      </c>
      <c r="L496" s="338"/>
      <c r="M496" s="339"/>
    </row>
    <row r="497" spans="2:13" ht="16.5" thickTop="1" thickBot="1" x14ac:dyDescent="0.3">
      <c r="B497" s="16"/>
      <c r="C497" s="138" t="s">
        <v>136</v>
      </c>
      <c r="D497" s="139" t="str">
        <f>CONCATENATE("var ",RIGHT(2019,2),"/",RIGHT(2018,2))</f>
        <v>var 19/18</v>
      </c>
      <c r="E497" s="140" t="s">
        <v>136</v>
      </c>
      <c r="F497" s="139" t="str">
        <f>CONCATENATE("var ",RIGHT(E496,2),"/",RIGHT(E496-1,2))</f>
        <v>var 20/19</v>
      </c>
      <c r="G497" s="140" t="s">
        <v>136</v>
      </c>
      <c r="H497" s="139" t="str">
        <f>CONCATENATE("var ",RIGHT(G496,2),"/",RIGHT(G496-1,2))</f>
        <v>var 21/20</v>
      </c>
      <c r="I497" s="140" t="s">
        <v>136</v>
      </c>
      <c r="J497" s="139" t="str">
        <f>CONCATENATE("var ",RIGHT(I496,2),"/",RIGHT(I496-1,2))</f>
        <v>var 22/21</v>
      </c>
      <c r="K497" s="140" t="s">
        <v>136</v>
      </c>
      <c r="L497" s="139" t="str">
        <f>CONCATENATE("var ",RIGHT(K496,2),"/",RIGHT(K496-1,2))</f>
        <v>var 23/22</v>
      </c>
      <c r="M497" s="139" t="str">
        <f>CONCATENATE("var ",RIGHT(K496,2),"/",RIGHT(2019,2))</f>
        <v>var 23/19</v>
      </c>
    </row>
    <row r="498" spans="2:13" x14ac:dyDescent="0.25">
      <c r="B498" s="142" t="s">
        <v>140</v>
      </c>
      <c r="C498" s="143">
        <v>17</v>
      </c>
      <c r="D498" s="144">
        <v>3.25</v>
      </c>
      <c r="E498" s="143">
        <v>7</v>
      </c>
      <c r="F498" s="144">
        <f t="shared" ref="F498:J510" si="62">IFERROR(E498/C498-1,"-")</f>
        <v>-0.58823529411764708</v>
      </c>
      <c r="G498" s="143">
        <v>0</v>
      </c>
      <c r="H498" s="144">
        <f t="shared" si="62"/>
        <v>-1</v>
      </c>
      <c r="I498" s="143">
        <v>15</v>
      </c>
      <c r="J498" s="144" t="str">
        <f t="shared" si="62"/>
        <v>-</v>
      </c>
      <c r="K498" s="143">
        <v>10</v>
      </c>
      <c r="L498" s="144">
        <f t="shared" ref="L498:L505" si="63">IFERROR(K498/I498-1,"-")</f>
        <v>-0.33333333333333337</v>
      </c>
      <c r="M498" s="144">
        <f>K498/C498-1</f>
        <v>-0.41176470588235292</v>
      </c>
    </row>
    <row r="499" spans="2:13" x14ac:dyDescent="0.25">
      <c r="B499" s="142" t="s">
        <v>142</v>
      </c>
      <c r="C499" s="143">
        <v>9</v>
      </c>
      <c r="D499" s="144">
        <v>-0.55000000000000004</v>
      </c>
      <c r="E499" s="143">
        <v>14</v>
      </c>
      <c r="F499" s="144">
        <f t="shared" si="62"/>
        <v>0.55555555555555558</v>
      </c>
      <c r="G499" s="143">
        <v>0</v>
      </c>
      <c r="H499" s="144">
        <f t="shared" si="62"/>
        <v>-1</v>
      </c>
      <c r="I499" s="143">
        <v>27</v>
      </c>
      <c r="J499" s="144" t="str">
        <f t="shared" si="62"/>
        <v>-</v>
      </c>
      <c r="K499" s="143">
        <v>26</v>
      </c>
      <c r="L499" s="144">
        <f t="shared" si="63"/>
        <v>-3.703703703703709E-2</v>
      </c>
      <c r="M499" s="144">
        <f>IFERROR(L499/C499-1,"-")</f>
        <v>-1.0041152263374487</v>
      </c>
    </row>
    <row r="500" spans="2:13" x14ac:dyDescent="0.25">
      <c r="B500" s="142" t="s">
        <v>144</v>
      </c>
      <c r="C500" s="143">
        <v>17</v>
      </c>
      <c r="D500" s="144">
        <v>0</v>
      </c>
      <c r="E500" s="143">
        <v>6</v>
      </c>
      <c r="F500" s="144">
        <f t="shared" si="62"/>
        <v>-0.64705882352941169</v>
      </c>
      <c r="G500" s="143">
        <v>0</v>
      </c>
      <c r="H500" s="144">
        <f t="shared" si="62"/>
        <v>-1</v>
      </c>
      <c r="I500" s="143">
        <v>14</v>
      </c>
      <c r="J500" s="144" t="str">
        <f t="shared" si="62"/>
        <v>-</v>
      </c>
      <c r="K500" s="143">
        <v>15</v>
      </c>
      <c r="L500" s="144">
        <f t="shared" si="63"/>
        <v>7.1428571428571397E-2</v>
      </c>
      <c r="M500" s="144">
        <f t="shared" ref="M500:M505" si="64">IFERROR(L500/C500-1,"-")</f>
        <v>-0.99579831932773111</v>
      </c>
    </row>
    <row r="501" spans="2:13" x14ac:dyDescent="0.25">
      <c r="B501" s="142" t="s">
        <v>146</v>
      </c>
      <c r="C501" s="143">
        <v>20</v>
      </c>
      <c r="D501" s="144">
        <v>0.33333333333333326</v>
      </c>
      <c r="E501" s="143">
        <v>0</v>
      </c>
      <c r="F501" s="144">
        <f t="shared" si="62"/>
        <v>-1</v>
      </c>
      <c r="G501" s="143">
        <v>0</v>
      </c>
      <c r="H501" s="144" t="str">
        <f t="shared" si="62"/>
        <v>-</v>
      </c>
      <c r="I501" s="143">
        <v>10</v>
      </c>
      <c r="J501" s="144" t="str">
        <f t="shared" si="62"/>
        <v>-</v>
      </c>
      <c r="K501" s="143">
        <v>7</v>
      </c>
      <c r="L501" s="144">
        <f t="shared" si="63"/>
        <v>-0.30000000000000004</v>
      </c>
      <c r="M501" s="144">
        <f t="shared" si="64"/>
        <v>-1.0149999999999999</v>
      </c>
    </row>
    <row r="502" spans="2:13" x14ac:dyDescent="0.25">
      <c r="B502" s="142" t="s">
        <v>148</v>
      </c>
      <c r="C502" s="143">
        <v>8</v>
      </c>
      <c r="D502" s="144">
        <v>-0.38461538461538458</v>
      </c>
      <c r="E502" s="143">
        <v>0</v>
      </c>
      <c r="F502" s="144">
        <f t="shared" si="62"/>
        <v>-1</v>
      </c>
      <c r="G502" s="143">
        <v>3</v>
      </c>
      <c r="H502" s="144" t="str">
        <f t="shared" si="62"/>
        <v>-</v>
      </c>
      <c r="I502" s="143">
        <v>2</v>
      </c>
      <c r="J502" s="144">
        <f t="shared" si="62"/>
        <v>-0.33333333333333337</v>
      </c>
      <c r="K502" s="143">
        <v>1</v>
      </c>
      <c r="L502" s="144">
        <f t="shared" si="63"/>
        <v>-0.5</v>
      </c>
      <c r="M502" s="144">
        <f t="shared" si="64"/>
        <v>-1.0625</v>
      </c>
    </row>
    <row r="503" spans="2:13" x14ac:dyDescent="0.25">
      <c r="B503" s="142" t="s">
        <v>150</v>
      </c>
      <c r="C503" s="143">
        <v>30</v>
      </c>
      <c r="D503" s="144">
        <v>2.3333333333333335</v>
      </c>
      <c r="E503" s="143">
        <v>0</v>
      </c>
      <c r="F503" s="144">
        <f t="shared" si="62"/>
        <v>-1</v>
      </c>
      <c r="G503" s="143">
        <v>4</v>
      </c>
      <c r="H503" s="144" t="str">
        <f t="shared" si="62"/>
        <v>-</v>
      </c>
      <c r="I503" s="143">
        <v>26</v>
      </c>
      <c r="J503" s="144">
        <f t="shared" si="62"/>
        <v>5.5</v>
      </c>
      <c r="K503" s="143">
        <v>97</v>
      </c>
      <c r="L503" s="144">
        <f t="shared" si="63"/>
        <v>2.7307692307692308</v>
      </c>
      <c r="M503" s="144">
        <f t="shared" si="64"/>
        <v>-0.90897435897435896</v>
      </c>
    </row>
    <row r="504" spans="2:13" x14ac:dyDescent="0.25">
      <c r="B504" s="142" t="s">
        <v>152</v>
      </c>
      <c r="C504" s="143">
        <v>9</v>
      </c>
      <c r="D504" s="144">
        <v>3.5</v>
      </c>
      <c r="E504" s="143">
        <v>0</v>
      </c>
      <c r="F504" s="144">
        <f t="shared" si="62"/>
        <v>-1</v>
      </c>
      <c r="G504" s="143">
        <v>10</v>
      </c>
      <c r="H504" s="144" t="str">
        <f t="shared" si="62"/>
        <v>-</v>
      </c>
      <c r="I504" s="143">
        <v>10</v>
      </c>
      <c r="J504" s="144">
        <f t="shared" si="62"/>
        <v>0</v>
      </c>
      <c r="K504" s="143">
        <v>21</v>
      </c>
      <c r="L504" s="144">
        <f t="shared" si="63"/>
        <v>1.1000000000000001</v>
      </c>
      <c r="M504" s="144">
        <f t="shared" si="64"/>
        <v>-0.87777777777777777</v>
      </c>
    </row>
    <row r="505" spans="2:13" x14ac:dyDescent="0.25">
      <c r="B505" s="142" t="s">
        <v>154</v>
      </c>
      <c r="C505" s="143">
        <v>4</v>
      </c>
      <c r="D505" s="144">
        <v>-0.6</v>
      </c>
      <c r="E505" s="143">
        <v>2</v>
      </c>
      <c r="F505" s="144">
        <f t="shared" si="62"/>
        <v>-0.5</v>
      </c>
      <c r="G505" s="143">
        <v>0</v>
      </c>
      <c r="H505" s="144">
        <f t="shared" si="62"/>
        <v>-1</v>
      </c>
      <c r="I505" s="143">
        <v>5</v>
      </c>
      <c r="J505" s="144" t="str">
        <f t="shared" si="62"/>
        <v>-</v>
      </c>
      <c r="K505" s="143">
        <v>1</v>
      </c>
      <c r="L505" s="144">
        <f t="shared" si="63"/>
        <v>-0.8</v>
      </c>
      <c r="M505" s="144">
        <f t="shared" si="64"/>
        <v>-1.2</v>
      </c>
    </row>
    <row r="506" spans="2:13" x14ac:dyDescent="0.25">
      <c r="B506" s="142" t="s">
        <v>156</v>
      </c>
      <c r="C506" s="143">
        <v>2</v>
      </c>
      <c r="D506" s="144">
        <v>-0.5</v>
      </c>
      <c r="E506" s="143">
        <v>0</v>
      </c>
      <c r="F506" s="144">
        <f t="shared" si="62"/>
        <v>-1</v>
      </c>
      <c r="G506" s="143">
        <v>4</v>
      </c>
      <c r="H506" s="144" t="str">
        <f t="shared" si="62"/>
        <v>-</v>
      </c>
      <c r="I506" s="143">
        <v>5</v>
      </c>
      <c r="J506" s="144">
        <f t="shared" si="62"/>
        <v>0.25</v>
      </c>
      <c r="K506" s="143"/>
      <c r="L506" s="144"/>
      <c r="M506" s="144"/>
    </row>
    <row r="507" spans="2:13" x14ac:dyDescent="0.25">
      <c r="B507" s="142" t="s">
        <v>158</v>
      </c>
      <c r="C507" s="143">
        <v>5</v>
      </c>
      <c r="D507" s="144">
        <v>0.25</v>
      </c>
      <c r="E507" s="143">
        <v>1</v>
      </c>
      <c r="F507" s="144">
        <f t="shared" si="62"/>
        <v>-0.8</v>
      </c>
      <c r="G507" s="143">
        <v>12</v>
      </c>
      <c r="H507" s="144">
        <f t="shared" si="62"/>
        <v>11</v>
      </c>
      <c r="I507" s="143">
        <v>14</v>
      </c>
      <c r="J507" s="144">
        <f t="shared" si="62"/>
        <v>0.16666666666666674</v>
      </c>
      <c r="K507" s="143"/>
      <c r="L507" s="144"/>
      <c r="M507" s="144"/>
    </row>
    <row r="508" spans="2:13" x14ac:dyDescent="0.25">
      <c r="B508" s="142" t="s">
        <v>160</v>
      </c>
      <c r="C508" s="143">
        <v>7</v>
      </c>
      <c r="D508" s="144">
        <v>-0.22222222222222221</v>
      </c>
      <c r="E508" s="143">
        <v>2</v>
      </c>
      <c r="F508" s="144">
        <f t="shared" si="62"/>
        <v>-0.7142857142857143</v>
      </c>
      <c r="G508" s="143">
        <v>5</v>
      </c>
      <c r="H508" s="144">
        <f t="shared" si="62"/>
        <v>1.5</v>
      </c>
      <c r="I508" s="143">
        <v>19</v>
      </c>
      <c r="J508" s="144">
        <f t="shared" si="62"/>
        <v>2.8</v>
      </c>
      <c r="K508" s="143"/>
      <c r="L508" s="144"/>
      <c r="M508" s="144"/>
    </row>
    <row r="509" spans="2:13" x14ac:dyDescent="0.25">
      <c r="B509" s="142" t="s">
        <v>162</v>
      </c>
      <c r="C509" s="143">
        <v>17</v>
      </c>
      <c r="D509" s="144">
        <v>0.54545454545454541</v>
      </c>
      <c r="E509" s="143">
        <v>1</v>
      </c>
      <c r="F509" s="144">
        <f t="shared" si="62"/>
        <v>-0.94117647058823528</v>
      </c>
      <c r="G509" s="143">
        <v>15</v>
      </c>
      <c r="H509" s="144">
        <f t="shared" si="62"/>
        <v>14</v>
      </c>
      <c r="I509" s="143">
        <v>42</v>
      </c>
      <c r="J509" s="144">
        <f t="shared" si="62"/>
        <v>1.7999999999999998</v>
      </c>
      <c r="K509" s="143"/>
      <c r="L509" s="144"/>
      <c r="M509" s="144"/>
    </row>
    <row r="510" spans="2:13" ht="15.75" x14ac:dyDescent="0.25">
      <c r="B510" s="145" t="s">
        <v>122</v>
      </c>
      <c r="C510" s="146">
        <v>145</v>
      </c>
      <c r="D510" s="147">
        <v>0.22881355932203395</v>
      </c>
      <c r="E510" s="146">
        <v>33</v>
      </c>
      <c r="F510" s="147">
        <f t="shared" si="62"/>
        <v>-0.77241379310344827</v>
      </c>
      <c r="G510" s="146">
        <v>53</v>
      </c>
      <c r="H510" s="147">
        <f t="shared" si="62"/>
        <v>0.60606060606060597</v>
      </c>
      <c r="I510" s="146">
        <v>189</v>
      </c>
      <c r="J510" s="147">
        <f t="shared" si="62"/>
        <v>2.5660377358490565</v>
      </c>
      <c r="K510" s="146">
        <v>178</v>
      </c>
      <c r="L510" s="147">
        <v>0.6330275229357798</v>
      </c>
      <c r="M510" s="147">
        <v>0.56140350877192979</v>
      </c>
    </row>
    <row r="511" spans="2:13" ht="6" customHeight="1" x14ac:dyDescent="0.25"/>
    <row r="512" spans="2:13" x14ac:dyDescent="0.25">
      <c r="B512" s="49" t="s">
        <v>352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1"/>
      <c r="E513" s="121"/>
      <c r="G513" s="121"/>
      <c r="I513" s="141">
        <f>SUM(I498:I502)</f>
        <v>68</v>
      </c>
      <c r="L513">
        <v>31.613111726685133</v>
      </c>
    </row>
    <row r="516" spans="2:14" ht="48.75" customHeight="1" thickBot="1" x14ac:dyDescent="0.3">
      <c r="B516" s="322" t="s">
        <v>374</v>
      </c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1" t="s">
        <v>214</v>
      </c>
    </row>
    <row r="517" spans="2:14" ht="10.5" customHeight="1" thickBot="1" x14ac:dyDescent="0.3">
      <c r="B517" s="135"/>
      <c r="C517" s="136"/>
      <c r="D517" s="135"/>
      <c r="E517" s="135"/>
      <c r="F517" s="135"/>
      <c r="G517" s="135"/>
      <c r="H517" s="135"/>
      <c r="I517" s="135"/>
      <c r="J517" s="135"/>
      <c r="K517" s="4"/>
      <c r="L517" s="4"/>
      <c r="N517" s="1" t="s">
        <v>215</v>
      </c>
    </row>
    <row r="518" spans="2:14" ht="22.5" thickTop="1" thickBot="1" x14ac:dyDescent="0.3">
      <c r="B518" s="150" t="str">
        <f>C518</f>
        <v>Luxemburgo</v>
      </c>
      <c r="C518" s="332" t="s">
        <v>234</v>
      </c>
      <c r="D518" s="333"/>
      <c r="E518" s="333"/>
      <c r="F518" s="333"/>
      <c r="G518" s="333"/>
      <c r="H518" s="333"/>
      <c r="I518" s="333"/>
      <c r="J518" s="333"/>
      <c r="K518" s="333"/>
      <c r="L518" s="333"/>
      <c r="M518" s="334"/>
    </row>
    <row r="519" spans="2:14" ht="22.5" thickTop="1" thickBot="1" x14ac:dyDescent="0.3">
      <c r="B519" s="13"/>
      <c r="C519" s="335">
        <f>2019</f>
        <v>2019</v>
      </c>
      <c r="D519" s="336"/>
      <c r="E519" s="337">
        <v>2020</v>
      </c>
      <c r="F519" s="336"/>
      <c r="G519" s="337">
        <v>2021</v>
      </c>
      <c r="H519" s="336"/>
      <c r="I519" s="337">
        <v>2022</v>
      </c>
      <c r="J519" s="336"/>
      <c r="K519" s="337">
        <v>2023</v>
      </c>
      <c r="L519" s="338"/>
      <c r="M519" s="339"/>
    </row>
    <row r="520" spans="2:14" ht="16.5" thickTop="1" thickBot="1" x14ac:dyDescent="0.3">
      <c r="B520" s="16"/>
      <c r="C520" s="138" t="s">
        <v>136</v>
      </c>
      <c r="D520" s="139" t="str">
        <f>CONCATENATE("var ",RIGHT(2019,2),"/",RIGHT(2018,2))</f>
        <v>var 19/18</v>
      </c>
      <c r="E520" s="140" t="s">
        <v>136</v>
      </c>
      <c r="F520" s="139" t="str">
        <f>CONCATENATE("var ",RIGHT(E519,2),"/",RIGHT(E519-1,2))</f>
        <v>var 20/19</v>
      </c>
      <c r="G520" s="140" t="s">
        <v>136</v>
      </c>
      <c r="H520" s="139" t="str">
        <f>CONCATENATE("var ",RIGHT(G519,2),"/",RIGHT(G519-1,2))</f>
        <v>var 21/20</v>
      </c>
      <c r="I520" s="140" t="s">
        <v>136</v>
      </c>
      <c r="J520" s="139" t="str">
        <f>CONCATENATE("var ",RIGHT(I519,2),"/",RIGHT(I519-1,2))</f>
        <v>var 22/21</v>
      </c>
      <c r="K520" s="140" t="s">
        <v>136</v>
      </c>
      <c r="L520" s="139" t="str">
        <f>CONCATENATE("var ",RIGHT(K519,2),"/",RIGHT(K519-1,2))</f>
        <v>var 23/22</v>
      </c>
      <c r="M520" s="139" t="str">
        <f>CONCATENATE("var ",RIGHT(K519,2),"/",RIGHT(2019,2))</f>
        <v>var 23/19</v>
      </c>
    </row>
    <row r="521" spans="2:14" x14ac:dyDescent="0.25">
      <c r="B521" s="142" t="s">
        <v>140</v>
      </c>
      <c r="C521" s="143">
        <v>115</v>
      </c>
      <c r="D521" s="144">
        <v>0.41975308641975317</v>
      </c>
      <c r="E521" s="143">
        <v>125</v>
      </c>
      <c r="F521" s="144">
        <f t="shared" ref="F521:J533" si="65">IFERROR(E521/C521-1,"-")</f>
        <v>8.6956521739130377E-2</v>
      </c>
      <c r="G521" s="143">
        <v>120</v>
      </c>
      <c r="H521" s="144">
        <f t="shared" si="65"/>
        <v>-4.0000000000000036E-2</v>
      </c>
      <c r="I521" s="143">
        <v>137</v>
      </c>
      <c r="J521" s="144">
        <f t="shared" si="65"/>
        <v>0.14166666666666661</v>
      </c>
      <c r="K521" s="143">
        <v>286</v>
      </c>
      <c r="L521" s="144">
        <f t="shared" ref="L521:L528" si="66">IFERROR(K521/I521-1,"-")</f>
        <v>1.0875912408759123</v>
      </c>
      <c r="M521" s="144">
        <f>K521/C521-1</f>
        <v>1.4869565217391303</v>
      </c>
    </row>
    <row r="522" spans="2:14" x14ac:dyDescent="0.25">
      <c r="B522" s="142" t="s">
        <v>142</v>
      </c>
      <c r="C522" s="143">
        <v>228</v>
      </c>
      <c r="D522" s="144">
        <v>0.2324324324324325</v>
      </c>
      <c r="E522" s="143">
        <v>281</v>
      </c>
      <c r="F522" s="144">
        <f t="shared" si="65"/>
        <v>0.23245614035087714</v>
      </c>
      <c r="G522" s="143">
        <v>121</v>
      </c>
      <c r="H522" s="144">
        <f t="shared" si="65"/>
        <v>-0.56939501779359425</v>
      </c>
      <c r="I522" s="143">
        <v>405</v>
      </c>
      <c r="J522" s="144">
        <f t="shared" si="65"/>
        <v>2.3471074380165291</v>
      </c>
      <c r="K522" s="143">
        <v>324</v>
      </c>
      <c r="L522" s="144">
        <f t="shared" si="66"/>
        <v>-0.19999999999999996</v>
      </c>
      <c r="M522" s="144">
        <f>IFERROR(L522/C522-1,"-")</f>
        <v>-1.000877192982456</v>
      </c>
    </row>
    <row r="523" spans="2:14" x14ac:dyDescent="0.25">
      <c r="B523" s="142" t="s">
        <v>144</v>
      </c>
      <c r="C523" s="143">
        <v>186</v>
      </c>
      <c r="D523" s="144">
        <v>0.14814814814814814</v>
      </c>
      <c r="E523" s="143">
        <v>43</v>
      </c>
      <c r="F523" s="144">
        <f t="shared" si="65"/>
        <v>-0.76881720430107525</v>
      </c>
      <c r="G523" s="143">
        <v>134</v>
      </c>
      <c r="H523" s="144">
        <f t="shared" si="65"/>
        <v>2.1162790697674421</v>
      </c>
      <c r="I523" s="143">
        <v>264</v>
      </c>
      <c r="J523" s="144">
        <f t="shared" si="65"/>
        <v>0.9701492537313432</v>
      </c>
      <c r="K523" s="143">
        <v>258</v>
      </c>
      <c r="L523" s="144">
        <f t="shared" si="66"/>
        <v>-2.2727272727272707E-2</v>
      </c>
      <c r="M523" s="144">
        <f t="shared" ref="M523:M528" si="67">IFERROR(L523/C523-1,"-")</f>
        <v>-1.0001221896383186</v>
      </c>
    </row>
    <row r="524" spans="2:14" x14ac:dyDescent="0.25">
      <c r="B524" s="142" t="s">
        <v>146</v>
      </c>
      <c r="C524" s="143">
        <v>211</v>
      </c>
      <c r="D524" s="144">
        <v>-0.11344537815126055</v>
      </c>
      <c r="E524" s="143">
        <v>0</v>
      </c>
      <c r="F524" s="144">
        <f t="shared" si="65"/>
        <v>-1</v>
      </c>
      <c r="G524" s="143">
        <v>479</v>
      </c>
      <c r="H524" s="144" t="str">
        <f t="shared" si="65"/>
        <v>-</v>
      </c>
      <c r="I524" s="143">
        <v>395</v>
      </c>
      <c r="J524" s="144">
        <f t="shared" si="65"/>
        <v>-0.17536534446764096</v>
      </c>
      <c r="K524" s="143">
        <v>517</v>
      </c>
      <c r="L524" s="144">
        <f t="shared" si="66"/>
        <v>0.30886075949367098</v>
      </c>
      <c r="M524" s="144">
        <f t="shared" si="67"/>
        <v>-0.99853620493130957</v>
      </c>
    </row>
    <row r="525" spans="2:14" x14ac:dyDescent="0.25">
      <c r="B525" s="142" t="s">
        <v>148</v>
      </c>
      <c r="C525" s="143">
        <v>156</v>
      </c>
      <c r="D525" s="144">
        <v>0.39285714285714279</v>
      </c>
      <c r="E525" s="143">
        <v>0</v>
      </c>
      <c r="F525" s="144">
        <f t="shared" si="65"/>
        <v>-1</v>
      </c>
      <c r="G525" s="143">
        <v>329</v>
      </c>
      <c r="H525" s="144" t="str">
        <f t="shared" si="65"/>
        <v>-</v>
      </c>
      <c r="I525" s="143">
        <v>245</v>
      </c>
      <c r="J525" s="144">
        <f t="shared" si="65"/>
        <v>-0.25531914893617025</v>
      </c>
      <c r="K525" s="143">
        <v>217</v>
      </c>
      <c r="L525" s="144">
        <f t="shared" si="66"/>
        <v>-0.11428571428571432</v>
      </c>
      <c r="M525" s="144">
        <f t="shared" si="67"/>
        <v>-1.0007326007326007</v>
      </c>
    </row>
    <row r="526" spans="2:14" x14ac:dyDescent="0.25">
      <c r="B526" s="142" t="s">
        <v>150</v>
      </c>
      <c r="C526" s="143">
        <v>104</v>
      </c>
      <c r="D526" s="144">
        <v>-5.4545454545454564E-2</v>
      </c>
      <c r="E526" s="143">
        <v>0</v>
      </c>
      <c r="F526" s="144">
        <f t="shared" si="65"/>
        <v>-1</v>
      </c>
      <c r="G526" s="143">
        <v>183</v>
      </c>
      <c r="H526" s="144" t="str">
        <f t="shared" si="65"/>
        <v>-</v>
      </c>
      <c r="I526" s="143">
        <v>113</v>
      </c>
      <c r="J526" s="144">
        <f t="shared" si="65"/>
        <v>-0.38251366120218577</v>
      </c>
      <c r="K526" s="143">
        <v>141</v>
      </c>
      <c r="L526" s="144">
        <f t="shared" si="66"/>
        <v>0.24778761061946897</v>
      </c>
      <c r="M526" s="144">
        <f t="shared" si="67"/>
        <v>-0.99761742682096666</v>
      </c>
    </row>
    <row r="527" spans="2:14" x14ac:dyDescent="0.25">
      <c r="B527" s="142" t="s">
        <v>152</v>
      </c>
      <c r="C527" s="143">
        <v>240</v>
      </c>
      <c r="D527" s="144">
        <v>0.84615384615384626</v>
      </c>
      <c r="E527" s="143">
        <v>76</v>
      </c>
      <c r="F527" s="144">
        <f t="shared" si="65"/>
        <v>-0.68333333333333335</v>
      </c>
      <c r="G527" s="143">
        <v>230</v>
      </c>
      <c r="H527" s="144">
        <f t="shared" si="65"/>
        <v>2.0263157894736841</v>
      </c>
      <c r="I527" s="143">
        <v>241</v>
      </c>
      <c r="J527" s="144">
        <f t="shared" si="65"/>
        <v>4.7826086956521685E-2</v>
      </c>
      <c r="K527" s="143">
        <v>248</v>
      </c>
      <c r="L527" s="144">
        <f t="shared" si="66"/>
        <v>2.9045643153526868E-2</v>
      </c>
      <c r="M527" s="144">
        <f t="shared" si="67"/>
        <v>-0.9998789764868603</v>
      </c>
    </row>
    <row r="528" spans="2:14" x14ac:dyDescent="0.25">
      <c r="B528" s="142" t="s">
        <v>154</v>
      </c>
      <c r="C528" s="143">
        <v>261</v>
      </c>
      <c r="D528" s="144">
        <v>-0.21385542168674698</v>
      </c>
      <c r="E528" s="143">
        <v>179</v>
      </c>
      <c r="F528" s="144">
        <f t="shared" si="65"/>
        <v>-0.31417624521072796</v>
      </c>
      <c r="G528" s="143">
        <v>320</v>
      </c>
      <c r="H528" s="144">
        <f t="shared" si="65"/>
        <v>0.7877094972067038</v>
      </c>
      <c r="I528" s="143">
        <v>373</v>
      </c>
      <c r="J528" s="144">
        <f t="shared" si="65"/>
        <v>0.16562499999999991</v>
      </c>
      <c r="K528" s="143">
        <v>452</v>
      </c>
      <c r="L528" s="144">
        <f t="shared" si="66"/>
        <v>0.21179624664879348</v>
      </c>
      <c r="M528" s="144">
        <f t="shared" si="67"/>
        <v>-0.99918852012778236</v>
      </c>
    </row>
    <row r="529" spans="2:14" x14ac:dyDescent="0.25">
      <c r="B529" s="142" t="s">
        <v>156</v>
      </c>
      <c r="C529" s="143">
        <v>214</v>
      </c>
      <c r="D529" s="144">
        <v>0.37179487179487181</v>
      </c>
      <c r="E529" s="143">
        <v>118</v>
      </c>
      <c r="F529" s="144">
        <f t="shared" si="65"/>
        <v>-0.44859813084112155</v>
      </c>
      <c r="G529" s="143">
        <v>208</v>
      </c>
      <c r="H529" s="144">
        <f t="shared" si="65"/>
        <v>0.76271186440677963</v>
      </c>
      <c r="I529" s="143">
        <v>309</v>
      </c>
      <c r="J529" s="144">
        <f t="shared" si="65"/>
        <v>0.48557692307692313</v>
      </c>
      <c r="K529" s="143"/>
      <c r="L529" s="144"/>
      <c r="M529" s="144"/>
    </row>
    <row r="530" spans="2:14" x14ac:dyDescent="0.25">
      <c r="B530" s="142" t="s">
        <v>158</v>
      </c>
      <c r="C530" s="143">
        <v>207</v>
      </c>
      <c r="D530" s="144">
        <v>0.11891891891891881</v>
      </c>
      <c r="E530" s="143">
        <v>143</v>
      </c>
      <c r="F530" s="144">
        <f t="shared" si="65"/>
        <v>-0.3091787439613527</v>
      </c>
      <c r="G530" s="143">
        <v>299</v>
      </c>
      <c r="H530" s="144">
        <f t="shared" si="65"/>
        <v>1.0909090909090908</v>
      </c>
      <c r="I530" s="143">
        <v>280</v>
      </c>
      <c r="J530" s="144">
        <f t="shared" si="65"/>
        <v>-6.3545150501672198E-2</v>
      </c>
      <c r="K530" s="143"/>
      <c r="L530" s="144"/>
      <c r="M530" s="144"/>
    </row>
    <row r="531" spans="2:14" x14ac:dyDescent="0.25">
      <c r="B531" s="142" t="s">
        <v>160</v>
      </c>
      <c r="C531" s="143">
        <v>142</v>
      </c>
      <c r="D531" s="144">
        <v>0.56043956043956045</v>
      </c>
      <c r="E531" s="143">
        <v>143</v>
      </c>
      <c r="F531" s="144">
        <f t="shared" si="65"/>
        <v>7.0422535211267512E-3</v>
      </c>
      <c r="G531" s="143">
        <v>240</v>
      </c>
      <c r="H531" s="144">
        <f t="shared" si="65"/>
        <v>0.67832167832167833</v>
      </c>
      <c r="I531" s="143">
        <v>239</v>
      </c>
      <c r="J531" s="144">
        <f t="shared" si="65"/>
        <v>-4.1666666666666519E-3</v>
      </c>
      <c r="K531" s="143"/>
      <c r="L531" s="144"/>
      <c r="M531" s="144"/>
    </row>
    <row r="532" spans="2:14" x14ac:dyDescent="0.25">
      <c r="B532" s="142" t="s">
        <v>162</v>
      </c>
      <c r="C532" s="143">
        <v>226</v>
      </c>
      <c r="D532" s="144">
        <v>0.765625</v>
      </c>
      <c r="E532" s="143">
        <v>163</v>
      </c>
      <c r="F532" s="144">
        <f t="shared" si="65"/>
        <v>-0.27876106194690264</v>
      </c>
      <c r="G532" s="143">
        <v>354</v>
      </c>
      <c r="H532" s="144">
        <f t="shared" si="65"/>
        <v>1.1717791411042944</v>
      </c>
      <c r="I532" s="143">
        <v>317</v>
      </c>
      <c r="J532" s="144">
        <f t="shared" si="65"/>
        <v>-0.10451977401129942</v>
      </c>
      <c r="K532" s="143"/>
      <c r="L532" s="144"/>
      <c r="M532" s="144"/>
    </row>
    <row r="533" spans="2:14" ht="15.75" x14ac:dyDescent="0.25">
      <c r="B533" s="145" t="s">
        <v>122</v>
      </c>
      <c r="C533" s="146">
        <v>2290</v>
      </c>
      <c r="D533" s="147">
        <v>0.19895287958115193</v>
      </c>
      <c r="E533" s="146">
        <v>1271</v>
      </c>
      <c r="F533" s="147">
        <f t="shared" si="65"/>
        <v>-0.44497816593886463</v>
      </c>
      <c r="G533" s="146">
        <v>3017</v>
      </c>
      <c r="H533" s="147">
        <f t="shared" si="65"/>
        <v>1.3737214791502752</v>
      </c>
      <c r="I533" s="146">
        <v>3318</v>
      </c>
      <c r="J533" s="147">
        <f t="shared" si="65"/>
        <v>9.9767981438515063E-2</v>
      </c>
      <c r="K533" s="146">
        <v>2443</v>
      </c>
      <c r="L533" s="147">
        <v>0.12425218591808562</v>
      </c>
      <c r="M533" s="147">
        <v>0.62758161225849429</v>
      </c>
    </row>
    <row r="534" spans="2:14" ht="6" customHeight="1" x14ac:dyDescent="0.25"/>
    <row r="535" spans="2:14" x14ac:dyDescent="0.25">
      <c r="B535" s="49" t="s">
        <v>352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1"/>
      <c r="E536" s="121"/>
      <c r="G536" s="121"/>
      <c r="I536" s="121"/>
      <c r="K536" s="121"/>
    </row>
    <row r="539" spans="2:14" ht="48.75" customHeight="1" thickBot="1" x14ac:dyDescent="0.3">
      <c r="B539" s="322" t="s">
        <v>375</v>
      </c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1" t="s">
        <v>214</v>
      </c>
    </row>
    <row r="540" spans="2:14" ht="10.5" customHeight="1" thickBot="1" x14ac:dyDescent="0.3">
      <c r="B540" s="135"/>
      <c r="C540" s="136"/>
      <c r="D540" s="135"/>
      <c r="E540" s="135"/>
      <c r="F540" s="135"/>
      <c r="G540" s="135"/>
      <c r="H540" s="135"/>
      <c r="I540" s="135"/>
      <c r="J540" s="135"/>
      <c r="K540" s="4"/>
      <c r="L540" s="4"/>
      <c r="N540" s="1" t="s">
        <v>215</v>
      </c>
    </row>
    <row r="541" spans="2:14" ht="22.5" thickTop="1" thickBot="1" x14ac:dyDescent="0.3">
      <c r="B541" s="150" t="str">
        <f>C541</f>
        <v>Lituania</v>
      </c>
      <c r="C541" s="332" t="s">
        <v>236</v>
      </c>
      <c r="D541" s="333"/>
      <c r="E541" s="333"/>
      <c r="F541" s="333"/>
      <c r="G541" s="333"/>
      <c r="H541" s="333"/>
      <c r="I541" s="333"/>
      <c r="J541" s="333"/>
      <c r="K541" s="333"/>
      <c r="L541" s="333"/>
      <c r="M541" s="334"/>
    </row>
    <row r="542" spans="2:14" ht="22.5" thickTop="1" thickBot="1" x14ac:dyDescent="0.3">
      <c r="B542" s="13"/>
      <c r="C542" s="335">
        <f>2019</f>
        <v>2019</v>
      </c>
      <c r="D542" s="336"/>
      <c r="E542" s="337">
        <v>2020</v>
      </c>
      <c r="F542" s="336"/>
      <c r="G542" s="337">
        <v>2021</v>
      </c>
      <c r="H542" s="336"/>
      <c r="I542" s="337">
        <v>2022</v>
      </c>
      <c r="J542" s="336"/>
      <c r="K542" s="337">
        <v>2023</v>
      </c>
      <c r="L542" s="338"/>
      <c r="M542" s="339"/>
    </row>
    <row r="543" spans="2:14" ht="16.5" thickTop="1" thickBot="1" x14ac:dyDescent="0.3">
      <c r="B543" s="16"/>
      <c r="C543" s="138" t="s">
        <v>136</v>
      </c>
      <c r="D543" s="139" t="str">
        <f>CONCATENATE("var ",RIGHT(2019,2),"/",RIGHT(2018,2))</f>
        <v>var 19/18</v>
      </c>
      <c r="E543" s="140" t="s">
        <v>136</v>
      </c>
      <c r="F543" s="139" t="str">
        <f>CONCATENATE("var ",RIGHT(E542,2),"/",RIGHT(E542-1,2))</f>
        <v>var 20/19</v>
      </c>
      <c r="G543" s="140" t="s">
        <v>136</v>
      </c>
      <c r="H543" s="139" t="str">
        <f>CONCATENATE("var ",RIGHT(G542,2),"/",RIGHT(G542-1,2))</f>
        <v>var 21/20</v>
      </c>
      <c r="I543" s="140" t="s">
        <v>136</v>
      </c>
      <c r="J543" s="139" t="str">
        <f>CONCATENATE("var ",RIGHT(I542,2),"/",RIGHT(I542-1,2))</f>
        <v>var 22/21</v>
      </c>
      <c r="K543" s="140" t="s">
        <v>136</v>
      </c>
      <c r="L543" s="139" t="str">
        <f>CONCATENATE("var ",RIGHT(K542,2),"/",RIGHT(K542-1,2))</f>
        <v>var 23/22</v>
      </c>
      <c r="M543" s="139" t="str">
        <f>CONCATENATE("var ",RIGHT(K542,2),"/",RIGHT(2019,2))</f>
        <v>var 23/19</v>
      </c>
    </row>
    <row r="544" spans="2:14" x14ac:dyDescent="0.25">
      <c r="B544" s="142" t="s">
        <v>140</v>
      </c>
      <c r="C544" s="143">
        <v>170</v>
      </c>
      <c r="D544" s="144">
        <v>-0.10052910052910058</v>
      </c>
      <c r="E544" s="143">
        <v>129</v>
      </c>
      <c r="F544" s="144">
        <f t="shared" ref="F544:J556" si="68">IFERROR(E544/C544-1,"-")</f>
        <v>-0.24117647058823533</v>
      </c>
      <c r="G544" s="143">
        <v>43</v>
      </c>
      <c r="H544" s="144">
        <f t="shared" si="68"/>
        <v>-0.66666666666666674</v>
      </c>
      <c r="I544" s="143">
        <v>183</v>
      </c>
      <c r="J544" s="144">
        <f t="shared" si="68"/>
        <v>3.2558139534883717</v>
      </c>
      <c r="K544" s="143">
        <v>289</v>
      </c>
      <c r="L544" s="144">
        <f t="shared" ref="L544:L551" si="69">IFERROR(K544/I544-1,"-")</f>
        <v>0.57923497267759561</v>
      </c>
      <c r="M544" s="144">
        <f>K544/C544-1</f>
        <v>0.7</v>
      </c>
    </row>
    <row r="545" spans="2:13" x14ac:dyDescent="0.25">
      <c r="B545" s="142" t="s">
        <v>142</v>
      </c>
      <c r="C545" s="143">
        <v>266</v>
      </c>
      <c r="D545" s="144">
        <v>0.46153846153846145</v>
      </c>
      <c r="E545" s="143">
        <v>176</v>
      </c>
      <c r="F545" s="144">
        <f t="shared" si="68"/>
        <v>-0.33834586466165417</v>
      </c>
      <c r="G545" s="143">
        <v>5</v>
      </c>
      <c r="H545" s="144">
        <f t="shared" si="68"/>
        <v>-0.97159090909090906</v>
      </c>
      <c r="I545" s="143">
        <v>277</v>
      </c>
      <c r="J545" s="144">
        <f t="shared" si="68"/>
        <v>54.4</v>
      </c>
      <c r="K545" s="143">
        <v>332</v>
      </c>
      <c r="L545" s="144">
        <f t="shared" si="69"/>
        <v>0.1985559566787003</v>
      </c>
      <c r="M545" s="144">
        <f>IFERROR(L545/C545-1,"-")</f>
        <v>-0.99925354903504249</v>
      </c>
    </row>
    <row r="546" spans="2:13" x14ac:dyDescent="0.25">
      <c r="B546" s="142" t="s">
        <v>144</v>
      </c>
      <c r="C546" s="143">
        <v>316</v>
      </c>
      <c r="D546" s="144">
        <v>0.56435643564356441</v>
      </c>
      <c r="E546" s="143">
        <v>111</v>
      </c>
      <c r="F546" s="144">
        <f t="shared" si="68"/>
        <v>-0.64873417721518989</v>
      </c>
      <c r="G546" s="143">
        <v>13</v>
      </c>
      <c r="H546" s="144">
        <f t="shared" si="68"/>
        <v>-0.88288288288288286</v>
      </c>
      <c r="I546" s="143">
        <v>241</v>
      </c>
      <c r="J546" s="144">
        <f t="shared" si="68"/>
        <v>17.53846153846154</v>
      </c>
      <c r="K546" s="143">
        <v>359</v>
      </c>
      <c r="L546" s="144">
        <f t="shared" si="69"/>
        <v>0.48962655601659755</v>
      </c>
      <c r="M546" s="144">
        <f t="shared" ref="M546:M551" si="70">IFERROR(L546/C546-1,"-")</f>
        <v>-0.99845054887336515</v>
      </c>
    </row>
    <row r="547" spans="2:13" x14ac:dyDescent="0.25">
      <c r="B547" s="142" t="s">
        <v>146</v>
      </c>
      <c r="C547" s="143">
        <v>290</v>
      </c>
      <c r="D547" s="144">
        <v>0.61111111111111116</v>
      </c>
      <c r="E547" s="143">
        <v>0</v>
      </c>
      <c r="F547" s="144">
        <f t="shared" si="68"/>
        <v>-1</v>
      </c>
      <c r="G547" s="143">
        <v>16</v>
      </c>
      <c r="H547" s="144" t="str">
        <f t="shared" si="68"/>
        <v>-</v>
      </c>
      <c r="I547" s="143">
        <v>279</v>
      </c>
      <c r="J547" s="144">
        <f t="shared" si="68"/>
        <v>16.4375</v>
      </c>
      <c r="K547" s="143">
        <v>354</v>
      </c>
      <c r="L547" s="144">
        <f t="shared" si="69"/>
        <v>0.26881720430107525</v>
      </c>
      <c r="M547" s="144">
        <f t="shared" si="70"/>
        <v>-0.99907304412309972</v>
      </c>
    </row>
    <row r="548" spans="2:13" x14ac:dyDescent="0.25">
      <c r="B548" s="142" t="s">
        <v>148</v>
      </c>
      <c r="C548" s="143">
        <v>311</v>
      </c>
      <c r="D548" s="144">
        <v>0.31223628691983119</v>
      </c>
      <c r="E548" s="143">
        <v>0</v>
      </c>
      <c r="F548" s="144">
        <f t="shared" si="68"/>
        <v>-1</v>
      </c>
      <c r="G548" s="143">
        <v>17</v>
      </c>
      <c r="H548" s="144" t="str">
        <f t="shared" si="68"/>
        <v>-</v>
      </c>
      <c r="I548" s="143">
        <v>209</v>
      </c>
      <c r="J548" s="144">
        <f t="shared" si="68"/>
        <v>11.294117647058824</v>
      </c>
      <c r="K548" s="143">
        <v>402</v>
      </c>
      <c r="L548" s="144">
        <f t="shared" si="69"/>
        <v>0.92344497607655507</v>
      </c>
      <c r="M548" s="144">
        <f t="shared" si="70"/>
        <v>-0.9970307235495931</v>
      </c>
    </row>
    <row r="549" spans="2:13" x14ac:dyDescent="0.25">
      <c r="B549" s="142" t="s">
        <v>150</v>
      </c>
      <c r="C549" s="143">
        <v>193</v>
      </c>
      <c r="D549" s="144">
        <v>0.10919540229885061</v>
      </c>
      <c r="E549" s="143">
        <v>0</v>
      </c>
      <c r="F549" s="144">
        <f t="shared" si="68"/>
        <v>-1</v>
      </c>
      <c r="G549" s="143">
        <v>28</v>
      </c>
      <c r="H549" s="144" t="str">
        <f t="shared" si="68"/>
        <v>-</v>
      </c>
      <c r="I549" s="143">
        <v>156</v>
      </c>
      <c r="J549" s="144">
        <f t="shared" si="68"/>
        <v>4.5714285714285712</v>
      </c>
      <c r="K549" s="143">
        <v>245</v>
      </c>
      <c r="L549" s="144">
        <f t="shared" si="69"/>
        <v>0.57051282051282048</v>
      </c>
      <c r="M549" s="144">
        <f t="shared" si="70"/>
        <v>-0.9970439750232496</v>
      </c>
    </row>
    <row r="550" spans="2:13" x14ac:dyDescent="0.25">
      <c r="B550" s="142" t="s">
        <v>152</v>
      </c>
      <c r="C550" s="143">
        <v>113</v>
      </c>
      <c r="D550" s="144">
        <v>0.24175824175824179</v>
      </c>
      <c r="E550" s="143">
        <v>40</v>
      </c>
      <c r="F550" s="144">
        <f t="shared" si="68"/>
        <v>-0.64601769911504425</v>
      </c>
      <c r="G550" s="143">
        <v>66</v>
      </c>
      <c r="H550" s="144">
        <f t="shared" si="68"/>
        <v>0.64999999999999991</v>
      </c>
      <c r="I550" s="143">
        <v>134</v>
      </c>
      <c r="J550" s="144">
        <f t="shared" si="68"/>
        <v>1.0303030303030303</v>
      </c>
      <c r="K550" s="143">
        <v>124</v>
      </c>
      <c r="L550" s="144">
        <f t="shared" si="69"/>
        <v>-7.4626865671641784E-2</v>
      </c>
      <c r="M550" s="144">
        <f t="shared" si="70"/>
        <v>-1.000660414740457</v>
      </c>
    </row>
    <row r="551" spans="2:13" x14ac:dyDescent="0.25">
      <c r="B551" s="142" t="s">
        <v>154</v>
      </c>
      <c r="C551" s="143">
        <v>120</v>
      </c>
      <c r="D551" s="144">
        <v>0.84615384615384626</v>
      </c>
      <c r="E551" s="143">
        <v>27</v>
      </c>
      <c r="F551" s="144">
        <f t="shared" si="68"/>
        <v>-0.77500000000000002</v>
      </c>
      <c r="G551" s="143">
        <v>80</v>
      </c>
      <c r="H551" s="144">
        <f t="shared" si="68"/>
        <v>1.9629629629629628</v>
      </c>
      <c r="I551" s="143">
        <v>117</v>
      </c>
      <c r="J551" s="144">
        <f t="shared" si="68"/>
        <v>0.46249999999999991</v>
      </c>
      <c r="K551" s="143">
        <v>141</v>
      </c>
      <c r="L551" s="144">
        <f t="shared" si="69"/>
        <v>0.20512820512820507</v>
      </c>
      <c r="M551" s="144">
        <f t="shared" si="70"/>
        <v>-0.9982905982905983</v>
      </c>
    </row>
    <row r="552" spans="2:13" x14ac:dyDescent="0.25">
      <c r="B552" s="142" t="s">
        <v>156</v>
      </c>
      <c r="C552" s="143">
        <v>137</v>
      </c>
      <c r="D552" s="144">
        <v>-7.2463768115942351E-3</v>
      </c>
      <c r="E552" s="143">
        <v>26</v>
      </c>
      <c r="F552" s="144">
        <f t="shared" si="68"/>
        <v>-0.81021897810218979</v>
      </c>
      <c r="G552" s="143">
        <v>52</v>
      </c>
      <c r="H552" s="144">
        <f t="shared" si="68"/>
        <v>1</v>
      </c>
      <c r="I552" s="143">
        <v>179</v>
      </c>
      <c r="J552" s="144">
        <f t="shared" si="68"/>
        <v>2.4423076923076925</v>
      </c>
      <c r="K552" s="143"/>
      <c r="L552" s="144"/>
      <c r="M552" s="144"/>
    </row>
    <row r="553" spans="2:13" x14ac:dyDescent="0.25">
      <c r="B553" s="142" t="s">
        <v>158</v>
      </c>
      <c r="C553" s="143">
        <v>158</v>
      </c>
      <c r="D553" s="144">
        <v>0.12857142857142856</v>
      </c>
      <c r="E553" s="143">
        <v>58</v>
      </c>
      <c r="F553" s="144">
        <f t="shared" si="68"/>
        <v>-0.63291139240506333</v>
      </c>
      <c r="G553" s="143">
        <v>132</v>
      </c>
      <c r="H553" s="144">
        <f t="shared" si="68"/>
        <v>1.2758620689655173</v>
      </c>
      <c r="I553" s="143">
        <v>188</v>
      </c>
      <c r="J553" s="144">
        <f t="shared" si="68"/>
        <v>0.42424242424242431</v>
      </c>
      <c r="K553" s="143"/>
      <c r="L553" s="144"/>
      <c r="M553" s="144"/>
    </row>
    <row r="554" spans="2:13" x14ac:dyDescent="0.25">
      <c r="B554" s="142" t="s">
        <v>160</v>
      </c>
      <c r="C554" s="143">
        <v>184</v>
      </c>
      <c r="D554" s="144">
        <v>-0.15207373271889402</v>
      </c>
      <c r="E554" s="143">
        <v>27</v>
      </c>
      <c r="F554" s="144">
        <f t="shared" si="68"/>
        <v>-0.85326086956521741</v>
      </c>
      <c r="G554" s="143">
        <v>154</v>
      </c>
      <c r="H554" s="144">
        <f t="shared" si="68"/>
        <v>4.7037037037037033</v>
      </c>
      <c r="I554" s="143">
        <v>200</v>
      </c>
      <c r="J554" s="144">
        <f t="shared" si="68"/>
        <v>0.29870129870129869</v>
      </c>
      <c r="K554" s="143"/>
      <c r="L554" s="144"/>
      <c r="M554" s="144"/>
    </row>
    <row r="555" spans="2:13" x14ac:dyDescent="0.25">
      <c r="B555" s="142" t="s">
        <v>162</v>
      </c>
      <c r="C555" s="143">
        <v>269</v>
      </c>
      <c r="D555" s="144">
        <v>5.4901960784313752E-2</v>
      </c>
      <c r="E555" s="143">
        <v>78</v>
      </c>
      <c r="F555" s="144">
        <f t="shared" si="68"/>
        <v>-0.71003717472118955</v>
      </c>
      <c r="G555" s="143">
        <v>200</v>
      </c>
      <c r="H555" s="144">
        <f t="shared" si="68"/>
        <v>1.5641025641025643</v>
      </c>
      <c r="I555" s="143">
        <v>418</v>
      </c>
      <c r="J555" s="144">
        <f t="shared" si="68"/>
        <v>1.0899999999999999</v>
      </c>
      <c r="K555" s="143"/>
      <c r="L555" s="144"/>
      <c r="M555" s="144"/>
    </row>
    <row r="556" spans="2:13" ht="15.75" x14ac:dyDescent="0.25">
      <c r="B556" s="145" t="s">
        <v>122</v>
      </c>
      <c r="C556" s="146">
        <v>2527</v>
      </c>
      <c r="D556" s="147">
        <v>0.22077294685990334</v>
      </c>
      <c r="E556" s="146">
        <v>672</v>
      </c>
      <c r="F556" s="147">
        <f t="shared" si="68"/>
        <v>-0.73407202216066481</v>
      </c>
      <c r="G556" s="146">
        <v>806</v>
      </c>
      <c r="H556" s="147">
        <f t="shared" si="68"/>
        <v>0.19940476190476186</v>
      </c>
      <c r="I556" s="146">
        <v>2581</v>
      </c>
      <c r="J556" s="147">
        <f t="shared" si="68"/>
        <v>2.2022332506203472</v>
      </c>
      <c r="K556" s="146">
        <v>2246</v>
      </c>
      <c r="L556" s="147">
        <v>0.40726817042606522</v>
      </c>
      <c r="M556" s="147">
        <v>0.26250702641933676</v>
      </c>
    </row>
    <row r="557" spans="2:13" ht="6" customHeight="1" x14ac:dyDescent="0.25"/>
    <row r="558" spans="2:13" x14ac:dyDescent="0.25">
      <c r="B558" s="49" t="s">
        <v>352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1"/>
      <c r="E559" s="121"/>
      <c r="G559" s="121"/>
      <c r="I559" s="121"/>
      <c r="K559" s="121"/>
    </row>
    <row r="562" spans="2:14" ht="48.75" customHeight="1" thickBot="1" x14ac:dyDescent="0.3">
      <c r="B562" s="322" t="s">
        <v>376</v>
      </c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1" t="s">
        <v>214</v>
      </c>
    </row>
    <row r="563" spans="2:14" ht="10.5" customHeight="1" thickBot="1" x14ac:dyDescent="0.3">
      <c r="B563" s="135"/>
      <c r="C563" s="136"/>
      <c r="D563" s="135"/>
      <c r="E563" s="135"/>
      <c r="F563" s="135"/>
      <c r="G563" s="135"/>
      <c r="H563" s="135"/>
      <c r="I563" s="135"/>
      <c r="J563" s="135"/>
      <c r="K563" s="4"/>
      <c r="L563" s="4"/>
      <c r="N563" s="1" t="s">
        <v>215</v>
      </c>
    </row>
    <row r="564" spans="2:14" ht="22.5" thickTop="1" thickBot="1" x14ac:dyDescent="0.3">
      <c r="B564" s="150" t="str">
        <f>C564</f>
        <v>Hungría</v>
      </c>
      <c r="C564" s="332" t="s">
        <v>238</v>
      </c>
      <c r="D564" s="333"/>
      <c r="E564" s="333"/>
      <c r="F564" s="333"/>
      <c r="G564" s="333"/>
      <c r="H564" s="333"/>
      <c r="I564" s="333"/>
      <c r="J564" s="333"/>
      <c r="K564" s="333"/>
      <c r="L564" s="333"/>
      <c r="M564" s="334"/>
    </row>
    <row r="565" spans="2:14" ht="22.5" thickTop="1" thickBot="1" x14ac:dyDescent="0.3">
      <c r="B565" s="13"/>
      <c r="C565" s="335">
        <f>2019</f>
        <v>2019</v>
      </c>
      <c r="D565" s="336"/>
      <c r="E565" s="337">
        <v>2020</v>
      </c>
      <c r="F565" s="336"/>
      <c r="G565" s="337">
        <v>2021</v>
      </c>
      <c r="H565" s="336"/>
      <c r="I565" s="337">
        <v>2022</v>
      </c>
      <c r="J565" s="336"/>
      <c r="K565" s="337">
        <v>2023</v>
      </c>
      <c r="L565" s="338"/>
      <c r="M565" s="339"/>
    </row>
    <row r="566" spans="2:14" ht="16.5" thickTop="1" thickBot="1" x14ac:dyDescent="0.3">
      <c r="B566" s="16"/>
      <c r="C566" s="138" t="s">
        <v>136</v>
      </c>
      <c r="D566" s="139" t="str">
        <f>CONCATENATE("var ",RIGHT(2019,2),"/",RIGHT(2018,2))</f>
        <v>var 19/18</v>
      </c>
      <c r="E566" s="140" t="s">
        <v>136</v>
      </c>
      <c r="F566" s="139" t="str">
        <f>CONCATENATE("var ",RIGHT(E565,2),"/",RIGHT(E565-1,2))</f>
        <v>var 20/19</v>
      </c>
      <c r="G566" s="140" t="s">
        <v>136</v>
      </c>
      <c r="H566" s="139" t="str">
        <f>CONCATENATE("var ",RIGHT(G565,2),"/",RIGHT(G565-1,2))</f>
        <v>var 21/20</v>
      </c>
      <c r="I566" s="140" t="s">
        <v>136</v>
      </c>
      <c r="J566" s="139" t="str">
        <f>CONCATENATE("var ",RIGHT(I565,2),"/",RIGHT(I565-1,2))</f>
        <v>var 22/21</v>
      </c>
      <c r="K566" s="140" t="s">
        <v>136</v>
      </c>
      <c r="L566" s="139" t="str">
        <f>CONCATENATE("var ",RIGHT(K565,2),"/",RIGHT(K565-1,2))</f>
        <v>var 23/22</v>
      </c>
      <c r="M566" s="139" t="str">
        <f>CONCATENATE("var ",RIGHT(K565,2),"/",RIGHT(2019,2))</f>
        <v>var 23/19</v>
      </c>
    </row>
    <row r="567" spans="2:14" x14ac:dyDescent="0.25">
      <c r="B567" s="142" t="s">
        <v>140</v>
      </c>
      <c r="C567" s="143">
        <v>223</v>
      </c>
      <c r="D567" s="144">
        <v>-0.46522781774580335</v>
      </c>
      <c r="E567" s="143">
        <v>209</v>
      </c>
      <c r="F567" s="144">
        <f t="shared" ref="F567:J579" si="71">IFERROR(E567/C567-1,"-")</f>
        <v>-6.2780269058295923E-2</v>
      </c>
      <c r="G567" s="143">
        <v>8</v>
      </c>
      <c r="H567" s="144">
        <f t="shared" si="71"/>
        <v>-0.96172248803827753</v>
      </c>
      <c r="I567" s="143">
        <v>83</v>
      </c>
      <c r="J567" s="144">
        <f t="shared" si="71"/>
        <v>9.375</v>
      </c>
      <c r="K567" s="143">
        <v>501</v>
      </c>
      <c r="L567" s="144">
        <f t="shared" ref="L567:L574" si="72">IFERROR(K567/I567-1,"-")</f>
        <v>5.0361445783132526</v>
      </c>
      <c r="M567" s="144">
        <f>K567/C567-1</f>
        <v>1.2466367713004485</v>
      </c>
    </row>
    <row r="568" spans="2:14" x14ac:dyDescent="0.25">
      <c r="B568" s="142" t="s">
        <v>142</v>
      </c>
      <c r="C568" s="143">
        <v>93</v>
      </c>
      <c r="D568" s="144">
        <v>-0.63671875</v>
      </c>
      <c r="E568" s="143">
        <v>58</v>
      </c>
      <c r="F568" s="144">
        <f t="shared" si="71"/>
        <v>-0.37634408602150538</v>
      </c>
      <c r="G568" s="143">
        <v>6</v>
      </c>
      <c r="H568" s="144">
        <f t="shared" si="71"/>
        <v>-0.89655172413793105</v>
      </c>
      <c r="I568" s="143">
        <v>107</v>
      </c>
      <c r="J568" s="144">
        <f t="shared" si="71"/>
        <v>16.833333333333332</v>
      </c>
      <c r="K568" s="143">
        <v>383</v>
      </c>
      <c r="L568" s="144">
        <f t="shared" si="72"/>
        <v>2.5794392523364484</v>
      </c>
      <c r="M568" s="144">
        <f>IFERROR(L568/C568-1,"-")</f>
        <v>-0.97226409406089842</v>
      </c>
    </row>
    <row r="569" spans="2:14" x14ac:dyDescent="0.25">
      <c r="B569" s="142" t="s">
        <v>144</v>
      </c>
      <c r="C569" s="143">
        <v>109</v>
      </c>
      <c r="D569" s="144">
        <v>-0.48341232227488151</v>
      </c>
      <c r="E569" s="143">
        <v>34</v>
      </c>
      <c r="F569" s="144">
        <f t="shared" si="71"/>
        <v>-0.68807339449541283</v>
      </c>
      <c r="G569" s="143">
        <v>15</v>
      </c>
      <c r="H569" s="144">
        <f t="shared" si="71"/>
        <v>-0.55882352941176472</v>
      </c>
      <c r="I569" s="143">
        <v>149</v>
      </c>
      <c r="J569" s="144">
        <f t="shared" si="71"/>
        <v>8.9333333333333336</v>
      </c>
      <c r="K569" s="143">
        <v>287</v>
      </c>
      <c r="L569" s="144">
        <f t="shared" si="72"/>
        <v>0.9261744966442953</v>
      </c>
      <c r="M569" s="144">
        <f t="shared" ref="M569:M574" si="73">IFERROR(L569/C569-1,"-")</f>
        <v>-0.99150298626931843</v>
      </c>
    </row>
    <row r="570" spans="2:14" x14ac:dyDescent="0.25">
      <c r="B570" s="142" t="s">
        <v>146</v>
      </c>
      <c r="C570" s="143">
        <v>153</v>
      </c>
      <c r="D570" s="144">
        <v>1.467741935483871</v>
      </c>
      <c r="E570" s="143">
        <v>0</v>
      </c>
      <c r="F570" s="144">
        <f t="shared" si="71"/>
        <v>-1</v>
      </c>
      <c r="G570" s="143">
        <v>13</v>
      </c>
      <c r="H570" s="144" t="str">
        <f t="shared" si="71"/>
        <v>-</v>
      </c>
      <c r="I570" s="143">
        <v>93</v>
      </c>
      <c r="J570" s="144">
        <f t="shared" si="71"/>
        <v>6.1538461538461542</v>
      </c>
      <c r="K570" s="143">
        <v>115</v>
      </c>
      <c r="L570" s="144">
        <f t="shared" si="72"/>
        <v>0.23655913978494625</v>
      </c>
      <c r="M570" s="144">
        <f t="shared" si="73"/>
        <v>-0.99845386183147089</v>
      </c>
    </row>
    <row r="571" spans="2:14" x14ac:dyDescent="0.25">
      <c r="B571" s="142" t="s">
        <v>148</v>
      </c>
      <c r="C571" s="143">
        <v>146</v>
      </c>
      <c r="D571" s="144">
        <v>0.80246913580246915</v>
      </c>
      <c r="E571" s="143">
        <v>0</v>
      </c>
      <c r="F571" s="144">
        <f t="shared" si="71"/>
        <v>-1</v>
      </c>
      <c r="G571" s="143">
        <v>24</v>
      </c>
      <c r="H571" s="144" t="str">
        <f t="shared" si="71"/>
        <v>-</v>
      </c>
      <c r="I571" s="143">
        <v>139</v>
      </c>
      <c r="J571" s="144">
        <f t="shared" si="71"/>
        <v>4.791666666666667</v>
      </c>
      <c r="K571" s="143">
        <v>131</v>
      </c>
      <c r="L571" s="144">
        <f t="shared" si="72"/>
        <v>-5.7553956834532349E-2</v>
      </c>
      <c r="M571" s="144">
        <f t="shared" si="73"/>
        <v>-1.0003942051837982</v>
      </c>
    </row>
    <row r="572" spans="2:14" x14ac:dyDescent="0.25">
      <c r="B572" s="142" t="s">
        <v>150</v>
      </c>
      <c r="C572" s="143">
        <v>136</v>
      </c>
      <c r="D572" s="144">
        <v>0.49450549450549453</v>
      </c>
      <c r="E572" s="143">
        <v>0</v>
      </c>
      <c r="F572" s="144">
        <f t="shared" si="71"/>
        <v>-1</v>
      </c>
      <c r="G572" s="143">
        <v>15</v>
      </c>
      <c r="H572" s="144" t="str">
        <f t="shared" si="71"/>
        <v>-</v>
      </c>
      <c r="I572" s="143">
        <v>115</v>
      </c>
      <c r="J572" s="144">
        <f t="shared" si="71"/>
        <v>6.666666666666667</v>
      </c>
      <c r="K572" s="143">
        <v>77</v>
      </c>
      <c r="L572" s="144">
        <f t="shared" si="72"/>
        <v>-0.33043478260869563</v>
      </c>
      <c r="M572" s="144">
        <f t="shared" si="73"/>
        <v>-1.0024296675191815</v>
      </c>
    </row>
    <row r="573" spans="2:14" x14ac:dyDescent="0.25">
      <c r="B573" s="142" t="s">
        <v>152</v>
      </c>
      <c r="C573" s="143">
        <v>85</v>
      </c>
      <c r="D573" s="144">
        <v>-9.5744680851063801E-2</v>
      </c>
      <c r="E573" s="143">
        <v>16</v>
      </c>
      <c r="F573" s="144">
        <f t="shared" si="71"/>
        <v>-0.81176470588235294</v>
      </c>
      <c r="G573" s="143">
        <v>37</v>
      </c>
      <c r="H573" s="144">
        <f t="shared" si="71"/>
        <v>1.3125</v>
      </c>
      <c r="I573" s="143">
        <v>108</v>
      </c>
      <c r="J573" s="144">
        <f t="shared" si="71"/>
        <v>1.9189189189189189</v>
      </c>
      <c r="K573" s="143">
        <v>108</v>
      </c>
      <c r="L573" s="144">
        <f t="shared" si="72"/>
        <v>0</v>
      </c>
      <c r="M573" s="144">
        <f t="shared" si="73"/>
        <v>-1</v>
      </c>
    </row>
    <row r="574" spans="2:14" x14ac:dyDescent="0.25">
      <c r="B574" s="142" t="s">
        <v>154</v>
      </c>
      <c r="C574" s="143">
        <v>77</v>
      </c>
      <c r="D574" s="144">
        <v>0.32758620689655182</v>
      </c>
      <c r="E574" s="143">
        <v>15</v>
      </c>
      <c r="F574" s="144">
        <f t="shared" si="71"/>
        <v>-0.80519480519480524</v>
      </c>
      <c r="G574" s="143">
        <v>20</v>
      </c>
      <c r="H574" s="144">
        <f t="shared" si="71"/>
        <v>0.33333333333333326</v>
      </c>
      <c r="I574" s="143">
        <v>146</v>
      </c>
      <c r="J574" s="144">
        <f t="shared" si="71"/>
        <v>6.3</v>
      </c>
      <c r="K574" s="143">
        <v>109</v>
      </c>
      <c r="L574" s="144">
        <f t="shared" si="72"/>
        <v>-0.25342465753424659</v>
      </c>
      <c r="M574" s="144">
        <f t="shared" si="73"/>
        <v>-1.0032912293186267</v>
      </c>
    </row>
    <row r="575" spans="2:14" x14ac:dyDescent="0.25">
      <c r="B575" s="142" t="s">
        <v>156</v>
      </c>
      <c r="C575" s="143">
        <v>90</v>
      </c>
      <c r="D575" s="144">
        <v>0.91489361702127669</v>
      </c>
      <c r="E575" s="143">
        <v>19</v>
      </c>
      <c r="F575" s="144">
        <f t="shared" si="71"/>
        <v>-0.78888888888888886</v>
      </c>
      <c r="G575" s="143">
        <v>60</v>
      </c>
      <c r="H575" s="144">
        <f t="shared" si="71"/>
        <v>2.1578947368421053</v>
      </c>
      <c r="I575" s="143">
        <v>97</v>
      </c>
      <c r="J575" s="144">
        <f t="shared" si="71"/>
        <v>0.6166666666666667</v>
      </c>
      <c r="K575" s="143"/>
      <c r="L575" s="144"/>
      <c r="M575" s="144"/>
    </row>
    <row r="576" spans="2:14" x14ac:dyDescent="0.25">
      <c r="B576" s="142" t="s">
        <v>158</v>
      </c>
      <c r="C576" s="143">
        <v>80</v>
      </c>
      <c r="D576" s="144">
        <v>0.14285714285714279</v>
      </c>
      <c r="E576" s="143">
        <v>26</v>
      </c>
      <c r="F576" s="144">
        <f t="shared" si="71"/>
        <v>-0.67500000000000004</v>
      </c>
      <c r="G576" s="143">
        <v>38</v>
      </c>
      <c r="H576" s="144">
        <f t="shared" si="71"/>
        <v>0.46153846153846145</v>
      </c>
      <c r="I576" s="143">
        <v>234</v>
      </c>
      <c r="J576" s="144">
        <f t="shared" si="71"/>
        <v>5.1578947368421053</v>
      </c>
      <c r="K576" s="143"/>
      <c r="L576" s="144"/>
      <c r="M576" s="144"/>
    </row>
    <row r="577" spans="2:14" x14ac:dyDescent="0.25">
      <c r="B577" s="142" t="s">
        <v>160</v>
      </c>
      <c r="C577" s="143">
        <v>107</v>
      </c>
      <c r="D577" s="144">
        <v>-0.18320610687022898</v>
      </c>
      <c r="E577" s="143">
        <v>11</v>
      </c>
      <c r="F577" s="144">
        <f t="shared" si="71"/>
        <v>-0.89719626168224298</v>
      </c>
      <c r="G577" s="143">
        <v>104</v>
      </c>
      <c r="H577" s="144">
        <f t="shared" si="71"/>
        <v>8.454545454545455</v>
      </c>
      <c r="I577" s="143">
        <v>338</v>
      </c>
      <c r="J577" s="144">
        <f t="shared" si="71"/>
        <v>2.25</v>
      </c>
      <c r="K577" s="143"/>
      <c r="L577" s="144"/>
      <c r="M577" s="144"/>
    </row>
    <row r="578" spans="2:14" x14ac:dyDescent="0.25">
      <c r="B578" s="142" t="s">
        <v>162</v>
      </c>
      <c r="C578" s="143">
        <v>140</v>
      </c>
      <c r="D578" s="144">
        <v>-9.0909090909090939E-2</v>
      </c>
      <c r="E578" s="143">
        <v>28</v>
      </c>
      <c r="F578" s="144">
        <f t="shared" si="71"/>
        <v>-0.8</v>
      </c>
      <c r="G578" s="143">
        <v>75</v>
      </c>
      <c r="H578" s="144">
        <f t="shared" si="71"/>
        <v>1.6785714285714284</v>
      </c>
      <c r="I578" s="143">
        <v>428</v>
      </c>
      <c r="J578" s="144">
        <f t="shared" si="71"/>
        <v>4.706666666666667</v>
      </c>
      <c r="K578" s="143"/>
      <c r="L578" s="144"/>
      <c r="M578" s="144"/>
    </row>
    <row r="579" spans="2:14" ht="15.75" x14ac:dyDescent="0.25">
      <c r="B579" s="145" t="s">
        <v>122</v>
      </c>
      <c r="C579" s="146">
        <v>1439</v>
      </c>
      <c r="D579" s="147">
        <v>-0.1393540669856459</v>
      </c>
      <c r="E579" s="146">
        <v>416</v>
      </c>
      <c r="F579" s="147">
        <f t="shared" si="71"/>
        <v>-0.7109103544127866</v>
      </c>
      <c r="G579" s="146">
        <v>415</v>
      </c>
      <c r="H579" s="147">
        <f t="shared" si="71"/>
        <v>-2.4038461538461453E-3</v>
      </c>
      <c r="I579" s="146">
        <v>2037</v>
      </c>
      <c r="J579" s="147">
        <f t="shared" si="71"/>
        <v>3.9084337349397593</v>
      </c>
      <c r="K579" s="146">
        <v>1711</v>
      </c>
      <c r="L579" s="147">
        <v>0.82021276595744674</v>
      </c>
      <c r="M579" s="147">
        <v>0.67416829745596862</v>
      </c>
    </row>
    <row r="580" spans="2:14" ht="6" customHeight="1" x14ac:dyDescent="0.25"/>
    <row r="581" spans="2:14" x14ac:dyDescent="0.25">
      <c r="B581" s="49" t="s">
        <v>352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1"/>
      <c r="E582" s="121"/>
      <c r="G582" s="121"/>
      <c r="I582" s="121"/>
      <c r="K582" s="121"/>
    </row>
    <row r="585" spans="2:14" ht="48.75" customHeight="1" thickBot="1" x14ac:dyDescent="0.3">
      <c r="B585" s="322" t="s">
        <v>377</v>
      </c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1" t="s">
        <v>214</v>
      </c>
    </row>
    <row r="586" spans="2:14" ht="10.5" customHeight="1" thickBot="1" x14ac:dyDescent="0.3">
      <c r="B586" s="135"/>
      <c r="C586" s="136"/>
      <c r="D586" s="135"/>
      <c r="E586" s="135"/>
      <c r="F586" s="135"/>
      <c r="G586" s="135"/>
      <c r="H586" s="135"/>
      <c r="I586" s="135"/>
      <c r="J586" s="135"/>
      <c r="K586" s="4"/>
      <c r="L586" s="4"/>
      <c r="N586" s="1" t="s">
        <v>215</v>
      </c>
    </row>
    <row r="587" spans="2:14" ht="22.5" thickTop="1" thickBot="1" x14ac:dyDescent="0.3">
      <c r="B587" s="150" t="str">
        <f>C587</f>
        <v>Rusia</v>
      </c>
      <c r="C587" s="332" t="s">
        <v>240</v>
      </c>
      <c r="D587" s="333"/>
      <c r="E587" s="333"/>
      <c r="F587" s="333"/>
      <c r="G587" s="333"/>
      <c r="H587" s="333"/>
      <c r="I587" s="333"/>
      <c r="J587" s="333"/>
      <c r="K587" s="333"/>
      <c r="L587" s="333"/>
      <c r="M587" s="334"/>
    </row>
    <row r="588" spans="2:14" ht="22.5" thickTop="1" thickBot="1" x14ac:dyDescent="0.3">
      <c r="B588" s="13"/>
      <c r="C588" s="335">
        <f>2019</f>
        <v>2019</v>
      </c>
      <c r="D588" s="336"/>
      <c r="E588" s="337">
        <v>2020</v>
      </c>
      <c r="F588" s="336"/>
      <c r="G588" s="337">
        <v>2021</v>
      </c>
      <c r="H588" s="336"/>
      <c r="I588" s="337">
        <v>2022</v>
      </c>
      <c r="J588" s="336"/>
      <c r="K588" s="337">
        <v>2023</v>
      </c>
      <c r="L588" s="338"/>
      <c r="M588" s="339"/>
    </row>
    <row r="589" spans="2:14" ht="16.5" thickTop="1" thickBot="1" x14ac:dyDescent="0.3">
      <c r="B589" s="16"/>
      <c r="C589" s="138" t="s">
        <v>136</v>
      </c>
      <c r="D589" s="139" t="str">
        <f>CONCATENATE("var ",RIGHT(2019,2),"/",RIGHT(2018,2))</f>
        <v>var 19/18</v>
      </c>
      <c r="E589" s="140" t="s">
        <v>136</v>
      </c>
      <c r="F589" s="139" t="str">
        <f>CONCATENATE("var ",RIGHT(E588,2),"/",RIGHT(E588-1,2))</f>
        <v>var 20/19</v>
      </c>
      <c r="G589" s="140" t="s">
        <v>136</v>
      </c>
      <c r="H589" s="139" t="str">
        <f>CONCATENATE("var ",RIGHT(G588,2),"/",RIGHT(G588-1,2))</f>
        <v>var 21/20</v>
      </c>
      <c r="I589" s="140" t="s">
        <v>136</v>
      </c>
      <c r="J589" s="139" t="str">
        <f>CONCATENATE("var ",RIGHT(I588,2),"/",RIGHT(I588-1,2))</f>
        <v>var 22/21</v>
      </c>
      <c r="K589" s="140" t="s">
        <v>136</v>
      </c>
      <c r="L589" s="139" t="str">
        <f>CONCATENATE("var ",RIGHT(K588,2),"/",RIGHT(K588-1,2))</f>
        <v>var 23/22</v>
      </c>
      <c r="M589" s="139" t="str">
        <f>CONCATENATE("var ",RIGHT(K588,2),"/",RIGHT(2019,2))</f>
        <v>var 23/19</v>
      </c>
    </row>
    <row r="590" spans="2:14" x14ac:dyDescent="0.25">
      <c r="B590" s="142" t="s">
        <v>140</v>
      </c>
      <c r="C590" s="143">
        <v>176</v>
      </c>
      <c r="D590" s="144">
        <v>-0.18894009216589858</v>
      </c>
      <c r="E590" s="143">
        <v>246</v>
      </c>
      <c r="F590" s="144">
        <f t="shared" ref="F590:J602" si="74">IFERROR(E590/C590-1,"-")</f>
        <v>0.39772727272727271</v>
      </c>
      <c r="G590" s="143">
        <v>53</v>
      </c>
      <c r="H590" s="144">
        <f t="shared" si="74"/>
        <v>-0.78455284552845528</v>
      </c>
      <c r="I590" s="143">
        <v>131</v>
      </c>
      <c r="J590" s="144">
        <f t="shared" si="74"/>
        <v>1.4716981132075473</v>
      </c>
      <c r="K590" s="143">
        <v>122</v>
      </c>
      <c r="L590" s="144">
        <f t="shared" ref="L590:L597" si="75">IFERROR(K590/I590-1,"-")</f>
        <v>-6.8702290076335881E-2</v>
      </c>
      <c r="M590" s="144">
        <f>K590/C590-1</f>
        <v>-0.30681818181818177</v>
      </c>
    </row>
    <row r="591" spans="2:14" x14ac:dyDescent="0.25">
      <c r="B591" s="142" t="s">
        <v>142</v>
      </c>
      <c r="C591" s="143">
        <v>107</v>
      </c>
      <c r="D591" s="144">
        <v>0.6212121212121211</v>
      </c>
      <c r="E591" s="143">
        <v>93</v>
      </c>
      <c r="F591" s="144">
        <f t="shared" si="74"/>
        <v>-0.13084112149532712</v>
      </c>
      <c r="G591" s="143">
        <v>18</v>
      </c>
      <c r="H591" s="144">
        <f t="shared" si="74"/>
        <v>-0.80645161290322576</v>
      </c>
      <c r="I591" s="143">
        <v>105</v>
      </c>
      <c r="J591" s="144">
        <f t="shared" si="74"/>
        <v>4.833333333333333</v>
      </c>
      <c r="K591" s="143">
        <v>85</v>
      </c>
      <c r="L591" s="144">
        <f t="shared" si="75"/>
        <v>-0.19047619047619047</v>
      </c>
      <c r="M591" s="144">
        <f>IFERROR(L591/C591-1,"-")</f>
        <v>-1.0017801513128617</v>
      </c>
    </row>
    <row r="592" spans="2:14" x14ac:dyDescent="0.25">
      <c r="B592" s="142" t="s">
        <v>144</v>
      </c>
      <c r="C592" s="143">
        <v>130</v>
      </c>
      <c r="D592" s="144">
        <v>6.5573770491803351E-2</v>
      </c>
      <c r="E592" s="143">
        <v>30</v>
      </c>
      <c r="F592" s="144">
        <f t="shared" si="74"/>
        <v>-0.76923076923076916</v>
      </c>
      <c r="G592" s="143">
        <v>15</v>
      </c>
      <c r="H592" s="144">
        <f t="shared" si="74"/>
        <v>-0.5</v>
      </c>
      <c r="I592" s="143">
        <v>135</v>
      </c>
      <c r="J592" s="144">
        <f t="shared" si="74"/>
        <v>8</v>
      </c>
      <c r="K592" s="143">
        <v>104</v>
      </c>
      <c r="L592" s="144">
        <f t="shared" si="75"/>
        <v>-0.22962962962962963</v>
      </c>
      <c r="M592" s="144">
        <f t="shared" ref="M592:M597" si="76">IFERROR(L592/C592-1,"-")</f>
        <v>-1.0017663817663818</v>
      </c>
    </row>
    <row r="593" spans="2:14" x14ac:dyDescent="0.25">
      <c r="B593" s="142" t="s">
        <v>146</v>
      </c>
      <c r="C593" s="143">
        <v>96</v>
      </c>
      <c r="D593" s="144">
        <v>0.14285714285714279</v>
      </c>
      <c r="E593" s="143">
        <v>0</v>
      </c>
      <c r="F593" s="144">
        <f t="shared" si="74"/>
        <v>-1</v>
      </c>
      <c r="G593" s="143">
        <v>8</v>
      </c>
      <c r="H593" s="144" t="str">
        <f t="shared" si="74"/>
        <v>-</v>
      </c>
      <c r="I593" s="143">
        <v>94</v>
      </c>
      <c r="J593" s="144">
        <f t="shared" si="74"/>
        <v>10.75</v>
      </c>
      <c r="K593" s="143">
        <v>93</v>
      </c>
      <c r="L593" s="144">
        <f t="shared" si="75"/>
        <v>-1.0638297872340385E-2</v>
      </c>
      <c r="M593" s="144">
        <f t="shared" si="76"/>
        <v>-1.0001108156028369</v>
      </c>
    </row>
    <row r="594" spans="2:14" x14ac:dyDescent="0.25">
      <c r="B594" s="142" t="s">
        <v>148</v>
      </c>
      <c r="C594" s="143">
        <v>106</v>
      </c>
      <c r="D594" s="144">
        <v>0</v>
      </c>
      <c r="E594" s="143">
        <v>0</v>
      </c>
      <c r="F594" s="144">
        <f t="shared" si="74"/>
        <v>-1</v>
      </c>
      <c r="G594" s="143">
        <v>22</v>
      </c>
      <c r="H594" s="144" t="str">
        <f t="shared" si="74"/>
        <v>-</v>
      </c>
      <c r="I594" s="143">
        <v>87</v>
      </c>
      <c r="J594" s="144">
        <f t="shared" si="74"/>
        <v>2.9545454545454546</v>
      </c>
      <c r="K594" s="143">
        <v>71</v>
      </c>
      <c r="L594" s="144">
        <f t="shared" si="75"/>
        <v>-0.18390804597701149</v>
      </c>
      <c r="M594" s="144">
        <f t="shared" si="76"/>
        <v>-1.001734981565821</v>
      </c>
    </row>
    <row r="595" spans="2:14" x14ac:dyDescent="0.25">
      <c r="B595" s="142" t="s">
        <v>150</v>
      </c>
      <c r="C595" s="143">
        <v>79</v>
      </c>
      <c r="D595" s="144">
        <v>-9.1954022988505746E-2</v>
      </c>
      <c r="E595" s="143">
        <v>1</v>
      </c>
      <c r="F595" s="144">
        <f t="shared" si="74"/>
        <v>-0.98734177215189878</v>
      </c>
      <c r="G595" s="143">
        <v>21</v>
      </c>
      <c r="H595" s="144">
        <f t="shared" si="74"/>
        <v>20</v>
      </c>
      <c r="I595" s="143">
        <v>77</v>
      </c>
      <c r="J595" s="144">
        <f t="shared" si="74"/>
        <v>2.6666666666666665</v>
      </c>
      <c r="K595" s="143">
        <v>63</v>
      </c>
      <c r="L595" s="144">
        <f t="shared" si="75"/>
        <v>-0.18181818181818177</v>
      </c>
      <c r="M595" s="144">
        <f t="shared" si="76"/>
        <v>-1.0023014959723819</v>
      </c>
    </row>
    <row r="596" spans="2:14" x14ac:dyDescent="0.25">
      <c r="B596" s="142" t="s">
        <v>152</v>
      </c>
      <c r="C596" s="143">
        <v>81</v>
      </c>
      <c r="D596" s="144">
        <v>-0.45999999999999996</v>
      </c>
      <c r="E596" s="143">
        <v>32</v>
      </c>
      <c r="F596" s="144">
        <f t="shared" si="74"/>
        <v>-0.60493827160493829</v>
      </c>
      <c r="G596" s="143">
        <v>45</v>
      </c>
      <c r="H596" s="144">
        <f t="shared" si="74"/>
        <v>0.40625</v>
      </c>
      <c r="I596" s="143">
        <v>100</v>
      </c>
      <c r="J596" s="144">
        <f t="shared" si="74"/>
        <v>1.2222222222222223</v>
      </c>
      <c r="K596" s="143">
        <v>48</v>
      </c>
      <c r="L596" s="144">
        <f t="shared" si="75"/>
        <v>-0.52</v>
      </c>
      <c r="M596" s="144">
        <f t="shared" si="76"/>
        <v>-1.0064197530864198</v>
      </c>
    </row>
    <row r="597" spans="2:14" x14ac:dyDescent="0.25">
      <c r="B597" s="142" t="s">
        <v>154</v>
      </c>
      <c r="C597" s="143">
        <v>80</v>
      </c>
      <c r="D597" s="144">
        <v>-0.33333333333333337</v>
      </c>
      <c r="E597" s="143">
        <v>45</v>
      </c>
      <c r="F597" s="144">
        <f t="shared" si="74"/>
        <v>-0.4375</v>
      </c>
      <c r="G597" s="143">
        <v>40</v>
      </c>
      <c r="H597" s="144">
        <f t="shared" si="74"/>
        <v>-0.11111111111111116</v>
      </c>
      <c r="I597" s="143">
        <v>74</v>
      </c>
      <c r="J597" s="144">
        <f t="shared" si="74"/>
        <v>0.85000000000000009</v>
      </c>
      <c r="K597" s="143">
        <v>35</v>
      </c>
      <c r="L597" s="144">
        <f t="shared" si="75"/>
        <v>-0.52702702702702697</v>
      </c>
      <c r="M597" s="144">
        <f t="shared" si="76"/>
        <v>-1.0065878378378379</v>
      </c>
    </row>
    <row r="598" spans="2:14" x14ac:dyDescent="0.25">
      <c r="B598" s="142" t="s">
        <v>156</v>
      </c>
      <c r="C598" s="143">
        <v>113</v>
      </c>
      <c r="D598" s="144">
        <v>0.34523809523809534</v>
      </c>
      <c r="E598" s="143">
        <v>26</v>
      </c>
      <c r="F598" s="144">
        <f t="shared" si="74"/>
        <v>-0.76991150442477874</v>
      </c>
      <c r="G598" s="143">
        <v>29</v>
      </c>
      <c r="H598" s="144">
        <f t="shared" si="74"/>
        <v>0.11538461538461542</v>
      </c>
      <c r="I598" s="143">
        <v>56</v>
      </c>
      <c r="J598" s="144">
        <f t="shared" si="74"/>
        <v>0.93103448275862077</v>
      </c>
      <c r="K598" s="143"/>
      <c r="L598" s="144"/>
      <c r="M598" s="144"/>
    </row>
    <row r="599" spans="2:14" x14ac:dyDescent="0.25">
      <c r="B599" s="142" t="s">
        <v>158</v>
      </c>
      <c r="C599" s="143">
        <v>144</v>
      </c>
      <c r="D599" s="144">
        <v>0.73493975903614461</v>
      </c>
      <c r="E599" s="143">
        <v>52</v>
      </c>
      <c r="F599" s="144">
        <f t="shared" si="74"/>
        <v>-0.63888888888888884</v>
      </c>
      <c r="G599" s="143">
        <v>65</v>
      </c>
      <c r="H599" s="144">
        <f t="shared" si="74"/>
        <v>0.25</v>
      </c>
      <c r="I599" s="143">
        <v>89</v>
      </c>
      <c r="J599" s="144">
        <f t="shared" si="74"/>
        <v>0.36923076923076925</v>
      </c>
      <c r="K599" s="143"/>
      <c r="L599" s="144"/>
      <c r="M599" s="144"/>
    </row>
    <row r="600" spans="2:14" x14ac:dyDescent="0.25">
      <c r="B600" s="142" t="s">
        <v>160</v>
      </c>
      <c r="C600" s="143">
        <v>132</v>
      </c>
      <c r="D600" s="144">
        <v>0.15789473684210531</v>
      </c>
      <c r="E600" s="143">
        <v>10</v>
      </c>
      <c r="F600" s="144">
        <f t="shared" si="74"/>
        <v>-0.9242424242424242</v>
      </c>
      <c r="G600" s="143">
        <v>63</v>
      </c>
      <c r="H600" s="144">
        <f t="shared" si="74"/>
        <v>5.3</v>
      </c>
      <c r="I600" s="143">
        <v>76</v>
      </c>
      <c r="J600" s="144">
        <f t="shared" si="74"/>
        <v>0.20634920634920628</v>
      </c>
      <c r="K600" s="143"/>
      <c r="L600" s="144"/>
      <c r="M600" s="144"/>
    </row>
    <row r="601" spans="2:14" x14ac:dyDescent="0.25">
      <c r="B601" s="142" t="s">
        <v>162</v>
      </c>
      <c r="C601" s="143">
        <v>227</v>
      </c>
      <c r="D601" s="144">
        <v>9.1346153846153744E-2</v>
      </c>
      <c r="E601" s="143">
        <v>58</v>
      </c>
      <c r="F601" s="144">
        <f t="shared" si="74"/>
        <v>-0.74449339207048459</v>
      </c>
      <c r="G601" s="143">
        <v>142</v>
      </c>
      <c r="H601" s="144">
        <f t="shared" si="74"/>
        <v>1.4482758620689653</v>
      </c>
      <c r="I601" s="143">
        <v>142</v>
      </c>
      <c r="J601" s="144">
        <f t="shared" si="74"/>
        <v>0</v>
      </c>
      <c r="K601" s="143"/>
      <c r="L601" s="144"/>
      <c r="M601" s="144"/>
    </row>
    <row r="602" spans="2:14" ht="15.75" x14ac:dyDescent="0.25">
      <c r="B602" s="145" t="s">
        <v>122</v>
      </c>
      <c r="C602" s="146">
        <v>1471</v>
      </c>
      <c r="D602" s="147">
        <v>2.0818875780707735E-2</v>
      </c>
      <c r="E602" s="146">
        <v>593</v>
      </c>
      <c r="F602" s="147">
        <f t="shared" si="74"/>
        <v>-0.59687287559483337</v>
      </c>
      <c r="G602" s="146">
        <v>521</v>
      </c>
      <c r="H602" s="147">
        <f t="shared" si="74"/>
        <v>-0.12141652613827991</v>
      </c>
      <c r="I602" s="146">
        <v>1166</v>
      </c>
      <c r="J602" s="147">
        <f t="shared" si="74"/>
        <v>1.238003838771593</v>
      </c>
      <c r="K602" s="146">
        <v>621</v>
      </c>
      <c r="L602" s="147">
        <v>-0.22665006226650064</v>
      </c>
      <c r="M602" s="147">
        <v>-0.27368421052631575</v>
      </c>
    </row>
    <row r="603" spans="2:14" ht="6" customHeight="1" x14ac:dyDescent="0.25"/>
    <row r="604" spans="2:14" x14ac:dyDescent="0.25">
      <c r="B604" s="49" t="s">
        <v>352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1"/>
      <c r="E605" s="121"/>
      <c r="G605" s="121"/>
      <c r="I605" s="121"/>
      <c r="K605" s="121"/>
    </row>
    <row r="608" spans="2:14" ht="48.75" customHeight="1" thickBot="1" x14ac:dyDescent="0.3">
      <c r="B608" s="322" t="s">
        <v>378</v>
      </c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1" t="s">
        <v>214</v>
      </c>
    </row>
    <row r="609" spans="2:14" ht="10.5" customHeight="1" thickBot="1" x14ac:dyDescent="0.3">
      <c r="B609" s="135"/>
      <c r="C609" s="136"/>
      <c r="D609" s="135"/>
      <c r="E609" s="135"/>
      <c r="F609" s="135"/>
      <c r="G609" s="135"/>
      <c r="H609" s="135"/>
      <c r="I609" s="135"/>
      <c r="J609" s="135"/>
      <c r="K609" s="4"/>
      <c r="L609" s="4"/>
      <c r="N609" s="1" t="s">
        <v>215</v>
      </c>
    </row>
    <row r="610" spans="2:14" ht="22.5" thickTop="1" thickBot="1" x14ac:dyDescent="0.3">
      <c r="B610" s="150" t="str">
        <f>C610</f>
        <v>República Checa</v>
      </c>
      <c r="C610" s="332" t="s">
        <v>242</v>
      </c>
      <c r="D610" s="333"/>
      <c r="E610" s="333"/>
      <c r="F610" s="333"/>
      <c r="G610" s="333"/>
      <c r="H610" s="333"/>
      <c r="I610" s="333"/>
      <c r="J610" s="333"/>
      <c r="K610" s="333"/>
      <c r="L610" s="333"/>
      <c r="M610" s="334"/>
    </row>
    <row r="611" spans="2:14" ht="22.5" thickTop="1" thickBot="1" x14ac:dyDescent="0.3">
      <c r="B611" s="13"/>
      <c r="C611" s="335">
        <f>2019</f>
        <v>2019</v>
      </c>
      <c r="D611" s="336"/>
      <c r="E611" s="337">
        <v>2020</v>
      </c>
      <c r="F611" s="336"/>
      <c r="G611" s="337">
        <v>2021</v>
      </c>
      <c r="H611" s="336"/>
      <c r="I611" s="337">
        <v>2022</v>
      </c>
      <c r="J611" s="336"/>
      <c r="K611" s="337">
        <v>2023</v>
      </c>
      <c r="L611" s="338"/>
      <c r="M611" s="339"/>
    </row>
    <row r="612" spans="2:14" ht="16.5" thickTop="1" thickBot="1" x14ac:dyDescent="0.3">
      <c r="B612" s="16"/>
      <c r="C612" s="138" t="s">
        <v>136</v>
      </c>
      <c r="D612" s="139" t="str">
        <f>CONCATENATE("var ",RIGHT(2019,2),"/",RIGHT(2018,2))</f>
        <v>var 19/18</v>
      </c>
      <c r="E612" s="140" t="s">
        <v>136</v>
      </c>
      <c r="F612" s="139" t="str">
        <f>CONCATENATE("var ",RIGHT(E611,2),"/",RIGHT(E611-1,2))</f>
        <v>var 20/19</v>
      </c>
      <c r="G612" s="140" t="s">
        <v>136</v>
      </c>
      <c r="H612" s="139" t="str">
        <f>CONCATENATE("var ",RIGHT(G611,2),"/",RIGHT(G611-1,2))</f>
        <v>var 21/20</v>
      </c>
      <c r="I612" s="140" t="s">
        <v>136</v>
      </c>
      <c r="J612" s="139" t="str">
        <f>CONCATENATE("var ",RIGHT(I611,2),"/",RIGHT(I611-1,2))</f>
        <v>var 22/21</v>
      </c>
      <c r="K612" s="140" t="s">
        <v>136</v>
      </c>
      <c r="L612" s="139" t="str">
        <f>CONCATENATE("var ",RIGHT(K611,2),"/",RIGHT(K611-1,2))</f>
        <v>var 23/22</v>
      </c>
      <c r="M612" s="139" t="str">
        <f>CONCATENATE("var ",RIGHT(K611,2),"/",RIGHT(2019,2))</f>
        <v>var 23/19</v>
      </c>
    </row>
    <row r="613" spans="2:14" x14ac:dyDescent="0.25">
      <c r="B613" s="142" t="s">
        <v>140</v>
      </c>
      <c r="C613" s="143">
        <v>258</v>
      </c>
      <c r="D613" s="144">
        <v>0.41758241758241765</v>
      </c>
      <c r="E613" s="143">
        <v>188</v>
      </c>
      <c r="F613" s="144">
        <f t="shared" ref="F613:J625" si="77">IFERROR(E613/C613-1,"-")</f>
        <v>-0.27131782945736438</v>
      </c>
      <c r="G613" s="143">
        <v>53</v>
      </c>
      <c r="H613" s="144">
        <f t="shared" si="77"/>
        <v>-0.71808510638297873</v>
      </c>
      <c r="I613" s="143">
        <v>299</v>
      </c>
      <c r="J613" s="144">
        <f t="shared" si="77"/>
        <v>4.6415094339622645</v>
      </c>
      <c r="K613" s="143">
        <v>271</v>
      </c>
      <c r="L613" s="144">
        <f t="shared" ref="L613:L620" si="78">IFERROR(K613/I613-1,"-")</f>
        <v>-9.3645484949832825E-2</v>
      </c>
      <c r="M613" s="144">
        <f>K613/C613-1</f>
        <v>5.0387596899224896E-2</v>
      </c>
    </row>
    <row r="614" spans="2:14" x14ac:dyDescent="0.25">
      <c r="B614" s="142" t="s">
        <v>142</v>
      </c>
      <c r="C614" s="143">
        <v>340</v>
      </c>
      <c r="D614" s="144">
        <v>0.94285714285714284</v>
      </c>
      <c r="E614" s="143">
        <v>215</v>
      </c>
      <c r="F614" s="144">
        <f t="shared" si="77"/>
        <v>-0.36764705882352944</v>
      </c>
      <c r="G614" s="143">
        <v>27</v>
      </c>
      <c r="H614" s="144">
        <f t="shared" si="77"/>
        <v>-0.87441860465116283</v>
      </c>
      <c r="I614" s="143">
        <v>395</v>
      </c>
      <c r="J614" s="144">
        <f t="shared" si="77"/>
        <v>13.62962962962963</v>
      </c>
      <c r="K614" s="143">
        <v>459</v>
      </c>
      <c r="L614" s="144">
        <f t="shared" si="78"/>
        <v>0.16202531645569618</v>
      </c>
      <c r="M614" s="144">
        <f>IFERROR(L614/C614-1,"-")</f>
        <v>-0.99952345495160089</v>
      </c>
    </row>
    <row r="615" spans="2:14" x14ac:dyDescent="0.25">
      <c r="B615" s="142" t="s">
        <v>144</v>
      </c>
      <c r="C615" s="143">
        <v>341</v>
      </c>
      <c r="D615" s="144">
        <v>0.60849056603773577</v>
      </c>
      <c r="E615" s="143">
        <v>99</v>
      </c>
      <c r="F615" s="144">
        <f t="shared" si="77"/>
        <v>-0.70967741935483875</v>
      </c>
      <c r="G615" s="143">
        <v>37</v>
      </c>
      <c r="H615" s="144">
        <f t="shared" si="77"/>
        <v>-0.6262626262626263</v>
      </c>
      <c r="I615" s="143">
        <v>588</v>
      </c>
      <c r="J615" s="144">
        <f t="shared" si="77"/>
        <v>14.891891891891891</v>
      </c>
      <c r="K615" s="143">
        <v>588</v>
      </c>
      <c r="L615" s="144">
        <f t="shared" si="78"/>
        <v>0</v>
      </c>
      <c r="M615" s="144">
        <f t="shared" ref="M615:M620" si="79">IFERROR(L615/C615-1,"-")</f>
        <v>-1</v>
      </c>
    </row>
    <row r="616" spans="2:14" x14ac:dyDescent="0.25">
      <c r="B616" s="142" t="s">
        <v>146</v>
      </c>
      <c r="C616" s="143">
        <v>326</v>
      </c>
      <c r="D616" s="144">
        <v>-0.27555555555555555</v>
      </c>
      <c r="E616" s="143">
        <v>0</v>
      </c>
      <c r="F616" s="144">
        <f t="shared" si="77"/>
        <v>-1</v>
      </c>
      <c r="G616" s="143">
        <v>46</v>
      </c>
      <c r="H616" s="144" t="str">
        <f t="shared" si="77"/>
        <v>-</v>
      </c>
      <c r="I616" s="143">
        <v>350</v>
      </c>
      <c r="J616" s="144">
        <f t="shared" si="77"/>
        <v>6.6086956521739131</v>
      </c>
      <c r="K616" s="143">
        <v>422</v>
      </c>
      <c r="L616" s="144">
        <f t="shared" si="78"/>
        <v>0.20571428571428574</v>
      </c>
      <c r="M616" s="144">
        <f t="shared" si="79"/>
        <v>-0.99936897458369855</v>
      </c>
    </row>
    <row r="617" spans="2:14" x14ac:dyDescent="0.25">
      <c r="B617" s="142" t="s">
        <v>148</v>
      </c>
      <c r="C617" s="143">
        <v>278</v>
      </c>
      <c r="D617" s="144">
        <v>-0.15757575757575759</v>
      </c>
      <c r="E617" s="143">
        <v>0</v>
      </c>
      <c r="F617" s="144">
        <f t="shared" si="77"/>
        <v>-1</v>
      </c>
      <c r="G617" s="143">
        <v>136</v>
      </c>
      <c r="H617" s="144" t="str">
        <f t="shared" si="77"/>
        <v>-</v>
      </c>
      <c r="I617" s="143">
        <v>536</v>
      </c>
      <c r="J617" s="144">
        <f t="shared" si="77"/>
        <v>2.9411764705882355</v>
      </c>
      <c r="K617" s="143">
        <v>485</v>
      </c>
      <c r="L617" s="144">
        <f t="shared" si="78"/>
        <v>-9.5149253731343308E-2</v>
      </c>
      <c r="M617" s="144">
        <f t="shared" si="79"/>
        <v>-1.0003422635026307</v>
      </c>
    </row>
    <row r="618" spans="2:14" x14ac:dyDescent="0.25">
      <c r="B618" s="142" t="s">
        <v>150</v>
      </c>
      <c r="C618" s="143">
        <v>304</v>
      </c>
      <c r="D618" s="144">
        <v>-0.40392156862745099</v>
      </c>
      <c r="E618" s="143">
        <v>0</v>
      </c>
      <c r="F618" s="144">
        <f t="shared" si="77"/>
        <v>-1</v>
      </c>
      <c r="G618" s="143">
        <v>309</v>
      </c>
      <c r="H618" s="144" t="str">
        <f t="shared" si="77"/>
        <v>-</v>
      </c>
      <c r="I618" s="143">
        <v>600</v>
      </c>
      <c r="J618" s="144">
        <f t="shared" si="77"/>
        <v>0.94174757281553401</v>
      </c>
      <c r="K618" s="143">
        <v>563</v>
      </c>
      <c r="L618" s="144">
        <f t="shared" si="78"/>
        <v>-6.1666666666666647E-2</v>
      </c>
      <c r="M618" s="144">
        <f t="shared" si="79"/>
        <v>-1.000202850877193</v>
      </c>
    </row>
    <row r="619" spans="2:14" x14ac:dyDescent="0.25">
      <c r="B619" s="142" t="s">
        <v>152</v>
      </c>
      <c r="C619" s="143">
        <v>553</v>
      </c>
      <c r="D619" s="144">
        <v>0.12398373983739841</v>
      </c>
      <c r="E619" s="143">
        <v>25</v>
      </c>
      <c r="F619" s="144">
        <f t="shared" si="77"/>
        <v>-0.9547920433996383</v>
      </c>
      <c r="G619" s="143">
        <v>404</v>
      </c>
      <c r="H619" s="144">
        <f t="shared" si="77"/>
        <v>15.16</v>
      </c>
      <c r="I619" s="143">
        <v>714</v>
      </c>
      <c r="J619" s="144">
        <f t="shared" si="77"/>
        <v>0.76732673267326734</v>
      </c>
      <c r="K619" s="143">
        <v>708</v>
      </c>
      <c r="L619" s="144">
        <f t="shared" si="78"/>
        <v>-8.4033613445377853E-3</v>
      </c>
      <c r="M619" s="144">
        <f t="shared" si="79"/>
        <v>-1.0000151959517984</v>
      </c>
    </row>
    <row r="620" spans="2:14" x14ac:dyDescent="0.25">
      <c r="B620" s="142" t="s">
        <v>154</v>
      </c>
      <c r="C620" s="143">
        <v>390</v>
      </c>
      <c r="D620" s="144">
        <v>0.13372093023255816</v>
      </c>
      <c r="E620" s="143">
        <v>68</v>
      </c>
      <c r="F620" s="144">
        <f t="shared" si="77"/>
        <v>-0.82564102564102559</v>
      </c>
      <c r="G620" s="143">
        <v>531</v>
      </c>
      <c r="H620" s="144">
        <f t="shared" si="77"/>
        <v>6.8088235294117645</v>
      </c>
      <c r="I620" s="143">
        <v>525</v>
      </c>
      <c r="J620" s="144">
        <f t="shared" si="77"/>
        <v>-1.1299435028248594E-2</v>
      </c>
      <c r="K620" s="143">
        <v>580</v>
      </c>
      <c r="L620" s="144">
        <f t="shared" si="78"/>
        <v>0.10476190476190483</v>
      </c>
      <c r="M620" s="144">
        <f t="shared" si="79"/>
        <v>-0.99973137973137971</v>
      </c>
    </row>
    <row r="621" spans="2:14" x14ac:dyDescent="0.25">
      <c r="B621" s="142" t="s">
        <v>156</v>
      </c>
      <c r="C621" s="143">
        <v>331</v>
      </c>
      <c r="D621" s="144">
        <v>5.4140127388535131E-2</v>
      </c>
      <c r="E621" s="143">
        <v>58</v>
      </c>
      <c r="F621" s="144">
        <f t="shared" si="77"/>
        <v>-0.82477341389728098</v>
      </c>
      <c r="G621" s="143">
        <v>334</v>
      </c>
      <c r="H621" s="144">
        <f t="shared" si="77"/>
        <v>4.7586206896551726</v>
      </c>
      <c r="I621" s="143">
        <v>506</v>
      </c>
      <c r="J621" s="144">
        <f t="shared" si="77"/>
        <v>0.51497005988023958</v>
      </c>
      <c r="K621" s="143"/>
      <c r="L621" s="144"/>
      <c r="M621" s="144"/>
    </row>
    <row r="622" spans="2:14" x14ac:dyDescent="0.25">
      <c r="B622" s="142" t="s">
        <v>158</v>
      </c>
      <c r="C622" s="143">
        <v>454</v>
      </c>
      <c r="D622" s="144">
        <v>9.1346153846153744E-2</v>
      </c>
      <c r="E622" s="143">
        <v>70</v>
      </c>
      <c r="F622" s="144">
        <f t="shared" si="77"/>
        <v>-0.8458149779735683</v>
      </c>
      <c r="G622" s="143">
        <v>431</v>
      </c>
      <c r="H622" s="144">
        <f t="shared" si="77"/>
        <v>5.1571428571428575</v>
      </c>
      <c r="I622" s="143">
        <v>698</v>
      </c>
      <c r="J622" s="144">
        <f t="shared" si="77"/>
        <v>0.61948955916473314</v>
      </c>
      <c r="K622" s="143"/>
      <c r="L622" s="144"/>
      <c r="M622" s="144"/>
    </row>
    <row r="623" spans="2:14" x14ac:dyDescent="0.25">
      <c r="B623" s="142" t="s">
        <v>160</v>
      </c>
      <c r="C623" s="143">
        <v>276</v>
      </c>
      <c r="D623" s="144">
        <v>-0.27937336814621405</v>
      </c>
      <c r="E623" s="143">
        <v>24</v>
      </c>
      <c r="F623" s="144">
        <f t="shared" si="77"/>
        <v>-0.91304347826086962</v>
      </c>
      <c r="G623" s="143">
        <v>372</v>
      </c>
      <c r="H623" s="144">
        <f t="shared" si="77"/>
        <v>14.5</v>
      </c>
      <c r="I623" s="143">
        <v>457</v>
      </c>
      <c r="J623" s="144">
        <f t="shared" si="77"/>
        <v>0.228494623655914</v>
      </c>
      <c r="K623" s="143"/>
      <c r="L623" s="144"/>
      <c r="M623" s="144"/>
    </row>
    <row r="624" spans="2:14" x14ac:dyDescent="0.25">
      <c r="B624" s="142" t="s">
        <v>162</v>
      </c>
      <c r="C624" s="143">
        <v>392</v>
      </c>
      <c r="D624" s="144">
        <v>-0.21756487025948101</v>
      </c>
      <c r="E624" s="143">
        <v>59</v>
      </c>
      <c r="F624" s="144">
        <f t="shared" si="77"/>
        <v>-0.84948979591836737</v>
      </c>
      <c r="G624" s="143">
        <v>409</v>
      </c>
      <c r="H624" s="144">
        <f t="shared" si="77"/>
        <v>5.9322033898305087</v>
      </c>
      <c r="I624" s="143">
        <v>621</v>
      </c>
      <c r="J624" s="144">
        <f t="shared" si="77"/>
        <v>0.51833740831295838</v>
      </c>
      <c r="K624" s="143"/>
      <c r="L624" s="144"/>
      <c r="M624" s="144"/>
    </row>
    <row r="625" spans="2:14" ht="15.75" x14ac:dyDescent="0.25">
      <c r="B625" s="145" t="s">
        <v>122</v>
      </c>
      <c r="C625" s="146">
        <v>4243</v>
      </c>
      <c r="D625" s="147">
        <v>-1.5316778834996492E-2</v>
      </c>
      <c r="E625" s="146">
        <v>806</v>
      </c>
      <c r="F625" s="147">
        <f t="shared" si="77"/>
        <v>-0.81004006599104406</v>
      </c>
      <c r="G625" s="146">
        <v>3089</v>
      </c>
      <c r="H625" s="147">
        <f t="shared" si="77"/>
        <v>2.8325062034739452</v>
      </c>
      <c r="I625" s="146">
        <v>6289</v>
      </c>
      <c r="J625" s="147">
        <f t="shared" si="77"/>
        <v>1.0359339592101002</v>
      </c>
      <c r="K625" s="146">
        <v>4076</v>
      </c>
      <c r="L625" s="147">
        <v>1.7219865235837295E-2</v>
      </c>
      <c r="M625" s="147">
        <v>0.46093189964157699</v>
      </c>
    </row>
    <row r="626" spans="2:14" ht="6" customHeight="1" x14ac:dyDescent="0.25"/>
    <row r="627" spans="2:14" x14ac:dyDescent="0.25">
      <c r="B627" s="49" t="s">
        <v>352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1"/>
      <c r="E628" s="121"/>
      <c r="G628" s="121"/>
      <c r="I628" s="121"/>
      <c r="K628" s="121"/>
    </row>
    <row r="630" spans="2:14" ht="48.75" customHeight="1" thickBot="1" x14ac:dyDescent="0.3">
      <c r="B630" s="322" t="s">
        <v>379</v>
      </c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1" t="s">
        <v>214</v>
      </c>
    </row>
    <row r="631" spans="2:14" ht="10.5" customHeight="1" thickBot="1" x14ac:dyDescent="0.3">
      <c r="B631" s="135"/>
      <c r="C631" s="136"/>
      <c r="D631" s="135"/>
      <c r="E631" s="135"/>
      <c r="F631" s="135"/>
      <c r="G631" s="135"/>
      <c r="H631" s="135"/>
      <c r="I631" s="135"/>
      <c r="J631" s="135"/>
      <c r="K631" s="4"/>
      <c r="L631" s="4"/>
      <c r="N631" s="1" t="s">
        <v>215</v>
      </c>
    </row>
    <row r="632" spans="2:14" ht="22.5" thickTop="1" thickBot="1" x14ac:dyDescent="0.3">
      <c r="B632" s="150" t="s">
        <v>244</v>
      </c>
      <c r="C632" s="332" t="s">
        <v>245</v>
      </c>
      <c r="D632" s="333"/>
      <c r="E632" s="333"/>
      <c r="F632" s="333"/>
      <c r="G632" s="333"/>
      <c r="H632" s="333"/>
      <c r="I632" s="333"/>
      <c r="J632" s="333"/>
      <c r="K632" s="333"/>
      <c r="L632" s="333"/>
      <c r="M632" s="334"/>
    </row>
    <row r="633" spans="2:14" ht="22.5" thickTop="1" thickBot="1" x14ac:dyDescent="0.3">
      <c r="B633" s="13"/>
      <c r="C633" s="335">
        <f>2019</f>
        <v>2019</v>
      </c>
      <c r="D633" s="336"/>
      <c r="E633" s="337">
        <v>2020</v>
      </c>
      <c r="F633" s="336"/>
      <c r="G633" s="337">
        <v>2021</v>
      </c>
      <c r="H633" s="336"/>
      <c r="I633" s="337">
        <v>2022</v>
      </c>
      <c r="J633" s="336"/>
      <c r="K633" s="337">
        <v>2023</v>
      </c>
      <c r="L633" s="338"/>
      <c r="M633" s="339"/>
    </row>
    <row r="634" spans="2:14" ht="16.5" thickTop="1" thickBot="1" x14ac:dyDescent="0.3">
      <c r="B634" s="16"/>
      <c r="C634" s="138" t="s">
        <v>136</v>
      </c>
      <c r="D634" s="139" t="str">
        <f>CONCATENATE("var ",RIGHT(2019,2),"/",RIGHT(2018,2))</f>
        <v>var 19/18</v>
      </c>
      <c r="E634" s="140" t="s">
        <v>136</v>
      </c>
      <c r="F634" s="139" t="str">
        <f>CONCATENATE("var ",RIGHT(E633,2),"/",RIGHT(E633-1,2))</f>
        <v>var 20/19</v>
      </c>
      <c r="G634" s="140" t="s">
        <v>136</v>
      </c>
      <c r="H634" s="139" t="str">
        <f>CONCATENATE("var ",RIGHT(G633,2),"/",RIGHT(G633-1,2))</f>
        <v>var 21/20</v>
      </c>
      <c r="I634" s="140" t="s">
        <v>136</v>
      </c>
      <c r="J634" s="139" t="str">
        <f>CONCATENATE("var ",RIGHT(I633,2),"/",RIGHT(I633-1,2))</f>
        <v>var 22/21</v>
      </c>
      <c r="K634" s="140" t="s">
        <v>136</v>
      </c>
      <c r="L634" s="139" t="str">
        <f>CONCATENATE("var ",RIGHT(K633,2),"/",RIGHT(K633-1,2))</f>
        <v>var 23/22</v>
      </c>
      <c r="M634" s="139" t="str">
        <f>CONCATENATE("var ",RIGHT(K633,2),"/",RIGHT(2019,2))</f>
        <v>var 23/19</v>
      </c>
    </row>
    <row r="635" spans="2:14" x14ac:dyDescent="0.25">
      <c r="B635" s="142" t="s">
        <v>140</v>
      </c>
      <c r="C635" s="143">
        <v>229</v>
      </c>
      <c r="D635" s="144">
        <v>-4.5833333333333282E-2</v>
      </c>
      <c r="E635" s="143">
        <v>185</v>
      </c>
      <c r="F635" s="144">
        <f t="shared" ref="F635:J647" si="80">IFERROR(E635/C635-1,"-")</f>
        <v>-0.19213973799126638</v>
      </c>
      <c r="G635" s="143">
        <v>20</v>
      </c>
      <c r="H635" s="144">
        <f t="shared" si="80"/>
        <v>-0.89189189189189189</v>
      </c>
      <c r="I635" s="143">
        <v>193</v>
      </c>
      <c r="J635" s="144">
        <f t="shared" si="80"/>
        <v>8.65</v>
      </c>
      <c r="K635" s="143">
        <v>303</v>
      </c>
      <c r="L635" s="144">
        <f t="shared" ref="L635:L642" si="81">IFERROR(K635/I635-1,"-")</f>
        <v>0.56994818652849744</v>
      </c>
      <c r="M635" s="144">
        <f>K635/C635-1</f>
        <v>0.32314410480349354</v>
      </c>
    </row>
    <row r="636" spans="2:14" x14ac:dyDescent="0.25">
      <c r="B636" s="142" t="s">
        <v>142</v>
      </c>
      <c r="C636" s="143">
        <v>172</v>
      </c>
      <c r="D636" s="144">
        <v>0.32307692307692304</v>
      </c>
      <c r="E636" s="143">
        <v>132</v>
      </c>
      <c r="F636" s="144">
        <f t="shared" si="80"/>
        <v>-0.23255813953488369</v>
      </c>
      <c r="G636" s="143">
        <v>9</v>
      </c>
      <c r="H636" s="144">
        <f t="shared" si="80"/>
        <v>-0.93181818181818188</v>
      </c>
      <c r="I636" s="143">
        <v>229</v>
      </c>
      <c r="J636" s="144">
        <f t="shared" si="80"/>
        <v>24.444444444444443</v>
      </c>
      <c r="K636" s="143">
        <v>403</v>
      </c>
      <c r="L636" s="144">
        <f t="shared" si="81"/>
        <v>0.75982532751091703</v>
      </c>
      <c r="M636" s="144">
        <f>IFERROR(L636/C636-1,"-")</f>
        <v>-0.99558241088656441</v>
      </c>
    </row>
    <row r="637" spans="2:14" x14ac:dyDescent="0.25">
      <c r="B637" s="142" t="s">
        <v>144</v>
      </c>
      <c r="C637" s="143">
        <v>232</v>
      </c>
      <c r="D637" s="144">
        <v>0.64539007092198575</v>
      </c>
      <c r="E637" s="143">
        <v>101</v>
      </c>
      <c r="F637" s="144">
        <f t="shared" si="80"/>
        <v>-0.56465517241379315</v>
      </c>
      <c r="G637" s="143">
        <v>24</v>
      </c>
      <c r="H637" s="144">
        <f t="shared" si="80"/>
        <v>-0.76237623762376239</v>
      </c>
      <c r="I637" s="143">
        <v>266</v>
      </c>
      <c r="J637" s="144">
        <f t="shared" si="80"/>
        <v>10.083333333333334</v>
      </c>
      <c r="K637" s="143">
        <v>292</v>
      </c>
      <c r="L637" s="144">
        <f t="shared" si="81"/>
        <v>9.7744360902255689E-2</v>
      </c>
      <c r="M637" s="144">
        <f t="shared" ref="M637:M642" si="82">IFERROR(L637/C637-1,"-")</f>
        <v>-0.99957868809955919</v>
      </c>
    </row>
    <row r="638" spans="2:14" x14ac:dyDescent="0.25">
      <c r="B638" s="142" t="s">
        <v>146</v>
      </c>
      <c r="C638" s="143">
        <v>224</v>
      </c>
      <c r="D638" s="144">
        <v>0</v>
      </c>
      <c r="E638" s="143">
        <v>0</v>
      </c>
      <c r="F638" s="144">
        <f t="shared" si="80"/>
        <v>-1</v>
      </c>
      <c r="G638" s="143">
        <v>35</v>
      </c>
      <c r="H638" s="144" t="str">
        <f t="shared" si="80"/>
        <v>-</v>
      </c>
      <c r="I638" s="143">
        <v>334</v>
      </c>
      <c r="J638" s="144">
        <f t="shared" si="80"/>
        <v>8.5428571428571427</v>
      </c>
      <c r="K638" s="143">
        <v>496</v>
      </c>
      <c r="L638" s="144">
        <f t="shared" si="81"/>
        <v>0.48502994011976042</v>
      </c>
      <c r="M638" s="144">
        <f t="shared" si="82"/>
        <v>-0.99783468776732254</v>
      </c>
    </row>
    <row r="639" spans="2:14" x14ac:dyDescent="0.25">
      <c r="B639" s="142" t="s">
        <v>148</v>
      </c>
      <c r="C639" s="143">
        <v>402</v>
      </c>
      <c r="D639" s="144">
        <v>0.65432098765432101</v>
      </c>
      <c r="E639" s="143">
        <v>1</v>
      </c>
      <c r="F639" s="144">
        <f t="shared" si="80"/>
        <v>-0.99751243781094523</v>
      </c>
      <c r="G639" s="143">
        <v>64</v>
      </c>
      <c r="H639" s="144">
        <f t="shared" si="80"/>
        <v>63</v>
      </c>
      <c r="I639" s="143">
        <v>392</v>
      </c>
      <c r="J639" s="144">
        <f t="shared" si="80"/>
        <v>5.125</v>
      </c>
      <c r="K639" s="143">
        <v>559</v>
      </c>
      <c r="L639" s="144">
        <f t="shared" si="81"/>
        <v>0.42602040816326525</v>
      </c>
      <c r="M639" s="144">
        <f t="shared" si="82"/>
        <v>-0.99894024774088741</v>
      </c>
    </row>
    <row r="640" spans="2:14" x14ac:dyDescent="0.25">
      <c r="B640" s="142" t="s">
        <v>150</v>
      </c>
      <c r="C640" s="143">
        <v>379</v>
      </c>
      <c r="D640" s="144">
        <v>0.25496688741721862</v>
      </c>
      <c r="E640" s="143">
        <v>0</v>
      </c>
      <c r="F640" s="144">
        <f t="shared" si="80"/>
        <v>-1</v>
      </c>
      <c r="G640" s="143">
        <v>83</v>
      </c>
      <c r="H640" s="144" t="str">
        <f t="shared" si="80"/>
        <v>-</v>
      </c>
      <c r="I640" s="143">
        <v>342</v>
      </c>
      <c r="J640" s="144">
        <f t="shared" si="80"/>
        <v>3.1204819277108431</v>
      </c>
      <c r="K640" s="143">
        <v>576</v>
      </c>
      <c r="L640" s="144">
        <f t="shared" si="81"/>
        <v>0.68421052631578938</v>
      </c>
      <c r="M640" s="144">
        <f t="shared" si="82"/>
        <v>-0.99819469518122483</v>
      </c>
    </row>
    <row r="641" spans="2:14" x14ac:dyDescent="0.25">
      <c r="B641" s="142" t="s">
        <v>152</v>
      </c>
      <c r="C641" s="143">
        <v>326</v>
      </c>
      <c r="D641" s="144">
        <v>0.5092592592592593</v>
      </c>
      <c r="E641" s="143">
        <v>169</v>
      </c>
      <c r="F641" s="144">
        <f t="shared" si="80"/>
        <v>-0.48159509202453987</v>
      </c>
      <c r="G641" s="143">
        <v>159</v>
      </c>
      <c r="H641" s="144">
        <f t="shared" si="80"/>
        <v>-5.9171597633136064E-2</v>
      </c>
      <c r="I641" s="143">
        <v>434</v>
      </c>
      <c r="J641" s="144">
        <f t="shared" si="80"/>
        <v>1.7295597484276728</v>
      </c>
      <c r="K641" s="143">
        <v>422</v>
      </c>
      <c r="L641" s="144">
        <f t="shared" si="81"/>
        <v>-2.7649769585253448E-2</v>
      </c>
      <c r="M641" s="144">
        <f t="shared" si="82"/>
        <v>-1.0000848152441266</v>
      </c>
    </row>
    <row r="642" spans="2:14" x14ac:dyDescent="0.25">
      <c r="B642" s="142" t="s">
        <v>154</v>
      </c>
      <c r="C642" s="143">
        <v>288</v>
      </c>
      <c r="D642" s="144">
        <v>0.34579439252336441</v>
      </c>
      <c r="E642" s="143">
        <v>220</v>
      </c>
      <c r="F642" s="144">
        <f t="shared" si="80"/>
        <v>-0.23611111111111116</v>
      </c>
      <c r="G642" s="143">
        <v>167</v>
      </c>
      <c r="H642" s="144">
        <f t="shared" si="80"/>
        <v>-0.24090909090909096</v>
      </c>
      <c r="I642" s="143">
        <v>365</v>
      </c>
      <c r="J642" s="144">
        <f t="shared" si="80"/>
        <v>1.1856287425149699</v>
      </c>
      <c r="K642" s="143">
        <v>519</v>
      </c>
      <c r="L642" s="144">
        <f t="shared" si="81"/>
        <v>0.42191780821917813</v>
      </c>
      <c r="M642" s="144">
        <f t="shared" si="82"/>
        <v>-0.99853500761035008</v>
      </c>
    </row>
    <row r="643" spans="2:14" x14ac:dyDescent="0.25">
      <c r="B643" s="142" t="s">
        <v>156</v>
      </c>
      <c r="C643" s="143">
        <v>366</v>
      </c>
      <c r="D643" s="144">
        <v>0.5641025641025641</v>
      </c>
      <c r="E643" s="143">
        <v>71</v>
      </c>
      <c r="F643" s="144">
        <f t="shared" si="80"/>
        <v>-0.80601092896174864</v>
      </c>
      <c r="G643" s="143">
        <v>156</v>
      </c>
      <c r="H643" s="144">
        <f t="shared" si="80"/>
        <v>1.1971830985915495</v>
      </c>
      <c r="I643" s="143">
        <v>301</v>
      </c>
      <c r="J643" s="144">
        <f t="shared" si="80"/>
        <v>0.92948717948717952</v>
      </c>
      <c r="K643" s="143"/>
      <c r="L643" s="144"/>
      <c r="M643" s="144"/>
    </row>
    <row r="644" spans="2:14" x14ac:dyDescent="0.25">
      <c r="B644" s="142" t="s">
        <v>158</v>
      </c>
      <c r="C644" s="143">
        <v>255</v>
      </c>
      <c r="D644" s="144">
        <v>0.25</v>
      </c>
      <c r="E644" s="143">
        <v>134</v>
      </c>
      <c r="F644" s="144">
        <f t="shared" si="80"/>
        <v>-0.47450980392156861</v>
      </c>
      <c r="G644" s="143">
        <v>172</v>
      </c>
      <c r="H644" s="144">
        <f t="shared" si="80"/>
        <v>0.28358208955223874</v>
      </c>
      <c r="I644" s="143">
        <v>385</v>
      </c>
      <c r="J644" s="144">
        <f t="shared" si="80"/>
        <v>1.2383720930232558</v>
      </c>
      <c r="K644" s="143"/>
      <c r="L644" s="144"/>
      <c r="M644" s="144"/>
    </row>
    <row r="645" spans="2:14" x14ac:dyDescent="0.25">
      <c r="B645" s="142" t="s">
        <v>160</v>
      </c>
      <c r="C645" s="143">
        <v>239</v>
      </c>
      <c r="D645" s="144">
        <v>0.42261904761904767</v>
      </c>
      <c r="E645" s="143">
        <v>53</v>
      </c>
      <c r="F645" s="144">
        <f t="shared" si="80"/>
        <v>-0.77824267782426781</v>
      </c>
      <c r="G645" s="143">
        <v>227</v>
      </c>
      <c r="H645" s="144">
        <f t="shared" si="80"/>
        <v>3.283018867924528</v>
      </c>
      <c r="I645" s="143">
        <v>348</v>
      </c>
      <c r="J645" s="144">
        <f t="shared" si="80"/>
        <v>0.53303964757709243</v>
      </c>
      <c r="K645" s="143"/>
      <c r="L645" s="144"/>
      <c r="M645" s="144"/>
    </row>
    <row r="646" spans="2:14" x14ac:dyDescent="0.25">
      <c r="B646" s="142" t="s">
        <v>162</v>
      </c>
      <c r="C646" s="143">
        <v>232</v>
      </c>
      <c r="D646" s="144">
        <v>0.33333333333333326</v>
      </c>
      <c r="E646" s="143">
        <v>63</v>
      </c>
      <c r="F646" s="144">
        <f t="shared" si="80"/>
        <v>-0.72844827586206895</v>
      </c>
      <c r="G646" s="143">
        <v>266</v>
      </c>
      <c r="H646" s="144">
        <f t="shared" si="80"/>
        <v>3.2222222222222223</v>
      </c>
      <c r="I646" s="143">
        <v>573</v>
      </c>
      <c r="J646" s="144">
        <f t="shared" si="80"/>
        <v>1.1541353383458648</v>
      </c>
      <c r="K646" s="143"/>
      <c r="L646" s="144"/>
      <c r="M646" s="144"/>
    </row>
    <row r="647" spans="2:14" ht="15.75" x14ac:dyDescent="0.25">
      <c r="B647" s="145" t="s">
        <v>122</v>
      </c>
      <c r="C647" s="146">
        <v>3344</v>
      </c>
      <c r="D647" s="147">
        <v>0.3429718875502008</v>
      </c>
      <c r="E647" s="146">
        <v>1129</v>
      </c>
      <c r="F647" s="147">
        <f t="shared" si="80"/>
        <v>-0.66238038277511957</v>
      </c>
      <c r="G647" s="146">
        <v>1382</v>
      </c>
      <c r="H647" s="147">
        <f t="shared" si="80"/>
        <v>0.22409211691762621</v>
      </c>
      <c r="I647" s="146">
        <v>4162</v>
      </c>
      <c r="J647" s="147">
        <f t="shared" si="80"/>
        <v>2.0115774240231548</v>
      </c>
      <c r="K647" s="146">
        <v>3570</v>
      </c>
      <c r="L647" s="147">
        <v>0.39726027397260277</v>
      </c>
      <c r="M647" s="147">
        <v>0.58525754884547077</v>
      </c>
    </row>
    <row r="648" spans="2:14" ht="6" customHeight="1" x14ac:dyDescent="0.25"/>
    <row r="649" spans="2:14" x14ac:dyDescent="0.25">
      <c r="B649" s="49" t="s">
        <v>352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1"/>
      <c r="E650" s="121"/>
      <c r="G650" s="121"/>
      <c r="I650" s="121"/>
      <c r="K650" s="121"/>
    </row>
    <row r="655" spans="2:14" ht="48.75" customHeight="1" thickBot="1" x14ac:dyDescent="0.3">
      <c r="B655" s="322" t="s">
        <v>380</v>
      </c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1" t="s">
        <v>214</v>
      </c>
    </row>
    <row r="656" spans="2:14" ht="10.5" customHeight="1" thickBot="1" x14ac:dyDescent="0.3">
      <c r="B656" s="135"/>
      <c r="C656" s="136"/>
      <c r="D656" s="135"/>
      <c r="E656" s="135"/>
      <c r="F656" s="135"/>
      <c r="G656" s="135"/>
      <c r="H656" s="135"/>
      <c r="I656" s="135"/>
      <c r="J656" s="135"/>
      <c r="K656" s="4"/>
      <c r="L656" s="4"/>
      <c r="N656" s="1" t="s">
        <v>215</v>
      </c>
    </row>
    <row r="657" spans="2:13" ht="22.5" thickTop="1" thickBot="1" x14ac:dyDescent="0.3">
      <c r="B657" s="150" t="str">
        <f>C657</f>
        <v>Estados Unidos de América</v>
      </c>
      <c r="C657" s="332" t="s">
        <v>247</v>
      </c>
      <c r="D657" s="333"/>
      <c r="E657" s="333"/>
      <c r="F657" s="333"/>
      <c r="G657" s="333"/>
      <c r="H657" s="333"/>
      <c r="I657" s="333"/>
      <c r="J657" s="333"/>
      <c r="K657" s="333"/>
      <c r="L657" s="333"/>
      <c r="M657" s="334"/>
    </row>
    <row r="658" spans="2:13" ht="22.5" thickTop="1" thickBot="1" x14ac:dyDescent="0.3">
      <c r="B658" s="13"/>
      <c r="C658" s="335">
        <f>2019</f>
        <v>2019</v>
      </c>
      <c r="D658" s="336"/>
      <c r="E658" s="337">
        <v>2020</v>
      </c>
      <c r="F658" s="336"/>
      <c r="G658" s="337">
        <v>2021</v>
      </c>
      <c r="H658" s="336"/>
      <c r="I658" s="337">
        <v>2022</v>
      </c>
      <c r="J658" s="336"/>
      <c r="K658" s="337">
        <v>2023</v>
      </c>
      <c r="L658" s="338"/>
      <c r="M658" s="339"/>
    </row>
    <row r="659" spans="2:13" ht="16.5" thickTop="1" thickBot="1" x14ac:dyDescent="0.3">
      <c r="B659" s="16"/>
      <c r="C659" s="138" t="s">
        <v>136</v>
      </c>
      <c r="D659" s="139" t="str">
        <f>CONCATENATE("var ",RIGHT(2019,2),"/",RIGHT(2018,2))</f>
        <v>var 19/18</v>
      </c>
      <c r="E659" s="140" t="s">
        <v>136</v>
      </c>
      <c r="F659" s="139" t="str">
        <f>CONCATENATE("var ",RIGHT(E658,2),"/",RIGHT(E658-1,2))</f>
        <v>var 20/19</v>
      </c>
      <c r="G659" s="140" t="s">
        <v>136</v>
      </c>
      <c r="H659" s="139" t="str">
        <f>CONCATENATE("var ",RIGHT(G658,2),"/",RIGHT(G658-1,2))</f>
        <v>var 21/20</v>
      </c>
      <c r="I659" s="140" t="s">
        <v>136</v>
      </c>
      <c r="J659" s="139" t="str">
        <f>CONCATENATE("var ",RIGHT(I658,2),"/",RIGHT(I658-1,2))</f>
        <v>var 22/21</v>
      </c>
      <c r="K659" s="140" t="s">
        <v>136</v>
      </c>
      <c r="L659" s="139" t="str">
        <f>CONCATENATE("var ",RIGHT(K658,2),"/",RIGHT(K658-1,2))</f>
        <v>var 23/22</v>
      </c>
      <c r="M659" s="139" t="str">
        <f>CONCATENATE("var ",RIGHT(K658,2),"/",RIGHT(2019,2))</f>
        <v>var 23/19</v>
      </c>
    </row>
    <row r="660" spans="2:13" x14ac:dyDescent="0.25">
      <c r="B660" s="142" t="s">
        <v>140</v>
      </c>
      <c r="C660" s="143">
        <v>299</v>
      </c>
      <c r="D660" s="144">
        <v>0.39069767441860459</v>
      </c>
      <c r="E660" s="143">
        <v>342</v>
      </c>
      <c r="F660" s="144">
        <f t="shared" ref="F660:J672" si="83">IFERROR(E660/C660-1,"-")</f>
        <v>0.14381270903010024</v>
      </c>
      <c r="G660" s="143">
        <v>44</v>
      </c>
      <c r="H660" s="144">
        <f t="shared" si="83"/>
        <v>-0.87134502923976609</v>
      </c>
      <c r="I660" s="143">
        <v>204</v>
      </c>
      <c r="J660" s="144">
        <f t="shared" si="83"/>
        <v>3.6363636363636367</v>
      </c>
      <c r="K660" s="143">
        <v>414</v>
      </c>
      <c r="L660" s="144">
        <f t="shared" ref="L660:L667" si="84">IFERROR(K660/I660-1,"-")</f>
        <v>1.0294117647058822</v>
      </c>
      <c r="M660" s="144">
        <f>K660/C660-1</f>
        <v>0.38461538461538458</v>
      </c>
    </row>
    <row r="661" spans="2:13" x14ac:dyDescent="0.25">
      <c r="B661" s="142" t="s">
        <v>142</v>
      </c>
      <c r="C661" s="143">
        <v>278</v>
      </c>
      <c r="D661" s="144">
        <v>-2.1126760563380254E-2</v>
      </c>
      <c r="E661" s="143">
        <v>232</v>
      </c>
      <c r="F661" s="144">
        <f t="shared" si="83"/>
        <v>-0.16546762589928055</v>
      </c>
      <c r="G661" s="143">
        <v>14</v>
      </c>
      <c r="H661" s="144">
        <f t="shared" si="83"/>
        <v>-0.93965517241379315</v>
      </c>
      <c r="I661" s="143">
        <v>355</v>
      </c>
      <c r="J661" s="144">
        <f t="shared" si="83"/>
        <v>24.357142857142858</v>
      </c>
      <c r="K661" s="143">
        <v>388</v>
      </c>
      <c r="L661" s="144">
        <f t="shared" si="84"/>
        <v>9.2957746478873338E-2</v>
      </c>
      <c r="M661" s="144">
        <f>IFERROR(L661/C661-1,"-")</f>
        <v>-0.99966561961698241</v>
      </c>
    </row>
    <row r="662" spans="2:13" x14ac:dyDescent="0.25">
      <c r="B662" s="142" t="s">
        <v>144</v>
      </c>
      <c r="C662" s="143">
        <v>312</v>
      </c>
      <c r="D662" s="144">
        <v>4.0000000000000036E-2</v>
      </c>
      <c r="E662" s="143">
        <v>78</v>
      </c>
      <c r="F662" s="144">
        <f t="shared" si="83"/>
        <v>-0.75</v>
      </c>
      <c r="G662" s="143">
        <v>55</v>
      </c>
      <c r="H662" s="144">
        <f t="shared" si="83"/>
        <v>-0.29487179487179482</v>
      </c>
      <c r="I662" s="143">
        <v>401</v>
      </c>
      <c r="J662" s="144">
        <f t="shared" si="83"/>
        <v>6.290909090909091</v>
      </c>
      <c r="K662" s="143">
        <v>464</v>
      </c>
      <c r="L662" s="144">
        <f t="shared" si="84"/>
        <v>0.1571072319201996</v>
      </c>
      <c r="M662" s="144">
        <f t="shared" ref="M662:M667" si="85">IFERROR(L662/C662-1,"-")</f>
        <v>-0.99949645117974295</v>
      </c>
    </row>
    <row r="663" spans="2:13" x14ac:dyDescent="0.25">
      <c r="B663" s="142" t="s">
        <v>146</v>
      </c>
      <c r="C663" s="143">
        <v>346</v>
      </c>
      <c r="D663" s="144">
        <v>0.18900343642611683</v>
      </c>
      <c r="E663" s="143">
        <v>0</v>
      </c>
      <c r="F663" s="144">
        <f t="shared" si="83"/>
        <v>-1</v>
      </c>
      <c r="G663" s="143">
        <v>44</v>
      </c>
      <c r="H663" s="144" t="str">
        <f t="shared" si="83"/>
        <v>-</v>
      </c>
      <c r="I663" s="143">
        <v>333</v>
      </c>
      <c r="J663" s="144">
        <f t="shared" si="83"/>
        <v>6.5681818181818183</v>
      </c>
      <c r="K663" s="143">
        <v>419</v>
      </c>
      <c r="L663" s="144">
        <f t="shared" si="84"/>
        <v>0.25825825825825821</v>
      </c>
      <c r="M663" s="144">
        <f t="shared" si="85"/>
        <v>-0.99925358884896454</v>
      </c>
    </row>
    <row r="664" spans="2:13" x14ac:dyDescent="0.25">
      <c r="B664" s="142" t="s">
        <v>148</v>
      </c>
      <c r="C664" s="143">
        <v>300</v>
      </c>
      <c r="D664" s="144">
        <v>0.40186915887850461</v>
      </c>
      <c r="E664" s="143">
        <v>0</v>
      </c>
      <c r="F664" s="144">
        <f t="shared" si="83"/>
        <v>-1</v>
      </c>
      <c r="G664" s="143">
        <v>42</v>
      </c>
      <c r="H664" s="144" t="str">
        <f t="shared" si="83"/>
        <v>-</v>
      </c>
      <c r="I664" s="143">
        <v>305</v>
      </c>
      <c r="J664" s="144">
        <f t="shared" si="83"/>
        <v>6.2619047619047619</v>
      </c>
      <c r="K664" s="143">
        <v>442</v>
      </c>
      <c r="L664" s="144">
        <f t="shared" si="84"/>
        <v>0.44918032786885242</v>
      </c>
      <c r="M664" s="144">
        <f t="shared" si="85"/>
        <v>-0.99850273224043717</v>
      </c>
    </row>
    <row r="665" spans="2:13" x14ac:dyDescent="0.25">
      <c r="B665" s="142" t="s">
        <v>150</v>
      </c>
      <c r="C665" s="143">
        <v>306</v>
      </c>
      <c r="D665" s="144">
        <v>0.30769230769230771</v>
      </c>
      <c r="E665" s="143">
        <v>0</v>
      </c>
      <c r="F665" s="144">
        <f t="shared" si="83"/>
        <v>-1</v>
      </c>
      <c r="G665" s="143">
        <v>79</v>
      </c>
      <c r="H665" s="144" t="str">
        <f t="shared" si="83"/>
        <v>-</v>
      </c>
      <c r="I665" s="143">
        <v>582</v>
      </c>
      <c r="J665" s="144">
        <f t="shared" si="83"/>
        <v>6.3670886075949369</v>
      </c>
      <c r="K665" s="143">
        <v>344</v>
      </c>
      <c r="L665" s="144">
        <f t="shared" si="84"/>
        <v>-0.40893470790378006</v>
      </c>
      <c r="M665" s="144">
        <f t="shared" si="85"/>
        <v>-1.001336387934326</v>
      </c>
    </row>
    <row r="666" spans="2:13" x14ac:dyDescent="0.25">
      <c r="B666" s="142" t="s">
        <v>152</v>
      </c>
      <c r="C666" s="143">
        <v>322</v>
      </c>
      <c r="D666" s="144">
        <v>0.12195121951219523</v>
      </c>
      <c r="E666" s="143">
        <v>37</v>
      </c>
      <c r="F666" s="144">
        <f t="shared" si="83"/>
        <v>-0.88509316770186341</v>
      </c>
      <c r="G666" s="143">
        <v>180</v>
      </c>
      <c r="H666" s="144">
        <f t="shared" si="83"/>
        <v>3.8648648648648649</v>
      </c>
      <c r="I666" s="143">
        <v>342</v>
      </c>
      <c r="J666" s="144">
        <f t="shared" si="83"/>
        <v>0.89999999999999991</v>
      </c>
      <c r="K666" s="143">
        <v>488</v>
      </c>
      <c r="L666" s="144">
        <f t="shared" si="84"/>
        <v>0.42690058479532156</v>
      </c>
      <c r="M666" s="144">
        <f t="shared" si="85"/>
        <v>-0.9986742217863499</v>
      </c>
    </row>
    <row r="667" spans="2:13" x14ac:dyDescent="0.25">
      <c r="B667" s="142" t="s">
        <v>154</v>
      </c>
      <c r="C667" s="143">
        <v>262</v>
      </c>
      <c r="D667" s="144">
        <v>-0.18125000000000002</v>
      </c>
      <c r="E667" s="143">
        <v>80</v>
      </c>
      <c r="F667" s="144">
        <f t="shared" si="83"/>
        <v>-0.69465648854961826</v>
      </c>
      <c r="G667" s="143">
        <v>315</v>
      </c>
      <c r="H667" s="144">
        <f t="shared" si="83"/>
        <v>2.9375</v>
      </c>
      <c r="I667" s="143">
        <v>326</v>
      </c>
      <c r="J667" s="144">
        <f t="shared" si="83"/>
        <v>3.4920634920635019E-2</v>
      </c>
      <c r="K667" s="143">
        <v>285</v>
      </c>
      <c r="L667" s="144">
        <f t="shared" si="84"/>
        <v>-0.12576687116564422</v>
      </c>
      <c r="M667" s="144">
        <f t="shared" si="85"/>
        <v>-1.0004800262258231</v>
      </c>
    </row>
    <row r="668" spans="2:13" x14ac:dyDescent="0.25">
      <c r="B668" s="142" t="s">
        <v>156</v>
      </c>
      <c r="C668" s="143">
        <v>251</v>
      </c>
      <c r="D668" s="144">
        <v>-0.31978319783197828</v>
      </c>
      <c r="E668" s="143">
        <v>40</v>
      </c>
      <c r="F668" s="144">
        <f t="shared" si="83"/>
        <v>-0.84063745019920322</v>
      </c>
      <c r="G668" s="143">
        <v>240</v>
      </c>
      <c r="H668" s="144">
        <f t="shared" si="83"/>
        <v>5</v>
      </c>
      <c r="I668" s="143">
        <v>291</v>
      </c>
      <c r="J668" s="144">
        <f t="shared" si="83"/>
        <v>0.21249999999999991</v>
      </c>
      <c r="K668" s="143"/>
      <c r="L668" s="144"/>
      <c r="M668" s="144"/>
    </row>
    <row r="669" spans="2:13" x14ac:dyDescent="0.25">
      <c r="B669" s="142" t="s">
        <v>158</v>
      </c>
      <c r="C669" s="143">
        <v>357</v>
      </c>
      <c r="D669" s="144">
        <v>0.15909090909090917</v>
      </c>
      <c r="E669" s="143">
        <v>42</v>
      </c>
      <c r="F669" s="144">
        <f t="shared" si="83"/>
        <v>-0.88235294117647056</v>
      </c>
      <c r="G669" s="143">
        <v>307</v>
      </c>
      <c r="H669" s="144">
        <f t="shared" si="83"/>
        <v>6.3095238095238093</v>
      </c>
      <c r="I669" s="143">
        <v>395</v>
      </c>
      <c r="J669" s="144">
        <f t="shared" si="83"/>
        <v>0.28664495114006505</v>
      </c>
      <c r="K669" s="143"/>
      <c r="L669" s="144"/>
      <c r="M669" s="144"/>
    </row>
    <row r="670" spans="2:13" x14ac:dyDescent="0.25">
      <c r="B670" s="142" t="s">
        <v>160</v>
      </c>
      <c r="C670" s="143">
        <v>480</v>
      </c>
      <c r="D670" s="144">
        <v>0.50470219435736685</v>
      </c>
      <c r="E670" s="143">
        <v>77</v>
      </c>
      <c r="F670" s="144">
        <f t="shared" si="83"/>
        <v>-0.83958333333333335</v>
      </c>
      <c r="G670" s="143">
        <v>329</v>
      </c>
      <c r="H670" s="144">
        <f t="shared" si="83"/>
        <v>3.2727272727272725</v>
      </c>
      <c r="I670" s="143">
        <v>288</v>
      </c>
      <c r="J670" s="144">
        <f t="shared" si="83"/>
        <v>-0.12462006079027355</v>
      </c>
      <c r="K670" s="143"/>
      <c r="L670" s="144"/>
      <c r="M670" s="144"/>
    </row>
    <row r="671" spans="2:13" x14ac:dyDescent="0.25">
      <c r="B671" s="142" t="s">
        <v>162</v>
      </c>
      <c r="C671" s="143">
        <v>368</v>
      </c>
      <c r="D671" s="144">
        <v>-3.157894736842104E-2</v>
      </c>
      <c r="E671" s="143">
        <v>94</v>
      </c>
      <c r="F671" s="144">
        <f t="shared" si="83"/>
        <v>-0.74456521739130432</v>
      </c>
      <c r="G671" s="143">
        <v>332</v>
      </c>
      <c r="H671" s="144">
        <f t="shared" si="83"/>
        <v>2.5319148936170213</v>
      </c>
      <c r="I671" s="143">
        <v>435</v>
      </c>
      <c r="J671" s="144">
        <f t="shared" si="83"/>
        <v>0.31024096385542177</v>
      </c>
      <c r="K671" s="143"/>
      <c r="L671" s="144"/>
      <c r="M671" s="144"/>
    </row>
    <row r="672" spans="2:13" ht="15.75" x14ac:dyDescent="0.25">
      <c r="B672" s="145" t="s">
        <v>122</v>
      </c>
      <c r="C672" s="146">
        <v>3881</v>
      </c>
      <c r="D672" s="147">
        <v>0.10224368077250778</v>
      </c>
      <c r="E672" s="146">
        <v>1022</v>
      </c>
      <c r="F672" s="147">
        <f t="shared" si="83"/>
        <v>-0.73666580778149959</v>
      </c>
      <c r="G672" s="146">
        <v>1981</v>
      </c>
      <c r="H672" s="147">
        <f t="shared" si="83"/>
        <v>0.93835616438356162</v>
      </c>
      <c r="I672" s="146">
        <v>4257</v>
      </c>
      <c r="J672" s="147">
        <f t="shared" si="83"/>
        <v>1.1489146895507321</v>
      </c>
      <c r="K672" s="146">
        <v>3244</v>
      </c>
      <c r="L672" s="147">
        <v>0.13904494382022481</v>
      </c>
      <c r="M672" s="147">
        <v>0.33773195876288664</v>
      </c>
    </row>
    <row r="673" spans="2:14" ht="6" customHeight="1" x14ac:dyDescent="0.25"/>
    <row r="674" spans="2:14" x14ac:dyDescent="0.25">
      <c r="B674" s="49" t="s">
        <v>352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1"/>
      <c r="E675" s="121"/>
      <c r="G675" s="121"/>
      <c r="I675" s="121"/>
      <c r="K675" s="121"/>
    </row>
    <row r="679" spans="2:14" ht="48.75" customHeight="1" thickBot="1" x14ac:dyDescent="0.3">
      <c r="B679" s="322" t="s">
        <v>381</v>
      </c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1" t="s">
        <v>214</v>
      </c>
    </row>
    <row r="680" spans="2:14" ht="10.5" customHeight="1" thickBot="1" x14ac:dyDescent="0.3">
      <c r="B680" s="135"/>
      <c r="C680" s="136"/>
      <c r="D680" s="135"/>
      <c r="E680" s="135"/>
      <c r="F680" s="135"/>
      <c r="G680" s="135"/>
      <c r="H680" s="135"/>
      <c r="I680" s="135"/>
      <c r="J680" s="135"/>
      <c r="K680" s="4"/>
      <c r="L680" s="4"/>
      <c r="N680" s="1" t="s">
        <v>215</v>
      </c>
    </row>
    <row r="681" spans="2:14" ht="22.5" thickTop="1" thickBot="1" x14ac:dyDescent="0.3">
      <c r="B681" s="150" t="str">
        <f>C681</f>
        <v>Otros países o territorios del mundo (excluida España)</v>
      </c>
      <c r="C681" s="332" t="s">
        <v>248</v>
      </c>
      <c r="D681" s="333"/>
      <c r="E681" s="333"/>
      <c r="F681" s="333"/>
      <c r="G681" s="333"/>
      <c r="H681" s="333"/>
      <c r="I681" s="333"/>
      <c r="J681" s="333"/>
      <c r="K681" s="333"/>
      <c r="L681" s="333"/>
      <c r="M681" s="334"/>
    </row>
    <row r="682" spans="2:14" ht="22.5" thickTop="1" thickBot="1" x14ac:dyDescent="0.3">
      <c r="B682" s="13"/>
      <c r="C682" s="335">
        <f>2019</f>
        <v>2019</v>
      </c>
      <c r="D682" s="336"/>
      <c r="E682" s="337">
        <v>2020</v>
      </c>
      <c r="F682" s="336"/>
      <c r="G682" s="337">
        <v>2021</v>
      </c>
      <c r="H682" s="336"/>
      <c r="I682" s="337">
        <v>2022</v>
      </c>
      <c r="J682" s="336"/>
      <c r="K682" s="337">
        <v>2023</v>
      </c>
      <c r="L682" s="338"/>
      <c r="M682" s="339"/>
    </row>
    <row r="683" spans="2:14" ht="16.5" thickTop="1" thickBot="1" x14ac:dyDescent="0.3">
      <c r="B683" s="16"/>
      <c r="C683" s="138" t="s">
        <v>136</v>
      </c>
      <c r="D683" s="139" t="str">
        <f>CONCATENATE("var ",RIGHT(2019,2),"/",RIGHT(2018,2))</f>
        <v>var 19/18</v>
      </c>
      <c r="E683" s="140" t="s">
        <v>136</v>
      </c>
      <c r="F683" s="139" t="str">
        <f>CONCATENATE("var ",RIGHT(E682,2),"/",RIGHT(E682-1,2))</f>
        <v>var 20/19</v>
      </c>
      <c r="G683" s="140" t="s">
        <v>136</v>
      </c>
      <c r="H683" s="139" t="str">
        <f>CONCATENATE("var ",RIGHT(G682,2),"/",RIGHT(G682-1,2))</f>
        <v>var 21/20</v>
      </c>
      <c r="I683" s="140" t="s">
        <v>136</v>
      </c>
      <c r="J683" s="139" t="str">
        <f>CONCATENATE("var ",RIGHT(I682,2),"/",RIGHT(I682-1,2))</f>
        <v>var 22/21</v>
      </c>
      <c r="K683" s="140" t="s">
        <v>136</v>
      </c>
      <c r="L683" s="139" t="str">
        <f>CONCATENATE("var ",RIGHT(K682,2),"/",RIGHT(K682-1,2))</f>
        <v>var 23/22</v>
      </c>
      <c r="M683" s="139" t="str">
        <f>CONCATENATE("var ",RIGHT(K682,2),"/",RIGHT(2019,2))</f>
        <v>var 23/19</v>
      </c>
    </row>
    <row r="684" spans="2:14" x14ac:dyDescent="0.25">
      <c r="B684" s="142" t="s">
        <v>140</v>
      </c>
      <c r="C684" s="143">
        <v>38387</v>
      </c>
      <c r="D684" s="144">
        <v>8.0380512791646819E-2</v>
      </c>
      <c r="E684" s="143">
        <v>33260</v>
      </c>
      <c r="F684" s="144">
        <f t="shared" ref="F684:J696" si="86">IFERROR(E684/C684-1,"-")</f>
        <v>-0.13356084090968301</v>
      </c>
      <c r="G684" s="143">
        <v>4051</v>
      </c>
      <c r="H684" s="144">
        <f t="shared" si="86"/>
        <v>-0.87820204449789541</v>
      </c>
      <c r="I684" s="143">
        <v>28932</v>
      </c>
      <c r="J684" s="144">
        <f t="shared" si="86"/>
        <v>6.1419402616637866</v>
      </c>
      <c r="K684" s="143">
        <v>42202</v>
      </c>
      <c r="L684" s="144">
        <f t="shared" ref="L684:L691" si="87">IFERROR(K684/I684-1,"-")</f>
        <v>0.45866168947877783</v>
      </c>
      <c r="M684" s="144">
        <f>K684/C684-1</f>
        <v>9.9382603485554943E-2</v>
      </c>
    </row>
    <row r="685" spans="2:14" x14ac:dyDescent="0.25">
      <c r="B685" s="142" t="s">
        <v>142</v>
      </c>
      <c r="C685" s="143">
        <v>36298</v>
      </c>
      <c r="D685" s="144">
        <v>1.6557205143772347E-3</v>
      </c>
      <c r="E685" s="143">
        <v>33359</v>
      </c>
      <c r="F685" s="144">
        <f t="shared" si="86"/>
        <v>-8.0968648410380761E-2</v>
      </c>
      <c r="G685" s="143">
        <v>1526</v>
      </c>
      <c r="H685" s="144">
        <f t="shared" si="86"/>
        <v>-0.95425522347792202</v>
      </c>
      <c r="I685" s="143">
        <v>32018</v>
      </c>
      <c r="J685" s="144">
        <f t="shared" si="86"/>
        <v>19.98165137614679</v>
      </c>
      <c r="K685" s="143">
        <v>39904</v>
      </c>
      <c r="L685" s="144">
        <f t="shared" si="87"/>
        <v>0.24629895683677927</v>
      </c>
      <c r="M685" s="144">
        <f>IFERROR(L685/C685-1,"-")</f>
        <v>-0.99999321453091528</v>
      </c>
    </row>
    <row r="686" spans="2:14" x14ac:dyDescent="0.25">
      <c r="B686" s="142" t="s">
        <v>144</v>
      </c>
      <c r="C686" s="143">
        <v>39077</v>
      </c>
      <c r="D686" s="144">
        <v>-8.5768429918349209E-2</v>
      </c>
      <c r="E686" s="143">
        <v>12794</v>
      </c>
      <c r="F686" s="144">
        <f t="shared" si="86"/>
        <v>-0.67259513268674676</v>
      </c>
      <c r="G686" s="143">
        <v>2342</v>
      </c>
      <c r="H686" s="144">
        <f t="shared" si="86"/>
        <v>-0.81694544317648898</v>
      </c>
      <c r="I686" s="143">
        <v>34770</v>
      </c>
      <c r="J686" s="144">
        <f t="shared" si="86"/>
        <v>13.846285226302305</v>
      </c>
      <c r="K686" s="143">
        <v>39375</v>
      </c>
      <c r="L686" s="144">
        <f t="shared" si="87"/>
        <v>0.13244176013805009</v>
      </c>
      <c r="M686" s="144">
        <f t="shared" ref="M686:M691" si="88">IFERROR(L686/C686-1,"-")</f>
        <v>-0.99999661074903046</v>
      </c>
    </row>
    <row r="687" spans="2:14" x14ac:dyDescent="0.25">
      <c r="B687" s="142" t="s">
        <v>146</v>
      </c>
      <c r="C687" s="143">
        <v>37041</v>
      </c>
      <c r="D687" s="144">
        <v>-3.6544764084690207E-2</v>
      </c>
      <c r="E687" s="143">
        <v>0</v>
      </c>
      <c r="F687" s="144">
        <f t="shared" si="86"/>
        <v>-1</v>
      </c>
      <c r="G687" s="143">
        <v>4057</v>
      </c>
      <c r="H687" s="144" t="str">
        <f t="shared" si="86"/>
        <v>-</v>
      </c>
      <c r="I687" s="143">
        <v>38260</v>
      </c>
      <c r="J687" s="144">
        <f t="shared" si="86"/>
        <v>8.4306137540054227</v>
      </c>
      <c r="K687" s="143">
        <v>40788</v>
      </c>
      <c r="L687" s="144">
        <f t="shared" si="87"/>
        <v>6.6074228959749126E-2</v>
      </c>
      <c r="M687" s="144">
        <f t="shared" si="88"/>
        <v>-0.99999821618668616</v>
      </c>
    </row>
    <row r="688" spans="2:14" x14ac:dyDescent="0.25">
      <c r="B688" s="142" t="s">
        <v>148</v>
      </c>
      <c r="C688" s="143">
        <v>38296</v>
      </c>
      <c r="D688" s="144">
        <v>-7.4899572372684187E-3</v>
      </c>
      <c r="E688" s="143">
        <v>2</v>
      </c>
      <c r="F688" s="144">
        <f t="shared" si="86"/>
        <v>-0.99994777522456657</v>
      </c>
      <c r="G688" s="143">
        <v>4985</v>
      </c>
      <c r="H688" s="144">
        <f t="shared" si="86"/>
        <v>2491.5</v>
      </c>
      <c r="I688" s="143">
        <v>35822</v>
      </c>
      <c r="J688" s="144">
        <f t="shared" si="86"/>
        <v>6.1859578736208629</v>
      </c>
      <c r="K688" s="143">
        <v>40256</v>
      </c>
      <c r="L688" s="144">
        <f t="shared" si="87"/>
        <v>0.12377868349059229</v>
      </c>
      <c r="M688" s="144">
        <f t="shared" si="88"/>
        <v>-0.9999967678430256</v>
      </c>
    </row>
    <row r="689" spans="2:13" x14ac:dyDescent="0.25">
      <c r="B689" s="142" t="s">
        <v>150</v>
      </c>
      <c r="C689" s="143">
        <v>38541</v>
      </c>
      <c r="D689" s="144">
        <v>-9.1742470660319597E-2</v>
      </c>
      <c r="E689" s="143">
        <v>61</v>
      </c>
      <c r="F689" s="144">
        <f t="shared" si="86"/>
        <v>-0.99841726992034452</v>
      </c>
      <c r="G689" s="143">
        <v>6520</v>
      </c>
      <c r="H689" s="144">
        <f t="shared" si="86"/>
        <v>105.88524590163935</v>
      </c>
      <c r="I689" s="143">
        <v>37725</v>
      </c>
      <c r="J689" s="144">
        <f t="shared" si="86"/>
        <v>4.7860429447852759</v>
      </c>
      <c r="K689" s="143">
        <v>40111</v>
      </c>
      <c r="L689" s="144">
        <f t="shared" si="87"/>
        <v>6.3247183565275034E-2</v>
      </c>
      <c r="M689" s="144">
        <f t="shared" si="88"/>
        <v>-0.99999835896360845</v>
      </c>
    </row>
    <row r="690" spans="2:13" x14ac:dyDescent="0.25">
      <c r="B690" s="142" t="s">
        <v>152</v>
      </c>
      <c r="C690" s="143">
        <v>40368</v>
      </c>
      <c r="D690" s="144">
        <v>-2.9145877587314351E-3</v>
      </c>
      <c r="E690" s="143">
        <v>5426</v>
      </c>
      <c r="F690" s="144">
        <f t="shared" si="86"/>
        <v>-0.86558660325009906</v>
      </c>
      <c r="G690" s="143">
        <v>14908</v>
      </c>
      <c r="H690" s="144">
        <f t="shared" si="86"/>
        <v>1.7475119793586438</v>
      </c>
      <c r="I690" s="143">
        <v>40418</v>
      </c>
      <c r="J690" s="144">
        <f t="shared" si="86"/>
        <v>1.7111617923262679</v>
      </c>
      <c r="K690" s="143">
        <v>42292</v>
      </c>
      <c r="L690" s="144">
        <f t="shared" si="87"/>
        <v>4.6365480726409114E-2</v>
      </c>
      <c r="M690" s="144">
        <f t="shared" si="88"/>
        <v>-0.99999885142982747</v>
      </c>
    </row>
    <row r="691" spans="2:13" x14ac:dyDescent="0.25">
      <c r="B691" s="142" t="s">
        <v>154</v>
      </c>
      <c r="C691" s="143">
        <v>43339</v>
      </c>
      <c r="D691" s="144">
        <v>3.9304556354916143E-2</v>
      </c>
      <c r="E691" s="143">
        <v>9002</v>
      </c>
      <c r="F691" s="144">
        <f t="shared" si="86"/>
        <v>-0.79228870070836888</v>
      </c>
      <c r="G691" s="143">
        <v>23124</v>
      </c>
      <c r="H691" s="144">
        <f t="shared" si="86"/>
        <v>1.5687624972228393</v>
      </c>
      <c r="I691" s="143">
        <v>39534</v>
      </c>
      <c r="J691" s="144">
        <f t="shared" si="86"/>
        <v>0.70965230928905032</v>
      </c>
      <c r="K691" s="143">
        <v>41451</v>
      </c>
      <c r="L691" s="144">
        <f t="shared" si="87"/>
        <v>4.8489907421459977E-2</v>
      </c>
      <c r="M691" s="144">
        <f t="shared" si="88"/>
        <v>-0.99999888114844782</v>
      </c>
    </row>
    <row r="692" spans="2:13" x14ac:dyDescent="0.25">
      <c r="B692" s="142" t="s">
        <v>156</v>
      </c>
      <c r="C692" s="143">
        <v>37131</v>
      </c>
      <c r="D692" s="144">
        <v>-7.362407065515697E-2</v>
      </c>
      <c r="E692" s="143">
        <v>4142</v>
      </c>
      <c r="F692" s="144">
        <f t="shared" si="86"/>
        <v>-0.88844900487463307</v>
      </c>
      <c r="G692" s="143">
        <v>22215</v>
      </c>
      <c r="H692" s="144">
        <f t="shared" si="86"/>
        <v>4.3633510381458231</v>
      </c>
      <c r="I692" s="143">
        <v>35412</v>
      </c>
      <c r="J692" s="144">
        <f t="shared" si="86"/>
        <v>0.59405806887238355</v>
      </c>
      <c r="K692" s="143"/>
      <c r="L692" s="144"/>
      <c r="M692" s="144"/>
    </row>
    <row r="693" spans="2:13" x14ac:dyDescent="0.25">
      <c r="B693" s="142" t="s">
        <v>158</v>
      </c>
      <c r="C693" s="143">
        <v>40806</v>
      </c>
      <c r="D693" s="144">
        <v>3.390088172696859E-2</v>
      </c>
      <c r="E693" s="143">
        <v>5151</v>
      </c>
      <c r="F693" s="144">
        <f t="shared" si="86"/>
        <v>-0.87376856344655196</v>
      </c>
      <c r="G693" s="143">
        <v>29589</v>
      </c>
      <c r="H693" s="144">
        <f t="shared" si="86"/>
        <v>4.7443214909726263</v>
      </c>
      <c r="I693" s="143">
        <v>40505</v>
      </c>
      <c r="J693" s="144">
        <f t="shared" si="86"/>
        <v>0.36892088276048529</v>
      </c>
      <c r="K693" s="143"/>
      <c r="L693" s="144"/>
      <c r="M693" s="144"/>
    </row>
    <row r="694" spans="2:13" x14ac:dyDescent="0.25">
      <c r="B694" s="142" t="s">
        <v>160</v>
      </c>
      <c r="C694" s="143">
        <v>33318</v>
      </c>
      <c r="D694" s="144">
        <v>-4.1594753192958245E-2</v>
      </c>
      <c r="E694" s="143">
        <v>3250</v>
      </c>
      <c r="F694" s="144">
        <f t="shared" si="86"/>
        <v>-0.90245512935950534</v>
      </c>
      <c r="G694" s="143">
        <v>30003</v>
      </c>
      <c r="H694" s="144">
        <f t="shared" si="86"/>
        <v>8.2316923076923079</v>
      </c>
      <c r="I694" s="143">
        <v>37298</v>
      </c>
      <c r="J694" s="144">
        <f t="shared" si="86"/>
        <v>0.24314235243142357</v>
      </c>
      <c r="K694" s="143"/>
      <c r="L694" s="144"/>
      <c r="M694" s="144"/>
    </row>
    <row r="695" spans="2:13" x14ac:dyDescent="0.25">
      <c r="B695" s="142" t="s">
        <v>162</v>
      </c>
      <c r="C695" s="143">
        <v>36019</v>
      </c>
      <c r="D695" s="144">
        <v>-4.5550903598494896E-2</v>
      </c>
      <c r="E695" s="143">
        <v>4815</v>
      </c>
      <c r="F695" s="144">
        <f t="shared" si="86"/>
        <v>-0.86632055304145039</v>
      </c>
      <c r="G695" s="143">
        <v>28066</v>
      </c>
      <c r="H695" s="144">
        <f t="shared" si="86"/>
        <v>4.8288681204569057</v>
      </c>
      <c r="I695" s="143">
        <v>41989</v>
      </c>
      <c r="J695" s="144">
        <f t="shared" si="86"/>
        <v>0.49608066699921616</v>
      </c>
      <c r="K695" s="143"/>
      <c r="L695" s="144"/>
      <c r="M695" s="144"/>
    </row>
    <row r="696" spans="2:13" ht="15.75" x14ac:dyDescent="0.25">
      <c r="B696" s="145" t="s">
        <v>122</v>
      </c>
      <c r="C696" s="146">
        <v>458621</v>
      </c>
      <c r="D696" s="147">
        <v>-2.0490586589494098E-2</v>
      </c>
      <c r="E696" s="146">
        <v>111267</v>
      </c>
      <c r="F696" s="147">
        <f t="shared" si="86"/>
        <v>-0.757387908534498</v>
      </c>
      <c r="G696" s="146">
        <v>171386</v>
      </c>
      <c r="H696" s="147">
        <f t="shared" si="86"/>
        <v>0.54031294094385585</v>
      </c>
      <c r="I696" s="146">
        <v>442683</v>
      </c>
      <c r="J696" s="147">
        <f t="shared" si="86"/>
        <v>1.5829589348021424</v>
      </c>
      <c r="K696" s="146">
        <v>326379</v>
      </c>
      <c r="L696" s="147">
        <v>0.13531423164822476</v>
      </c>
      <c r="M696" s="147">
        <v>4.8280535865127927E-2</v>
      </c>
    </row>
    <row r="697" spans="2:13" ht="6" customHeight="1" x14ac:dyDescent="0.25"/>
    <row r="698" spans="2:13" x14ac:dyDescent="0.25">
      <c r="B698" s="49" t="s">
        <v>352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1"/>
      <c r="E699" s="121"/>
      <c r="G699" s="121"/>
      <c r="I699" s="121"/>
      <c r="K699" s="121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1FF72-B919-4667-BA64-41BABD67D191}">
  <dimension ref="A1:AM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" customWidth="1"/>
    <col min="6" max="6" width="11.5703125" customWidth="1"/>
    <col min="7" max="7" width="10.7109375" customWidth="1"/>
    <col min="8" max="8" width="10.5703125" customWidth="1"/>
    <col min="9" max="9" width="11.5703125" customWidth="1"/>
    <col min="10" max="10" width="13.5703125" customWidth="1"/>
    <col min="11" max="11" width="10.140625" customWidth="1"/>
    <col min="12" max="14" width="11.5703125" customWidth="1"/>
    <col min="15" max="16" width="11.42578125" customWidth="1"/>
    <col min="17" max="17" width="11.5703125" customWidth="1"/>
    <col min="18" max="18" width="10.140625" customWidth="1"/>
    <col min="19" max="20" width="11.42578125" customWidth="1"/>
    <col min="21" max="21" width="11.85546875" customWidth="1"/>
    <col min="29" max="29" width="11.42578125" customWidth="1"/>
  </cols>
  <sheetData>
    <row r="1" spans="1:31" ht="42.75" customHeight="1" x14ac:dyDescent="0.25"/>
    <row r="3" spans="1:31" ht="21.75" customHeight="1" thickBot="1" x14ac:dyDescent="0.3">
      <c r="B3" s="343" t="s">
        <v>387</v>
      </c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177"/>
      <c r="N3" s="177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</row>
    <row r="4" spans="1:31" ht="6" customHeight="1" x14ac:dyDescent="0.25"/>
    <row r="5" spans="1:31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2"/>
    </row>
    <row r="6" spans="1:31" s="184" customFormat="1" ht="72" customHeight="1" x14ac:dyDescent="0.25">
      <c r="A6"/>
      <c r="B6" s="180"/>
      <c r="C6" s="181" t="s">
        <v>515</v>
      </c>
      <c r="D6" s="181" t="s">
        <v>519</v>
      </c>
      <c r="E6" s="181" t="s">
        <v>516</v>
      </c>
      <c r="F6" s="181" t="s">
        <v>517</v>
      </c>
      <c r="G6" s="181" t="s">
        <v>518</v>
      </c>
      <c r="H6" s="182" t="str">
        <f>CONCATENATE("var. ",RIGHT(G6,2),"/",RIGHT(F6,2))</f>
        <v>var. 23/22</v>
      </c>
      <c r="I6" s="182" t="str">
        <f>CONCATENATE("var. ",RIGHT(G6,2),"/",RIGHT(C6,2))</f>
        <v>var. 23/19</v>
      </c>
      <c r="J6" s="182" t="str">
        <f>CONCATENATE("Cuota s/ total lugares de residencia ",RIGHT(G6,4))</f>
        <v>Cuota s/ total lugares de residencia 2023</v>
      </c>
      <c r="K6" s="183" t="str">
        <f>CONCATENATE("cuota s/ Canarias ",RIGHT(G6,4))</f>
        <v>cuota s/ Canarias 2023</v>
      </c>
      <c r="L6" s="181" t="s">
        <v>515</v>
      </c>
      <c r="M6" s="181" t="s">
        <v>519</v>
      </c>
      <c r="N6" s="181" t="s">
        <v>516</v>
      </c>
      <c r="O6" s="181" t="s">
        <v>517</v>
      </c>
      <c r="P6" s="181" t="s">
        <v>518</v>
      </c>
      <c r="Q6" s="182" t="str">
        <f>CONCATENATE("var. ",RIGHT(P6,2),"/",RIGHT(O6,2))</f>
        <v>var. 23/22</v>
      </c>
      <c r="R6" s="182" t="str">
        <f>CONCATENATE("var. ",RIGHT(P6,2),"/",RIGHT(L6,2))</f>
        <v>var. 23/19</v>
      </c>
      <c r="S6" s="182" t="str">
        <f>CONCATENATE("Cuota s/ total lugares de residencia ",RIGHT(P6,4))</f>
        <v>Cuota s/ total lugares de residencia 2023</v>
      </c>
      <c r="T6" s="183" t="str">
        <f>CONCATENATE("cuota s/ Canarias ",RIGHT(P6,4))</f>
        <v>cuota s/ Canarias 2023</v>
      </c>
      <c r="U6" s="181" t="s">
        <v>515</v>
      </c>
      <c r="V6" s="181" t="s">
        <v>519</v>
      </c>
      <c r="W6" s="181" t="s">
        <v>516</v>
      </c>
      <c r="X6" s="181" t="s">
        <v>517</v>
      </c>
      <c r="Y6" s="181" t="s">
        <v>518</v>
      </c>
      <c r="Z6" s="182" t="str">
        <f>CONCATENATE("var. ",RIGHT(Y6,2),"/",RIGHT(X6,2))</f>
        <v>var. 23/22</v>
      </c>
      <c r="AA6" s="182" t="str">
        <f>CONCATENATE("var. ",RIGHT(Y6,2),"/",RIGHT(U6,2))</f>
        <v>var. 23/19</v>
      </c>
      <c r="AB6" s="182" t="str">
        <f>CONCATENATE("Cuota s/ total lugares de residencia ",RIGHT(Y6,4))</f>
        <v>Cuota s/ total lugares de residencia 2023</v>
      </c>
      <c r="AC6" s="183" t="str">
        <f>CONCATENATE("cuota s/ Canarias ",RIGHT(Y6,4))</f>
        <v>cuota s/ Canarias 2023</v>
      </c>
    </row>
    <row r="7" spans="1:31" x14ac:dyDescent="0.25">
      <c r="B7" s="185" t="s">
        <v>134</v>
      </c>
      <c r="C7" s="186">
        <v>1245415</v>
      </c>
      <c r="D7" s="186">
        <v>455540</v>
      </c>
      <c r="E7" s="186">
        <v>841157</v>
      </c>
      <c r="F7" s="186">
        <v>1206791</v>
      </c>
      <c r="G7" s="186">
        <v>1237548</v>
      </c>
      <c r="H7" s="187">
        <f>IFERROR(G7/F7-1,"-")</f>
        <v>2.5486600413824778E-2</v>
      </c>
      <c r="I7" s="187">
        <f>IFERROR(G7/C7-1,"-")</f>
        <v>-6.3167699120373344E-3</v>
      </c>
      <c r="J7" s="187">
        <f>G7/G$7</f>
        <v>1</v>
      </c>
      <c r="K7" s="188">
        <f>G7/$G7</f>
        <v>1</v>
      </c>
      <c r="L7" s="186">
        <v>364513</v>
      </c>
      <c r="M7" s="186">
        <v>138877</v>
      </c>
      <c r="N7" s="186">
        <v>234299</v>
      </c>
      <c r="O7" s="186">
        <v>318255</v>
      </c>
      <c r="P7" s="186">
        <v>348736</v>
      </c>
      <c r="Q7" s="187">
        <f>IFERROR(P7/O7-1,"-")</f>
        <v>9.5775400229375807E-2</v>
      </c>
      <c r="R7" s="187">
        <f>IFERROR(P7/L7-1,"-")</f>
        <v>-4.3282406937475426E-2</v>
      </c>
      <c r="S7" s="187">
        <f>P7/P$7</f>
        <v>1</v>
      </c>
      <c r="T7" s="188">
        <f>P7/$G7</f>
        <v>0.28179593842016631</v>
      </c>
      <c r="U7" s="186">
        <v>446971</v>
      </c>
      <c r="V7" s="186">
        <v>152176</v>
      </c>
      <c r="W7" s="186">
        <v>286184</v>
      </c>
      <c r="X7" s="186">
        <v>442299</v>
      </c>
      <c r="Y7" s="186">
        <v>447853</v>
      </c>
      <c r="Z7" s="187">
        <f>IFERROR(Y7/X7-1,"-")</f>
        <v>1.255711633985146E-2</v>
      </c>
      <c r="AA7" s="187">
        <f>IFERROR(Y7/U7-1,"-")</f>
        <v>1.9732823829734514E-3</v>
      </c>
      <c r="AB7" s="187">
        <f>Y7/Y$7</f>
        <v>1</v>
      </c>
      <c r="AC7" s="188">
        <f>Y7/$G7</f>
        <v>0.36188737729768866</v>
      </c>
    </row>
    <row r="8" spans="1:31" x14ac:dyDescent="0.25">
      <c r="B8" s="189" t="s">
        <v>167</v>
      </c>
      <c r="C8" s="190">
        <v>398870</v>
      </c>
      <c r="D8" s="190">
        <v>272577</v>
      </c>
      <c r="E8" s="190">
        <v>380528</v>
      </c>
      <c r="F8" s="190">
        <v>367466</v>
      </c>
      <c r="G8" s="190">
        <v>363109</v>
      </c>
      <c r="H8" s="191">
        <f>IFERROR(G8/F8-1,"-")</f>
        <v>-1.1856879275905841E-2</v>
      </c>
      <c r="I8" s="192">
        <f>IFERROR(G8/C8-1,"-")</f>
        <v>-8.9655777571639894E-2</v>
      </c>
      <c r="J8" s="191">
        <f>G8/G$7</f>
        <v>0.29341003338860394</v>
      </c>
      <c r="K8" s="193">
        <f>G8/$G8</f>
        <v>1</v>
      </c>
      <c r="L8" s="190">
        <v>142781</v>
      </c>
      <c r="M8" s="190">
        <v>92966</v>
      </c>
      <c r="N8" s="190">
        <v>125666</v>
      </c>
      <c r="O8" s="190">
        <v>124411</v>
      </c>
      <c r="P8" s="190">
        <v>134132</v>
      </c>
      <c r="Q8" s="191">
        <f>IFERROR(P8/O8-1,"-")</f>
        <v>7.8136177669177131E-2</v>
      </c>
      <c r="R8" s="192">
        <f>IFERROR(P8/L8-1,"-")</f>
        <v>-6.0575286627772562E-2</v>
      </c>
      <c r="S8" s="191">
        <f>P8/P$7</f>
        <v>0.38462332538080379</v>
      </c>
      <c r="T8" s="193">
        <f>P8/$G8</f>
        <v>0.36939872049439698</v>
      </c>
      <c r="U8" s="190">
        <v>140178</v>
      </c>
      <c r="V8" s="190">
        <v>91869</v>
      </c>
      <c r="W8" s="190">
        <v>124590</v>
      </c>
      <c r="X8" s="190">
        <v>123326</v>
      </c>
      <c r="Y8" s="190">
        <v>117887</v>
      </c>
      <c r="Z8" s="191">
        <f>IFERROR(Y8/X8-1,"-")</f>
        <v>-4.4102622318083817E-2</v>
      </c>
      <c r="AA8" s="192">
        <f>IFERROR(Y8/U8-1,"-")</f>
        <v>-0.15901924695743985</v>
      </c>
      <c r="AB8" s="191">
        <f>Y8/Y$7</f>
        <v>0.26322699635818003</v>
      </c>
      <c r="AC8" s="193">
        <f>Y8/$G8</f>
        <v>0.32466008829304699</v>
      </c>
      <c r="AD8" s="121"/>
      <c r="AE8" s="121"/>
    </row>
    <row r="9" spans="1:31" x14ac:dyDescent="0.25">
      <c r="B9" s="194" t="s">
        <v>98</v>
      </c>
      <c r="C9" s="195">
        <v>220143</v>
      </c>
      <c r="D9" s="195">
        <v>153510</v>
      </c>
      <c r="E9" s="195">
        <v>196749</v>
      </c>
      <c r="F9" s="195">
        <v>184610</v>
      </c>
      <c r="G9" s="195">
        <v>192685</v>
      </c>
      <c r="H9" s="196">
        <f>IFERROR(G9/F9-1,"-")</f>
        <v>4.3740859108390762E-2</v>
      </c>
      <c r="I9" s="197">
        <f>IFERROR(G9/C9-1,"-")</f>
        <v>-0.12472801769758746</v>
      </c>
      <c r="J9" s="196">
        <f>G9/G$7</f>
        <v>0.15569901127067395</v>
      </c>
      <c r="K9" s="198">
        <f>G9/$G9</f>
        <v>1</v>
      </c>
      <c r="L9" s="195">
        <v>96858</v>
      </c>
      <c r="M9" s="195">
        <v>70439</v>
      </c>
      <c r="N9" s="195">
        <v>85690</v>
      </c>
      <c r="O9" s="195">
        <v>78212</v>
      </c>
      <c r="P9" s="195">
        <v>93893</v>
      </c>
      <c r="Q9" s="196">
        <f>IFERROR(P9/O9-1,"-")</f>
        <v>0.20049353040454143</v>
      </c>
      <c r="R9" s="197">
        <f>IFERROR(P9/L9-1,"-")</f>
        <v>-3.061182349418734E-2</v>
      </c>
      <c r="S9" s="196">
        <f>P9/P$7</f>
        <v>0.26923804826573683</v>
      </c>
      <c r="T9" s="198">
        <f>P9/$G9</f>
        <v>0.48728754184290424</v>
      </c>
      <c r="U9" s="195">
        <v>62847</v>
      </c>
      <c r="V9" s="195">
        <v>42049</v>
      </c>
      <c r="W9" s="195">
        <v>51781</v>
      </c>
      <c r="X9" s="195">
        <v>51222</v>
      </c>
      <c r="Y9" s="195">
        <v>48123</v>
      </c>
      <c r="Z9" s="196">
        <f>IFERROR(Y9/X9-1,"-")</f>
        <v>-6.0501347077427714E-2</v>
      </c>
      <c r="AA9" s="197">
        <f>IFERROR(Y9/U9-1,"-")</f>
        <v>-0.23428325934412142</v>
      </c>
      <c r="AB9" s="196">
        <f>Y9/Y$7</f>
        <v>0.10745266862117704</v>
      </c>
      <c r="AC9" s="198">
        <f>Y9/$G9</f>
        <v>0.24974959130186575</v>
      </c>
      <c r="AD9" s="121"/>
      <c r="AE9" s="121"/>
    </row>
    <row r="10" spans="1:31" x14ac:dyDescent="0.25">
      <c r="B10" s="194" t="s">
        <v>171</v>
      </c>
      <c r="C10" s="195">
        <v>178727</v>
      </c>
      <c r="D10" s="195">
        <v>119067</v>
      </c>
      <c r="E10" s="195">
        <v>183779</v>
      </c>
      <c r="F10" s="195">
        <v>182856</v>
      </c>
      <c r="G10" s="195">
        <v>170424</v>
      </c>
      <c r="H10" s="196">
        <f>IFERROR(G10/F10-1,"-")</f>
        <v>-6.7987924924530763E-2</v>
      </c>
      <c r="I10" s="197">
        <f>IFERROR(G10/C10-1,"-")</f>
        <v>-4.6456327247701767E-2</v>
      </c>
      <c r="J10" s="196">
        <f>G10/G$7</f>
        <v>0.13771102211792996</v>
      </c>
      <c r="K10" s="198">
        <f>G10/$G10</f>
        <v>1</v>
      </c>
      <c r="L10" s="195">
        <v>45923</v>
      </c>
      <c r="M10" s="195">
        <v>22527</v>
      </c>
      <c r="N10" s="195">
        <v>39976</v>
      </c>
      <c r="O10" s="195">
        <v>46199</v>
      </c>
      <c r="P10" s="195">
        <v>40239</v>
      </c>
      <c r="Q10" s="196">
        <f>IFERROR(P10/O10-1,"-")</f>
        <v>-0.12900712136626336</v>
      </c>
      <c r="R10" s="197">
        <f>IFERROR(P10/L10-1,"-")</f>
        <v>-0.12377240162881342</v>
      </c>
      <c r="S10" s="196">
        <f>P10/P$7</f>
        <v>0.11538527711506698</v>
      </c>
      <c r="T10" s="198">
        <f>P10/$G10</f>
        <v>0.2361111111111111</v>
      </c>
      <c r="U10" s="195">
        <v>77331</v>
      </c>
      <c r="V10" s="195">
        <v>49820</v>
      </c>
      <c r="W10" s="195">
        <v>72809</v>
      </c>
      <c r="X10" s="195">
        <v>72104</v>
      </c>
      <c r="Y10" s="195">
        <v>69764</v>
      </c>
      <c r="Z10" s="196">
        <f>IFERROR(Y10/X10-1,"-")</f>
        <v>-3.2453123266392936E-2</v>
      </c>
      <c r="AA10" s="197">
        <f>IFERROR(Y10/U10-1,"-")</f>
        <v>-9.7852090364795474E-2</v>
      </c>
      <c r="AB10" s="196">
        <f>Y10/Y$7</f>
        <v>0.15577432773700298</v>
      </c>
      <c r="AC10" s="198">
        <f>Y10/$G10</f>
        <v>0.40935548983711212</v>
      </c>
      <c r="AD10" s="121"/>
      <c r="AE10" s="121"/>
    </row>
    <row r="11" spans="1:31" x14ac:dyDescent="0.25">
      <c r="B11" s="189" t="s">
        <v>179</v>
      </c>
      <c r="C11" s="190">
        <v>846545</v>
      </c>
      <c r="D11" s="190">
        <v>182963</v>
      </c>
      <c r="E11" s="190">
        <v>460629</v>
      </c>
      <c r="F11" s="190">
        <v>839325</v>
      </c>
      <c r="G11" s="190">
        <v>874439</v>
      </c>
      <c r="H11" s="191">
        <f>IFERROR(G11/F11-1,"-")</f>
        <v>4.1835999165996451E-2</v>
      </c>
      <c r="I11" s="192">
        <f>IFERROR(G11/C11-1,"-")</f>
        <v>3.295040429038032E-2</v>
      </c>
      <c r="J11" s="191">
        <f>G11/G$7</f>
        <v>0.70658996661139606</v>
      </c>
      <c r="K11" s="193">
        <f>G11/$G11</f>
        <v>1</v>
      </c>
      <c r="L11" s="190">
        <v>221732</v>
      </c>
      <c r="M11" s="190">
        <v>45911</v>
      </c>
      <c r="N11" s="190">
        <v>108633</v>
      </c>
      <c r="O11" s="190">
        <v>193844</v>
      </c>
      <c r="P11" s="190">
        <v>214604</v>
      </c>
      <c r="Q11" s="191">
        <f>IFERROR(P11/O11-1,"-")</f>
        <v>0.10709642805554975</v>
      </c>
      <c r="R11" s="192">
        <f>IFERROR(P11/L11-1,"-")</f>
        <v>-3.2146916096909783E-2</v>
      </c>
      <c r="S11" s="191">
        <f>P11/P$7</f>
        <v>0.61537667461919621</v>
      </c>
      <c r="T11" s="193">
        <f>P11/$G11</f>
        <v>0.24541906296494095</v>
      </c>
      <c r="U11" s="190">
        <v>306793</v>
      </c>
      <c r="V11" s="190">
        <v>60307</v>
      </c>
      <c r="W11" s="190">
        <v>161594</v>
      </c>
      <c r="X11" s="190">
        <v>318973</v>
      </c>
      <c r="Y11" s="190">
        <v>329966</v>
      </c>
      <c r="Z11" s="191">
        <f>IFERROR(Y11/X11-1,"-")</f>
        <v>3.4463732040015849E-2</v>
      </c>
      <c r="AA11" s="192">
        <f>IFERROR(Y11/U11-1,"-")</f>
        <v>7.5533014117010522E-2</v>
      </c>
      <c r="AB11" s="191">
        <f>Y11/Y$7</f>
        <v>0.73677300364181997</v>
      </c>
      <c r="AC11" s="193">
        <f>Y11/$G11</f>
        <v>0.37734593264939009</v>
      </c>
      <c r="AD11" s="121"/>
      <c r="AE11" s="121"/>
    </row>
    <row r="12" spans="1:31" x14ac:dyDescent="0.25">
      <c r="B12" s="194" t="s">
        <v>183</v>
      </c>
      <c r="C12" s="195">
        <v>350761</v>
      </c>
      <c r="D12" s="195">
        <v>29443</v>
      </c>
      <c r="E12" s="195">
        <v>115471</v>
      </c>
      <c r="F12" s="195">
        <v>360226</v>
      </c>
      <c r="G12" s="195">
        <v>388871</v>
      </c>
      <c r="H12" s="196">
        <f t="shared" ref="H12:H36" si="0">IFERROR(G12/F12-1,"-")</f>
        <v>7.9519523854469032E-2</v>
      </c>
      <c r="I12" s="197">
        <f t="shared" ref="I12:I36" si="1">IFERROR(G12/C12-1,"-")</f>
        <v>0.10864947927506186</v>
      </c>
      <c r="J12" s="196">
        <f t="shared" ref="J12:J36" si="2">G12/G$7</f>
        <v>0.31422700372025975</v>
      </c>
      <c r="K12" s="198">
        <f t="shared" ref="K12:K36" si="3">G12/$G12</f>
        <v>1</v>
      </c>
      <c r="L12" s="195">
        <v>72033</v>
      </c>
      <c r="M12" s="195">
        <v>7077</v>
      </c>
      <c r="N12" s="195">
        <v>18094</v>
      </c>
      <c r="O12" s="195">
        <v>57493</v>
      </c>
      <c r="P12" s="195">
        <v>72184</v>
      </c>
      <c r="Q12" s="196">
        <f t="shared" ref="Q12:Q36" si="4">IFERROR(P12/O12-1,"-")</f>
        <v>0.2555267597794515</v>
      </c>
      <c r="R12" s="197">
        <f t="shared" ref="R12:R36" si="5">IFERROR(P12/L12-1,"-")</f>
        <v>2.0962614357309395E-3</v>
      </c>
      <c r="S12" s="196">
        <f t="shared" ref="S12:S36" si="6">P12/P$7</f>
        <v>0.2069875206459901</v>
      </c>
      <c r="T12" s="198">
        <f t="shared" ref="T12:T36" si="7">P12/$G12</f>
        <v>0.18562453872878151</v>
      </c>
      <c r="U12" s="195">
        <v>150740</v>
      </c>
      <c r="V12" s="195">
        <v>11293</v>
      </c>
      <c r="W12" s="195">
        <v>47855</v>
      </c>
      <c r="X12" s="195">
        <v>165250</v>
      </c>
      <c r="Y12" s="195">
        <v>169634</v>
      </c>
      <c r="Z12" s="196">
        <f t="shared" ref="Z12:Z36" si="8">IFERROR(Y12/X12-1,"-")</f>
        <v>2.652950075642968E-2</v>
      </c>
      <c r="AA12" s="197">
        <f t="shared" ref="AA12:AA36" si="9">IFERROR(Y12/U12-1,"-")</f>
        <v>0.12534164787050561</v>
      </c>
      <c r="AB12" s="196">
        <f t="shared" ref="AB12:AB36" si="10">Y12/Y$7</f>
        <v>0.3787716058617448</v>
      </c>
      <c r="AC12" s="198">
        <f t="shared" ref="AC12:AC36" si="11">Y12/$G12</f>
        <v>0.43622178048761673</v>
      </c>
      <c r="AD12" s="121"/>
      <c r="AE12" s="121"/>
    </row>
    <row r="13" spans="1:31" x14ac:dyDescent="0.25">
      <c r="B13" s="194" t="s">
        <v>187</v>
      </c>
      <c r="C13" s="195">
        <v>154982</v>
      </c>
      <c r="D13" s="195">
        <v>56834</v>
      </c>
      <c r="E13" s="195">
        <v>95431</v>
      </c>
      <c r="F13" s="195">
        <v>137173</v>
      </c>
      <c r="G13" s="195">
        <v>130960</v>
      </c>
      <c r="H13" s="196">
        <f t="shared" si="0"/>
        <v>-4.5293169938690592E-2</v>
      </c>
      <c r="I13" s="197">
        <f t="shared" si="1"/>
        <v>-0.1549986450039359</v>
      </c>
      <c r="J13" s="196">
        <f t="shared" si="2"/>
        <v>0.10582215800922469</v>
      </c>
      <c r="K13" s="198">
        <f t="shared" si="3"/>
        <v>1</v>
      </c>
      <c r="L13" s="195">
        <v>43828</v>
      </c>
      <c r="M13" s="195">
        <v>15534</v>
      </c>
      <c r="N13" s="195">
        <v>25131</v>
      </c>
      <c r="O13" s="195">
        <v>39614</v>
      </c>
      <c r="P13" s="195">
        <v>38348</v>
      </c>
      <c r="Q13" s="196">
        <f t="shared" si="4"/>
        <v>-3.1958398545968603E-2</v>
      </c>
      <c r="R13" s="197">
        <f t="shared" si="5"/>
        <v>-0.12503422469654102</v>
      </c>
      <c r="S13" s="196">
        <f t="shared" si="6"/>
        <v>0.10996283721783813</v>
      </c>
      <c r="T13" s="198">
        <f t="shared" si="7"/>
        <v>0.29282223579718997</v>
      </c>
      <c r="U13" s="195">
        <v>35965</v>
      </c>
      <c r="V13" s="195">
        <v>10265</v>
      </c>
      <c r="W13" s="195">
        <v>19715</v>
      </c>
      <c r="X13" s="195">
        <v>27366</v>
      </c>
      <c r="Y13" s="195">
        <v>28752</v>
      </c>
      <c r="Z13" s="196">
        <f t="shared" si="8"/>
        <v>5.0646787985090924E-2</v>
      </c>
      <c r="AA13" s="197">
        <f t="shared" si="9"/>
        <v>-0.20055609620464343</v>
      </c>
      <c r="AB13" s="196">
        <f t="shared" si="10"/>
        <v>6.4199636934440543E-2</v>
      </c>
      <c r="AC13" s="198">
        <f t="shared" si="11"/>
        <v>0.21954795357361026</v>
      </c>
      <c r="AD13" s="121"/>
      <c r="AE13" s="121"/>
    </row>
    <row r="14" spans="1:31" x14ac:dyDescent="0.25">
      <c r="B14" s="194" t="s">
        <v>191</v>
      </c>
      <c r="C14" s="195">
        <v>53267</v>
      </c>
      <c r="D14" s="195">
        <v>15902</v>
      </c>
      <c r="E14" s="195">
        <v>50700</v>
      </c>
      <c r="F14" s="195">
        <v>55800</v>
      </c>
      <c r="G14" s="195">
        <v>55835</v>
      </c>
      <c r="H14" s="196">
        <f t="shared" si="0"/>
        <v>6.2724014336912326E-4</v>
      </c>
      <c r="I14" s="197">
        <f t="shared" si="1"/>
        <v>4.8209961139166868E-2</v>
      </c>
      <c r="J14" s="196">
        <f t="shared" si="2"/>
        <v>4.5117441909323923E-2</v>
      </c>
      <c r="K14" s="198">
        <f t="shared" si="3"/>
        <v>1</v>
      </c>
      <c r="L14" s="195">
        <v>11827</v>
      </c>
      <c r="M14" s="195">
        <v>2243</v>
      </c>
      <c r="N14" s="195">
        <v>11004</v>
      </c>
      <c r="O14" s="195">
        <v>11262</v>
      </c>
      <c r="P14" s="195">
        <v>11318</v>
      </c>
      <c r="Q14" s="196">
        <f t="shared" si="4"/>
        <v>4.9724738057184137E-3</v>
      </c>
      <c r="R14" s="197">
        <f t="shared" si="5"/>
        <v>-4.3037118457766144E-2</v>
      </c>
      <c r="S14" s="196">
        <f t="shared" si="6"/>
        <v>3.2454349421912276E-2</v>
      </c>
      <c r="T14" s="198">
        <f t="shared" si="7"/>
        <v>0.20270439688367511</v>
      </c>
      <c r="U14" s="195">
        <v>17214</v>
      </c>
      <c r="V14" s="195">
        <v>5446</v>
      </c>
      <c r="W14" s="195">
        <v>15603</v>
      </c>
      <c r="X14" s="195">
        <v>18573</v>
      </c>
      <c r="Y14" s="195">
        <v>19267</v>
      </c>
      <c r="Z14" s="196">
        <f t="shared" si="8"/>
        <v>3.7366069024928672E-2</v>
      </c>
      <c r="AA14" s="197">
        <f t="shared" si="9"/>
        <v>0.11926339026373878</v>
      </c>
      <c r="AB14" s="196">
        <f t="shared" si="10"/>
        <v>4.3020812632716537E-2</v>
      </c>
      <c r="AC14" s="198">
        <f t="shared" si="11"/>
        <v>0.34507029640906239</v>
      </c>
      <c r="AD14" s="121"/>
      <c r="AE14" s="121"/>
    </row>
    <row r="15" spans="1:31" x14ac:dyDescent="0.25">
      <c r="B15" s="194" t="s">
        <v>200</v>
      </c>
      <c r="C15" s="195">
        <v>46597</v>
      </c>
      <c r="D15" s="195">
        <v>16344</v>
      </c>
      <c r="E15" s="195">
        <v>36958</v>
      </c>
      <c r="F15" s="195">
        <v>54143</v>
      </c>
      <c r="G15" s="195">
        <v>52439</v>
      </c>
      <c r="H15" s="196">
        <f t="shared" si="0"/>
        <v>-3.1472212474373373E-2</v>
      </c>
      <c r="I15" s="197">
        <f t="shared" si="1"/>
        <v>0.12537287808228004</v>
      </c>
      <c r="J15" s="196">
        <f t="shared" si="2"/>
        <v>4.237330592429546E-2</v>
      </c>
      <c r="K15" s="198">
        <f t="shared" si="3"/>
        <v>1</v>
      </c>
      <c r="L15" s="195">
        <v>21594</v>
      </c>
      <c r="M15" s="195">
        <v>7335</v>
      </c>
      <c r="N15" s="195">
        <v>15835</v>
      </c>
      <c r="O15" s="195">
        <v>24458</v>
      </c>
      <c r="P15" s="195">
        <v>23316</v>
      </c>
      <c r="Q15" s="196">
        <f t="shared" si="4"/>
        <v>-4.6692288821653438E-2</v>
      </c>
      <c r="R15" s="197">
        <f t="shared" si="5"/>
        <v>7.9744373437065752E-2</v>
      </c>
      <c r="S15" s="196">
        <f t="shared" si="6"/>
        <v>6.6858597907873005E-2</v>
      </c>
      <c r="T15" s="198">
        <f t="shared" si="7"/>
        <v>0.44463090447949044</v>
      </c>
      <c r="U15" s="195">
        <v>14554</v>
      </c>
      <c r="V15" s="195">
        <v>4970</v>
      </c>
      <c r="W15" s="195">
        <v>12517</v>
      </c>
      <c r="X15" s="195">
        <v>16648</v>
      </c>
      <c r="Y15" s="195">
        <v>17740</v>
      </c>
      <c r="Z15" s="196">
        <f t="shared" si="8"/>
        <v>6.5593464680442137E-2</v>
      </c>
      <c r="AA15" s="197">
        <f t="shared" si="9"/>
        <v>0.218908891026522</v>
      </c>
      <c r="AB15" s="196">
        <f t="shared" si="10"/>
        <v>3.9611211714558128E-2</v>
      </c>
      <c r="AC15" s="198">
        <f t="shared" si="11"/>
        <v>0.33829783176643335</v>
      </c>
      <c r="AD15" s="121"/>
      <c r="AE15" s="121"/>
    </row>
    <row r="16" spans="1:31" x14ac:dyDescent="0.25">
      <c r="B16" s="194" t="s">
        <v>195</v>
      </c>
      <c r="C16" s="195">
        <v>23079</v>
      </c>
      <c r="D16" s="195">
        <v>11876</v>
      </c>
      <c r="E16" s="195">
        <v>21850</v>
      </c>
      <c r="F16" s="195">
        <v>21174</v>
      </c>
      <c r="G16" s="195">
        <v>23405</v>
      </c>
      <c r="H16" s="196">
        <f t="shared" si="0"/>
        <v>0.10536507036932097</v>
      </c>
      <c r="I16" s="197">
        <f t="shared" si="1"/>
        <v>1.4125395381082262E-2</v>
      </c>
      <c r="J16" s="196">
        <f t="shared" si="2"/>
        <v>1.8912397741340133E-2</v>
      </c>
      <c r="K16" s="198">
        <f t="shared" si="3"/>
        <v>1</v>
      </c>
      <c r="L16" s="195">
        <v>7458</v>
      </c>
      <c r="M16" s="195">
        <v>3403</v>
      </c>
      <c r="N16" s="195">
        <v>6893</v>
      </c>
      <c r="O16" s="195">
        <v>7333</v>
      </c>
      <c r="P16" s="195">
        <v>7539</v>
      </c>
      <c r="Q16" s="196">
        <f t="shared" si="4"/>
        <v>2.8092186008454867E-2</v>
      </c>
      <c r="R16" s="197">
        <f t="shared" si="5"/>
        <v>1.0860820595333776E-2</v>
      </c>
      <c r="S16" s="196">
        <f t="shared" si="6"/>
        <v>2.161807212332538E-2</v>
      </c>
      <c r="T16" s="198">
        <f t="shared" si="7"/>
        <v>0.32211066011535999</v>
      </c>
      <c r="U16" s="195">
        <v>10486</v>
      </c>
      <c r="V16" s="195">
        <v>5984</v>
      </c>
      <c r="W16" s="195">
        <v>11063</v>
      </c>
      <c r="X16" s="195">
        <v>10204</v>
      </c>
      <c r="Y16" s="195">
        <v>11972</v>
      </c>
      <c r="Z16" s="196">
        <f t="shared" si="8"/>
        <v>0.17326538612308906</v>
      </c>
      <c r="AA16" s="197">
        <f t="shared" si="9"/>
        <v>0.14171275987030318</v>
      </c>
      <c r="AB16" s="196">
        <f t="shared" si="10"/>
        <v>2.6731985718528178E-2</v>
      </c>
      <c r="AC16" s="198">
        <f t="shared" si="11"/>
        <v>0.5115146336252937</v>
      </c>
      <c r="AD16" s="121"/>
      <c r="AE16" s="121"/>
    </row>
    <row r="17" spans="2:31" x14ac:dyDescent="0.25">
      <c r="B17" s="194" t="s">
        <v>204</v>
      </c>
      <c r="C17" s="195">
        <v>37962</v>
      </c>
      <c r="D17" s="195">
        <v>11180</v>
      </c>
      <c r="E17" s="195">
        <v>27379</v>
      </c>
      <c r="F17" s="195">
        <v>38460</v>
      </c>
      <c r="G17" s="195">
        <v>33792</v>
      </c>
      <c r="H17" s="196">
        <f t="shared" si="0"/>
        <v>-0.12137285491419658</v>
      </c>
      <c r="I17" s="197">
        <f t="shared" si="1"/>
        <v>-0.10984668879405723</v>
      </c>
      <c r="J17" s="196">
        <f t="shared" si="2"/>
        <v>2.7305607540071174E-2</v>
      </c>
      <c r="K17" s="198">
        <f t="shared" si="3"/>
        <v>1</v>
      </c>
      <c r="L17" s="195">
        <v>8166</v>
      </c>
      <c r="M17" s="195">
        <v>2054</v>
      </c>
      <c r="N17" s="195">
        <v>4490</v>
      </c>
      <c r="O17" s="195">
        <v>7253</v>
      </c>
      <c r="P17" s="195">
        <v>7189</v>
      </c>
      <c r="Q17" s="196">
        <f t="shared" si="4"/>
        <v>-8.8239349234799924E-3</v>
      </c>
      <c r="R17" s="197">
        <f t="shared" si="5"/>
        <v>-0.11964241978937051</v>
      </c>
      <c r="S17" s="196">
        <f t="shared" si="6"/>
        <v>2.0614447605065148E-2</v>
      </c>
      <c r="T17" s="198">
        <f t="shared" si="7"/>
        <v>0.21274266098484848</v>
      </c>
      <c r="U17" s="195">
        <v>14626</v>
      </c>
      <c r="V17" s="195">
        <v>3866</v>
      </c>
      <c r="W17" s="195">
        <v>10530</v>
      </c>
      <c r="X17" s="195">
        <v>16104</v>
      </c>
      <c r="Y17" s="195">
        <v>14421</v>
      </c>
      <c r="Z17" s="196">
        <f t="shared" si="8"/>
        <v>-0.10450819672131151</v>
      </c>
      <c r="AA17" s="197">
        <f t="shared" si="9"/>
        <v>-1.4016135648844519E-2</v>
      </c>
      <c r="AB17" s="196">
        <f t="shared" si="10"/>
        <v>3.2200297865594293E-2</v>
      </c>
      <c r="AC17" s="198">
        <f t="shared" si="11"/>
        <v>0.4267578125</v>
      </c>
      <c r="AD17" s="121"/>
      <c r="AE17" s="121"/>
    </row>
    <row r="18" spans="2:31" x14ac:dyDescent="0.25">
      <c r="B18" s="194" t="s">
        <v>208</v>
      </c>
      <c r="C18" s="195">
        <v>40261</v>
      </c>
      <c r="D18" s="195">
        <v>3048</v>
      </c>
      <c r="E18" s="195">
        <v>19499</v>
      </c>
      <c r="F18" s="195">
        <v>37600</v>
      </c>
      <c r="G18" s="195">
        <v>45562</v>
      </c>
      <c r="H18" s="196">
        <f t="shared" si="0"/>
        <v>0.21175531914893608</v>
      </c>
      <c r="I18" s="197">
        <f t="shared" si="1"/>
        <v>0.13166588013213776</v>
      </c>
      <c r="J18" s="196">
        <f t="shared" si="2"/>
        <v>3.6816349749666279E-2</v>
      </c>
      <c r="K18" s="198">
        <f t="shared" si="3"/>
        <v>1</v>
      </c>
      <c r="L18" s="195">
        <v>6388</v>
      </c>
      <c r="M18" s="195">
        <v>310</v>
      </c>
      <c r="N18" s="195">
        <v>2431</v>
      </c>
      <c r="O18" s="195">
        <v>4674</v>
      </c>
      <c r="P18" s="195">
        <v>6927</v>
      </c>
      <c r="Q18" s="196">
        <f t="shared" si="4"/>
        <v>0.48202824133504496</v>
      </c>
      <c r="R18" s="197">
        <f t="shared" si="5"/>
        <v>8.4376956793988711E-2</v>
      </c>
      <c r="S18" s="196">
        <f t="shared" si="6"/>
        <v>1.9863162965681778E-2</v>
      </c>
      <c r="T18" s="198">
        <f t="shared" si="7"/>
        <v>0.15203459022869936</v>
      </c>
      <c r="U18" s="195">
        <v>10484</v>
      </c>
      <c r="V18" s="195">
        <v>996</v>
      </c>
      <c r="W18" s="195">
        <v>5546</v>
      </c>
      <c r="X18" s="195">
        <v>11359</v>
      </c>
      <c r="Y18" s="195">
        <v>12434</v>
      </c>
      <c r="Z18" s="196">
        <f t="shared" si="8"/>
        <v>9.463861255392203E-2</v>
      </c>
      <c r="AA18" s="197">
        <f t="shared" si="9"/>
        <v>0.18599771079740557</v>
      </c>
      <c r="AB18" s="196">
        <f t="shared" si="10"/>
        <v>2.7763574208501451E-2</v>
      </c>
      <c r="AC18" s="198">
        <f t="shared" si="11"/>
        <v>0.27290285764452832</v>
      </c>
      <c r="AD18" s="121"/>
      <c r="AE18" s="121"/>
    </row>
    <row r="19" spans="2:31" x14ac:dyDescent="0.25">
      <c r="B19" s="194" t="s">
        <v>230</v>
      </c>
      <c r="C19" s="195">
        <v>18295</v>
      </c>
      <c r="D19" s="195">
        <v>10371</v>
      </c>
      <c r="E19" s="195">
        <v>21337</v>
      </c>
      <c r="F19" s="195">
        <v>24336</v>
      </c>
      <c r="G19" s="195">
        <v>29142</v>
      </c>
      <c r="H19" s="196">
        <f t="shared" si="0"/>
        <v>0.1974852071005917</v>
      </c>
      <c r="I19" s="197">
        <f t="shared" si="1"/>
        <v>0.59289423339710301</v>
      </c>
      <c r="J19" s="196">
        <f t="shared" si="2"/>
        <v>2.3548177525235386E-2</v>
      </c>
      <c r="K19" s="198">
        <f t="shared" si="3"/>
        <v>1</v>
      </c>
      <c r="L19" s="195">
        <v>4482</v>
      </c>
      <c r="M19" s="195">
        <v>1295</v>
      </c>
      <c r="N19" s="195">
        <v>3638</v>
      </c>
      <c r="O19" s="195">
        <v>6001</v>
      </c>
      <c r="P19" s="195">
        <v>7673</v>
      </c>
      <c r="Q19" s="196">
        <f t="shared" si="4"/>
        <v>0.27862022996167313</v>
      </c>
      <c r="R19" s="197">
        <f t="shared" si="5"/>
        <v>0.71195894689870598</v>
      </c>
      <c r="S19" s="196">
        <f t="shared" si="6"/>
        <v>2.2002316938887868E-2</v>
      </c>
      <c r="T19" s="198">
        <f t="shared" si="7"/>
        <v>0.2632969597145014</v>
      </c>
      <c r="U19" s="195">
        <v>5518</v>
      </c>
      <c r="V19" s="195">
        <v>4018</v>
      </c>
      <c r="W19" s="195">
        <v>8147</v>
      </c>
      <c r="X19" s="195">
        <v>8119</v>
      </c>
      <c r="Y19" s="195">
        <v>9076</v>
      </c>
      <c r="Z19" s="196">
        <f t="shared" si="8"/>
        <v>0.11787165907131425</v>
      </c>
      <c r="AA19" s="197">
        <f t="shared" si="9"/>
        <v>0.64479884015947797</v>
      </c>
      <c r="AB19" s="196">
        <f t="shared" si="10"/>
        <v>2.0265578214280131E-2</v>
      </c>
      <c r="AC19" s="198">
        <f t="shared" si="11"/>
        <v>0.31144053256468329</v>
      </c>
      <c r="AD19" s="121"/>
      <c r="AE19" s="121"/>
    </row>
    <row r="20" spans="2:31" x14ac:dyDescent="0.25">
      <c r="B20" s="194" t="s">
        <v>220</v>
      </c>
      <c r="C20" s="195">
        <v>8174</v>
      </c>
      <c r="D20" s="195">
        <v>148</v>
      </c>
      <c r="E20" s="195">
        <v>6679</v>
      </c>
      <c r="F20" s="195">
        <v>9627</v>
      </c>
      <c r="G20" s="195">
        <v>8819</v>
      </c>
      <c r="H20" s="196">
        <f t="shared" si="0"/>
        <v>-8.393061182092032E-2</v>
      </c>
      <c r="I20" s="197">
        <f t="shared" si="1"/>
        <v>7.8908735013457409E-2</v>
      </c>
      <c r="J20" s="196">
        <f t="shared" si="2"/>
        <v>7.1261882367391E-3</v>
      </c>
      <c r="K20" s="198">
        <f t="shared" si="3"/>
        <v>1</v>
      </c>
      <c r="L20" s="195">
        <v>3858</v>
      </c>
      <c r="M20" s="195">
        <v>89</v>
      </c>
      <c r="N20" s="195">
        <v>2168</v>
      </c>
      <c r="O20" s="195">
        <v>4602</v>
      </c>
      <c r="P20" s="195">
        <v>3733</v>
      </c>
      <c r="Q20" s="196">
        <f t="shared" si="4"/>
        <v>-0.18883094306823123</v>
      </c>
      <c r="R20" s="197">
        <f t="shared" si="5"/>
        <v>-3.2400207361327094E-2</v>
      </c>
      <c r="S20" s="196">
        <f t="shared" si="6"/>
        <v>1.0704372361901266E-2</v>
      </c>
      <c r="T20" s="198">
        <f t="shared" si="7"/>
        <v>0.42329062251956007</v>
      </c>
      <c r="U20" s="195">
        <v>1401</v>
      </c>
      <c r="V20" s="195">
        <v>36</v>
      </c>
      <c r="W20" s="195">
        <v>887</v>
      </c>
      <c r="X20" s="195">
        <v>1573</v>
      </c>
      <c r="Y20" s="195">
        <v>1274</v>
      </c>
      <c r="Z20" s="196">
        <f t="shared" si="8"/>
        <v>-0.19008264462809921</v>
      </c>
      <c r="AA20" s="197">
        <f t="shared" si="9"/>
        <v>-9.0649536045681711E-2</v>
      </c>
      <c r="AB20" s="196">
        <f t="shared" si="10"/>
        <v>2.8446834117444786E-3</v>
      </c>
      <c r="AC20" s="198">
        <f t="shared" si="11"/>
        <v>0.1444608232225876</v>
      </c>
      <c r="AD20" s="121"/>
      <c r="AE20" s="121"/>
    </row>
    <row r="21" spans="2:31" x14ac:dyDescent="0.25">
      <c r="B21" s="194" t="s">
        <v>232</v>
      </c>
      <c r="C21" s="195">
        <v>1741</v>
      </c>
      <c r="D21" s="195">
        <v>224</v>
      </c>
      <c r="E21" s="195">
        <v>1508</v>
      </c>
      <c r="F21" s="195">
        <v>3026</v>
      </c>
      <c r="G21" s="195">
        <v>2476</v>
      </c>
      <c r="H21" s="196">
        <f t="shared" si="0"/>
        <v>-0.18175809649702579</v>
      </c>
      <c r="I21" s="197">
        <f t="shared" si="1"/>
        <v>0.42217116599655369</v>
      </c>
      <c r="J21" s="196">
        <f t="shared" si="2"/>
        <v>2.0007304767168626E-3</v>
      </c>
      <c r="K21" s="198">
        <f t="shared" si="3"/>
        <v>1</v>
      </c>
      <c r="L21" s="195">
        <v>274</v>
      </c>
      <c r="M21" s="195">
        <v>3</v>
      </c>
      <c r="N21" s="195">
        <v>24</v>
      </c>
      <c r="O21" s="195">
        <v>22</v>
      </c>
      <c r="P21" s="195">
        <v>75</v>
      </c>
      <c r="Q21" s="196">
        <f t="shared" si="4"/>
        <v>2.4090909090909092</v>
      </c>
      <c r="R21" s="197">
        <f t="shared" si="5"/>
        <v>-0.72627737226277378</v>
      </c>
      <c r="S21" s="196">
        <f t="shared" si="6"/>
        <v>2.1506239677004956E-4</v>
      </c>
      <c r="T21" s="198">
        <f t="shared" si="7"/>
        <v>3.0290791599353797E-2</v>
      </c>
      <c r="U21" s="195">
        <v>1463</v>
      </c>
      <c r="V21" s="195">
        <v>219</v>
      </c>
      <c r="W21" s="195">
        <v>1484</v>
      </c>
      <c r="X21" s="195">
        <v>2991</v>
      </c>
      <c r="Y21" s="195">
        <v>2398</v>
      </c>
      <c r="Z21" s="196">
        <f t="shared" si="8"/>
        <v>-0.19826145101972581</v>
      </c>
      <c r="AA21" s="197">
        <f t="shared" si="9"/>
        <v>0.63909774436090228</v>
      </c>
      <c r="AB21" s="196">
        <f t="shared" si="10"/>
        <v>5.3544354955755574E-3</v>
      </c>
      <c r="AC21" s="198">
        <f t="shared" si="11"/>
        <v>0.96849757673667203</v>
      </c>
      <c r="AD21" s="121"/>
      <c r="AE21" s="121"/>
    </row>
    <row r="22" spans="2:31" x14ac:dyDescent="0.25">
      <c r="B22" s="194" t="s">
        <v>212</v>
      </c>
      <c r="C22" s="195">
        <v>7770</v>
      </c>
      <c r="D22" s="195">
        <v>2212</v>
      </c>
      <c r="E22" s="195">
        <v>7065</v>
      </c>
      <c r="F22" s="195">
        <v>7295</v>
      </c>
      <c r="G22" s="195">
        <v>8099</v>
      </c>
      <c r="H22" s="196">
        <f t="shared" si="0"/>
        <v>0.11021247429746395</v>
      </c>
      <c r="I22" s="197">
        <f t="shared" si="1"/>
        <v>4.2342342342342354E-2</v>
      </c>
      <c r="J22" s="196">
        <f t="shared" si="2"/>
        <v>6.5443926215387202E-3</v>
      </c>
      <c r="K22" s="198">
        <f t="shared" si="3"/>
        <v>1</v>
      </c>
      <c r="L22" s="195">
        <v>2902</v>
      </c>
      <c r="M22" s="195">
        <v>832</v>
      </c>
      <c r="N22" s="195">
        <v>2312</v>
      </c>
      <c r="O22" s="195">
        <v>2461</v>
      </c>
      <c r="P22" s="195">
        <v>2690</v>
      </c>
      <c r="Q22" s="196">
        <f t="shared" si="4"/>
        <v>9.3051605038602103E-2</v>
      </c>
      <c r="R22" s="197">
        <f t="shared" si="5"/>
        <v>-7.305306685044799E-2</v>
      </c>
      <c r="S22" s="196">
        <f t="shared" si="6"/>
        <v>7.7135712974857771E-3</v>
      </c>
      <c r="T22" s="198">
        <f t="shared" si="7"/>
        <v>0.33213977034201753</v>
      </c>
      <c r="U22" s="195">
        <v>2055</v>
      </c>
      <c r="V22" s="195">
        <v>544</v>
      </c>
      <c r="W22" s="195">
        <v>2397</v>
      </c>
      <c r="X22" s="195">
        <v>2470</v>
      </c>
      <c r="Y22" s="195">
        <v>2547</v>
      </c>
      <c r="Z22" s="196">
        <f t="shared" si="8"/>
        <v>3.1174089068825905E-2</v>
      </c>
      <c r="AA22" s="197">
        <f t="shared" si="9"/>
        <v>0.23941605839416069</v>
      </c>
      <c r="AB22" s="196">
        <f t="shared" si="10"/>
        <v>5.6871339479695349E-3</v>
      </c>
      <c r="AC22" s="198">
        <f t="shared" si="11"/>
        <v>0.31448326953944933</v>
      </c>
      <c r="AD22" s="121"/>
      <c r="AE22" s="121"/>
    </row>
    <row r="23" spans="2:31" x14ac:dyDescent="0.25">
      <c r="B23" s="194" t="s">
        <v>226</v>
      </c>
      <c r="C23" s="195">
        <v>10023</v>
      </c>
      <c r="D23" s="195">
        <v>292</v>
      </c>
      <c r="E23" s="195">
        <v>2813</v>
      </c>
      <c r="F23" s="195">
        <v>4838</v>
      </c>
      <c r="G23" s="195">
        <v>5675</v>
      </c>
      <c r="H23" s="196">
        <f t="shared" si="0"/>
        <v>0.17300537412153782</v>
      </c>
      <c r="I23" s="197">
        <f t="shared" si="1"/>
        <v>-0.43380225481392798</v>
      </c>
      <c r="J23" s="196">
        <f t="shared" si="2"/>
        <v>4.5856807170307741E-3</v>
      </c>
      <c r="K23" s="198">
        <f t="shared" si="3"/>
        <v>1</v>
      </c>
      <c r="L23" s="195">
        <v>7933</v>
      </c>
      <c r="M23" s="195">
        <v>128</v>
      </c>
      <c r="N23" s="195">
        <v>1702</v>
      </c>
      <c r="O23" s="195">
        <v>3091</v>
      </c>
      <c r="P23" s="195">
        <v>3887</v>
      </c>
      <c r="Q23" s="196">
        <f t="shared" si="4"/>
        <v>0.25752183759301195</v>
      </c>
      <c r="R23" s="197">
        <f t="shared" si="5"/>
        <v>-0.5100214294718266</v>
      </c>
      <c r="S23" s="196">
        <f t="shared" si="6"/>
        <v>1.1145967149935768E-2</v>
      </c>
      <c r="T23" s="198">
        <f t="shared" si="7"/>
        <v>0.68493392070484582</v>
      </c>
      <c r="U23" s="195">
        <v>1267</v>
      </c>
      <c r="V23" s="195">
        <v>96</v>
      </c>
      <c r="W23" s="195">
        <v>211</v>
      </c>
      <c r="X23" s="195">
        <v>649</v>
      </c>
      <c r="Y23" s="195">
        <v>896</v>
      </c>
      <c r="Z23" s="196">
        <f t="shared" si="8"/>
        <v>0.38058551617873659</v>
      </c>
      <c r="AA23" s="197">
        <f t="shared" si="9"/>
        <v>-0.29281767955801108</v>
      </c>
      <c r="AB23" s="196">
        <f t="shared" si="10"/>
        <v>2.0006564654027103E-3</v>
      </c>
      <c r="AC23" s="198">
        <f t="shared" si="11"/>
        <v>0.15788546255506608</v>
      </c>
      <c r="AD23" s="121"/>
      <c r="AE23" s="121"/>
    </row>
    <row r="24" spans="2:31" x14ac:dyDescent="0.25">
      <c r="B24" s="194" t="s">
        <v>384</v>
      </c>
      <c r="C24" s="195">
        <v>2496</v>
      </c>
      <c r="D24" s="195">
        <v>470</v>
      </c>
      <c r="E24" s="195">
        <v>1976</v>
      </c>
      <c r="F24" s="195">
        <v>3388</v>
      </c>
      <c r="G24" s="195">
        <v>4913</v>
      </c>
      <c r="H24" s="196">
        <f t="shared" si="0"/>
        <v>0.45011806375442731</v>
      </c>
      <c r="I24" s="197">
        <f t="shared" si="1"/>
        <v>0.96834935897435903</v>
      </c>
      <c r="J24" s="196">
        <f t="shared" si="2"/>
        <v>3.9699470242770384E-3</v>
      </c>
      <c r="K24" s="198">
        <f t="shared" si="3"/>
        <v>1</v>
      </c>
      <c r="L24" s="195">
        <v>744</v>
      </c>
      <c r="M24" s="195">
        <v>165</v>
      </c>
      <c r="N24" s="195">
        <v>665</v>
      </c>
      <c r="O24" s="195">
        <v>901</v>
      </c>
      <c r="P24" s="195">
        <v>805</v>
      </c>
      <c r="Q24" s="196">
        <f t="shared" si="4"/>
        <v>-0.10654827968923419</v>
      </c>
      <c r="R24" s="197">
        <f t="shared" si="5"/>
        <v>8.1989247311827995E-2</v>
      </c>
      <c r="S24" s="196">
        <f t="shared" si="6"/>
        <v>2.308336391998532E-3</v>
      </c>
      <c r="T24" s="198">
        <f t="shared" si="7"/>
        <v>0.16385100753104009</v>
      </c>
      <c r="U24" s="195">
        <v>1264</v>
      </c>
      <c r="V24" s="195">
        <v>140</v>
      </c>
      <c r="W24" s="195">
        <v>830</v>
      </c>
      <c r="X24" s="195">
        <v>1900</v>
      </c>
      <c r="Y24" s="195">
        <v>3632</v>
      </c>
      <c r="Z24" s="196">
        <f t="shared" si="8"/>
        <v>0.91157894736842104</v>
      </c>
      <c r="AA24" s="197">
        <f t="shared" si="9"/>
        <v>1.8734177215189876</v>
      </c>
      <c r="AB24" s="196">
        <f t="shared" si="10"/>
        <v>8.1098038865431293E-3</v>
      </c>
      <c r="AC24" s="198">
        <f t="shared" si="11"/>
        <v>0.73926317932017094</v>
      </c>
      <c r="AD24" s="121"/>
      <c r="AE24" s="121"/>
    </row>
    <row r="25" spans="2:31" x14ac:dyDescent="0.25">
      <c r="B25" s="194" t="s">
        <v>222</v>
      </c>
      <c r="C25" s="195">
        <v>452</v>
      </c>
      <c r="D25" s="195">
        <v>96</v>
      </c>
      <c r="E25" s="195">
        <v>141</v>
      </c>
      <c r="F25" s="195">
        <v>329</v>
      </c>
      <c r="G25" s="195">
        <v>255</v>
      </c>
      <c r="H25" s="196">
        <f t="shared" si="0"/>
        <v>-0.22492401215805469</v>
      </c>
      <c r="I25" s="197">
        <f t="shared" si="1"/>
        <v>-0.43584070796460173</v>
      </c>
      <c r="J25" s="196">
        <f t="shared" si="2"/>
        <v>2.0605261371680128E-4</v>
      </c>
      <c r="K25" s="198">
        <f t="shared" si="3"/>
        <v>1</v>
      </c>
      <c r="L25" s="195">
        <v>280</v>
      </c>
      <c r="M25" s="195">
        <v>25</v>
      </c>
      <c r="N25" s="195">
        <v>58</v>
      </c>
      <c r="O25" s="195">
        <v>131</v>
      </c>
      <c r="P25" s="195">
        <v>124</v>
      </c>
      <c r="Q25" s="196">
        <f t="shared" si="4"/>
        <v>-5.3435114503816772E-2</v>
      </c>
      <c r="R25" s="197">
        <f t="shared" si="5"/>
        <v>-0.55714285714285716</v>
      </c>
      <c r="S25" s="196">
        <f t="shared" si="6"/>
        <v>3.5556982932648192E-4</v>
      </c>
      <c r="T25" s="198">
        <f t="shared" si="7"/>
        <v>0.48627450980392156</v>
      </c>
      <c r="U25" s="195">
        <v>155</v>
      </c>
      <c r="V25" s="195">
        <v>54</v>
      </c>
      <c r="W25" s="195">
        <v>68</v>
      </c>
      <c r="X25" s="195">
        <v>157</v>
      </c>
      <c r="Y25" s="195">
        <v>72</v>
      </c>
      <c r="Z25" s="196">
        <f t="shared" si="8"/>
        <v>-0.54140127388535031</v>
      </c>
      <c r="AA25" s="197">
        <f t="shared" si="9"/>
        <v>-0.53548387096774186</v>
      </c>
      <c r="AB25" s="196">
        <f t="shared" si="10"/>
        <v>1.6076703739843206E-4</v>
      </c>
      <c r="AC25" s="198">
        <f t="shared" si="11"/>
        <v>0.28235294117647058</v>
      </c>
      <c r="AD25" s="121"/>
      <c r="AE25" s="121"/>
    </row>
    <row r="26" spans="2:31" x14ac:dyDescent="0.25">
      <c r="B26" s="194" t="s">
        <v>245</v>
      </c>
      <c r="C26" s="195">
        <v>3244</v>
      </c>
      <c r="D26" s="195">
        <v>2147</v>
      </c>
      <c r="E26" s="195">
        <v>3023</v>
      </c>
      <c r="F26" s="195">
        <v>5062</v>
      </c>
      <c r="G26" s="195">
        <v>6122</v>
      </c>
      <c r="H26" s="196">
        <f t="shared" si="0"/>
        <v>0.20940339786645601</v>
      </c>
      <c r="I26" s="197">
        <f t="shared" si="1"/>
        <v>0.88717632552404435</v>
      </c>
      <c r="J26" s="196">
        <f t="shared" si="2"/>
        <v>4.9468788281343433E-3</v>
      </c>
      <c r="K26" s="198">
        <f t="shared" si="3"/>
        <v>1</v>
      </c>
      <c r="L26" s="195">
        <v>545</v>
      </c>
      <c r="M26" s="195">
        <v>347</v>
      </c>
      <c r="N26" s="195">
        <v>503</v>
      </c>
      <c r="O26" s="195">
        <v>759</v>
      </c>
      <c r="P26" s="195">
        <v>1093</v>
      </c>
      <c r="Q26" s="196">
        <f t="shared" si="4"/>
        <v>0.44005270092226612</v>
      </c>
      <c r="R26" s="197">
        <f t="shared" si="5"/>
        <v>1.0055045871559631</v>
      </c>
      <c r="S26" s="196">
        <f t="shared" si="6"/>
        <v>3.1341759955955222E-3</v>
      </c>
      <c r="T26" s="198">
        <f t="shared" si="7"/>
        <v>0.17853642600457367</v>
      </c>
      <c r="U26" s="195">
        <v>2263</v>
      </c>
      <c r="V26" s="195">
        <v>1409</v>
      </c>
      <c r="W26" s="195">
        <v>2134</v>
      </c>
      <c r="X26" s="195">
        <v>3343</v>
      </c>
      <c r="Y26" s="195">
        <v>4010</v>
      </c>
      <c r="Z26" s="196">
        <f t="shared" si="8"/>
        <v>0.19952138797487295</v>
      </c>
      <c r="AA26" s="197">
        <f t="shared" si="9"/>
        <v>0.77198409191338935</v>
      </c>
      <c r="AB26" s="196">
        <f t="shared" si="10"/>
        <v>8.9538308328848976E-3</v>
      </c>
      <c r="AC26" s="198">
        <f t="shared" si="11"/>
        <v>0.65501470107807902</v>
      </c>
      <c r="AD26" s="121"/>
      <c r="AE26" s="121"/>
    </row>
    <row r="27" spans="2:31" x14ac:dyDescent="0.25">
      <c r="B27" s="194" t="s">
        <v>236</v>
      </c>
      <c r="C27" s="195">
        <v>1097</v>
      </c>
      <c r="D27" s="195">
        <v>177</v>
      </c>
      <c r="E27" s="195">
        <v>595</v>
      </c>
      <c r="F27" s="195">
        <v>1016</v>
      </c>
      <c r="G27" s="195">
        <v>1036</v>
      </c>
      <c r="H27" s="196">
        <f t="shared" si="0"/>
        <v>1.9685039370078705E-2</v>
      </c>
      <c r="I27" s="197">
        <f t="shared" si="1"/>
        <v>-5.5606198723792133E-2</v>
      </c>
      <c r="J27" s="196">
        <f t="shared" si="2"/>
        <v>8.3713924631610248E-4</v>
      </c>
      <c r="K27" s="198">
        <f t="shared" si="3"/>
        <v>1</v>
      </c>
      <c r="L27" s="195">
        <v>179</v>
      </c>
      <c r="M27" s="195">
        <v>52</v>
      </c>
      <c r="N27" s="195">
        <v>115</v>
      </c>
      <c r="O27" s="195">
        <v>255</v>
      </c>
      <c r="P27" s="195">
        <v>279</v>
      </c>
      <c r="Q27" s="196">
        <f t="shared" si="4"/>
        <v>9.4117647058823639E-2</v>
      </c>
      <c r="R27" s="197">
        <f t="shared" si="5"/>
        <v>0.55865921787709505</v>
      </c>
      <c r="S27" s="196">
        <f t="shared" si="6"/>
        <v>8.0003211598458435E-4</v>
      </c>
      <c r="T27" s="198">
        <f t="shared" si="7"/>
        <v>0.26930501930501932</v>
      </c>
      <c r="U27" s="195">
        <v>747</v>
      </c>
      <c r="V27" s="195">
        <v>86</v>
      </c>
      <c r="W27" s="195">
        <v>336</v>
      </c>
      <c r="X27" s="195">
        <v>494</v>
      </c>
      <c r="Y27" s="195">
        <v>472</v>
      </c>
      <c r="Z27" s="196">
        <f t="shared" si="8"/>
        <v>-4.4534412955465563E-2</v>
      </c>
      <c r="AA27" s="197">
        <f t="shared" si="9"/>
        <v>-0.36813922356091033</v>
      </c>
      <c r="AB27" s="196">
        <f t="shared" si="10"/>
        <v>1.0539172451674991E-3</v>
      </c>
      <c r="AC27" s="198">
        <f t="shared" si="11"/>
        <v>0.45559845559845558</v>
      </c>
      <c r="AD27" s="121"/>
      <c r="AE27" s="121"/>
    </row>
    <row r="28" spans="2:31" x14ac:dyDescent="0.25">
      <c r="B28" s="194" t="s">
        <v>224</v>
      </c>
      <c r="C28" s="195">
        <v>6699</v>
      </c>
      <c r="D28" s="195">
        <v>157</v>
      </c>
      <c r="E28" s="195">
        <v>1048</v>
      </c>
      <c r="F28" s="195">
        <v>4134</v>
      </c>
      <c r="G28" s="195">
        <v>5837</v>
      </c>
      <c r="H28" s="196">
        <f t="shared" si="0"/>
        <v>0.41194968553459121</v>
      </c>
      <c r="I28" s="197">
        <f t="shared" si="1"/>
        <v>-0.12867592177937004</v>
      </c>
      <c r="J28" s="196">
        <f t="shared" si="2"/>
        <v>4.7165847304508589E-3</v>
      </c>
      <c r="K28" s="198">
        <f t="shared" si="3"/>
        <v>1</v>
      </c>
      <c r="L28" s="195">
        <v>5480</v>
      </c>
      <c r="M28" s="195">
        <v>117</v>
      </c>
      <c r="N28" s="195">
        <v>931</v>
      </c>
      <c r="O28" s="195">
        <v>3676</v>
      </c>
      <c r="P28" s="195">
        <v>5129</v>
      </c>
      <c r="Q28" s="196">
        <f t="shared" si="4"/>
        <v>0.39526659412404785</v>
      </c>
      <c r="R28" s="197">
        <f t="shared" si="5"/>
        <v>-6.4051094890510973E-2</v>
      </c>
      <c r="S28" s="196">
        <f t="shared" si="6"/>
        <v>1.4707400440447788E-2</v>
      </c>
      <c r="T28" s="198">
        <f t="shared" si="7"/>
        <v>0.87870481411684087</v>
      </c>
      <c r="U28" s="195">
        <v>1144</v>
      </c>
      <c r="V28" s="195">
        <v>32</v>
      </c>
      <c r="W28" s="195">
        <v>48</v>
      </c>
      <c r="X28" s="195">
        <v>359</v>
      </c>
      <c r="Y28" s="195">
        <v>602</v>
      </c>
      <c r="Z28" s="196">
        <f t="shared" si="8"/>
        <v>0.67688022284122562</v>
      </c>
      <c r="AA28" s="197">
        <f t="shared" si="9"/>
        <v>-0.47377622377622375</v>
      </c>
      <c r="AB28" s="196">
        <f t="shared" si="10"/>
        <v>1.3441910626924459E-3</v>
      </c>
      <c r="AC28" s="198">
        <f t="shared" si="11"/>
        <v>0.10313517217748844</v>
      </c>
      <c r="AD28" s="121"/>
      <c r="AE28" s="121"/>
    </row>
    <row r="29" spans="2:31" x14ac:dyDescent="0.25">
      <c r="B29" s="194" t="s">
        <v>216</v>
      </c>
      <c r="C29" s="195">
        <v>5527</v>
      </c>
      <c r="D29" s="195">
        <v>771</v>
      </c>
      <c r="E29" s="195">
        <v>3357</v>
      </c>
      <c r="F29" s="195">
        <v>5130</v>
      </c>
      <c r="G29" s="195">
        <v>5259</v>
      </c>
      <c r="H29" s="196">
        <f t="shared" si="0"/>
        <v>2.5146198830409361E-2</v>
      </c>
      <c r="I29" s="197">
        <f t="shared" si="1"/>
        <v>-4.8489234666184156E-2</v>
      </c>
      <c r="J29" s="196">
        <f t="shared" si="2"/>
        <v>4.2495321393594427E-3</v>
      </c>
      <c r="K29" s="198">
        <f t="shared" si="3"/>
        <v>1</v>
      </c>
      <c r="L29" s="195">
        <v>1811</v>
      </c>
      <c r="M29" s="195">
        <v>253</v>
      </c>
      <c r="N29" s="195">
        <v>1056</v>
      </c>
      <c r="O29" s="195">
        <v>1774</v>
      </c>
      <c r="P29" s="195">
        <v>1785</v>
      </c>
      <c r="Q29" s="196">
        <f t="shared" si="4"/>
        <v>6.2006764374296086E-3</v>
      </c>
      <c r="R29" s="197">
        <f t="shared" si="5"/>
        <v>-1.4356709000552192E-2</v>
      </c>
      <c r="S29" s="196">
        <f t="shared" si="6"/>
        <v>5.1184850431271797E-3</v>
      </c>
      <c r="T29" s="198">
        <f t="shared" si="7"/>
        <v>0.33941814033086137</v>
      </c>
      <c r="U29" s="195">
        <v>2317</v>
      </c>
      <c r="V29" s="195">
        <v>259</v>
      </c>
      <c r="W29" s="195">
        <v>1373</v>
      </c>
      <c r="X29" s="195">
        <v>1975</v>
      </c>
      <c r="Y29" s="195">
        <v>2266</v>
      </c>
      <c r="Z29" s="196">
        <f t="shared" si="8"/>
        <v>0.14734177215189881</v>
      </c>
      <c r="AA29" s="197">
        <f t="shared" si="9"/>
        <v>-2.2011221406991854E-2</v>
      </c>
      <c r="AB29" s="196">
        <f t="shared" si="10"/>
        <v>5.0596959270117654E-3</v>
      </c>
      <c r="AC29" s="198">
        <f t="shared" si="11"/>
        <v>0.43088039551245483</v>
      </c>
      <c r="AD29" s="121"/>
      <c r="AE29" s="121"/>
    </row>
    <row r="30" spans="2:31" x14ac:dyDescent="0.25">
      <c r="B30" s="194" t="s">
        <v>242</v>
      </c>
      <c r="C30" s="195">
        <v>2810</v>
      </c>
      <c r="D30" s="195">
        <v>1225</v>
      </c>
      <c r="E30" s="195">
        <v>3416</v>
      </c>
      <c r="F30" s="195">
        <v>5122</v>
      </c>
      <c r="G30" s="195">
        <v>5615</v>
      </c>
      <c r="H30" s="196">
        <f t="shared" si="0"/>
        <v>9.6251464271768894E-2</v>
      </c>
      <c r="I30" s="197">
        <f t="shared" si="1"/>
        <v>0.99822064056939497</v>
      </c>
      <c r="J30" s="196">
        <f t="shared" si="2"/>
        <v>4.5371977490974089E-3</v>
      </c>
      <c r="K30" s="198">
        <f t="shared" si="3"/>
        <v>1</v>
      </c>
      <c r="L30" s="195">
        <v>816</v>
      </c>
      <c r="M30" s="195">
        <v>151</v>
      </c>
      <c r="N30" s="195">
        <v>567</v>
      </c>
      <c r="O30" s="195">
        <v>815</v>
      </c>
      <c r="P30" s="195">
        <v>917</v>
      </c>
      <c r="Q30" s="196">
        <f t="shared" si="4"/>
        <v>0.12515337423312878</v>
      </c>
      <c r="R30" s="197">
        <f t="shared" si="5"/>
        <v>0.12377450980392157</v>
      </c>
      <c r="S30" s="196">
        <f t="shared" si="6"/>
        <v>2.629496237841806E-3</v>
      </c>
      <c r="T30" s="198">
        <f t="shared" si="7"/>
        <v>0.16331255565449687</v>
      </c>
      <c r="U30" s="195">
        <v>1049</v>
      </c>
      <c r="V30" s="195">
        <v>551</v>
      </c>
      <c r="W30" s="195">
        <v>1447</v>
      </c>
      <c r="X30" s="195">
        <v>2451</v>
      </c>
      <c r="Y30" s="195">
        <v>2369</v>
      </c>
      <c r="Z30" s="196">
        <f t="shared" si="8"/>
        <v>-3.3455732354141121E-2</v>
      </c>
      <c r="AA30" s="197">
        <f t="shared" si="9"/>
        <v>1.2583412774070544</v>
      </c>
      <c r="AB30" s="196">
        <f t="shared" si="10"/>
        <v>5.2896821055122998E-3</v>
      </c>
      <c r="AC30" s="198">
        <f t="shared" si="11"/>
        <v>0.42190560997328586</v>
      </c>
      <c r="AD30" s="121"/>
      <c r="AE30" s="121"/>
    </row>
    <row r="31" spans="2:31" x14ac:dyDescent="0.25">
      <c r="B31" s="194" t="s">
        <v>228</v>
      </c>
      <c r="C31" s="195">
        <v>9897</v>
      </c>
      <c r="D31" s="195">
        <v>1413</v>
      </c>
      <c r="E31" s="195">
        <v>4310</v>
      </c>
      <c r="F31" s="195">
        <v>10339</v>
      </c>
      <c r="G31" s="195">
        <v>13143</v>
      </c>
      <c r="H31" s="196">
        <f t="shared" si="0"/>
        <v>0.27120611277686435</v>
      </c>
      <c r="I31" s="197">
        <f t="shared" si="1"/>
        <v>0.32797817520460737</v>
      </c>
      <c r="J31" s="196">
        <f t="shared" si="2"/>
        <v>1.0620194125803605E-2</v>
      </c>
      <c r="K31" s="198">
        <f t="shared" si="3"/>
        <v>1</v>
      </c>
      <c r="L31" s="195">
        <v>4298</v>
      </c>
      <c r="M31" s="195">
        <v>304</v>
      </c>
      <c r="N31" s="195">
        <v>1270</v>
      </c>
      <c r="O31" s="195">
        <v>4233</v>
      </c>
      <c r="P31" s="195">
        <v>5907</v>
      </c>
      <c r="Q31" s="196">
        <f t="shared" si="4"/>
        <v>0.39546420978029762</v>
      </c>
      <c r="R31" s="197">
        <f t="shared" si="5"/>
        <v>0.37436016751977674</v>
      </c>
      <c r="S31" s="196">
        <f t="shared" si="6"/>
        <v>1.6938314369609103E-2</v>
      </c>
      <c r="T31" s="198">
        <f t="shared" si="7"/>
        <v>0.44944076694818536</v>
      </c>
      <c r="U31" s="195">
        <v>2223</v>
      </c>
      <c r="V31" s="195">
        <v>814</v>
      </c>
      <c r="W31" s="195">
        <v>2103</v>
      </c>
      <c r="X31" s="195">
        <v>3666</v>
      </c>
      <c r="Y31" s="195">
        <v>4319</v>
      </c>
      <c r="Z31" s="196">
        <f t="shared" si="8"/>
        <v>0.1781232951445717</v>
      </c>
      <c r="AA31" s="197">
        <f t="shared" si="9"/>
        <v>0.94286999550157446</v>
      </c>
      <c r="AB31" s="196">
        <f t="shared" si="10"/>
        <v>9.6437893683865017E-3</v>
      </c>
      <c r="AC31" s="198">
        <f t="shared" si="11"/>
        <v>0.32861599330442059</v>
      </c>
      <c r="AD31" s="121"/>
      <c r="AE31" s="121"/>
    </row>
    <row r="32" spans="2:31" x14ac:dyDescent="0.25">
      <c r="B32" s="194" t="s">
        <v>238</v>
      </c>
      <c r="C32" s="195">
        <v>1450</v>
      </c>
      <c r="D32" s="195">
        <v>590</v>
      </c>
      <c r="E32" s="195">
        <v>1325</v>
      </c>
      <c r="F32" s="195">
        <v>2533</v>
      </c>
      <c r="G32" s="195">
        <v>3059</v>
      </c>
      <c r="H32" s="196">
        <f t="shared" si="0"/>
        <v>0.20765890248716934</v>
      </c>
      <c r="I32" s="197">
        <f t="shared" si="1"/>
        <v>1.1096551724137931</v>
      </c>
      <c r="J32" s="196">
        <f t="shared" si="2"/>
        <v>2.4718233151360593E-3</v>
      </c>
      <c r="K32" s="198">
        <f t="shared" si="3"/>
        <v>1</v>
      </c>
      <c r="L32" s="195">
        <v>364</v>
      </c>
      <c r="M32" s="195">
        <v>48</v>
      </c>
      <c r="N32" s="195">
        <v>293</v>
      </c>
      <c r="O32" s="195">
        <v>650</v>
      </c>
      <c r="P32" s="195">
        <v>585</v>
      </c>
      <c r="Q32" s="196">
        <f t="shared" si="4"/>
        <v>-9.9999999999999978E-2</v>
      </c>
      <c r="R32" s="197">
        <f t="shared" si="5"/>
        <v>0.60714285714285721</v>
      </c>
      <c r="S32" s="196">
        <f t="shared" si="6"/>
        <v>1.6774866948063864E-3</v>
      </c>
      <c r="T32" s="198">
        <f t="shared" si="7"/>
        <v>0.19123896698267406</v>
      </c>
      <c r="U32" s="195">
        <v>925</v>
      </c>
      <c r="V32" s="195">
        <v>451</v>
      </c>
      <c r="W32" s="195">
        <v>932</v>
      </c>
      <c r="X32" s="195">
        <v>1294</v>
      </c>
      <c r="Y32" s="195">
        <v>1406</v>
      </c>
      <c r="Z32" s="196">
        <f t="shared" si="8"/>
        <v>8.6553323029366247E-2</v>
      </c>
      <c r="AA32" s="197">
        <f t="shared" si="9"/>
        <v>0.52</v>
      </c>
      <c r="AB32" s="196">
        <f t="shared" si="10"/>
        <v>3.139422980308271E-3</v>
      </c>
      <c r="AC32" s="198">
        <f t="shared" si="11"/>
        <v>0.45962732919254656</v>
      </c>
      <c r="AD32" s="121"/>
      <c r="AE32" s="121"/>
    </row>
    <row r="33" spans="1:39" x14ac:dyDescent="0.25">
      <c r="B33" s="194" t="s">
        <v>234</v>
      </c>
      <c r="C33" s="195">
        <v>1117</v>
      </c>
      <c r="D33" s="195">
        <v>590</v>
      </c>
      <c r="E33" s="195">
        <v>1670</v>
      </c>
      <c r="F33" s="195">
        <v>1760</v>
      </c>
      <c r="G33" s="195">
        <v>1683</v>
      </c>
      <c r="H33" s="196">
        <f t="shared" si="0"/>
        <v>-4.3749999999999956E-2</v>
      </c>
      <c r="I33" s="197">
        <f t="shared" si="1"/>
        <v>0.50671441360787828</v>
      </c>
      <c r="J33" s="196">
        <f t="shared" si="2"/>
        <v>1.3599472505308886E-3</v>
      </c>
      <c r="K33" s="198">
        <f t="shared" si="3"/>
        <v>1</v>
      </c>
      <c r="L33" s="195">
        <v>306</v>
      </c>
      <c r="M33" s="195">
        <v>124</v>
      </c>
      <c r="N33" s="195">
        <v>517</v>
      </c>
      <c r="O33" s="195">
        <v>635</v>
      </c>
      <c r="P33" s="195">
        <v>505</v>
      </c>
      <c r="Q33" s="196">
        <f t="shared" si="4"/>
        <v>-0.20472440944881887</v>
      </c>
      <c r="R33" s="197">
        <f t="shared" si="5"/>
        <v>0.65032679738562083</v>
      </c>
      <c r="S33" s="196">
        <f t="shared" si="6"/>
        <v>1.4480868049183337E-3</v>
      </c>
      <c r="T33" s="198">
        <f t="shared" si="7"/>
        <v>0.30005941770647654</v>
      </c>
      <c r="U33" s="195">
        <v>264</v>
      </c>
      <c r="V33" s="195">
        <v>122</v>
      </c>
      <c r="W33" s="195">
        <v>340</v>
      </c>
      <c r="X33" s="195">
        <v>428</v>
      </c>
      <c r="Y33" s="195">
        <v>400</v>
      </c>
      <c r="Z33" s="196">
        <f t="shared" si="8"/>
        <v>-6.5420560747663559E-2</v>
      </c>
      <c r="AA33" s="197">
        <f t="shared" si="9"/>
        <v>0.51515151515151514</v>
      </c>
      <c r="AB33" s="196">
        <f t="shared" si="10"/>
        <v>8.9315020776906703E-4</v>
      </c>
      <c r="AC33" s="198">
        <f t="shared" si="11"/>
        <v>0.23767082590612001</v>
      </c>
      <c r="AD33" s="121"/>
      <c r="AE33" s="121"/>
    </row>
    <row r="34" spans="1:39" x14ac:dyDescent="0.25">
      <c r="B34" s="194" t="s">
        <v>240</v>
      </c>
      <c r="C34" s="195">
        <v>6119</v>
      </c>
      <c r="D34" s="195">
        <v>463</v>
      </c>
      <c r="E34" s="195">
        <v>695</v>
      </c>
      <c r="F34" s="195">
        <v>872</v>
      </c>
      <c r="G34" s="195">
        <v>1070</v>
      </c>
      <c r="H34" s="196">
        <f t="shared" si="0"/>
        <v>0.22706422018348627</v>
      </c>
      <c r="I34" s="197">
        <f t="shared" si="1"/>
        <v>-0.82513482595195287</v>
      </c>
      <c r="J34" s="196">
        <f t="shared" si="2"/>
        <v>8.6461292814500937E-4</v>
      </c>
      <c r="K34" s="198">
        <f t="shared" si="3"/>
        <v>1</v>
      </c>
      <c r="L34" s="195">
        <v>388</v>
      </c>
      <c r="M34" s="195">
        <v>135</v>
      </c>
      <c r="N34" s="195">
        <v>192</v>
      </c>
      <c r="O34" s="195">
        <v>267</v>
      </c>
      <c r="P34" s="195">
        <v>297</v>
      </c>
      <c r="Q34" s="196">
        <f t="shared" si="4"/>
        <v>0.11235955056179781</v>
      </c>
      <c r="R34" s="197">
        <f t="shared" si="5"/>
        <v>-0.23453608247422686</v>
      </c>
      <c r="S34" s="196">
        <f t="shared" si="6"/>
        <v>8.5164709120939624E-4</v>
      </c>
      <c r="T34" s="198">
        <f t="shared" si="7"/>
        <v>0.27757009345794392</v>
      </c>
      <c r="U34" s="195">
        <v>5525</v>
      </c>
      <c r="V34" s="195">
        <v>208</v>
      </c>
      <c r="W34" s="195">
        <v>375</v>
      </c>
      <c r="X34" s="195">
        <v>428</v>
      </c>
      <c r="Y34" s="195">
        <v>615</v>
      </c>
      <c r="Z34" s="196">
        <f t="shared" si="8"/>
        <v>0.43691588785046731</v>
      </c>
      <c r="AA34" s="197">
        <f t="shared" si="9"/>
        <v>-0.88868778280542982</v>
      </c>
      <c r="AB34" s="196">
        <f t="shared" si="10"/>
        <v>1.3732184444449405E-3</v>
      </c>
      <c r="AC34" s="198">
        <f t="shared" si="11"/>
        <v>0.57476635514018692</v>
      </c>
      <c r="AD34" s="121"/>
      <c r="AE34" s="121"/>
    </row>
    <row r="35" spans="1:39" x14ac:dyDescent="0.25">
      <c r="B35" s="194" t="s">
        <v>218</v>
      </c>
      <c r="C35" s="195">
        <v>641</v>
      </c>
      <c r="D35" s="195">
        <v>92</v>
      </c>
      <c r="E35" s="195">
        <v>225</v>
      </c>
      <c r="F35" s="195">
        <v>549</v>
      </c>
      <c r="G35" s="195">
        <v>641</v>
      </c>
      <c r="H35" s="196">
        <f t="shared" si="0"/>
        <v>0.16757741347905286</v>
      </c>
      <c r="I35" s="197">
        <f t="shared" si="1"/>
        <v>0</v>
      </c>
      <c r="J35" s="196">
        <f t="shared" si="2"/>
        <v>5.1795970742144956E-4</v>
      </c>
      <c r="K35" s="198">
        <f t="shared" si="3"/>
        <v>1</v>
      </c>
      <c r="L35" s="195">
        <v>151</v>
      </c>
      <c r="M35" s="195">
        <v>52</v>
      </c>
      <c r="N35" s="195">
        <v>75</v>
      </c>
      <c r="O35" s="195">
        <v>204</v>
      </c>
      <c r="P35" s="195">
        <v>229</v>
      </c>
      <c r="Q35" s="196">
        <f t="shared" si="4"/>
        <v>0.12254901960784315</v>
      </c>
      <c r="R35" s="197">
        <f t="shared" si="5"/>
        <v>0.51655629139072845</v>
      </c>
      <c r="S35" s="196">
        <f t="shared" si="6"/>
        <v>6.5665718480455127E-4</v>
      </c>
      <c r="T35" s="198">
        <f t="shared" si="7"/>
        <v>0.35725429017160687</v>
      </c>
      <c r="U35" s="195">
        <v>251</v>
      </c>
      <c r="V35" s="195">
        <v>12</v>
      </c>
      <c r="W35" s="195">
        <v>84</v>
      </c>
      <c r="X35" s="195">
        <v>229</v>
      </c>
      <c r="Y35" s="195">
        <v>279</v>
      </c>
      <c r="Z35" s="196">
        <f t="shared" si="8"/>
        <v>0.21834061135371186</v>
      </c>
      <c r="AA35" s="197">
        <f t="shared" si="9"/>
        <v>0.11155378486055767</v>
      </c>
      <c r="AB35" s="196">
        <f t="shared" si="10"/>
        <v>6.229722699189243E-4</v>
      </c>
      <c r="AC35" s="198">
        <f t="shared" si="11"/>
        <v>0.43525741029641185</v>
      </c>
      <c r="AD35" s="121"/>
      <c r="AE35" s="121"/>
    </row>
    <row r="36" spans="1:39" x14ac:dyDescent="0.25">
      <c r="A36" s="199"/>
      <c r="B36" s="200" t="s">
        <v>386</v>
      </c>
      <c r="C36" s="201">
        <f>C11-SUM(C12:C35)</f>
        <v>52084</v>
      </c>
      <c r="D36" s="201">
        <f>D11-SUM(D12:D35)</f>
        <v>16898</v>
      </c>
      <c r="E36" s="201">
        <f>E11-SUM(E12:E35)</f>
        <v>32158</v>
      </c>
      <c r="F36" s="201">
        <f>F11-SUM(F12:F35)</f>
        <v>45393</v>
      </c>
      <c r="G36" s="201">
        <f>G11-SUM(G12:G35)</f>
        <v>40731</v>
      </c>
      <c r="H36" s="202">
        <f t="shared" si="0"/>
        <v>-0.10270305994316309</v>
      </c>
      <c r="I36" s="203">
        <f t="shared" si="1"/>
        <v>-0.21797480992243301</v>
      </c>
      <c r="J36" s="202">
        <f t="shared" si="2"/>
        <v>3.2912662781564836E-2</v>
      </c>
      <c r="K36" s="204">
        <f t="shared" si="3"/>
        <v>1</v>
      </c>
      <c r="L36" s="201">
        <f>L11-SUM(L12:L35)</f>
        <v>15627</v>
      </c>
      <c r="M36" s="201">
        <f>M11-SUM(M12:M35)</f>
        <v>3835</v>
      </c>
      <c r="N36" s="201">
        <f>N11-SUM(N12:N35)</f>
        <v>8669</v>
      </c>
      <c r="O36" s="201">
        <f>O11-SUM(O12:O35)</f>
        <v>11280</v>
      </c>
      <c r="P36" s="201">
        <f>P11-SUM(P12:P35)</f>
        <v>12070</v>
      </c>
      <c r="Q36" s="202">
        <f t="shared" si="4"/>
        <v>7.0035460992907694E-2</v>
      </c>
      <c r="R36" s="203">
        <f t="shared" si="5"/>
        <v>-0.22761886478530746</v>
      </c>
      <c r="S36" s="202">
        <f t="shared" si="6"/>
        <v>3.4610708386859972E-2</v>
      </c>
      <c r="T36" s="204">
        <f t="shared" si="7"/>
        <v>0.29633448724558692</v>
      </c>
      <c r="U36" s="201">
        <f>U11-SUM(U12:U35)</f>
        <v>22893</v>
      </c>
      <c r="V36" s="201">
        <f>V11-SUM(V12:V35)</f>
        <v>8436</v>
      </c>
      <c r="W36" s="201">
        <f>W11-SUM(W12:W35)</f>
        <v>15569</v>
      </c>
      <c r="X36" s="201">
        <f>X11-SUM(X12:X35)</f>
        <v>20943</v>
      </c>
      <c r="Y36" s="201">
        <f>Y11-SUM(Y12:Y35)</f>
        <v>19113</v>
      </c>
      <c r="Z36" s="202">
        <f t="shared" si="8"/>
        <v>-8.7380031514109779E-2</v>
      </c>
      <c r="AA36" s="203">
        <f t="shared" si="9"/>
        <v>-0.1651159743152929</v>
      </c>
      <c r="AB36" s="202">
        <f t="shared" si="10"/>
        <v>4.2676949802725447E-2</v>
      </c>
      <c r="AC36" s="204">
        <f t="shared" si="11"/>
        <v>0.46924946600869116</v>
      </c>
      <c r="AD36" s="121"/>
      <c r="AE36" s="121"/>
    </row>
    <row r="37" spans="1:39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D37" s="121"/>
      <c r="AE37" s="121"/>
      <c r="AI37" s="121"/>
      <c r="AJ37" s="121"/>
    </row>
    <row r="38" spans="1:39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2"/>
      <c r="AD38" s="50"/>
      <c r="AE38" s="50"/>
      <c r="AF38" s="50"/>
      <c r="AG38" s="50"/>
      <c r="AH38" s="50"/>
      <c r="AI38" s="50"/>
      <c r="AJ38" s="50"/>
      <c r="AK38" s="50"/>
      <c r="AL38" s="50"/>
      <c r="AM38" s="50"/>
    </row>
    <row r="39" spans="1:39" s="184" customFormat="1" ht="75" x14ac:dyDescent="0.25">
      <c r="B39" s="180"/>
      <c r="C39" s="181" t="s">
        <v>515</v>
      </c>
      <c r="D39" s="181" t="s">
        <v>519</v>
      </c>
      <c r="E39" s="181" t="s">
        <v>516</v>
      </c>
      <c r="F39" s="181" t="s">
        <v>517</v>
      </c>
      <c r="G39" s="181" t="s">
        <v>518</v>
      </c>
      <c r="H39" s="182" t="str">
        <f>CONCATENATE("var. ",RIGHT(G39,2),"/",RIGHT(F39,2))</f>
        <v>var. 23/22</v>
      </c>
      <c r="I39" s="182" t="str">
        <f>CONCATENATE("var. ",RIGHT(G39,2),"/",RIGHT(C39,2))</f>
        <v>var. 23/19</v>
      </c>
      <c r="J39" s="182" t="str">
        <f>CONCATENATE("Cuota s/ total lugares de residencia ",RIGHT(G39,4))</f>
        <v>Cuota s/ total lugares de residencia 2023</v>
      </c>
      <c r="K39" s="183" t="str">
        <f>CONCATENATE("cuota s/ Canarias ",RIGHT(G39,4))</f>
        <v>cuota s/ Canarias 2023</v>
      </c>
      <c r="L39" s="181" t="s">
        <v>515</v>
      </c>
      <c r="M39" s="181" t="s">
        <v>519</v>
      </c>
      <c r="N39" s="181" t="s">
        <v>516</v>
      </c>
      <c r="O39" s="181" t="s">
        <v>517</v>
      </c>
      <c r="P39" s="181" t="s">
        <v>518</v>
      </c>
      <c r="Q39" s="182" t="str">
        <f>CONCATENATE("var. ",RIGHT(P39,2),"/",RIGHT(O39,2))</f>
        <v>var. 23/22</v>
      </c>
      <c r="R39" s="182" t="str">
        <f>CONCATENATE("var. ",RIGHT(P39,2),"/",RIGHT(L39,2))</f>
        <v>var. 23/19</v>
      </c>
      <c r="S39" s="182" t="str">
        <f>CONCATENATE("Cuota s/ total lugares de residencia ",RIGHT(P39,4))</f>
        <v>Cuota s/ total lugares de residencia 2023</v>
      </c>
      <c r="T39" s="183" t="str">
        <f>CONCATENATE("cuota s/ Canarias ",RIGHT(P39,4))</f>
        <v>cuota s/ Canarias 2023</v>
      </c>
      <c r="U39" s="181" t="s">
        <v>515</v>
      </c>
      <c r="V39" s="181" t="s">
        <v>519</v>
      </c>
      <c r="W39" s="181" t="s">
        <v>516</v>
      </c>
      <c r="X39" s="181" t="s">
        <v>517</v>
      </c>
      <c r="Y39" s="181" t="s">
        <v>518</v>
      </c>
      <c r="Z39" s="182" t="str">
        <f>CONCATENATE("var. ",RIGHT(Y39,2),"/",RIGHT(X39,2))</f>
        <v>var. 23/22</v>
      </c>
      <c r="AA39" s="182" t="str">
        <f>CONCATENATE("var. ",RIGHT(Y39,2),"/",RIGHT(U39,2))</f>
        <v>var. 23/19</v>
      </c>
      <c r="AB39" s="182" t="str">
        <f>CONCATENATE("Cuota s/ total lugares de residencia ",RIGHT(Y39,4))</f>
        <v>Cuota s/ total lugares de residencia 2023</v>
      </c>
      <c r="AC39" s="183" t="str">
        <f>CONCATENATE("cuota s/ Canarias ",RIGHT(Y39,4))</f>
        <v>cuota s/ Canarias 2023</v>
      </c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</row>
    <row r="40" spans="1:39" x14ac:dyDescent="0.25">
      <c r="A40" s="1"/>
      <c r="B40" s="185" t="s">
        <v>134</v>
      </c>
      <c r="C40" s="186">
        <v>177390</v>
      </c>
      <c r="D40" s="186">
        <v>76325</v>
      </c>
      <c r="E40" s="186">
        <v>145205</v>
      </c>
      <c r="F40" s="186">
        <v>199508</v>
      </c>
      <c r="G40" s="186">
        <v>187036</v>
      </c>
      <c r="H40" s="187">
        <f>IFERROR(G40/F40-1,"-")</f>
        <v>-6.2513783908414666E-2</v>
      </c>
      <c r="I40" s="187">
        <f>IFERROR(G40/C40-1,"-")</f>
        <v>5.4377360617847703E-2</v>
      </c>
      <c r="J40" s="187">
        <f t="shared" ref="J40:J69" si="12">G40/G$40</f>
        <v>1</v>
      </c>
      <c r="K40" s="188">
        <f>G40/$G7</f>
        <v>0.15113433983974764</v>
      </c>
      <c r="L40" s="186">
        <v>213417</v>
      </c>
      <c r="M40" s="186">
        <v>65311</v>
      </c>
      <c r="N40" s="186">
        <v>144612</v>
      </c>
      <c r="O40" s="186">
        <v>215129</v>
      </c>
      <c r="P40" s="186">
        <v>223604</v>
      </c>
      <c r="Q40" s="187">
        <f>IFERROR(P40/O40-1,"-")</f>
        <v>3.9394967670560499E-2</v>
      </c>
      <c r="R40" s="187">
        <f>IFERROR(P40/L40-1,"-")</f>
        <v>4.7732842275920007E-2</v>
      </c>
      <c r="S40" s="187">
        <f t="shared" ref="S40:S69" si="13">P40/P$40</f>
        <v>1</v>
      </c>
      <c r="T40" s="188">
        <f>P40/$G7</f>
        <v>0.1806830926962025</v>
      </c>
      <c r="U40" s="186">
        <v>22382</v>
      </c>
      <c r="V40" s="186">
        <v>9902</v>
      </c>
      <c r="W40" s="186">
        <v>14809</v>
      </c>
      <c r="X40" s="186">
        <v>17711</v>
      </c>
      <c r="Y40" s="186">
        <v>15330</v>
      </c>
      <c r="Z40" s="187">
        <f>IFERROR(Y40/X40-1,"-")</f>
        <v>-0.13443622607419115</v>
      </c>
      <c r="AA40" s="187">
        <f>IFERROR(Y40/U40-1,"-")</f>
        <v>-0.31507461352872845</v>
      </c>
      <c r="AB40" s="187">
        <f t="shared" ref="AB40:AB69" si="14">Y40/Y$40</f>
        <v>1</v>
      </c>
      <c r="AC40" s="188">
        <f>Y40/$G7</f>
        <v>1.2387398306974759E-2</v>
      </c>
      <c r="AD40" s="121"/>
      <c r="AE40" s="121"/>
      <c r="AF40" s="50"/>
      <c r="AG40" s="50"/>
      <c r="AH40" s="50"/>
      <c r="AI40" s="50"/>
      <c r="AJ40" s="50"/>
      <c r="AK40" s="50"/>
      <c r="AL40" s="50"/>
      <c r="AM40" s="50"/>
    </row>
    <row r="41" spans="1:39" x14ac:dyDescent="0.25">
      <c r="A41" s="1"/>
      <c r="B41" s="189" t="s">
        <v>167</v>
      </c>
      <c r="C41" s="190">
        <v>45598</v>
      </c>
      <c r="D41" s="190">
        <v>31175</v>
      </c>
      <c r="E41" s="190">
        <v>46687</v>
      </c>
      <c r="F41" s="190">
        <v>46928</v>
      </c>
      <c r="G41" s="190">
        <v>40853</v>
      </c>
      <c r="H41" s="191">
        <f>IFERROR(G41/F41-1,"-")</f>
        <v>-0.12945363109444252</v>
      </c>
      <c r="I41" s="192">
        <f>IFERROR(G41/C41-1,"-")</f>
        <v>-0.10406158164831791</v>
      </c>
      <c r="J41" s="191">
        <f t="shared" si="12"/>
        <v>0.21842319125729806</v>
      </c>
      <c r="K41" s="193">
        <f t="shared" ref="K41:K69" si="15">G41/$G8</f>
        <v>0.1125089160555095</v>
      </c>
      <c r="L41" s="190">
        <v>41287</v>
      </c>
      <c r="M41" s="190">
        <v>35975</v>
      </c>
      <c r="N41" s="190">
        <v>59493</v>
      </c>
      <c r="O41" s="190">
        <v>50656</v>
      </c>
      <c r="P41" s="190">
        <v>48253</v>
      </c>
      <c r="Q41" s="191">
        <f>IFERROR(P41/O41-1,"-")</f>
        <v>-4.7437618445988594E-2</v>
      </c>
      <c r="R41" s="192">
        <f>IFERROR(P41/L41-1,"-")</f>
        <v>0.16872138929929514</v>
      </c>
      <c r="S41" s="191">
        <f t="shared" si="13"/>
        <v>0.21579667626697197</v>
      </c>
      <c r="T41" s="193">
        <f t="shared" ref="T41:T69" si="16">P41/$G8</f>
        <v>0.1328884715058013</v>
      </c>
      <c r="U41" s="190">
        <v>12961</v>
      </c>
      <c r="V41" s="190">
        <v>9002</v>
      </c>
      <c r="W41" s="190">
        <v>10382</v>
      </c>
      <c r="X41" s="190">
        <v>11959</v>
      </c>
      <c r="Y41" s="190">
        <v>10551</v>
      </c>
      <c r="Z41" s="191">
        <f>IFERROR(Y41/X41-1,"-")</f>
        <v>-0.11773559662179112</v>
      </c>
      <c r="AA41" s="192">
        <f>IFERROR(Y41/U41-1,"-")</f>
        <v>-0.18594244271275362</v>
      </c>
      <c r="AB41" s="191">
        <f t="shared" si="14"/>
        <v>0.68825831702544027</v>
      </c>
      <c r="AC41" s="193">
        <f t="shared" ref="AC41:AC69" si="17">Y41/$G8</f>
        <v>2.9057390480544409E-2</v>
      </c>
      <c r="AD41" s="121"/>
      <c r="AE41" s="121"/>
      <c r="AF41" s="50"/>
      <c r="AG41" s="50"/>
      <c r="AH41" s="50"/>
      <c r="AI41" s="50"/>
      <c r="AJ41" s="50"/>
      <c r="AK41" s="50"/>
      <c r="AL41" s="50"/>
      <c r="AM41" s="50"/>
    </row>
    <row r="42" spans="1:39" x14ac:dyDescent="0.25">
      <c r="A42" s="206"/>
      <c r="B42" s="194" t="s">
        <v>98</v>
      </c>
      <c r="C42" s="195">
        <v>25623</v>
      </c>
      <c r="D42" s="195">
        <v>14450</v>
      </c>
      <c r="E42" s="195">
        <v>25069</v>
      </c>
      <c r="F42" s="195">
        <v>27673</v>
      </c>
      <c r="G42" s="195">
        <v>23155</v>
      </c>
      <c r="H42" s="196">
        <f>IFERROR(G42/F42-1,"-")</f>
        <v>-0.16326383117117771</v>
      </c>
      <c r="I42" s="197">
        <f>IFERROR(G42/C42-1,"-")</f>
        <v>-9.6319712758068943E-2</v>
      </c>
      <c r="J42" s="196">
        <f t="shared" si="12"/>
        <v>0.12379969631514788</v>
      </c>
      <c r="K42" s="198">
        <f t="shared" si="15"/>
        <v>0.12017022601655551</v>
      </c>
      <c r="L42" s="195">
        <v>11958</v>
      </c>
      <c r="M42" s="195">
        <v>12921</v>
      </c>
      <c r="N42" s="195">
        <v>17785</v>
      </c>
      <c r="O42" s="195">
        <v>13835</v>
      </c>
      <c r="P42" s="195">
        <v>12615</v>
      </c>
      <c r="Q42" s="196">
        <f>IFERROR(P42/O42-1,"-")</f>
        <v>-8.8182146729309685E-2</v>
      </c>
      <c r="R42" s="197">
        <f>IFERROR(P42/L42-1,"-")</f>
        <v>5.4942298043151094E-2</v>
      </c>
      <c r="S42" s="196">
        <f t="shared" si="13"/>
        <v>5.6416700953471316E-2</v>
      </c>
      <c r="T42" s="198">
        <f t="shared" si="16"/>
        <v>6.5469548745361594E-2</v>
      </c>
      <c r="U42" s="195">
        <v>8016</v>
      </c>
      <c r="V42" s="195">
        <v>3786</v>
      </c>
      <c r="W42" s="195">
        <v>4602</v>
      </c>
      <c r="X42" s="195">
        <v>4752</v>
      </c>
      <c r="Y42" s="195">
        <v>4702</v>
      </c>
      <c r="Z42" s="196">
        <f>IFERROR(Y42/X42-1,"-")</f>
        <v>-1.0521885521885488E-2</v>
      </c>
      <c r="AA42" s="197">
        <f>IFERROR(Y42/U42-1,"-")</f>
        <v>-0.41342315369261473</v>
      </c>
      <c r="AB42" s="196">
        <f t="shared" si="14"/>
        <v>0.3067188519243314</v>
      </c>
      <c r="AC42" s="198">
        <f t="shared" si="17"/>
        <v>2.4402522251342866E-2</v>
      </c>
      <c r="AD42" s="121"/>
      <c r="AE42" s="121"/>
      <c r="AF42" s="50"/>
      <c r="AG42" s="50"/>
      <c r="AH42" s="50"/>
      <c r="AI42" s="50"/>
      <c r="AJ42" s="50"/>
      <c r="AK42" s="50"/>
      <c r="AL42" s="50"/>
      <c r="AM42" s="50"/>
    </row>
    <row r="43" spans="1:39" x14ac:dyDescent="0.25">
      <c r="A43" s="206"/>
      <c r="B43" s="194" t="s">
        <v>171</v>
      </c>
      <c r="C43" s="195">
        <v>19975</v>
      </c>
      <c r="D43" s="195">
        <v>16725</v>
      </c>
      <c r="E43" s="195">
        <v>21618</v>
      </c>
      <c r="F43" s="195">
        <v>19255</v>
      </c>
      <c r="G43" s="195">
        <v>17698</v>
      </c>
      <c r="H43" s="196">
        <f>IFERROR(G43/F43-1,"-")</f>
        <v>-8.0862113736691721E-2</v>
      </c>
      <c r="I43" s="197">
        <f>IFERROR(G43/C43-1,"-")</f>
        <v>-0.11399249061326655</v>
      </c>
      <c r="J43" s="196">
        <f t="shared" si="12"/>
        <v>9.462349494215018E-2</v>
      </c>
      <c r="K43" s="198">
        <f t="shared" si="15"/>
        <v>0.10384687602685068</v>
      </c>
      <c r="L43" s="195">
        <v>29329</v>
      </c>
      <c r="M43" s="195">
        <v>23054</v>
      </c>
      <c r="N43" s="195">
        <v>41708</v>
      </c>
      <c r="O43" s="195">
        <v>36821</v>
      </c>
      <c r="P43" s="195">
        <v>35638</v>
      </c>
      <c r="Q43" s="196">
        <f>IFERROR(P43/O43-1,"-")</f>
        <v>-3.2128404986284997E-2</v>
      </c>
      <c r="R43" s="197">
        <f>IFERROR(P43/L43-1,"-")</f>
        <v>0.21511132326366389</v>
      </c>
      <c r="S43" s="196">
        <f t="shared" si="13"/>
        <v>0.15937997531350065</v>
      </c>
      <c r="T43" s="198">
        <f t="shared" si="16"/>
        <v>0.20911373984884757</v>
      </c>
      <c r="U43" s="195">
        <v>4945</v>
      </c>
      <c r="V43" s="195">
        <v>5216</v>
      </c>
      <c r="W43" s="195">
        <v>5780</v>
      </c>
      <c r="X43" s="195">
        <v>7207</v>
      </c>
      <c r="Y43" s="195">
        <v>5849</v>
      </c>
      <c r="Z43" s="196">
        <f>IFERROR(Y43/X43-1,"-")</f>
        <v>-0.18842791730262243</v>
      </c>
      <c r="AA43" s="197">
        <f>IFERROR(Y43/U43-1,"-")</f>
        <v>0.1828109201213346</v>
      </c>
      <c r="AB43" s="196">
        <f t="shared" si="14"/>
        <v>0.38153946510110892</v>
      </c>
      <c r="AC43" s="198">
        <f t="shared" si="17"/>
        <v>3.4320283528141579E-2</v>
      </c>
      <c r="AD43" s="121"/>
      <c r="AE43" s="121"/>
      <c r="AF43" s="50"/>
      <c r="AG43" s="50"/>
      <c r="AH43" s="50"/>
      <c r="AI43" s="50"/>
      <c r="AJ43" s="50"/>
      <c r="AK43" s="50"/>
      <c r="AL43" s="50"/>
      <c r="AM43" s="50"/>
    </row>
    <row r="44" spans="1:39" x14ac:dyDescent="0.25">
      <c r="A44" s="1"/>
      <c r="B44" s="189" t="s">
        <v>179</v>
      </c>
      <c r="C44" s="190">
        <v>131792</v>
      </c>
      <c r="D44" s="190">
        <v>45150</v>
      </c>
      <c r="E44" s="190">
        <v>98518</v>
      </c>
      <c r="F44" s="190">
        <v>152580</v>
      </c>
      <c r="G44" s="190">
        <v>146183</v>
      </c>
      <c r="H44" s="191">
        <f>IFERROR(G44/F44-1,"-")</f>
        <v>-4.1925547253899631E-2</v>
      </c>
      <c r="I44" s="192">
        <f>IFERROR(G44/C44-1,"-")</f>
        <v>0.10919479179312863</v>
      </c>
      <c r="J44" s="191">
        <f t="shared" si="12"/>
        <v>0.78157680874270197</v>
      </c>
      <c r="K44" s="193">
        <f t="shared" si="15"/>
        <v>0.16717346778906247</v>
      </c>
      <c r="L44" s="190">
        <v>172130</v>
      </c>
      <c r="M44" s="190">
        <v>29336</v>
      </c>
      <c r="N44" s="190">
        <v>85119</v>
      </c>
      <c r="O44" s="190">
        <v>164473</v>
      </c>
      <c r="P44" s="190">
        <v>175351</v>
      </c>
      <c r="Q44" s="191">
        <f>IFERROR(P44/O44-1,"-")</f>
        <v>6.6138515136223042E-2</v>
      </c>
      <c r="R44" s="192">
        <f>IFERROR(P44/L44-1,"-")</f>
        <v>1.8712600941149127E-2</v>
      </c>
      <c r="S44" s="191">
        <f t="shared" si="13"/>
        <v>0.78420332373302803</v>
      </c>
      <c r="T44" s="193">
        <f t="shared" si="16"/>
        <v>0.20052971104902687</v>
      </c>
      <c r="U44" s="190">
        <v>9421</v>
      </c>
      <c r="V44" s="190">
        <v>900</v>
      </c>
      <c r="W44" s="190">
        <v>4427</v>
      </c>
      <c r="X44" s="190">
        <v>5752</v>
      </c>
      <c r="Y44" s="190">
        <v>4779</v>
      </c>
      <c r="Z44" s="191">
        <f>IFERROR(Y44/X44-1,"-")</f>
        <v>-0.16915855354659248</v>
      </c>
      <c r="AA44" s="192">
        <f>IFERROR(Y44/U44-1,"-")</f>
        <v>-0.4927290096592718</v>
      </c>
      <c r="AB44" s="191">
        <f t="shared" si="14"/>
        <v>0.31174168297455968</v>
      </c>
      <c r="AC44" s="193">
        <f t="shared" si="17"/>
        <v>5.465218271371702E-3</v>
      </c>
      <c r="AD44" s="121"/>
      <c r="AE44" s="121"/>
      <c r="AF44" s="50"/>
      <c r="AG44" s="50"/>
      <c r="AH44" s="50"/>
      <c r="AI44" s="50"/>
      <c r="AJ44" s="50"/>
      <c r="AK44" s="50"/>
      <c r="AL44" s="50"/>
      <c r="AM44" s="50"/>
    </row>
    <row r="45" spans="1:39" x14ac:dyDescent="0.25">
      <c r="A45" s="206"/>
      <c r="B45" s="194" t="s">
        <v>183</v>
      </c>
      <c r="C45" s="195">
        <v>35645</v>
      </c>
      <c r="D45" s="195">
        <v>2283</v>
      </c>
      <c r="E45" s="195">
        <v>12968</v>
      </c>
      <c r="F45" s="195">
        <v>43512</v>
      </c>
      <c r="G45" s="195">
        <v>46704</v>
      </c>
      <c r="H45" s="196">
        <f t="shared" ref="H45:H69" si="18">IFERROR(G45/F45-1,"-")</f>
        <v>7.3359073359073435E-2</v>
      </c>
      <c r="I45" s="197">
        <f t="shared" ref="I45:I69" si="19">IFERROR(G45/C45-1,"-")</f>
        <v>0.31025389255155011</v>
      </c>
      <c r="J45" s="196">
        <f t="shared" si="12"/>
        <v>0.24970593896362198</v>
      </c>
      <c r="K45" s="198">
        <f t="shared" si="15"/>
        <v>0.12010152467013482</v>
      </c>
      <c r="L45" s="195">
        <v>89619</v>
      </c>
      <c r="M45" s="195">
        <v>8622</v>
      </c>
      <c r="N45" s="195">
        <v>35502</v>
      </c>
      <c r="O45" s="195">
        <v>91767</v>
      </c>
      <c r="P45" s="195">
        <v>98734</v>
      </c>
      <c r="Q45" s="196">
        <f t="shared" ref="Q45:Q69" si="20">IFERROR(P45/O45-1,"-")</f>
        <v>7.5920537883988892E-2</v>
      </c>
      <c r="R45" s="197">
        <f t="shared" ref="R45:R69" si="21">IFERROR(P45/L45-1,"-")</f>
        <v>0.10170834309688792</v>
      </c>
      <c r="S45" s="196">
        <f t="shared" si="13"/>
        <v>0.44155739611098194</v>
      </c>
      <c r="T45" s="198">
        <f t="shared" si="16"/>
        <v>0.25389910793039339</v>
      </c>
      <c r="U45" s="195">
        <v>1744</v>
      </c>
      <c r="V45" s="195">
        <v>39</v>
      </c>
      <c r="W45" s="195">
        <v>947</v>
      </c>
      <c r="X45" s="195">
        <v>1398</v>
      </c>
      <c r="Y45" s="195">
        <v>859</v>
      </c>
      <c r="Z45" s="196">
        <f t="shared" ref="Z45:Z69" si="22">IFERROR(Y45/X45-1,"-")</f>
        <v>-0.38555078683834043</v>
      </c>
      <c r="AA45" s="197">
        <f t="shared" ref="AA45:AA69" si="23">IFERROR(Y45/U45-1,"-")</f>
        <v>-0.50745412844036697</v>
      </c>
      <c r="AB45" s="196">
        <f t="shared" si="14"/>
        <v>5.6033920417482064E-2</v>
      </c>
      <c r="AC45" s="198">
        <f t="shared" si="17"/>
        <v>2.2089587549598711E-3</v>
      </c>
      <c r="AD45" s="121"/>
      <c r="AE45" s="121"/>
      <c r="AF45" s="50"/>
      <c r="AG45" s="50"/>
      <c r="AH45" s="50"/>
      <c r="AI45" s="50"/>
      <c r="AJ45" s="50"/>
      <c r="AK45" s="50"/>
      <c r="AL45" s="50"/>
      <c r="AM45" s="50"/>
    </row>
    <row r="46" spans="1:39" x14ac:dyDescent="0.25">
      <c r="A46" s="206"/>
      <c r="B46" s="194" t="s">
        <v>187</v>
      </c>
      <c r="C46" s="195">
        <v>50976</v>
      </c>
      <c r="D46" s="195">
        <v>25054</v>
      </c>
      <c r="E46" s="195">
        <v>39343</v>
      </c>
      <c r="F46" s="195">
        <v>54884</v>
      </c>
      <c r="G46" s="195">
        <v>49573</v>
      </c>
      <c r="H46" s="196">
        <f t="shared" si="18"/>
        <v>-9.6767728299686606E-2</v>
      </c>
      <c r="I46" s="197">
        <f t="shared" si="19"/>
        <v>-2.7522755806654087E-2</v>
      </c>
      <c r="J46" s="196">
        <f t="shared" si="12"/>
        <v>0.26504523193395924</v>
      </c>
      <c r="K46" s="198">
        <f t="shared" si="15"/>
        <v>0.37853543066585216</v>
      </c>
      <c r="L46" s="195">
        <v>19690</v>
      </c>
      <c r="M46" s="195">
        <v>5071</v>
      </c>
      <c r="N46" s="195">
        <v>9090</v>
      </c>
      <c r="O46" s="195">
        <v>12607</v>
      </c>
      <c r="P46" s="195">
        <v>11751</v>
      </c>
      <c r="Q46" s="196">
        <f t="shared" si="20"/>
        <v>-6.7898786388514321E-2</v>
      </c>
      <c r="R46" s="197">
        <f t="shared" si="21"/>
        <v>-0.403199593702387</v>
      </c>
      <c r="S46" s="196">
        <f t="shared" si="13"/>
        <v>5.2552727142627147E-2</v>
      </c>
      <c r="T46" s="198">
        <f t="shared" si="16"/>
        <v>8.972968845448992E-2</v>
      </c>
      <c r="U46" s="195">
        <v>2290</v>
      </c>
      <c r="V46" s="195">
        <v>276</v>
      </c>
      <c r="W46" s="195">
        <v>972</v>
      </c>
      <c r="X46" s="195">
        <v>1180</v>
      </c>
      <c r="Y46" s="195">
        <v>916</v>
      </c>
      <c r="Z46" s="196">
        <f t="shared" si="22"/>
        <v>-0.22372881355932206</v>
      </c>
      <c r="AA46" s="197">
        <f t="shared" si="23"/>
        <v>-0.6</v>
      </c>
      <c r="AB46" s="196">
        <f t="shared" si="14"/>
        <v>5.9752120026092627E-2</v>
      </c>
      <c r="AC46" s="198">
        <f t="shared" si="17"/>
        <v>6.9945021380574219E-3</v>
      </c>
      <c r="AD46" s="121"/>
      <c r="AE46" s="121"/>
      <c r="AF46" s="50"/>
      <c r="AG46" s="50"/>
      <c r="AH46" s="50"/>
      <c r="AI46" s="50"/>
      <c r="AJ46" s="50"/>
      <c r="AK46" s="50"/>
      <c r="AL46" s="50"/>
      <c r="AM46" s="50"/>
    </row>
    <row r="47" spans="1:39" x14ac:dyDescent="0.25">
      <c r="A47" s="206"/>
      <c r="B47" s="194" t="s">
        <v>191</v>
      </c>
      <c r="C47" s="195">
        <v>10195</v>
      </c>
      <c r="D47" s="195">
        <v>4168</v>
      </c>
      <c r="E47" s="195">
        <v>12614</v>
      </c>
      <c r="F47" s="195">
        <v>12058</v>
      </c>
      <c r="G47" s="195">
        <v>9728</v>
      </c>
      <c r="H47" s="196">
        <f t="shared" si="18"/>
        <v>-0.19323270857521979</v>
      </c>
      <c r="I47" s="197">
        <f t="shared" si="19"/>
        <v>-4.5806768023541E-2</v>
      </c>
      <c r="J47" s="196">
        <f t="shared" si="12"/>
        <v>5.2011377488825679E-2</v>
      </c>
      <c r="K47" s="198">
        <f t="shared" si="15"/>
        <v>0.17422763499597027</v>
      </c>
      <c r="L47" s="195">
        <v>12503</v>
      </c>
      <c r="M47" s="195">
        <v>3856</v>
      </c>
      <c r="N47" s="195">
        <v>10808</v>
      </c>
      <c r="O47" s="195">
        <v>12880</v>
      </c>
      <c r="P47" s="195">
        <v>15039</v>
      </c>
      <c r="Q47" s="196">
        <f t="shared" si="20"/>
        <v>0.16762422360248452</v>
      </c>
      <c r="R47" s="197">
        <f t="shared" si="21"/>
        <v>0.20283132048308405</v>
      </c>
      <c r="S47" s="196">
        <f t="shared" si="13"/>
        <v>6.7257294145006349E-2</v>
      </c>
      <c r="T47" s="198">
        <f t="shared" si="16"/>
        <v>0.26934718366615923</v>
      </c>
      <c r="U47" s="195">
        <v>1157</v>
      </c>
      <c r="V47" s="195">
        <v>53</v>
      </c>
      <c r="W47" s="195">
        <v>261</v>
      </c>
      <c r="X47" s="195">
        <v>684</v>
      </c>
      <c r="Y47" s="195">
        <v>269</v>
      </c>
      <c r="Z47" s="196">
        <f t="shared" si="22"/>
        <v>-0.60672514619883033</v>
      </c>
      <c r="AA47" s="197">
        <f t="shared" si="23"/>
        <v>-0.76750216076058775</v>
      </c>
      <c r="AB47" s="196">
        <f t="shared" si="14"/>
        <v>1.7547292889758644E-2</v>
      </c>
      <c r="AC47" s="198">
        <f t="shared" si="17"/>
        <v>4.8177666338318258E-3</v>
      </c>
      <c r="AD47" s="121"/>
      <c r="AE47" s="121"/>
      <c r="AF47" s="50"/>
      <c r="AG47" s="50"/>
      <c r="AH47" s="50"/>
      <c r="AI47" s="50"/>
      <c r="AJ47" s="50"/>
      <c r="AK47" s="50"/>
      <c r="AL47" s="50"/>
      <c r="AM47" s="50"/>
    </row>
    <row r="48" spans="1:39" x14ac:dyDescent="0.25">
      <c r="A48" s="206"/>
      <c r="B48" s="194" t="s">
        <v>200</v>
      </c>
      <c r="C48" s="195">
        <v>3066</v>
      </c>
      <c r="D48" s="195">
        <v>1355</v>
      </c>
      <c r="E48" s="195">
        <v>3696</v>
      </c>
      <c r="F48" s="195">
        <v>5637</v>
      </c>
      <c r="G48" s="195">
        <v>4721</v>
      </c>
      <c r="H48" s="196">
        <f t="shared" si="18"/>
        <v>-0.1624977825084265</v>
      </c>
      <c r="I48" s="197">
        <f t="shared" si="19"/>
        <v>0.53979125896934121</v>
      </c>
      <c r="J48" s="196">
        <f t="shared" si="12"/>
        <v>2.5241130049829981E-2</v>
      </c>
      <c r="K48" s="198">
        <f t="shared" si="15"/>
        <v>9.0028413966704177E-2</v>
      </c>
      <c r="L48" s="195">
        <v>5834</v>
      </c>
      <c r="M48" s="195">
        <v>2480</v>
      </c>
      <c r="N48" s="195">
        <v>4449</v>
      </c>
      <c r="O48" s="195">
        <v>6689</v>
      </c>
      <c r="P48" s="195">
        <v>6157</v>
      </c>
      <c r="Q48" s="196">
        <f t="shared" si="20"/>
        <v>-7.9533562565405891E-2</v>
      </c>
      <c r="R48" s="197">
        <f t="shared" si="21"/>
        <v>5.5365101131299221E-2</v>
      </c>
      <c r="S48" s="196">
        <f t="shared" si="13"/>
        <v>2.7535285594175417E-2</v>
      </c>
      <c r="T48" s="198">
        <f t="shared" si="16"/>
        <v>0.11741261275005244</v>
      </c>
      <c r="U48" s="195">
        <v>1421</v>
      </c>
      <c r="V48" s="195">
        <v>183</v>
      </c>
      <c r="W48" s="195">
        <v>421</v>
      </c>
      <c r="X48" s="195">
        <v>630</v>
      </c>
      <c r="Y48" s="195">
        <v>395</v>
      </c>
      <c r="Z48" s="196">
        <f t="shared" si="22"/>
        <v>-0.37301587301587302</v>
      </c>
      <c r="AA48" s="197">
        <f t="shared" si="23"/>
        <v>-0.7220267417311752</v>
      </c>
      <c r="AB48" s="196">
        <f t="shared" si="14"/>
        <v>2.5766470971950423E-2</v>
      </c>
      <c r="AC48" s="198">
        <f t="shared" si="17"/>
        <v>7.5325616430519269E-3</v>
      </c>
      <c r="AD48" s="121"/>
      <c r="AE48" s="121"/>
      <c r="AF48" s="50"/>
      <c r="AG48" s="50"/>
      <c r="AH48" s="50"/>
      <c r="AI48" s="50"/>
      <c r="AJ48" s="50"/>
      <c r="AK48" s="50"/>
      <c r="AL48" s="50"/>
      <c r="AM48" s="50"/>
    </row>
    <row r="49" spans="1:39" x14ac:dyDescent="0.25">
      <c r="A49" s="206"/>
      <c r="B49" s="194" t="s">
        <v>195</v>
      </c>
      <c r="C49" s="195">
        <v>898</v>
      </c>
      <c r="D49" s="195">
        <v>715</v>
      </c>
      <c r="E49" s="195">
        <v>846</v>
      </c>
      <c r="F49" s="195">
        <v>694</v>
      </c>
      <c r="G49" s="195">
        <v>674</v>
      </c>
      <c r="H49" s="196">
        <f t="shared" si="18"/>
        <v>-2.8818443804034533E-2</v>
      </c>
      <c r="I49" s="197">
        <f t="shared" si="19"/>
        <v>-0.24944320712694878</v>
      </c>
      <c r="J49" s="196">
        <f t="shared" si="12"/>
        <v>3.6035843367052331E-3</v>
      </c>
      <c r="K49" s="198">
        <f t="shared" si="15"/>
        <v>2.8797265541550952E-2</v>
      </c>
      <c r="L49" s="195">
        <v>3618</v>
      </c>
      <c r="M49" s="195">
        <v>1646</v>
      </c>
      <c r="N49" s="195">
        <v>2753</v>
      </c>
      <c r="O49" s="195">
        <v>2616</v>
      </c>
      <c r="P49" s="195">
        <v>3060</v>
      </c>
      <c r="Q49" s="196">
        <f t="shared" si="20"/>
        <v>0.16972477064220182</v>
      </c>
      <c r="R49" s="197">
        <f t="shared" si="21"/>
        <v>-0.154228855721393</v>
      </c>
      <c r="S49" s="196">
        <f t="shared" si="13"/>
        <v>1.3684907246739772E-2</v>
      </c>
      <c r="T49" s="198">
        <f t="shared" si="16"/>
        <v>0.13074129459517198</v>
      </c>
      <c r="U49" s="195">
        <v>490</v>
      </c>
      <c r="V49" s="195">
        <v>48</v>
      </c>
      <c r="W49" s="195">
        <v>216</v>
      </c>
      <c r="X49" s="195">
        <v>209</v>
      </c>
      <c r="Y49" s="195">
        <v>68</v>
      </c>
      <c r="Z49" s="196">
        <f t="shared" si="22"/>
        <v>-0.67464114832535893</v>
      </c>
      <c r="AA49" s="197">
        <f t="shared" si="23"/>
        <v>-0.86122448979591837</v>
      </c>
      <c r="AB49" s="196">
        <f t="shared" si="14"/>
        <v>4.4357469015003257E-3</v>
      </c>
      <c r="AC49" s="198">
        <f t="shared" si="17"/>
        <v>2.9053621021149327E-3</v>
      </c>
      <c r="AD49" s="121"/>
      <c r="AE49" s="121"/>
      <c r="AF49" s="50"/>
      <c r="AG49" s="50"/>
      <c r="AH49" s="50"/>
      <c r="AI49" s="50"/>
      <c r="AJ49" s="50"/>
      <c r="AK49" s="50"/>
      <c r="AL49" s="50"/>
      <c r="AM49" s="50"/>
    </row>
    <row r="50" spans="1:39" x14ac:dyDescent="0.25">
      <c r="A50" s="206"/>
      <c r="B50" s="194" t="s">
        <v>204</v>
      </c>
      <c r="C50" s="195">
        <v>9665</v>
      </c>
      <c r="D50" s="195">
        <v>2844</v>
      </c>
      <c r="E50" s="195">
        <v>8199</v>
      </c>
      <c r="F50" s="195">
        <v>9192</v>
      </c>
      <c r="G50" s="195">
        <v>6819</v>
      </c>
      <c r="H50" s="196">
        <f t="shared" si="18"/>
        <v>-0.25815926892950392</v>
      </c>
      <c r="I50" s="197">
        <f t="shared" si="19"/>
        <v>-0.2944645628556648</v>
      </c>
      <c r="J50" s="196">
        <f t="shared" si="12"/>
        <v>3.6458221946577128E-2</v>
      </c>
      <c r="K50" s="198">
        <f t="shared" si="15"/>
        <v>0.20179332386363635</v>
      </c>
      <c r="L50" s="195">
        <v>4966</v>
      </c>
      <c r="M50" s="195">
        <v>2200</v>
      </c>
      <c r="N50" s="195">
        <v>3829</v>
      </c>
      <c r="O50" s="195">
        <v>5478</v>
      </c>
      <c r="P50" s="195">
        <v>5024</v>
      </c>
      <c r="Q50" s="196">
        <f t="shared" si="20"/>
        <v>-8.2876962395034726E-2</v>
      </c>
      <c r="R50" s="197">
        <f t="shared" si="21"/>
        <v>1.1679420056383449E-2</v>
      </c>
      <c r="S50" s="196">
        <f t="shared" si="13"/>
        <v>2.2468292159353143E-2</v>
      </c>
      <c r="T50" s="198">
        <f t="shared" si="16"/>
        <v>0.14867424242424243</v>
      </c>
      <c r="U50" s="195">
        <v>352</v>
      </c>
      <c r="V50" s="195">
        <v>114</v>
      </c>
      <c r="W50" s="195">
        <v>179</v>
      </c>
      <c r="X50" s="195">
        <v>221</v>
      </c>
      <c r="Y50" s="195">
        <v>191</v>
      </c>
      <c r="Z50" s="196">
        <f t="shared" si="22"/>
        <v>-0.13574660633484159</v>
      </c>
      <c r="AA50" s="197">
        <f t="shared" si="23"/>
        <v>-0.45738636363636365</v>
      </c>
      <c r="AB50" s="196">
        <f t="shared" si="14"/>
        <v>1.2459230267449446E-2</v>
      </c>
      <c r="AC50" s="198">
        <f t="shared" si="17"/>
        <v>5.652225378787879E-3</v>
      </c>
      <c r="AD50" s="121"/>
      <c r="AE50" s="121"/>
      <c r="AF50" s="50"/>
      <c r="AG50" s="50"/>
      <c r="AH50" s="50"/>
      <c r="AI50" s="50"/>
      <c r="AJ50" s="50"/>
      <c r="AK50" s="50"/>
      <c r="AL50" s="50"/>
      <c r="AM50" s="50"/>
    </row>
    <row r="51" spans="1:39" x14ac:dyDescent="0.25">
      <c r="A51" s="206"/>
      <c r="B51" s="194" t="s">
        <v>208</v>
      </c>
      <c r="C51" s="195">
        <v>1766</v>
      </c>
      <c r="D51" s="195">
        <v>246</v>
      </c>
      <c r="E51" s="195">
        <v>1077</v>
      </c>
      <c r="F51" s="195">
        <v>1905</v>
      </c>
      <c r="G51" s="195">
        <v>3381</v>
      </c>
      <c r="H51" s="196">
        <f t="shared" si="18"/>
        <v>0.77480314960629926</v>
      </c>
      <c r="I51" s="197">
        <f t="shared" si="19"/>
        <v>0.91449603624009068</v>
      </c>
      <c r="J51" s="196">
        <f t="shared" si="12"/>
        <v>1.807673389080177E-2</v>
      </c>
      <c r="K51" s="198">
        <f t="shared" si="15"/>
        <v>7.4206575655151222E-2</v>
      </c>
      <c r="L51" s="195">
        <v>21591</v>
      </c>
      <c r="M51" s="195">
        <v>1478</v>
      </c>
      <c r="N51" s="195">
        <v>10430</v>
      </c>
      <c r="O51" s="195">
        <v>19619</v>
      </c>
      <c r="P51" s="195">
        <v>22780</v>
      </c>
      <c r="Q51" s="196">
        <f t="shared" si="20"/>
        <v>0.16111932310515309</v>
      </c>
      <c r="R51" s="197">
        <f t="shared" si="21"/>
        <v>5.5069241813718639E-2</v>
      </c>
      <c r="S51" s="196">
        <f t="shared" si="13"/>
        <v>0.10187653172572941</v>
      </c>
      <c r="T51" s="198">
        <f t="shared" si="16"/>
        <v>0.49997805188534306</v>
      </c>
      <c r="U51" s="195">
        <v>6</v>
      </c>
      <c r="V51" s="195">
        <v>2</v>
      </c>
      <c r="W51" s="195">
        <v>6</v>
      </c>
      <c r="X51" s="195">
        <v>7</v>
      </c>
      <c r="Y51" s="195">
        <v>23</v>
      </c>
      <c r="Z51" s="196">
        <f t="shared" si="22"/>
        <v>2.2857142857142856</v>
      </c>
      <c r="AA51" s="197">
        <f t="shared" si="23"/>
        <v>2.8333333333333335</v>
      </c>
      <c r="AB51" s="196">
        <f t="shared" si="14"/>
        <v>1.5003261578604044E-3</v>
      </c>
      <c r="AC51" s="198">
        <f t="shared" si="17"/>
        <v>5.0480663710987224E-4</v>
      </c>
      <c r="AD51" s="121"/>
      <c r="AE51" s="121"/>
      <c r="AF51" s="50"/>
      <c r="AG51" s="50"/>
      <c r="AH51" s="50"/>
      <c r="AI51" s="50"/>
      <c r="AJ51" s="50"/>
      <c r="AK51" s="50"/>
      <c r="AL51" s="50"/>
      <c r="AM51" s="50"/>
    </row>
    <row r="52" spans="1:39" x14ac:dyDescent="0.25">
      <c r="A52" s="206"/>
      <c r="B52" s="194" t="s">
        <v>230</v>
      </c>
      <c r="C52" s="195">
        <v>4351</v>
      </c>
      <c r="D52" s="195">
        <v>3453</v>
      </c>
      <c r="E52" s="195">
        <v>7136</v>
      </c>
      <c r="F52" s="195">
        <v>7555</v>
      </c>
      <c r="G52" s="195">
        <v>8656</v>
      </c>
      <c r="H52" s="196">
        <f t="shared" si="18"/>
        <v>0.14573130377233623</v>
      </c>
      <c r="I52" s="197">
        <f t="shared" si="19"/>
        <v>0.98942771776603089</v>
      </c>
      <c r="J52" s="196">
        <f t="shared" si="12"/>
        <v>4.6279860561603117E-2</v>
      </c>
      <c r="K52" s="198">
        <f t="shared" si="15"/>
        <v>0.29702834397090111</v>
      </c>
      <c r="L52" s="195">
        <v>3216</v>
      </c>
      <c r="M52" s="195">
        <v>1534</v>
      </c>
      <c r="N52" s="195">
        <v>1433</v>
      </c>
      <c r="O52" s="195">
        <v>2570</v>
      </c>
      <c r="P52" s="195">
        <v>2772</v>
      </c>
      <c r="Q52" s="196">
        <f t="shared" si="20"/>
        <v>7.8599221789883211E-2</v>
      </c>
      <c r="R52" s="197">
        <f t="shared" si="21"/>
        <v>-0.13805970149253732</v>
      </c>
      <c r="S52" s="196">
        <f t="shared" si="13"/>
        <v>1.2396915976458383E-2</v>
      </c>
      <c r="T52" s="198">
        <f t="shared" si="16"/>
        <v>9.5120444718962319E-2</v>
      </c>
      <c r="U52" s="195">
        <v>672</v>
      </c>
      <c r="V52" s="195">
        <v>26</v>
      </c>
      <c r="W52" s="195">
        <v>943</v>
      </c>
      <c r="X52" s="195">
        <v>35</v>
      </c>
      <c r="Y52" s="195">
        <v>828</v>
      </c>
      <c r="Z52" s="196">
        <f t="shared" si="22"/>
        <v>22.657142857142858</v>
      </c>
      <c r="AA52" s="197">
        <f t="shared" si="23"/>
        <v>0.23214285714285721</v>
      </c>
      <c r="AB52" s="196">
        <f t="shared" si="14"/>
        <v>5.4011741682974561E-2</v>
      </c>
      <c r="AC52" s="198">
        <f t="shared" si="17"/>
        <v>2.8412600370599134E-2</v>
      </c>
      <c r="AD52" s="121"/>
      <c r="AE52" s="121"/>
      <c r="AF52" s="50"/>
      <c r="AG52" s="50"/>
      <c r="AH52" s="50"/>
      <c r="AI52" s="50"/>
      <c r="AJ52" s="50"/>
      <c r="AK52" s="50"/>
      <c r="AL52" s="50"/>
      <c r="AM52" s="50"/>
    </row>
    <row r="53" spans="1:39" x14ac:dyDescent="0.25">
      <c r="A53" s="206"/>
      <c r="B53" s="194" t="s">
        <v>220</v>
      </c>
      <c r="C53" s="195">
        <v>944</v>
      </c>
      <c r="D53" s="195">
        <v>9</v>
      </c>
      <c r="E53" s="195">
        <v>1975</v>
      </c>
      <c r="F53" s="195">
        <v>1286</v>
      </c>
      <c r="G53" s="195">
        <v>1295</v>
      </c>
      <c r="H53" s="196">
        <f t="shared" si="18"/>
        <v>6.9984447900466318E-3</v>
      </c>
      <c r="I53" s="197">
        <f t="shared" si="19"/>
        <v>0.37182203389830515</v>
      </c>
      <c r="J53" s="196">
        <f t="shared" si="12"/>
        <v>6.9238007656280071E-3</v>
      </c>
      <c r="K53" s="198">
        <f t="shared" si="15"/>
        <v>0.14684204558339947</v>
      </c>
      <c r="L53" s="195">
        <v>1942</v>
      </c>
      <c r="M53" s="195">
        <v>5</v>
      </c>
      <c r="N53" s="195">
        <v>1646</v>
      </c>
      <c r="O53" s="195">
        <v>2133</v>
      </c>
      <c r="P53" s="195">
        <v>2222</v>
      </c>
      <c r="Q53" s="196">
        <f t="shared" si="20"/>
        <v>4.1725269573370749E-2</v>
      </c>
      <c r="R53" s="197">
        <f t="shared" si="21"/>
        <v>0.14418125643666313</v>
      </c>
      <c r="S53" s="196">
        <f t="shared" si="13"/>
        <v>9.937210425573783E-3</v>
      </c>
      <c r="T53" s="198">
        <f t="shared" si="16"/>
        <v>0.25195600408209545</v>
      </c>
      <c r="U53" s="195">
        <v>0</v>
      </c>
      <c r="V53" s="195">
        <v>6</v>
      </c>
      <c r="W53" s="195">
        <v>1</v>
      </c>
      <c r="X53" s="195">
        <v>5</v>
      </c>
      <c r="Y53" s="195">
        <v>241</v>
      </c>
      <c r="Z53" s="196">
        <f t="shared" si="22"/>
        <v>47.2</v>
      </c>
      <c r="AA53" s="197" t="str">
        <f t="shared" si="23"/>
        <v>-</v>
      </c>
      <c r="AB53" s="196">
        <f t="shared" si="14"/>
        <v>1.5720808871493804E-2</v>
      </c>
      <c r="AC53" s="198">
        <f t="shared" si="17"/>
        <v>2.7327361378841137E-2</v>
      </c>
      <c r="AD53" s="121"/>
      <c r="AE53" s="121"/>
      <c r="AF53" s="50"/>
      <c r="AG53" s="50"/>
      <c r="AH53" s="50"/>
      <c r="AI53" s="50"/>
      <c r="AJ53" s="50"/>
      <c r="AK53" s="50"/>
      <c r="AL53" s="50"/>
      <c r="AM53" s="50"/>
    </row>
    <row r="54" spans="1:39" x14ac:dyDescent="0.25">
      <c r="A54" s="206"/>
      <c r="B54" s="194" t="s">
        <v>232</v>
      </c>
      <c r="C54" s="195">
        <v>0</v>
      </c>
      <c r="D54" s="195">
        <v>0</v>
      </c>
      <c r="E54" s="195">
        <v>0</v>
      </c>
      <c r="F54" s="195">
        <v>3</v>
      </c>
      <c r="G54" s="195">
        <v>0</v>
      </c>
      <c r="H54" s="196">
        <f t="shared" si="18"/>
        <v>-1</v>
      </c>
      <c r="I54" s="197" t="str">
        <f t="shared" si="19"/>
        <v>-</v>
      </c>
      <c r="J54" s="196">
        <f t="shared" si="12"/>
        <v>0</v>
      </c>
      <c r="K54" s="198">
        <f t="shared" si="15"/>
        <v>0</v>
      </c>
      <c r="L54" s="195">
        <v>4</v>
      </c>
      <c r="M54" s="195">
        <v>2</v>
      </c>
      <c r="N54" s="195">
        <v>0</v>
      </c>
      <c r="O54" s="195">
        <v>5</v>
      </c>
      <c r="P54" s="195">
        <v>1</v>
      </c>
      <c r="Q54" s="196">
        <f t="shared" si="20"/>
        <v>-0.8</v>
      </c>
      <c r="R54" s="197">
        <f t="shared" si="21"/>
        <v>-0.75</v>
      </c>
      <c r="S54" s="196">
        <f t="shared" si="13"/>
        <v>4.4721919106992721E-6</v>
      </c>
      <c r="T54" s="198">
        <f t="shared" si="16"/>
        <v>4.0387722132471731E-4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6" t="str">
        <f t="shared" si="22"/>
        <v>-</v>
      </c>
      <c r="AA54" s="197" t="str">
        <f t="shared" si="23"/>
        <v>-</v>
      </c>
      <c r="AB54" s="196">
        <f t="shared" si="14"/>
        <v>0</v>
      </c>
      <c r="AC54" s="198">
        <f t="shared" si="17"/>
        <v>0</v>
      </c>
      <c r="AD54" s="121"/>
      <c r="AE54" s="121"/>
      <c r="AF54" s="50"/>
      <c r="AG54" s="50"/>
      <c r="AH54" s="50"/>
      <c r="AI54" s="50"/>
      <c r="AJ54" s="50"/>
      <c r="AK54" s="50"/>
      <c r="AL54" s="50"/>
      <c r="AM54" s="50"/>
    </row>
    <row r="55" spans="1:39" x14ac:dyDescent="0.25">
      <c r="A55" s="206"/>
      <c r="B55" s="194" t="s">
        <v>212</v>
      </c>
      <c r="C55" s="195">
        <v>1254</v>
      </c>
      <c r="D55" s="195">
        <v>580</v>
      </c>
      <c r="E55" s="195">
        <v>1418</v>
      </c>
      <c r="F55" s="195">
        <v>1367</v>
      </c>
      <c r="G55" s="195">
        <v>1827</v>
      </c>
      <c r="H55" s="196">
        <f t="shared" si="18"/>
        <v>0.33650329188002925</v>
      </c>
      <c r="I55" s="197">
        <f t="shared" si="19"/>
        <v>0.45693779904306231</v>
      </c>
      <c r="J55" s="196">
        <f t="shared" si="12"/>
        <v>9.768172972048161E-3</v>
      </c>
      <c r="K55" s="198">
        <f t="shared" si="15"/>
        <v>0.22558340535868626</v>
      </c>
      <c r="L55" s="195">
        <v>1411</v>
      </c>
      <c r="M55" s="195">
        <v>218</v>
      </c>
      <c r="N55" s="195">
        <v>821</v>
      </c>
      <c r="O55" s="195">
        <v>804</v>
      </c>
      <c r="P55" s="195">
        <v>906</v>
      </c>
      <c r="Q55" s="196">
        <f t="shared" si="20"/>
        <v>0.12686567164179108</v>
      </c>
      <c r="R55" s="197">
        <f t="shared" si="21"/>
        <v>-0.35790219702338766</v>
      </c>
      <c r="S55" s="196">
        <f t="shared" si="13"/>
        <v>4.0518058710935405E-3</v>
      </c>
      <c r="T55" s="198">
        <f t="shared" si="16"/>
        <v>0.11186566242746018</v>
      </c>
      <c r="U55" s="195">
        <v>48</v>
      </c>
      <c r="V55" s="195">
        <v>10</v>
      </c>
      <c r="W55" s="195">
        <v>65</v>
      </c>
      <c r="X55" s="195">
        <v>82</v>
      </c>
      <c r="Y55" s="195">
        <v>50</v>
      </c>
      <c r="Z55" s="196">
        <f t="shared" si="22"/>
        <v>-0.3902439024390244</v>
      </c>
      <c r="AA55" s="197">
        <f t="shared" si="23"/>
        <v>4.1666666666666741E-2</v>
      </c>
      <c r="AB55" s="196">
        <f t="shared" si="14"/>
        <v>3.2615786040443573E-3</v>
      </c>
      <c r="AC55" s="198">
        <f t="shared" si="17"/>
        <v>6.173601679219657E-3</v>
      </c>
      <c r="AD55" s="121"/>
      <c r="AE55" s="121"/>
      <c r="AF55" s="50"/>
      <c r="AG55" s="50"/>
      <c r="AH55" s="50"/>
      <c r="AI55" s="50"/>
      <c r="AJ55" s="50"/>
      <c r="AK55" s="50"/>
      <c r="AL55" s="50"/>
      <c r="AM55" s="50"/>
    </row>
    <row r="56" spans="1:39" x14ac:dyDescent="0.25">
      <c r="A56" s="206"/>
      <c r="B56" s="194" t="s">
        <v>226</v>
      </c>
      <c r="C56" s="195">
        <v>749</v>
      </c>
      <c r="D56" s="195">
        <v>55</v>
      </c>
      <c r="E56" s="195">
        <v>865</v>
      </c>
      <c r="F56" s="195">
        <v>983</v>
      </c>
      <c r="G56" s="195">
        <v>795</v>
      </c>
      <c r="H56" s="196">
        <f t="shared" si="18"/>
        <v>-0.19125127161749744</v>
      </c>
      <c r="I56" s="197">
        <f t="shared" si="19"/>
        <v>6.1415220293725037E-2</v>
      </c>
      <c r="J56" s="196">
        <f t="shared" si="12"/>
        <v>4.2505186167368847E-3</v>
      </c>
      <c r="K56" s="198">
        <f t="shared" si="15"/>
        <v>0.14008810572687225</v>
      </c>
      <c r="L56" s="195">
        <v>48</v>
      </c>
      <c r="M56" s="195">
        <v>10</v>
      </c>
      <c r="N56" s="195">
        <v>26</v>
      </c>
      <c r="O56" s="195">
        <v>103</v>
      </c>
      <c r="P56" s="195">
        <v>55</v>
      </c>
      <c r="Q56" s="196">
        <f t="shared" si="20"/>
        <v>-0.46601941747572817</v>
      </c>
      <c r="R56" s="197">
        <f t="shared" si="21"/>
        <v>0.14583333333333326</v>
      </c>
      <c r="S56" s="196">
        <f t="shared" si="13"/>
        <v>2.4597055508845993E-4</v>
      </c>
      <c r="T56" s="198">
        <f t="shared" si="16"/>
        <v>9.6916299559471359E-3</v>
      </c>
      <c r="U56" s="195">
        <v>4</v>
      </c>
      <c r="V56" s="195">
        <v>1</v>
      </c>
      <c r="W56" s="195">
        <v>7</v>
      </c>
      <c r="X56" s="195">
        <v>0</v>
      </c>
      <c r="Y56" s="195">
        <v>9</v>
      </c>
      <c r="Z56" s="196" t="str">
        <f t="shared" si="22"/>
        <v>-</v>
      </c>
      <c r="AA56" s="197">
        <f t="shared" si="23"/>
        <v>1.25</v>
      </c>
      <c r="AB56" s="196">
        <f t="shared" si="14"/>
        <v>5.8708414872798433E-4</v>
      </c>
      <c r="AC56" s="198">
        <f t="shared" si="17"/>
        <v>1.5859030837004405E-3</v>
      </c>
      <c r="AD56" s="121"/>
      <c r="AE56" s="121"/>
      <c r="AF56" s="50"/>
      <c r="AG56" s="50"/>
      <c r="AH56" s="50"/>
      <c r="AI56" s="50"/>
      <c r="AJ56" s="50"/>
      <c r="AK56" s="50"/>
      <c r="AL56" s="50"/>
      <c r="AM56" s="50"/>
    </row>
    <row r="57" spans="1:39" x14ac:dyDescent="0.25">
      <c r="A57" s="206"/>
      <c r="B57" s="194" t="s">
        <v>384</v>
      </c>
      <c r="C57" s="195">
        <v>175</v>
      </c>
      <c r="D57" s="195">
        <v>73</v>
      </c>
      <c r="E57" s="195">
        <v>139</v>
      </c>
      <c r="F57" s="195">
        <v>190</v>
      </c>
      <c r="G57" s="195">
        <v>139</v>
      </c>
      <c r="H57" s="196">
        <f t="shared" si="18"/>
        <v>-0.26842105263157889</v>
      </c>
      <c r="I57" s="197">
        <f t="shared" si="19"/>
        <v>-0.20571428571428574</v>
      </c>
      <c r="J57" s="196">
        <f t="shared" si="12"/>
        <v>7.4317243739173205E-4</v>
      </c>
      <c r="K57" s="198">
        <f t="shared" si="15"/>
        <v>2.8292285772440463E-2</v>
      </c>
      <c r="L57" s="195">
        <v>262</v>
      </c>
      <c r="M57" s="195">
        <v>80</v>
      </c>
      <c r="N57" s="195">
        <v>315</v>
      </c>
      <c r="O57" s="195">
        <v>326</v>
      </c>
      <c r="P57" s="195">
        <v>285</v>
      </c>
      <c r="Q57" s="196">
        <f t="shared" si="20"/>
        <v>-0.12576687116564422</v>
      </c>
      <c r="R57" s="197">
        <f t="shared" si="21"/>
        <v>8.7786259541984712E-2</v>
      </c>
      <c r="S57" s="196">
        <f t="shared" si="13"/>
        <v>1.2745746945492925E-3</v>
      </c>
      <c r="T57" s="198">
        <f t="shared" si="16"/>
        <v>5.8009362914716062E-2</v>
      </c>
      <c r="U57" s="195">
        <v>20</v>
      </c>
      <c r="V57" s="195">
        <v>4</v>
      </c>
      <c r="W57" s="195">
        <v>13</v>
      </c>
      <c r="X57" s="195">
        <v>41</v>
      </c>
      <c r="Y57" s="195">
        <v>40</v>
      </c>
      <c r="Z57" s="196">
        <f t="shared" si="22"/>
        <v>-2.4390243902439046E-2</v>
      </c>
      <c r="AA57" s="197">
        <f t="shared" si="23"/>
        <v>1</v>
      </c>
      <c r="AB57" s="196">
        <f t="shared" si="14"/>
        <v>2.6092628832354858E-3</v>
      </c>
      <c r="AC57" s="198">
        <f t="shared" si="17"/>
        <v>8.1416649704864653E-3</v>
      </c>
      <c r="AD57" s="121"/>
      <c r="AE57" s="121"/>
      <c r="AF57" s="50"/>
      <c r="AG57" s="50"/>
      <c r="AH57" s="50"/>
      <c r="AI57" s="50"/>
      <c r="AJ57" s="50"/>
      <c r="AK57" s="50"/>
      <c r="AL57" s="50"/>
      <c r="AM57" s="50"/>
    </row>
    <row r="58" spans="1:39" x14ac:dyDescent="0.25">
      <c r="A58" s="206"/>
      <c r="B58" s="194" t="s">
        <v>222</v>
      </c>
      <c r="C58" s="195">
        <v>4</v>
      </c>
      <c r="D58" s="195">
        <v>10</v>
      </c>
      <c r="E58" s="195">
        <v>4</v>
      </c>
      <c r="F58" s="195">
        <v>26</v>
      </c>
      <c r="G58" s="195">
        <v>36</v>
      </c>
      <c r="H58" s="196">
        <f t="shared" si="18"/>
        <v>0.38461538461538458</v>
      </c>
      <c r="I58" s="197">
        <f t="shared" si="19"/>
        <v>8</v>
      </c>
      <c r="J58" s="196">
        <f t="shared" si="12"/>
        <v>1.9247631472016081E-4</v>
      </c>
      <c r="K58" s="198">
        <f t="shared" si="15"/>
        <v>0.14117647058823529</v>
      </c>
      <c r="L58" s="195">
        <v>11</v>
      </c>
      <c r="M58" s="195">
        <v>2</v>
      </c>
      <c r="N58" s="195">
        <v>8</v>
      </c>
      <c r="O58" s="195">
        <v>13</v>
      </c>
      <c r="P58" s="195">
        <v>17</v>
      </c>
      <c r="Q58" s="196">
        <f t="shared" si="20"/>
        <v>0.30769230769230771</v>
      </c>
      <c r="R58" s="197">
        <f t="shared" si="21"/>
        <v>0.54545454545454541</v>
      </c>
      <c r="S58" s="196">
        <f t="shared" si="13"/>
        <v>7.602726248188762E-5</v>
      </c>
      <c r="T58" s="198">
        <f t="shared" si="16"/>
        <v>6.6666666666666666E-2</v>
      </c>
      <c r="U58" s="195">
        <v>0</v>
      </c>
      <c r="V58" s="195">
        <v>4</v>
      </c>
      <c r="W58" s="195">
        <v>1</v>
      </c>
      <c r="X58" s="195">
        <v>0</v>
      </c>
      <c r="Y58" s="195">
        <v>4</v>
      </c>
      <c r="Z58" s="196" t="str">
        <f t="shared" si="22"/>
        <v>-</v>
      </c>
      <c r="AA58" s="197" t="str">
        <f t="shared" si="23"/>
        <v>-</v>
      </c>
      <c r="AB58" s="196">
        <f t="shared" si="14"/>
        <v>2.609262883235486E-4</v>
      </c>
      <c r="AC58" s="198">
        <f t="shared" si="17"/>
        <v>1.5686274509803921E-2</v>
      </c>
      <c r="AD58" s="121"/>
      <c r="AE58" s="121"/>
      <c r="AF58" s="50"/>
      <c r="AG58" s="50"/>
      <c r="AH58" s="50"/>
      <c r="AI58" s="50"/>
      <c r="AJ58" s="50"/>
      <c r="AK58" s="50"/>
      <c r="AL58" s="50"/>
      <c r="AM58" s="50"/>
    </row>
    <row r="59" spans="1:39" x14ac:dyDescent="0.25">
      <c r="A59" s="206"/>
      <c r="B59" s="194" t="s">
        <v>245</v>
      </c>
      <c r="C59" s="195">
        <v>135</v>
      </c>
      <c r="D59" s="195">
        <v>160</v>
      </c>
      <c r="E59" s="195">
        <v>186</v>
      </c>
      <c r="F59" s="195">
        <v>534</v>
      </c>
      <c r="G59" s="195">
        <v>455</v>
      </c>
      <c r="H59" s="196">
        <f t="shared" si="18"/>
        <v>-0.14794007490636707</v>
      </c>
      <c r="I59" s="197">
        <f t="shared" si="19"/>
        <v>2.3703703703703702</v>
      </c>
      <c r="J59" s="196">
        <f t="shared" si="12"/>
        <v>2.4326867554909214E-3</v>
      </c>
      <c r="K59" s="198">
        <f t="shared" si="15"/>
        <v>7.4322116955243378E-2</v>
      </c>
      <c r="L59" s="195">
        <v>288</v>
      </c>
      <c r="M59" s="195">
        <v>220</v>
      </c>
      <c r="N59" s="195">
        <v>167</v>
      </c>
      <c r="O59" s="195">
        <v>365</v>
      </c>
      <c r="P59" s="195">
        <v>519</v>
      </c>
      <c r="Q59" s="196">
        <f t="shared" si="20"/>
        <v>0.42191780821917813</v>
      </c>
      <c r="R59" s="197">
        <f t="shared" si="21"/>
        <v>0.80208333333333326</v>
      </c>
      <c r="S59" s="196">
        <f t="shared" si="13"/>
        <v>2.3210676016529219E-3</v>
      </c>
      <c r="T59" s="198">
        <f t="shared" si="16"/>
        <v>8.4776216922574324E-2</v>
      </c>
      <c r="U59" s="195">
        <v>11</v>
      </c>
      <c r="V59" s="195">
        <v>7</v>
      </c>
      <c r="W59" s="195">
        <v>17</v>
      </c>
      <c r="X59" s="195">
        <v>46</v>
      </c>
      <c r="Y59" s="195">
        <v>33</v>
      </c>
      <c r="Z59" s="196">
        <f t="shared" si="22"/>
        <v>-0.28260869565217395</v>
      </c>
      <c r="AA59" s="197">
        <f t="shared" si="23"/>
        <v>2</v>
      </c>
      <c r="AB59" s="196">
        <f t="shared" si="14"/>
        <v>2.1526418786692761E-3</v>
      </c>
      <c r="AC59" s="198">
        <f t="shared" si="17"/>
        <v>5.3903952956550144E-3</v>
      </c>
      <c r="AD59" s="121"/>
      <c r="AE59" s="121"/>
      <c r="AF59" s="50"/>
      <c r="AG59" s="50"/>
      <c r="AH59" s="50"/>
      <c r="AI59" s="50"/>
      <c r="AJ59" s="50"/>
      <c r="AK59" s="50"/>
      <c r="AL59" s="50"/>
      <c r="AM59" s="50"/>
    </row>
    <row r="60" spans="1:39" x14ac:dyDescent="0.25">
      <c r="A60" s="206"/>
      <c r="B60" s="194" t="s">
        <v>236</v>
      </c>
      <c r="C60" s="195">
        <v>51</v>
      </c>
      <c r="D60" s="195">
        <v>12</v>
      </c>
      <c r="E60" s="195">
        <v>56</v>
      </c>
      <c r="F60" s="195">
        <v>150</v>
      </c>
      <c r="G60" s="195">
        <v>134</v>
      </c>
      <c r="H60" s="196">
        <f t="shared" si="18"/>
        <v>-0.10666666666666669</v>
      </c>
      <c r="I60" s="197">
        <f t="shared" si="19"/>
        <v>1.6274509803921569</v>
      </c>
      <c r="J60" s="196">
        <f t="shared" si="12"/>
        <v>7.1643961590282085E-4</v>
      </c>
      <c r="K60" s="198">
        <f t="shared" si="15"/>
        <v>0.12934362934362933</v>
      </c>
      <c r="L60" s="195">
        <v>120</v>
      </c>
      <c r="M60" s="195">
        <v>27</v>
      </c>
      <c r="N60" s="195">
        <v>80</v>
      </c>
      <c r="O60" s="195">
        <v>117</v>
      </c>
      <c r="P60" s="195">
        <v>141</v>
      </c>
      <c r="Q60" s="196">
        <f t="shared" si="20"/>
        <v>0.20512820512820507</v>
      </c>
      <c r="R60" s="197">
        <f t="shared" si="21"/>
        <v>0.17500000000000004</v>
      </c>
      <c r="S60" s="196">
        <f t="shared" si="13"/>
        <v>6.3057905940859733E-4</v>
      </c>
      <c r="T60" s="198">
        <f t="shared" si="16"/>
        <v>0.13610038610038611</v>
      </c>
      <c r="U60" s="195">
        <v>0</v>
      </c>
      <c r="V60" s="195">
        <v>0</v>
      </c>
      <c r="W60" s="195">
        <v>8</v>
      </c>
      <c r="X60" s="195">
        <v>0</v>
      </c>
      <c r="Y60" s="195">
        <v>7</v>
      </c>
      <c r="Z60" s="196" t="str">
        <f t="shared" si="22"/>
        <v>-</v>
      </c>
      <c r="AA60" s="197" t="str">
        <f t="shared" si="23"/>
        <v>-</v>
      </c>
      <c r="AB60" s="196">
        <f t="shared" si="14"/>
        <v>4.5662100456621003E-4</v>
      </c>
      <c r="AC60" s="198">
        <f t="shared" si="17"/>
        <v>6.7567567567567571E-3</v>
      </c>
      <c r="AD60" s="121"/>
      <c r="AE60" s="121"/>
      <c r="AF60" s="50"/>
      <c r="AG60" s="50"/>
      <c r="AH60" s="50"/>
      <c r="AI60" s="50"/>
      <c r="AJ60" s="50"/>
      <c r="AK60" s="50"/>
      <c r="AL60" s="50"/>
      <c r="AM60" s="50"/>
    </row>
    <row r="61" spans="1:39" x14ac:dyDescent="0.25">
      <c r="A61" s="206"/>
      <c r="B61" s="194" t="s">
        <v>224</v>
      </c>
      <c r="C61" s="195">
        <v>11</v>
      </c>
      <c r="D61" s="195">
        <v>3</v>
      </c>
      <c r="E61" s="195">
        <v>14</v>
      </c>
      <c r="F61" s="195">
        <v>55</v>
      </c>
      <c r="G61" s="195">
        <v>52</v>
      </c>
      <c r="H61" s="196">
        <f t="shared" si="18"/>
        <v>-5.4545454545454564E-2</v>
      </c>
      <c r="I61" s="197">
        <f t="shared" si="19"/>
        <v>3.7272727272727275</v>
      </c>
      <c r="J61" s="196">
        <f t="shared" si="12"/>
        <v>2.7802134348467672E-4</v>
      </c>
      <c r="K61" s="198">
        <f t="shared" si="15"/>
        <v>8.9086859688195987E-3</v>
      </c>
      <c r="L61" s="195">
        <v>46</v>
      </c>
      <c r="M61" s="195">
        <v>4</v>
      </c>
      <c r="N61" s="195">
        <v>40</v>
      </c>
      <c r="O61" s="195">
        <v>37</v>
      </c>
      <c r="P61" s="195">
        <v>44</v>
      </c>
      <c r="Q61" s="196">
        <f t="shared" si="20"/>
        <v>0.18918918918918926</v>
      </c>
      <c r="R61" s="197">
        <f t="shared" si="21"/>
        <v>-4.3478260869565188E-2</v>
      </c>
      <c r="S61" s="196">
        <f t="shared" si="13"/>
        <v>1.9677644407076797E-4</v>
      </c>
      <c r="T61" s="198">
        <f t="shared" si="16"/>
        <v>7.5381188966935067E-3</v>
      </c>
      <c r="U61" s="195">
        <v>8</v>
      </c>
      <c r="V61" s="195">
        <v>1</v>
      </c>
      <c r="W61" s="195">
        <v>0</v>
      </c>
      <c r="X61" s="195">
        <v>1</v>
      </c>
      <c r="Y61" s="195">
        <v>7</v>
      </c>
      <c r="Z61" s="196">
        <f t="shared" si="22"/>
        <v>6</v>
      </c>
      <c r="AA61" s="197">
        <f t="shared" si="23"/>
        <v>-0.125</v>
      </c>
      <c r="AB61" s="196">
        <f t="shared" si="14"/>
        <v>4.5662100456621003E-4</v>
      </c>
      <c r="AC61" s="198">
        <f t="shared" si="17"/>
        <v>1.1992461881103306E-3</v>
      </c>
      <c r="AD61" s="121"/>
      <c r="AE61" s="121"/>
      <c r="AF61" s="50"/>
      <c r="AG61" s="50"/>
      <c r="AH61" s="50"/>
      <c r="AI61" s="50"/>
      <c r="AJ61" s="50"/>
      <c r="AK61" s="50"/>
      <c r="AL61" s="50"/>
      <c r="AM61" s="50"/>
    </row>
    <row r="62" spans="1:39" x14ac:dyDescent="0.25">
      <c r="A62" s="206"/>
      <c r="B62" s="194" t="s">
        <v>216</v>
      </c>
      <c r="C62" s="195">
        <v>832</v>
      </c>
      <c r="D62" s="195">
        <v>153</v>
      </c>
      <c r="E62" s="195">
        <v>633</v>
      </c>
      <c r="F62" s="195">
        <v>868</v>
      </c>
      <c r="G62" s="195">
        <v>806</v>
      </c>
      <c r="H62" s="196">
        <f t="shared" si="18"/>
        <v>-7.1428571428571397E-2</v>
      </c>
      <c r="I62" s="197">
        <f t="shared" si="19"/>
        <v>-3.125E-2</v>
      </c>
      <c r="J62" s="196">
        <f t="shared" si="12"/>
        <v>4.3093308240124894E-3</v>
      </c>
      <c r="K62" s="198">
        <f t="shared" si="15"/>
        <v>0.15326107625023769</v>
      </c>
      <c r="L62" s="195">
        <v>353</v>
      </c>
      <c r="M62" s="195">
        <v>70</v>
      </c>
      <c r="N62" s="195">
        <v>201</v>
      </c>
      <c r="O62" s="195">
        <v>388</v>
      </c>
      <c r="P62" s="195">
        <v>259</v>
      </c>
      <c r="Q62" s="196">
        <f t="shared" si="20"/>
        <v>-0.33247422680412375</v>
      </c>
      <c r="R62" s="197">
        <f t="shared" si="21"/>
        <v>-0.26628895184135981</v>
      </c>
      <c r="S62" s="196">
        <f t="shared" si="13"/>
        <v>1.1582977048711113E-3</v>
      </c>
      <c r="T62" s="198">
        <f t="shared" si="16"/>
        <v>4.924890663624263E-2</v>
      </c>
      <c r="U62" s="195">
        <v>61</v>
      </c>
      <c r="V62" s="195">
        <v>3</v>
      </c>
      <c r="W62" s="195">
        <v>21</v>
      </c>
      <c r="X62" s="195">
        <v>44</v>
      </c>
      <c r="Y62" s="195">
        <v>32</v>
      </c>
      <c r="Z62" s="196">
        <f t="shared" si="22"/>
        <v>-0.27272727272727271</v>
      </c>
      <c r="AA62" s="197">
        <f t="shared" si="23"/>
        <v>-0.47540983606557374</v>
      </c>
      <c r="AB62" s="196">
        <f t="shared" si="14"/>
        <v>2.0874103065883888E-3</v>
      </c>
      <c r="AC62" s="198">
        <f t="shared" si="17"/>
        <v>6.084806997528047E-3</v>
      </c>
      <c r="AD62" s="121"/>
      <c r="AE62" s="121"/>
      <c r="AF62" s="50"/>
      <c r="AG62" s="50"/>
      <c r="AH62" s="50"/>
      <c r="AI62" s="50"/>
      <c r="AJ62" s="50"/>
      <c r="AK62" s="50"/>
      <c r="AL62" s="50"/>
      <c r="AM62" s="50"/>
    </row>
    <row r="63" spans="1:39" x14ac:dyDescent="0.25">
      <c r="A63" s="206"/>
      <c r="B63" s="194" t="s">
        <v>242</v>
      </c>
      <c r="C63" s="195">
        <v>531</v>
      </c>
      <c r="D63" s="195">
        <v>437</v>
      </c>
      <c r="E63" s="195">
        <v>852</v>
      </c>
      <c r="F63" s="195">
        <v>1314</v>
      </c>
      <c r="G63" s="195">
        <v>1708</v>
      </c>
      <c r="H63" s="196">
        <f t="shared" si="18"/>
        <v>0.29984779299847797</v>
      </c>
      <c r="I63" s="197">
        <f t="shared" si="19"/>
        <v>2.2165725047080977</v>
      </c>
      <c r="J63" s="196">
        <f t="shared" si="12"/>
        <v>9.1319318206120742E-3</v>
      </c>
      <c r="K63" s="198">
        <f t="shared" si="15"/>
        <v>0.30418521816562777</v>
      </c>
      <c r="L63" s="195">
        <v>390</v>
      </c>
      <c r="M63" s="195">
        <v>68</v>
      </c>
      <c r="N63" s="195">
        <v>531</v>
      </c>
      <c r="O63" s="195">
        <v>525</v>
      </c>
      <c r="P63" s="195">
        <v>580</v>
      </c>
      <c r="Q63" s="196">
        <f t="shared" si="20"/>
        <v>0.10476190476190483</v>
      </c>
      <c r="R63" s="197">
        <f t="shared" si="21"/>
        <v>0.48717948717948723</v>
      </c>
      <c r="S63" s="196">
        <f t="shared" si="13"/>
        <v>2.5938713082055776E-3</v>
      </c>
      <c r="T63" s="198">
        <f t="shared" si="16"/>
        <v>0.10329474621549421</v>
      </c>
      <c r="U63" s="195">
        <v>11</v>
      </c>
      <c r="V63" s="195">
        <v>3</v>
      </c>
      <c r="W63" s="195">
        <v>13</v>
      </c>
      <c r="X63" s="195">
        <v>8</v>
      </c>
      <c r="Y63" s="195">
        <v>38</v>
      </c>
      <c r="Z63" s="196">
        <f t="shared" si="22"/>
        <v>3.75</v>
      </c>
      <c r="AA63" s="197">
        <f t="shared" si="23"/>
        <v>2.4545454545454546</v>
      </c>
      <c r="AB63" s="196">
        <f t="shared" si="14"/>
        <v>2.4787997390737118E-3</v>
      </c>
      <c r="AC63" s="198">
        <f t="shared" si="17"/>
        <v>6.7675868210151377E-3</v>
      </c>
      <c r="AD63" s="121"/>
      <c r="AE63" s="121"/>
      <c r="AF63" s="50"/>
      <c r="AG63" s="50"/>
      <c r="AH63" s="50"/>
      <c r="AI63" s="50"/>
      <c r="AJ63" s="50"/>
      <c r="AK63" s="50"/>
      <c r="AL63" s="50"/>
      <c r="AM63" s="50"/>
    </row>
    <row r="64" spans="1:39" x14ac:dyDescent="0.25">
      <c r="A64" s="206"/>
      <c r="B64" s="194" t="s">
        <v>228</v>
      </c>
      <c r="C64" s="195">
        <v>2198</v>
      </c>
      <c r="D64" s="195">
        <v>141</v>
      </c>
      <c r="E64" s="195">
        <v>574</v>
      </c>
      <c r="F64" s="195">
        <v>1445</v>
      </c>
      <c r="G64" s="195">
        <v>1681</v>
      </c>
      <c r="H64" s="196">
        <f t="shared" si="18"/>
        <v>0.16332179930795854</v>
      </c>
      <c r="I64" s="197">
        <f t="shared" si="19"/>
        <v>-0.23521383075523206</v>
      </c>
      <c r="J64" s="196">
        <f t="shared" si="12"/>
        <v>8.9875745845719533E-3</v>
      </c>
      <c r="K64" s="198">
        <f t="shared" si="15"/>
        <v>0.12790078368713384</v>
      </c>
      <c r="L64" s="195">
        <v>1127</v>
      </c>
      <c r="M64" s="195">
        <v>130</v>
      </c>
      <c r="N64" s="195">
        <v>318</v>
      </c>
      <c r="O64" s="195">
        <v>931</v>
      </c>
      <c r="P64" s="195">
        <v>1203</v>
      </c>
      <c r="Q64" s="196">
        <f t="shared" si="20"/>
        <v>0.29215896885069825</v>
      </c>
      <c r="R64" s="197">
        <f t="shared" si="21"/>
        <v>6.7435669920141939E-2</v>
      </c>
      <c r="S64" s="196">
        <f t="shared" si="13"/>
        <v>5.3800468685712239E-3</v>
      </c>
      <c r="T64" s="198">
        <f t="shared" si="16"/>
        <v>9.1531613786806659E-2</v>
      </c>
      <c r="U64" s="195">
        <v>32</v>
      </c>
      <c r="V64" s="195">
        <v>20</v>
      </c>
      <c r="W64" s="195">
        <v>37</v>
      </c>
      <c r="X64" s="195">
        <v>32</v>
      </c>
      <c r="Y64" s="195">
        <v>25</v>
      </c>
      <c r="Z64" s="196">
        <f t="shared" si="22"/>
        <v>-0.21875</v>
      </c>
      <c r="AA64" s="197">
        <f t="shared" si="23"/>
        <v>-0.21875</v>
      </c>
      <c r="AB64" s="196">
        <f t="shared" si="14"/>
        <v>1.6307893020221786E-3</v>
      </c>
      <c r="AC64" s="198">
        <f t="shared" si="17"/>
        <v>1.9021532374648101E-3</v>
      </c>
      <c r="AD64" s="121"/>
      <c r="AE64" s="121"/>
      <c r="AF64" s="50"/>
      <c r="AG64" s="50"/>
      <c r="AH64" s="50"/>
      <c r="AI64" s="50"/>
      <c r="AJ64" s="50"/>
      <c r="AK64" s="50"/>
      <c r="AL64" s="50"/>
      <c r="AM64" s="50"/>
    </row>
    <row r="65" spans="1:39" x14ac:dyDescent="0.25">
      <c r="A65" s="206"/>
      <c r="B65" s="194" t="s">
        <v>238</v>
      </c>
      <c r="C65" s="195">
        <v>71</v>
      </c>
      <c r="D65" s="195">
        <v>69</v>
      </c>
      <c r="E65" s="195">
        <v>68</v>
      </c>
      <c r="F65" s="195">
        <v>429</v>
      </c>
      <c r="G65" s="195">
        <v>938</v>
      </c>
      <c r="H65" s="196">
        <f t="shared" si="18"/>
        <v>1.1864801864801864</v>
      </c>
      <c r="I65" s="197">
        <f t="shared" si="19"/>
        <v>12.211267605633802</v>
      </c>
      <c r="J65" s="196">
        <f t="shared" si="12"/>
        <v>5.0150773113197458E-3</v>
      </c>
      <c r="K65" s="198">
        <f t="shared" si="15"/>
        <v>0.30663615560640733</v>
      </c>
      <c r="L65" s="195">
        <v>77</v>
      </c>
      <c r="M65" s="195">
        <v>15</v>
      </c>
      <c r="N65" s="195">
        <v>20</v>
      </c>
      <c r="O65" s="195">
        <v>146</v>
      </c>
      <c r="P65" s="195">
        <v>109</v>
      </c>
      <c r="Q65" s="196">
        <f t="shared" si="20"/>
        <v>-0.25342465753424659</v>
      </c>
      <c r="R65" s="197">
        <f t="shared" si="21"/>
        <v>0.4155844155844155</v>
      </c>
      <c r="S65" s="196">
        <f t="shared" si="13"/>
        <v>4.8746891826622062E-4</v>
      </c>
      <c r="T65" s="198">
        <f t="shared" si="16"/>
        <v>3.5632559660019616E-2</v>
      </c>
      <c r="U65" s="195">
        <v>13</v>
      </c>
      <c r="V65" s="195">
        <v>6</v>
      </c>
      <c r="W65" s="195">
        <v>2</v>
      </c>
      <c r="X65" s="195">
        <v>10</v>
      </c>
      <c r="Y65" s="195">
        <v>12</v>
      </c>
      <c r="Z65" s="196">
        <f t="shared" si="22"/>
        <v>0.19999999999999996</v>
      </c>
      <c r="AA65" s="197">
        <f t="shared" si="23"/>
        <v>-7.6923076923076872E-2</v>
      </c>
      <c r="AB65" s="196">
        <f t="shared" si="14"/>
        <v>7.8277886497064581E-4</v>
      </c>
      <c r="AC65" s="198">
        <f t="shared" si="17"/>
        <v>3.9228506047728016E-3</v>
      </c>
      <c r="AD65" s="121"/>
      <c r="AE65" s="121"/>
      <c r="AF65" s="50"/>
      <c r="AG65" s="50"/>
      <c r="AH65" s="50"/>
      <c r="AI65" s="50"/>
      <c r="AJ65" s="50"/>
      <c r="AK65" s="50"/>
      <c r="AL65" s="50"/>
      <c r="AM65" s="50"/>
    </row>
    <row r="66" spans="1:39" x14ac:dyDescent="0.25">
      <c r="A66" s="206"/>
      <c r="B66" s="194" t="s">
        <v>234</v>
      </c>
      <c r="C66" s="195">
        <v>267</v>
      </c>
      <c r="D66" s="195">
        <v>155</v>
      </c>
      <c r="E66" s="195">
        <v>478</v>
      </c>
      <c r="F66" s="195">
        <v>301</v>
      </c>
      <c r="G66" s="195">
        <v>309</v>
      </c>
      <c r="H66" s="196">
        <f t="shared" si="18"/>
        <v>2.6578073089700949E-2</v>
      </c>
      <c r="I66" s="197">
        <f t="shared" si="19"/>
        <v>0.15730337078651679</v>
      </c>
      <c r="J66" s="196">
        <f t="shared" si="12"/>
        <v>1.6520883680147137E-3</v>
      </c>
      <c r="K66" s="198">
        <f t="shared" si="15"/>
        <v>0.18360071301247771</v>
      </c>
      <c r="L66" s="195">
        <v>261</v>
      </c>
      <c r="M66" s="195">
        <v>179</v>
      </c>
      <c r="N66" s="195">
        <v>320</v>
      </c>
      <c r="O66" s="195">
        <v>373</v>
      </c>
      <c r="P66" s="195">
        <v>452</v>
      </c>
      <c r="Q66" s="196">
        <f t="shared" si="20"/>
        <v>0.21179624664879348</v>
      </c>
      <c r="R66" s="197">
        <f t="shared" si="21"/>
        <v>0.73180076628352486</v>
      </c>
      <c r="S66" s="196">
        <f t="shared" si="13"/>
        <v>2.021430743636071E-3</v>
      </c>
      <c r="T66" s="198">
        <f t="shared" si="16"/>
        <v>0.26856803327391565</v>
      </c>
      <c r="U66" s="195">
        <v>7</v>
      </c>
      <c r="V66" s="195">
        <v>0</v>
      </c>
      <c r="W66" s="195">
        <v>0</v>
      </c>
      <c r="X66" s="195">
        <v>10</v>
      </c>
      <c r="Y66" s="195">
        <v>9</v>
      </c>
      <c r="Z66" s="196">
        <f t="shared" si="22"/>
        <v>-9.9999999999999978E-2</v>
      </c>
      <c r="AA66" s="197">
        <f t="shared" si="23"/>
        <v>0.28571428571428581</v>
      </c>
      <c r="AB66" s="196">
        <f t="shared" si="14"/>
        <v>5.8708414872798433E-4</v>
      </c>
      <c r="AC66" s="198">
        <f t="shared" si="17"/>
        <v>5.3475935828877002E-3</v>
      </c>
      <c r="AD66" s="121"/>
      <c r="AE66" s="121"/>
      <c r="AF66" s="50"/>
      <c r="AG66" s="50"/>
      <c r="AH66" s="50"/>
      <c r="AI66" s="50"/>
      <c r="AJ66" s="50"/>
      <c r="AK66" s="50"/>
      <c r="AL66" s="50"/>
      <c r="AM66" s="50"/>
    </row>
    <row r="67" spans="1:39" x14ac:dyDescent="0.25">
      <c r="A67" s="206"/>
      <c r="B67" s="194" t="s">
        <v>240</v>
      </c>
      <c r="C67" s="195">
        <v>72</v>
      </c>
      <c r="D67" s="195">
        <v>60</v>
      </c>
      <c r="E67" s="195">
        <v>68</v>
      </c>
      <c r="F67" s="195">
        <v>90</v>
      </c>
      <c r="G67" s="195">
        <v>100</v>
      </c>
      <c r="H67" s="196">
        <f t="shared" si="18"/>
        <v>0.11111111111111116</v>
      </c>
      <c r="I67" s="197">
        <f t="shared" si="19"/>
        <v>0.38888888888888884</v>
      </c>
      <c r="J67" s="196">
        <f t="shared" si="12"/>
        <v>5.3465642977822451E-4</v>
      </c>
      <c r="K67" s="198">
        <f t="shared" si="15"/>
        <v>9.3457943925233641E-2</v>
      </c>
      <c r="L67" s="195">
        <v>80</v>
      </c>
      <c r="M67" s="195">
        <v>45</v>
      </c>
      <c r="N67" s="195">
        <v>40</v>
      </c>
      <c r="O67" s="195">
        <v>74</v>
      </c>
      <c r="P67" s="195">
        <v>35</v>
      </c>
      <c r="Q67" s="196">
        <f t="shared" si="20"/>
        <v>-0.52702702702702697</v>
      </c>
      <c r="R67" s="197">
        <f t="shared" si="21"/>
        <v>-0.5625</v>
      </c>
      <c r="S67" s="196">
        <f t="shared" si="13"/>
        <v>1.5652671687447451E-4</v>
      </c>
      <c r="T67" s="198">
        <f t="shared" si="16"/>
        <v>3.2710280373831772E-2</v>
      </c>
      <c r="U67" s="195">
        <v>30</v>
      </c>
      <c r="V67" s="195">
        <v>0</v>
      </c>
      <c r="W67" s="195">
        <v>11</v>
      </c>
      <c r="X67" s="195">
        <v>5</v>
      </c>
      <c r="Y67" s="195">
        <v>13</v>
      </c>
      <c r="Z67" s="196">
        <f t="shared" si="22"/>
        <v>1.6</v>
      </c>
      <c r="AA67" s="197">
        <f t="shared" si="23"/>
        <v>-0.56666666666666665</v>
      </c>
      <c r="AB67" s="196">
        <f t="shared" si="14"/>
        <v>8.4801043705153294E-4</v>
      </c>
      <c r="AC67" s="198">
        <f t="shared" si="17"/>
        <v>1.2149532710280374E-2</v>
      </c>
      <c r="AD67" s="121"/>
      <c r="AE67" s="121"/>
      <c r="AF67" s="50"/>
      <c r="AG67" s="50"/>
      <c r="AH67" s="50"/>
      <c r="AI67" s="50"/>
      <c r="AJ67" s="50"/>
      <c r="AK67" s="50"/>
      <c r="AL67" s="50"/>
      <c r="AM67" s="50"/>
    </row>
    <row r="68" spans="1:39" x14ac:dyDescent="0.25">
      <c r="A68" s="206"/>
      <c r="B68" s="194" t="s">
        <v>218</v>
      </c>
      <c r="C68" s="195">
        <v>23</v>
      </c>
      <c r="D68" s="195">
        <v>7</v>
      </c>
      <c r="E68" s="195">
        <v>47</v>
      </c>
      <c r="F68" s="195">
        <v>57</v>
      </c>
      <c r="G68" s="195">
        <v>38</v>
      </c>
      <c r="H68" s="196">
        <f t="shared" si="18"/>
        <v>-0.33333333333333337</v>
      </c>
      <c r="I68" s="197">
        <f t="shared" si="19"/>
        <v>0.65217391304347827</v>
      </c>
      <c r="J68" s="196">
        <f t="shared" si="12"/>
        <v>2.0316944331572531E-4</v>
      </c>
      <c r="K68" s="198">
        <f t="shared" si="15"/>
        <v>5.9282371294851796E-2</v>
      </c>
      <c r="L68" s="195">
        <v>210</v>
      </c>
      <c r="M68" s="195">
        <v>18</v>
      </c>
      <c r="N68" s="195">
        <v>13</v>
      </c>
      <c r="O68" s="195">
        <v>51</v>
      </c>
      <c r="P68" s="195">
        <v>88</v>
      </c>
      <c r="Q68" s="196">
        <f t="shared" si="20"/>
        <v>0.72549019607843146</v>
      </c>
      <c r="R68" s="197">
        <f t="shared" si="21"/>
        <v>-0.58095238095238089</v>
      </c>
      <c r="S68" s="196">
        <f t="shared" si="13"/>
        <v>3.9355288814153593E-4</v>
      </c>
      <c r="T68" s="198">
        <f t="shared" si="16"/>
        <v>0.13728549141965679</v>
      </c>
      <c r="U68" s="195">
        <v>4</v>
      </c>
      <c r="V68" s="195">
        <v>0</v>
      </c>
      <c r="W68" s="195">
        <v>3</v>
      </c>
      <c r="X68" s="195">
        <v>2</v>
      </c>
      <c r="Y68" s="195">
        <v>1</v>
      </c>
      <c r="Z68" s="196">
        <f t="shared" si="22"/>
        <v>-0.5</v>
      </c>
      <c r="AA68" s="197">
        <f t="shared" si="23"/>
        <v>-0.75</v>
      </c>
      <c r="AB68" s="196">
        <f t="shared" si="14"/>
        <v>6.5231572080887151E-5</v>
      </c>
      <c r="AC68" s="198">
        <f t="shared" si="17"/>
        <v>1.5600624024960999E-3</v>
      </c>
      <c r="AD68" s="121"/>
      <c r="AE68" s="121"/>
      <c r="AF68" s="50"/>
      <c r="AG68" s="50"/>
      <c r="AH68" s="50"/>
      <c r="AI68" s="50"/>
      <c r="AJ68" s="50"/>
      <c r="AK68" s="50"/>
      <c r="AL68" s="50"/>
      <c r="AM68" s="50"/>
    </row>
    <row r="69" spans="1:39" x14ac:dyDescent="0.25">
      <c r="A69" s="199"/>
      <c r="B69" s="200" t="s">
        <v>386</v>
      </c>
      <c r="C69" s="201">
        <f>C44-SUM(C45:C68)</f>
        <v>7913</v>
      </c>
      <c r="D69" s="201">
        <f>D44-SUM(D45:D68)</f>
        <v>3108</v>
      </c>
      <c r="E69" s="201">
        <f>E44-SUM(E45:E68)</f>
        <v>5262</v>
      </c>
      <c r="F69" s="201">
        <f>F44-SUM(F45:F68)</f>
        <v>8045</v>
      </c>
      <c r="G69" s="201">
        <f>G44-SUM(G45:G68)</f>
        <v>5614</v>
      </c>
      <c r="H69" s="202">
        <f t="shared" si="18"/>
        <v>-0.30217526413921691</v>
      </c>
      <c r="I69" s="203">
        <f t="shared" si="19"/>
        <v>-0.2905345633767219</v>
      </c>
      <c r="J69" s="202">
        <f t="shared" si="12"/>
        <v>3.0015611967749524E-2</v>
      </c>
      <c r="K69" s="204">
        <f t="shared" si="15"/>
        <v>0.13783113598978666</v>
      </c>
      <c r="L69" s="201">
        <f>L44-SUM(L45:L68)</f>
        <v>4463</v>
      </c>
      <c r="M69" s="201">
        <f>M44-SUM(M45:M68)</f>
        <v>1356</v>
      </c>
      <c r="N69" s="201">
        <f>N44-SUM(N45:N68)</f>
        <v>2279</v>
      </c>
      <c r="O69" s="201">
        <f>O44-SUM(O45:O68)</f>
        <v>3856</v>
      </c>
      <c r="P69" s="201">
        <f>P44-SUM(P45:P68)</f>
        <v>3118</v>
      </c>
      <c r="Q69" s="202">
        <f t="shared" si="20"/>
        <v>-0.19139004149377592</v>
      </c>
      <c r="R69" s="203">
        <f t="shared" si="21"/>
        <v>-0.30136679363656738</v>
      </c>
      <c r="S69" s="202">
        <f t="shared" si="13"/>
        <v>1.394429437756033E-2</v>
      </c>
      <c r="T69" s="204">
        <f t="shared" si="16"/>
        <v>7.6551029928064618E-2</v>
      </c>
      <c r="U69" s="201">
        <f>U44-SUM(U45:U68)</f>
        <v>1040</v>
      </c>
      <c r="V69" s="201">
        <f>V44-SUM(V45:V68)</f>
        <v>94</v>
      </c>
      <c r="W69" s="201">
        <f>W44-SUM(W45:W68)</f>
        <v>283</v>
      </c>
      <c r="X69" s="201">
        <f>X44-SUM(X45:X68)</f>
        <v>1102</v>
      </c>
      <c r="Y69" s="201">
        <f>Y44-SUM(Y45:Y68)</f>
        <v>709</v>
      </c>
      <c r="Z69" s="202">
        <f t="shared" si="22"/>
        <v>-0.35662431941923778</v>
      </c>
      <c r="AA69" s="203">
        <f t="shared" si="23"/>
        <v>-0.31826923076923075</v>
      </c>
      <c r="AB69" s="202">
        <f t="shared" si="14"/>
        <v>4.6249184605348992E-2</v>
      </c>
      <c r="AC69" s="204">
        <f t="shared" si="17"/>
        <v>1.7406889101667034E-2</v>
      </c>
      <c r="AD69" s="121"/>
      <c r="AE69" s="121"/>
      <c r="AF69" s="50"/>
      <c r="AG69" s="50"/>
      <c r="AH69" s="50"/>
      <c r="AI69" s="50"/>
      <c r="AJ69" s="50"/>
      <c r="AK69" s="50"/>
      <c r="AL69" s="50"/>
      <c r="AM69" s="50"/>
    </row>
    <row r="70" spans="1:39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</row>
    <row r="71" spans="1:39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</row>
  </sheetData>
  <mergeCells count="7">
    <mergeCell ref="C38:K38"/>
    <mergeCell ref="L38:T38"/>
    <mergeCell ref="U38:AC38"/>
    <mergeCell ref="B3:L3"/>
    <mergeCell ref="C5:K5"/>
    <mergeCell ref="L5:T5"/>
    <mergeCell ref="U5:AC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85C7-DB1D-41F2-A408-EAFC0A42CA8F}">
  <sheetPr>
    <tabColor rgb="FFFFFF00"/>
  </sheetPr>
  <dimension ref="A1:AM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" customWidth="1"/>
    <col min="6" max="6" width="11.5703125" customWidth="1"/>
    <col min="7" max="7" width="10.7109375" customWidth="1"/>
    <col min="8" max="8" width="10.5703125" customWidth="1"/>
    <col min="9" max="9" width="11.5703125" customWidth="1"/>
    <col min="10" max="10" width="13.5703125" customWidth="1"/>
    <col min="11" max="11" width="10.140625" customWidth="1"/>
    <col min="12" max="14" width="11.5703125" customWidth="1"/>
    <col min="15" max="16" width="11.42578125" customWidth="1"/>
    <col min="17" max="17" width="11.5703125" customWidth="1"/>
    <col min="18" max="18" width="10.140625" customWidth="1"/>
    <col min="19" max="20" width="11.42578125" customWidth="1"/>
    <col min="21" max="21" width="11.85546875" customWidth="1"/>
    <col min="29" max="29" width="11.42578125" customWidth="1"/>
  </cols>
  <sheetData>
    <row r="1" spans="1:31" ht="42.75" customHeight="1" x14ac:dyDescent="0.25"/>
    <row r="3" spans="1:31" ht="21.75" customHeight="1" thickBot="1" x14ac:dyDescent="0.3">
      <c r="B3" s="343" t="s">
        <v>388</v>
      </c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177"/>
      <c r="N3" s="177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</row>
    <row r="4" spans="1:31" ht="6" customHeight="1" x14ac:dyDescent="0.25"/>
    <row r="5" spans="1:31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2"/>
    </row>
    <row r="6" spans="1:31" s="184" customFormat="1" ht="72" customHeight="1" x14ac:dyDescent="0.25">
      <c r="A6"/>
      <c r="B6" s="180"/>
      <c r="C6" s="181" t="s">
        <v>515</v>
      </c>
      <c r="D6" s="181" t="s">
        <v>519</v>
      </c>
      <c r="E6" s="181" t="s">
        <v>516</v>
      </c>
      <c r="F6" s="181" t="s">
        <v>517</v>
      </c>
      <c r="G6" s="181" t="s">
        <v>518</v>
      </c>
      <c r="H6" s="182" t="str">
        <f>CONCATENATE("var. ",RIGHT(G6,2),"/",RIGHT(F6,2))</f>
        <v>var. 23/22</v>
      </c>
      <c r="I6" s="182" t="str">
        <f>CONCATENATE("var. ",RIGHT(G6,2),"/",RIGHT(C6,2))</f>
        <v>var. 23/19</v>
      </c>
      <c r="J6" s="182" t="str">
        <f>CONCATENATE("Cuota s/ total lugares de residencia ",RIGHT(G6,4))</f>
        <v>Cuota s/ total lugares de residencia 2023</v>
      </c>
      <c r="K6" s="183" t="str">
        <f>CONCATENATE("cuota s/ Canarias ",RIGHT(G6,4))</f>
        <v>cuota s/ Canarias 2023</v>
      </c>
      <c r="L6" s="181" t="s">
        <v>515</v>
      </c>
      <c r="M6" s="181" t="s">
        <v>519</v>
      </c>
      <c r="N6" s="181" t="s">
        <v>516</v>
      </c>
      <c r="O6" s="181" t="s">
        <v>517</v>
      </c>
      <c r="P6" s="181" t="s">
        <v>518</v>
      </c>
      <c r="Q6" s="182" t="str">
        <f>CONCATENATE("var. ",RIGHT(P6,2),"/",RIGHT(O6,2))</f>
        <v>var. 23/22</v>
      </c>
      <c r="R6" s="182" t="str">
        <f>CONCATENATE("var. ",RIGHT(P6,2),"/",RIGHT(L6,2))</f>
        <v>var. 23/19</v>
      </c>
      <c r="S6" s="182" t="str">
        <f>CONCATENATE("Cuota s/ total lugares de residencia ",RIGHT(P6,4))</f>
        <v>Cuota s/ total lugares de residencia 2023</v>
      </c>
      <c r="T6" s="183" t="str">
        <f>CONCATENATE("cuota s/ Canarias ",RIGHT(P6,4))</f>
        <v>cuota s/ Canarias 2023</v>
      </c>
      <c r="U6" s="181" t="s">
        <v>515</v>
      </c>
      <c r="V6" s="181" t="s">
        <v>519</v>
      </c>
      <c r="W6" s="181" t="s">
        <v>516</v>
      </c>
      <c r="X6" s="181" t="s">
        <v>517</v>
      </c>
      <c r="Y6" s="181" t="s">
        <v>518</v>
      </c>
      <c r="Z6" s="182" t="str">
        <f>CONCATENATE("var. ",RIGHT(Y6,2),"/",RIGHT(X6,2))</f>
        <v>var. 23/22</v>
      </c>
      <c r="AA6" s="182" t="str">
        <f>CONCATENATE("var. ",RIGHT(Y6,2),"/",RIGHT(U6,2))</f>
        <v>var. 23/19</v>
      </c>
      <c r="AB6" s="182" t="str">
        <f>CONCATENATE("Cuota s/ total lugares de residencia ",RIGHT(Y6,4))</f>
        <v>Cuota s/ total lugares de residencia 2023</v>
      </c>
      <c r="AC6" s="183" t="str">
        <f>CONCATENATE("cuota s/ Canarias ",RIGHT(Y6,4))</f>
        <v>cuota s/ Canarias 2023</v>
      </c>
    </row>
    <row r="7" spans="1:31" x14ac:dyDescent="0.25">
      <c r="B7" s="185" t="s">
        <v>134</v>
      </c>
      <c r="C7" s="186">
        <v>1497297</v>
      </c>
      <c r="D7" s="186">
        <v>512666</v>
      </c>
      <c r="E7" s="186">
        <v>957235</v>
      </c>
      <c r="F7" s="186">
        <v>1447420</v>
      </c>
      <c r="G7" s="186">
        <v>1486518</v>
      </c>
      <c r="H7" s="187">
        <f t="shared" ref="H7:H36" si="0">IFERROR(G7/F7-1,"-")</f>
        <v>2.7012201019745552E-2</v>
      </c>
      <c r="I7" s="187">
        <f t="shared" ref="I7:I36" si="1">IFERROR(G7/C7-1,"-")</f>
        <v>-7.1989725485324119E-3</v>
      </c>
      <c r="J7" s="187">
        <f t="shared" ref="J7:J36" si="2">G7/G$7</f>
        <v>1</v>
      </c>
      <c r="K7" s="188">
        <f t="shared" ref="K7:K36" si="3">G7/$G7</f>
        <v>1</v>
      </c>
      <c r="L7" s="186">
        <v>436412</v>
      </c>
      <c r="M7" s="186">
        <v>155927</v>
      </c>
      <c r="N7" s="186">
        <v>264863</v>
      </c>
      <c r="O7" s="186">
        <v>380070</v>
      </c>
      <c r="P7" s="186">
        <v>413980</v>
      </c>
      <c r="Q7" s="187">
        <f t="shared" ref="Q7:Q36" si="4">IFERROR(P7/O7-1,"-")</f>
        <v>8.9220406767174465E-2</v>
      </c>
      <c r="R7" s="187">
        <f t="shared" ref="R7:R36" si="5">IFERROR(P7/L7-1,"-")</f>
        <v>-5.1400969725855394E-2</v>
      </c>
      <c r="S7" s="187">
        <f t="shared" ref="S7:S36" si="6">P7/P$7</f>
        <v>1</v>
      </c>
      <c r="T7" s="188">
        <f t="shared" ref="T7:T36" si="7">P7/$G7</f>
        <v>0.27848973238130986</v>
      </c>
      <c r="U7" s="186">
        <v>534846</v>
      </c>
      <c r="V7" s="186">
        <v>169949</v>
      </c>
      <c r="W7" s="186">
        <v>323520</v>
      </c>
      <c r="X7" s="186">
        <v>524175</v>
      </c>
      <c r="Y7" s="186">
        <v>536478</v>
      </c>
      <c r="Z7" s="187">
        <f t="shared" ref="Z7:Z36" si="8">IFERROR(Y7/X7-1,"-")</f>
        <v>2.3471168979825485E-2</v>
      </c>
      <c r="AA7" s="187">
        <f t="shared" ref="AA7:AA36" si="9">IFERROR(Y7/U7-1,"-")</f>
        <v>3.0513456209824152E-3</v>
      </c>
      <c r="AB7" s="187">
        <f t="shared" ref="AB7:AB36" si="10">Y7/Y$7</f>
        <v>1</v>
      </c>
      <c r="AC7" s="188">
        <f t="shared" ref="AC7:AC36" si="11">Y7/$G7</f>
        <v>0.36089573082868825</v>
      </c>
    </row>
    <row r="8" spans="1:31" x14ac:dyDescent="0.25">
      <c r="B8" s="189" t="s">
        <v>167</v>
      </c>
      <c r="C8" s="190">
        <v>431869</v>
      </c>
      <c r="D8" s="190">
        <v>292492</v>
      </c>
      <c r="E8" s="190">
        <v>411393</v>
      </c>
      <c r="F8" s="190">
        <v>399713</v>
      </c>
      <c r="G8" s="190">
        <v>398889</v>
      </c>
      <c r="H8" s="191">
        <f t="shared" si="0"/>
        <v>-2.0614791112623099E-3</v>
      </c>
      <c r="I8" s="192">
        <f t="shared" si="1"/>
        <v>-7.6365749799128912E-2</v>
      </c>
      <c r="J8" s="191">
        <f t="shared" si="2"/>
        <v>0.26833782032911813</v>
      </c>
      <c r="K8" s="193">
        <f t="shared" si="3"/>
        <v>1</v>
      </c>
      <c r="L8" s="190">
        <v>153353</v>
      </c>
      <c r="M8" s="190">
        <v>101283</v>
      </c>
      <c r="N8" s="190">
        <v>135088</v>
      </c>
      <c r="O8" s="190">
        <v>133922</v>
      </c>
      <c r="P8" s="190">
        <v>144731</v>
      </c>
      <c r="Q8" s="191">
        <f t="shared" si="4"/>
        <v>8.0711160227595169E-2</v>
      </c>
      <c r="R8" s="192">
        <f t="shared" si="5"/>
        <v>-5.6223223543067302E-2</v>
      </c>
      <c r="S8" s="191">
        <f t="shared" si="6"/>
        <v>0.34960867674766899</v>
      </c>
      <c r="T8" s="193">
        <f t="shared" si="7"/>
        <v>0.36283527497624651</v>
      </c>
      <c r="U8" s="190">
        <v>151948</v>
      </c>
      <c r="V8" s="190">
        <v>97731</v>
      </c>
      <c r="W8" s="190">
        <v>133715</v>
      </c>
      <c r="X8" s="190">
        <v>133368</v>
      </c>
      <c r="Y8" s="190">
        <v>129856</v>
      </c>
      <c r="Z8" s="191">
        <f t="shared" si="8"/>
        <v>-2.633315338012121E-2</v>
      </c>
      <c r="AA8" s="192">
        <f t="shared" si="9"/>
        <v>-0.14539184457840837</v>
      </c>
      <c r="AB8" s="191">
        <f t="shared" si="10"/>
        <v>0.24205279620040338</v>
      </c>
      <c r="AC8" s="193">
        <f t="shared" si="11"/>
        <v>0.32554419901275794</v>
      </c>
      <c r="AD8" s="121"/>
      <c r="AE8" s="121"/>
    </row>
    <row r="9" spans="1:31" x14ac:dyDescent="0.25">
      <c r="B9" s="194" t="s">
        <v>98</v>
      </c>
      <c r="C9" s="195">
        <v>232395</v>
      </c>
      <c r="D9" s="195">
        <v>164912</v>
      </c>
      <c r="E9" s="195">
        <v>209013</v>
      </c>
      <c r="F9" s="195">
        <v>195436</v>
      </c>
      <c r="G9" s="195">
        <v>205662</v>
      </c>
      <c r="H9" s="196">
        <f t="shared" si="0"/>
        <v>5.2324034466526115E-2</v>
      </c>
      <c r="I9" s="197">
        <f t="shared" si="1"/>
        <v>-0.11503259536564903</v>
      </c>
      <c r="J9" s="196">
        <f t="shared" si="2"/>
        <v>0.13835150331176616</v>
      </c>
      <c r="K9" s="198">
        <f t="shared" si="3"/>
        <v>1</v>
      </c>
      <c r="L9" s="195">
        <v>103169</v>
      </c>
      <c r="M9" s="195">
        <v>76702</v>
      </c>
      <c r="N9" s="195">
        <v>91411</v>
      </c>
      <c r="O9" s="195">
        <v>83074</v>
      </c>
      <c r="P9" s="195">
        <v>100187</v>
      </c>
      <c r="Q9" s="196">
        <f t="shared" si="4"/>
        <v>0.20599706285961905</v>
      </c>
      <c r="R9" s="197">
        <f t="shared" si="5"/>
        <v>-2.8904031249697093E-2</v>
      </c>
      <c r="S9" s="196">
        <f t="shared" si="6"/>
        <v>0.24200927581042561</v>
      </c>
      <c r="T9" s="198">
        <f t="shared" si="7"/>
        <v>0.4871439546440276</v>
      </c>
      <c r="U9" s="195">
        <v>65349</v>
      </c>
      <c r="V9" s="195">
        <v>44783</v>
      </c>
      <c r="W9" s="195">
        <v>54254</v>
      </c>
      <c r="X9" s="195">
        <v>53372</v>
      </c>
      <c r="Y9" s="195">
        <v>50630</v>
      </c>
      <c r="Z9" s="196">
        <f t="shared" si="8"/>
        <v>-5.1375252941617378E-2</v>
      </c>
      <c r="AA9" s="197">
        <f t="shared" si="9"/>
        <v>-0.2252368054599152</v>
      </c>
      <c r="AB9" s="196">
        <f t="shared" si="10"/>
        <v>9.4374792628961479E-2</v>
      </c>
      <c r="AC9" s="198">
        <f t="shared" si="11"/>
        <v>0.24618062646478203</v>
      </c>
      <c r="AD9" s="121"/>
      <c r="AE9" s="121"/>
    </row>
    <row r="10" spans="1:31" x14ac:dyDescent="0.25">
      <c r="B10" s="194" t="s">
        <v>171</v>
      </c>
      <c r="C10" s="195">
        <v>199474</v>
      </c>
      <c r="D10" s="195">
        <v>127580</v>
      </c>
      <c r="E10" s="195">
        <v>202380</v>
      </c>
      <c r="F10" s="195">
        <v>204277</v>
      </c>
      <c r="G10" s="195">
        <v>193227</v>
      </c>
      <c r="H10" s="196">
        <f t="shared" si="0"/>
        <v>-5.4093216563783519E-2</v>
      </c>
      <c r="I10" s="197">
        <f t="shared" si="1"/>
        <v>-3.1317364669079639E-2</v>
      </c>
      <c r="J10" s="196">
        <f t="shared" si="2"/>
        <v>0.12998631701735197</v>
      </c>
      <c r="K10" s="198">
        <f t="shared" si="3"/>
        <v>1</v>
      </c>
      <c r="L10" s="195">
        <v>50184</v>
      </c>
      <c r="M10" s="195">
        <v>24581</v>
      </c>
      <c r="N10" s="195">
        <v>43677</v>
      </c>
      <c r="O10" s="195">
        <v>50848</v>
      </c>
      <c r="P10" s="195">
        <v>44544</v>
      </c>
      <c r="Q10" s="196">
        <f t="shared" si="4"/>
        <v>-0.1239773442416614</v>
      </c>
      <c r="R10" s="197">
        <f t="shared" si="5"/>
        <v>-0.11238641798182691</v>
      </c>
      <c r="S10" s="196">
        <f t="shared" si="6"/>
        <v>0.10759940093724335</v>
      </c>
      <c r="T10" s="198">
        <f t="shared" si="7"/>
        <v>0.23052678973435389</v>
      </c>
      <c r="U10" s="195">
        <v>86599</v>
      </c>
      <c r="V10" s="195">
        <v>52948</v>
      </c>
      <c r="W10" s="195">
        <v>79461</v>
      </c>
      <c r="X10" s="195">
        <v>79996</v>
      </c>
      <c r="Y10" s="195">
        <v>79226</v>
      </c>
      <c r="Z10" s="196">
        <f t="shared" si="8"/>
        <v>-9.6254812740637075E-3</v>
      </c>
      <c r="AA10" s="197">
        <f t="shared" si="9"/>
        <v>-8.5139551265026148E-2</v>
      </c>
      <c r="AB10" s="196">
        <f t="shared" si="10"/>
        <v>0.1476780035714419</v>
      </c>
      <c r="AC10" s="198">
        <f t="shared" si="11"/>
        <v>0.41001516351234557</v>
      </c>
      <c r="AD10" s="121"/>
      <c r="AE10" s="121"/>
    </row>
    <row r="11" spans="1:31" x14ac:dyDescent="0.25">
      <c r="B11" s="189" t="s">
        <v>179</v>
      </c>
      <c r="C11" s="190">
        <v>1065428</v>
      </c>
      <c r="D11" s="190">
        <v>220174</v>
      </c>
      <c r="E11" s="190">
        <v>545842</v>
      </c>
      <c r="F11" s="190">
        <v>1047707</v>
      </c>
      <c r="G11" s="190">
        <v>1087629</v>
      </c>
      <c r="H11" s="191">
        <f t="shared" si="0"/>
        <v>3.8104164618543157E-2</v>
      </c>
      <c r="I11" s="192">
        <f t="shared" si="1"/>
        <v>2.08376352038806E-2</v>
      </c>
      <c r="J11" s="191">
        <f t="shared" si="2"/>
        <v>0.73166217967088187</v>
      </c>
      <c r="K11" s="193">
        <f t="shared" si="3"/>
        <v>1</v>
      </c>
      <c r="L11" s="190">
        <v>283059</v>
      </c>
      <c r="M11" s="190">
        <v>54644</v>
      </c>
      <c r="N11" s="190">
        <v>129775</v>
      </c>
      <c r="O11" s="190">
        <v>246148</v>
      </c>
      <c r="P11" s="190">
        <v>269249</v>
      </c>
      <c r="Q11" s="191">
        <f t="shared" si="4"/>
        <v>9.3850041438484189E-2</v>
      </c>
      <c r="R11" s="192">
        <f t="shared" si="5"/>
        <v>-4.878841513606702E-2</v>
      </c>
      <c r="S11" s="191">
        <f t="shared" si="6"/>
        <v>0.65039132325233107</v>
      </c>
      <c r="T11" s="193">
        <f t="shared" si="7"/>
        <v>0.24755592210211386</v>
      </c>
      <c r="U11" s="190">
        <v>382898</v>
      </c>
      <c r="V11" s="190">
        <v>72218</v>
      </c>
      <c r="W11" s="190">
        <v>189805</v>
      </c>
      <c r="X11" s="190">
        <v>390807</v>
      </c>
      <c r="Y11" s="190">
        <v>406622</v>
      </c>
      <c r="Z11" s="191">
        <f t="shared" si="8"/>
        <v>4.0467545361265289E-2</v>
      </c>
      <c r="AA11" s="192">
        <f t="shared" si="9"/>
        <v>6.1959059592894272E-2</v>
      </c>
      <c r="AB11" s="191">
        <f t="shared" si="10"/>
        <v>0.75794720379959668</v>
      </c>
      <c r="AC11" s="193">
        <f t="shared" si="11"/>
        <v>0.37386093971381784</v>
      </c>
      <c r="AD11" s="121"/>
      <c r="AE11" s="121"/>
    </row>
    <row r="12" spans="1:31" x14ac:dyDescent="0.25">
      <c r="B12" s="194" t="s">
        <v>183</v>
      </c>
      <c r="C12" s="195">
        <v>438201</v>
      </c>
      <c r="D12" s="195">
        <v>39359</v>
      </c>
      <c r="E12" s="195">
        <v>132828</v>
      </c>
      <c r="F12" s="195">
        <v>449497</v>
      </c>
      <c r="G12" s="195">
        <v>480880</v>
      </c>
      <c r="H12" s="196">
        <f t="shared" si="0"/>
        <v>6.9818041054779068E-2</v>
      </c>
      <c r="I12" s="197">
        <f t="shared" si="1"/>
        <v>9.7395943870506985E-2</v>
      </c>
      <c r="J12" s="196">
        <f t="shared" si="2"/>
        <v>0.32349423283135487</v>
      </c>
      <c r="K12" s="198">
        <f t="shared" si="3"/>
        <v>1</v>
      </c>
      <c r="L12" s="195">
        <v>90736</v>
      </c>
      <c r="M12" s="195">
        <v>8523</v>
      </c>
      <c r="N12" s="195">
        <v>21451</v>
      </c>
      <c r="O12" s="195">
        <v>72157</v>
      </c>
      <c r="P12" s="195">
        <v>89617</v>
      </c>
      <c r="Q12" s="196">
        <f t="shared" si="4"/>
        <v>0.24197236581343451</v>
      </c>
      <c r="R12" s="197">
        <f t="shared" si="5"/>
        <v>-1.2332481043907606E-2</v>
      </c>
      <c r="S12" s="196">
        <f t="shared" si="6"/>
        <v>0.21647664138364173</v>
      </c>
      <c r="T12" s="198">
        <f t="shared" si="7"/>
        <v>0.18636042255864249</v>
      </c>
      <c r="U12" s="195">
        <v>188290</v>
      </c>
      <c r="V12" s="195">
        <v>15610</v>
      </c>
      <c r="W12" s="195">
        <v>55051</v>
      </c>
      <c r="X12" s="195">
        <v>203676</v>
      </c>
      <c r="Y12" s="195">
        <v>207939</v>
      </c>
      <c r="Z12" s="196">
        <f t="shared" si="8"/>
        <v>2.0930301066399482E-2</v>
      </c>
      <c r="AA12" s="197">
        <f t="shared" si="9"/>
        <v>0.10435498433267831</v>
      </c>
      <c r="AB12" s="196">
        <f t="shared" si="10"/>
        <v>0.38760023710198743</v>
      </c>
      <c r="AC12" s="198">
        <f t="shared" si="11"/>
        <v>0.432413491931459</v>
      </c>
      <c r="AD12" s="121"/>
      <c r="AE12" s="121"/>
    </row>
    <row r="13" spans="1:31" x14ac:dyDescent="0.25">
      <c r="B13" s="194" t="s">
        <v>187</v>
      </c>
      <c r="C13" s="195">
        <v>200018</v>
      </c>
      <c r="D13" s="195">
        <v>69998</v>
      </c>
      <c r="E13" s="195">
        <v>117878</v>
      </c>
      <c r="F13" s="195">
        <v>175392</v>
      </c>
      <c r="G13" s="195">
        <v>165822</v>
      </c>
      <c r="H13" s="196">
        <f t="shared" si="0"/>
        <v>-5.4563492063492092E-2</v>
      </c>
      <c r="I13" s="197">
        <f t="shared" si="1"/>
        <v>-0.17096461318481337</v>
      </c>
      <c r="J13" s="196">
        <f t="shared" si="2"/>
        <v>0.11155061694510258</v>
      </c>
      <c r="K13" s="198">
        <f t="shared" si="3"/>
        <v>1</v>
      </c>
      <c r="L13" s="195">
        <v>57407</v>
      </c>
      <c r="M13" s="195">
        <v>19251</v>
      </c>
      <c r="N13" s="195">
        <v>30677</v>
      </c>
      <c r="O13" s="195">
        <v>52066</v>
      </c>
      <c r="P13" s="195">
        <v>48971</v>
      </c>
      <c r="Q13" s="196">
        <f t="shared" si="4"/>
        <v>-5.9443782890946095E-2</v>
      </c>
      <c r="R13" s="197">
        <f t="shared" si="5"/>
        <v>-0.14695072029543432</v>
      </c>
      <c r="S13" s="196">
        <f t="shared" si="6"/>
        <v>0.11829315425865984</v>
      </c>
      <c r="T13" s="198">
        <f t="shared" si="7"/>
        <v>0.29532269542039052</v>
      </c>
      <c r="U13" s="195">
        <v>45943</v>
      </c>
      <c r="V13" s="195">
        <v>12429</v>
      </c>
      <c r="W13" s="195">
        <v>24245</v>
      </c>
      <c r="X13" s="195">
        <v>33788</v>
      </c>
      <c r="Y13" s="195">
        <v>35898</v>
      </c>
      <c r="Z13" s="196">
        <f t="shared" si="8"/>
        <v>6.2448206463833422E-2</v>
      </c>
      <c r="AA13" s="197">
        <f t="shared" si="9"/>
        <v>-0.21864048930196112</v>
      </c>
      <c r="AB13" s="196">
        <f t="shared" si="10"/>
        <v>6.6914207106349183E-2</v>
      </c>
      <c r="AC13" s="198">
        <f t="shared" si="11"/>
        <v>0.21648514672359517</v>
      </c>
      <c r="AD13" s="121"/>
      <c r="AE13" s="121"/>
    </row>
    <row r="14" spans="1:31" x14ac:dyDescent="0.25">
      <c r="B14" s="194" t="s">
        <v>191</v>
      </c>
      <c r="C14" s="195">
        <v>65367</v>
      </c>
      <c r="D14" s="195">
        <v>17326</v>
      </c>
      <c r="E14" s="195">
        <v>59697</v>
      </c>
      <c r="F14" s="195">
        <v>68292</v>
      </c>
      <c r="G14" s="195">
        <v>68345</v>
      </c>
      <c r="H14" s="196">
        <f t="shared" si="0"/>
        <v>7.7607918936339892E-4</v>
      </c>
      <c r="I14" s="197">
        <f t="shared" si="1"/>
        <v>4.5558156256214843E-2</v>
      </c>
      <c r="J14" s="196">
        <f t="shared" si="2"/>
        <v>4.5976570751245525E-2</v>
      </c>
      <c r="K14" s="198">
        <f t="shared" si="3"/>
        <v>1</v>
      </c>
      <c r="L14" s="195">
        <v>13966</v>
      </c>
      <c r="M14" s="195">
        <v>2532</v>
      </c>
      <c r="N14" s="195">
        <v>13022</v>
      </c>
      <c r="O14" s="195">
        <v>13986</v>
      </c>
      <c r="P14" s="195">
        <v>13750</v>
      </c>
      <c r="Q14" s="196">
        <f t="shared" si="4"/>
        <v>-1.6874016874016906E-2</v>
      </c>
      <c r="R14" s="197">
        <f t="shared" si="5"/>
        <v>-1.546613203494196E-2</v>
      </c>
      <c r="S14" s="196">
        <f t="shared" si="6"/>
        <v>3.321416493550413E-2</v>
      </c>
      <c r="T14" s="198">
        <f t="shared" si="7"/>
        <v>0.20118516350866925</v>
      </c>
      <c r="U14" s="195">
        <v>20977</v>
      </c>
      <c r="V14" s="195">
        <v>5951</v>
      </c>
      <c r="W14" s="195">
        <v>18413</v>
      </c>
      <c r="X14" s="195">
        <v>22110</v>
      </c>
      <c r="Y14" s="195">
        <v>23466</v>
      </c>
      <c r="Z14" s="196">
        <f t="shared" si="8"/>
        <v>6.1329715061058332E-2</v>
      </c>
      <c r="AA14" s="197">
        <f t="shared" si="9"/>
        <v>0.11865376364589797</v>
      </c>
      <c r="AB14" s="196">
        <f t="shared" si="10"/>
        <v>4.3740843054142012E-2</v>
      </c>
      <c r="AC14" s="198">
        <f t="shared" si="11"/>
        <v>0.34334625795595874</v>
      </c>
      <c r="AD14" s="121"/>
      <c r="AE14" s="121"/>
    </row>
    <row r="15" spans="1:31" x14ac:dyDescent="0.25">
      <c r="B15" s="194" t="s">
        <v>200</v>
      </c>
      <c r="C15" s="195">
        <v>62435</v>
      </c>
      <c r="D15" s="195">
        <v>19672</v>
      </c>
      <c r="E15" s="195">
        <v>40450</v>
      </c>
      <c r="F15" s="195">
        <v>70011</v>
      </c>
      <c r="G15" s="195">
        <v>67958</v>
      </c>
      <c r="H15" s="196">
        <f t="shared" si="0"/>
        <v>-2.9323963377183571E-2</v>
      </c>
      <c r="I15" s="197">
        <f t="shared" si="1"/>
        <v>8.8459998398334294E-2</v>
      </c>
      <c r="J15" s="196">
        <f t="shared" si="2"/>
        <v>4.57162308159067E-2</v>
      </c>
      <c r="K15" s="198">
        <f t="shared" si="3"/>
        <v>1</v>
      </c>
      <c r="L15" s="195">
        <v>29270</v>
      </c>
      <c r="M15" s="195">
        <v>8640</v>
      </c>
      <c r="N15" s="195">
        <v>17489</v>
      </c>
      <c r="O15" s="195">
        <v>31278</v>
      </c>
      <c r="P15" s="195">
        <v>30087</v>
      </c>
      <c r="Q15" s="196">
        <f t="shared" si="4"/>
        <v>-3.8077882217533054E-2</v>
      </c>
      <c r="R15" s="197">
        <f t="shared" si="5"/>
        <v>2.7912538435257872E-2</v>
      </c>
      <c r="S15" s="196">
        <f t="shared" si="6"/>
        <v>7.267742403014639E-2</v>
      </c>
      <c r="T15" s="198">
        <f t="shared" si="7"/>
        <v>0.44272933282321436</v>
      </c>
      <c r="U15" s="195">
        <v>19556</v>
      </c>
      <c r="V15" s="195">
        <v>6024</v>
      </c>
      <c r="W15" s="195">
        <v>13701</v>
      </c>
      <c r="X15" s="195">
        <v>20820</v>
      </c>
      <c r="Y15" s="195">
        <v>23092</v>
      </c>
      <c r="Z15" s="196">
        <f t="shared" si="8"/>
        <v>0.10912584053794427</v>
      </c>
      <c r="AA15" s="197">
        <f t="shared" si="9"/>
        <v>0.18081407240744518</v>
      </c>
      <c r="AB15" s="196">
        <f t="shared" si="10"/>
        <v>4.3043703562867443E-2</v>
      </c>
      <c r="AC15" s="198">
        <f t="shared" si="11"/>
        <v>0.33979811059772214</v>
      </c>
      <c r="AD15" s="121"/>
      <c r="AE15" s="121"/>
    </row>
    <row r="16" spans="1:31" x14ac:dyDescent="0.25">
      <c r="B16" s="194" t="s">
        <v>195</v>
      </c>
      <c r="C16" s="195">
        <v>29624</v>
      </c>
      <c r="D16" s="195">
        <v>13598</v>
      </c>
      <c r="E16" s="195">
        <v>26538</v>
      </c>
      <c r="F16" s="195">
        <v>27386</v>
      </c>
      <c r="G16" s="195">
        <v>30557</v>
      </c>
      <c r="H16" s="196">
        <f t="shared" si="0"/>
        <v>0.11578908931570875</v>
      </c>
      <c r="I16" s="197">
        <f t="shared" si="1"/>
        <v>3.149473399945979E-2</v>
      </c>
      <c r="J16" s="196">
        <f t="shared" si="2"/>
        <v>2.0556091483587821E-2</v>
      </c>
      <c r="K16" s="198">
        <f t="shared" si="3"/>
        <v>1</v>
      </c>
      <c r="L16" s="195">
        <v>9930</v>
      </c>
      <c r="M16" s="195">
        <v>3928</v>
      </c>
      <c r="N16" s="195">
        <v>8334</v>
      </c>
      <c r="O16" s="195">
        <v>9467</v>
      </c>
      <c r="P16" s="195">
        <v>9974</v>
      </c>
      <c r="Q16" s="196">
        <f t="shared" si="4"/>
        <v>5.3554452308017364E-2</v>
      </c>
      <c r="R16" s="197">
        <f t="shared" si="5"/>
        <v>4.4310171198389536E-3</v>
      </c>
      <c r="S16" s="196">
        <f t="shared" si="6"/>
        <v>2.4092951350306778E-2</v>
      </c>
      <c r="T16" s="198">
        <f t="shared" si="7"/>
        <v>0.32640638806165528</v>
      </c>
      <c r="U16" s="195">
        <v>13224</v>
      </c>
      <c r="V16" s="195">
        <v>6842</v>
      </c>
      <c r="W16" s="195">
        <v>13373</v>
      </c>
      <c r="X16" s="195">
        <v>13089</v>
      </c>
      <c r="Y16" s="195">
        <v>15495</v>
      </c>
      <c r="Z16" s="196">
        <f t="shared" si="8"/>
        <v>0.18381847352738934</v>
      </c>
      <c r="AA16" s="197">
        <f t="shared" si="9"/>
        <v>0.17173321234119787</v>
      </c>
      <c r="AB16" s="196">
        <f t="shared" si="10"/>
        <v>2.8882824645185823E-2</v>
      </c>
      <c r="AC16" s="198">
        <f t="shared" si="11"/>
        <v>0.50708511961252745</v>
      </c>
      <c r="AD16" s="121"/>
      <c r="AE16" s="121"/>
    </row>
    <row r="17" spans="2:31" x14ac:dyDescent="0.25">
      <c r="B17" s="194" t="s">
        <v>204</v>
      </c>
      <c r="C17" s="195">
        <v>44484</v>
      </c>
      <c r="D17" s="195">
        <v>12174</v>
      </c>
      <c r="E17" s="195">
        <v>30714</v>
      </c>
      <c r="F17" s="195">
        <v>42597</v>
      </c>
      <c r="G17" s="195">
        <v>39016</v>
      </c>
      <c r="H17" s="196">
        <f t="shared" si="0"/>
        <v>-8.4066953071812556E-2</v>
      </c>
      <c r="I17" s="197">
        <f t="shared" si="1"/>
        <v>-0.12292060066540778</v>
      </c>
      <c r="J17" s="196">
        <f t="shared" si="2"/>
        <v>2.6246570845425348E-2</v>
      </c>
      <c r="K17" s="198">
        <f t="shared" si="3"/>
        <v>1</v>
      </c>
      <c r="L17" s="195">
        <v>9436</v>
      </c>
      <c r="M17" s="195">
        <v>2298</v>
      </c>
      <c r="N17" s="195">
        <v>4973</v>
      </c>
      <c r="O17" s="195">
        <v>8127</v>
      </c>
      <c r="P17" s="195">
        <v>8526</v>
      </c>
      <c r="Q17" s="196">
        <f t="shared" si="4"/>
        <v>4.9095607235142058E-2</v>
      </c>
      <c r="R17" s="197">
        <f t="shared" si="5"/>
        <v>-9.643916913946593E-2</v>
      </c>
      <c r="S17" s="196">
        <f t="shared" si="6"/>
        <v>2.0595197835644233E-2</v>
      </c>
      <c r="T17" s="198">
        <f t="shared" si="7"/>
        <v>0.218525733032602</v>
      </c>
      <c r="U17" s="195">
        <v>16669</v>
      </c>
      <c r="V17" s="195">
        <v>4179</v>
      </c>
      <c r="W17" s="195">
        <v>11973</v>
      </c>
      <c r="X17" s="195">
        <v>17713</v>
      </c>
      <c r="Y17" s="195">
        <v>16389</v>
      </c>
      <c r="Z17" s="196">
        <f t="shared" si="8"/>
        <v>-7.4747360695534337E-2</v>
      </c>
      <c r="AA17" s="197">
        <f t="shared" si="9"/>
        <v>-1.6797648329233916E-2</v>
      </c>
      <c r="AB17" s="196">
        <f t="shared" si="10"/>
        <v>3.0549248990638943E-2</v>
      </c>
      <c r="AC17" s="198">
        <f t="shared" si="11"/>
        <v>0.42005843756407629</v>
      </c>
      <c r="AD17" s="121"/>
      <c r="AE17" s="121"/>
    </row>
    <row r="18" spans="2:31" x14ac:dyDescent="0.25">
      <c r="B18" s="194" t="s">
        <v>208</v>
      </c>
      <c r="C18" s="195">
        <v>51248</v>
      </c>
      <c r="D18" s="195">
        <v>3861</v>
      </c>
      <c r="E18" s="195">
        <v>22974</v>
      </c>
      <c r="F18" s="195">
        <v>48521</v>
      </c>
      <c r="G18" s="195">
        <v>58123</v>
      </c>
      <c r="H18" s="196">
        <f t="shared" si="0"/>
        <v>0.19789369551328284</v>
      </c>
      <c r="I18" s="197">
        <f t="shared" si="1"/>
        <v>0.13415157664689348</v>
      </c>
      <c r="J18" s="196">
        <f t="shared" si="2"/>
        <v>3.9100098350642237E-2</v>
      </c>
      <c r="K18" s="198">
        <f t="shared" si="3"/>
        <v>1</v>
      </c>
      <c r="L18" s="195">
        <v>7919</v>
      </c>
      <c r="M18" s="195">
        <v>398</v>
      </c>
      <c r="N18" s="195">
        <v>3004</v>
      </c>
      <c r="O18" s="195">
        <v>6059</v>
      </c>
      <c r="P18" s="195">
        <v>8742</v>
      </c>
      <c r="Q18" s="196">
        <f t="shared" si="4"/>
        <v>0.44281234527149693</v>
      </c>
      <c r="R18" s="197">
        <f t="shared" si="5"/>
        <v>0.10392726354337678</v>
      </c>
      <c r="S18" s="196">
        <f t="shared" si="6"/>
        <v>2.1116962172085609E-2</v>
      </c>
      <c r="T18" s="198">
        <f t="shared" si="7"/>
        <v>0.15040517523183594</v>
      </c>
      <c r="U18" s="195">
        <v>13418</v>
      </c>
      <c r="V18" s="195">
        <v>1242</v>
      </c>
      <c r="W18" s="195">
        <v>6508</v>
      </c>
      <c r="X18" s="195">
        <v>14493</v>
      </c>
      <c r="Y18" s="195">
        <v>15929</v>
      </c>
      <c r="Z18" s="196">
        <f t="shared" si="8"/>
        <v>9.9082315600634852E-2</v>
      </c>
      <c r="AA18" s="197">
        <f t="shared" si="9"/>
        <v>0.18713668206886269</v>
      </c>
      <c r="AB18" s="196">
        <f t="shared" si="10"/>
        <v>2.9691804696557921E-2</v>
      </c>
      <c r="AC18" s="198">
        <f t="shared" si="11"/>
        <v>0.27405674173735012</v>
      </c>
      <c r="AD18" s="121"/>
      <c r="AE18" s="121"/>
    </row>
    <row r="19" spans="2:31" x14ac:dyDescent="0.25">
      <c r="B19" s="194" t="s">
        <v>230</v>
      </c>
      <c r="C19" s="195">
        <v>21996</v>
      </c>
      <c r="D19" s="195">
        <v>12338</v>
      </c>
      <c r="E19" s="195">
        <v>26560</v>
      </c>
      <c r="F19" s="195">
        <v>29449</v>
      </c>
      <c r="G19" s="195">
        <v>35440</v>
      </c>
      <c r="H19" s="196">
        <f t="shared" si="0"/>
        <v>0.20343644945499006</v>
      </c>
      <c r="I19" s="197">
        <f t="shared" si="1"/>
        <v>0.61120203673395168</v>
      </c>
      <c r="J19" s="196">
        <f t="shared" si="2"/>
        <v>2.3840949117333258E-2</v>
      </c>
      <c r="K19" s="198">
        <f t="shared" si="3"/>
        <v>1</v>
      </c>
      <c r="L19" s="195">
        <v>5610</v>
      </c>
      <c r="M19" s="195">
        <v>1634</v>
      </c>
      <c r="N19" s="195">
        <v>4677</v>
      </c>
      <c r="O19" s="195">
        <v>7528</v>
      </c>
      <c r="P19" s="195">
        <v>8819</v>
      </c>
      <c r="Q19" s="196">
        <f t="shared" si="4"/>
        <v>0.17149309245483524</v>
      </c>
      <c r="R19" s="197">
        <f t="shared" si="5"/>
        <v>0.57201426024955437</v>
      </c>
      <c r="S19" s="196">
        <f t="shared" si="6"/>
        <v>2.1302961495724432E-2</v>
      </c>
      <c r="T19" s="198">
        <f t="shared" si="7"/>
        <v>0.2488431151241535</v>
      </c>
      <c r="U19" s="195">
        <v>6348</v>
      </c>
      <c r="V19" s="195">
        <v>4783</v>
      </c>
      <c r="W19" s="195">
        <v>9746</v>
      </c>
      <c r="X19" s="195">
        <v>10018</v>
      </c>
      <c r="Y19" s="195">
        <v>11259</v>
      </c>
      <c r="Z19" s="196">
        <f t="shared" si="8"/>
        <v>0.12387702136154921</v>
      </c>
      <c r="AA19" s="197">
        <f t="shared" si="9"/>
        <v>0.77362948960302447</v>
      </c>
      <c r="AB19" s="196">
        <f t="shared" si="10"/>
        <v>2.0986881102300559E-2</v>
      </c>
      <c r="AC19" s="198">
        <f t="shared" si="11"/>
        <v>0.31769187358916479</v>
      </c>
      <c r="AD19" s="121"/>
      <c r="AE19" s="121"/>
    </row>
    <row r="20" spans="2:31" x14ac:dyDescent="0.25">
      <c r="B20" s="194" t="s">
        <v>220</v>
      </c>
      <c r="C20" s="195">
        <v>11543</v>
      </c>
      <c r="D20" s="195">
        <v>201</v>
      </c>
      <c r="E20" s="195">
        <v>9442</v>
      </c>
      <c r="F20" s="195">
        <v>12974</v>
      </c>
      <c r="G20" s="195">
        <v>10967</v>
      </c>
      <c r="H20" s="196">
        <f t="shared" si="0"/>
        <v>-0.15469400339139816</v>
      </c>
      <c r="I20" s="197">
        <f t="shared" si="1"/>
        <v>-4.9900372520142122E-2</v>
      </c>
      <c r="J20" s="196">
        <f t="shared" si="2"/>
        <v>7.3776435939558078E-3</v>
      </c>
      <c r="K20" s="198">
        <f t="shared" si="3"/>
        <v>1</v>
      </c>
      <c r="L20" s="195">
        <v>5465</v>
      </c>
      <c r="M20" s="195">
        <v>100</v>
      </c>
      <c r="N20" s="195">
        <v>3276</v>
      </c>
      <c r="O20" s="195">
        <v>6289</v>
      </c>
      <c r="P20" s="195">
        <v>5044</v>
      </c>
      <c r="Q20" s="196">
        <f t="shared" si="4"/>
        <v>-0.19796470027031321</v>
      </c>
      <c r="R20" s="197">
        <f t="shared" si="5"/>
        <v>-7.7035681610246987E-2</v>
      </c>
      <c r="S20" s="196">
        <f t="shared" si="6"/>
        <v>1.2184163486158752E-2</v>
      </c>
      <c r="T20" s="198">
        <f t="shared" si="7"/>
        <v>0.45992523023616305</v>
      </c>
      <c r="U20" s="195">
        <v>1989</v>
      </c>
      <c r="V20" s="195">
        <v>51</v>
      </c>
      <c r="W20" s="195">
        <v>1157</v>
      </c>
      <c r="X20" s="195">
        <v>2087</v>
      </c>
      <c r="Y20" s="195">
        <v>1444</v>
      </c>
      <c r="Z20" s="196">
        <f t="shared" si="8"/>
        <v>-0.30809774796358413</v>
      </c>
      <c r="AA20" s="197">
        <f t="shared" si="9"/>
        <v>-0.27400703871292109</v>
      </c>
      <c r="AB20" s="196">
        <f t="shared" si="10"/>
        <v>2.6916294796804343E-3</v>
      </c>
      <c r="AC20" s="198">
        <f t="shared" si="11"/>
        <v>0.13166773046411964</v>
      </c>
      <c r="AD20" s="121"/>
      <c r="AE20" s="121"/>
    </row>
    <row r="21" spans="2:31" x14ac:dyDescent="0.25">
      <c r="B21" s="194" t="s">
        <v>232</v>
      </c>
      <c r="C21" s="195">
        <v>2633</v>
      </c>
      <c r="D21" s="195">
        <v>331</v>
      </c>
      <c r="E21" s="195">
        <v>2357</v>
      </c>
      <c r="F21" s="195">
        <v>4629</v>
      </c>
      <c r="G21" s="195">
        <v>3801</v>
      </c>
      <c r="H21" s="196">
        <f t="shared" si="0"/>
        <v>-0.17887232663642261</v>
      </c>
      <c r="I21" s="197">
        <f t="shared" si="1"/>
        <v>0.44360045575389284</v>
      </c>
      <c r="J21" s="196">
        <f t="shared" si="2"/>
        <v>2.5569821556146646E-3</v>
      </c>
      <c r="K21" s="198">
        <f t="shared" si="3"/>
        <v>1</v>
      </c>
      <c r="L21" s="195">
        <v>395</v>
      </c>
      <c r="M21" s="195">
        <v>3</v>
      </c>
      <c r="N21" s="195">
        <v>38</v>
      </c>
      <c r="O21" s="195">
        <v>37</v>
      </c>
      <c r="P21" s="195">
        <v>98</v>
      </c>
      <c r="Q21" s="196">
        <f t="shared" si="4"/>
        <v>1.6486486486486487</v>
      </c>
      <c r="R21" s="197">
        <f t="shared" si="5"/>
        <v>-0.7518987341772152</v>
      </c>
      <c r="S21" s="196">
        <f t="shared" si="6"/>
        <v>2.367264119039567E-4</v>
      </c>
      <c r="T21" s="198">
        <f t="shared" si="7"/>
        <v>2.5782688766114181E-2</v>
      </c>
      <c r="U21" s="195">
        <v>2234</v>
      </c>
      <c r="V21" s="195">
        <v>326</v>
      </c>
      <c r="W21" s="195">
        <v>2319</v>
      </c>
      <c r="X21" s="195">
        <v>4575</v>
      </c>
      <c r="Y21" s="195">
        <v>3695</v>
      </c>
      <c r="Z21" s="196">
        <f t="shared" si="8"/>
        <v>-0.1923497267759563</v>
      </c>
      <c r="AA21" s="197">
        <f t="shared" si="9"/>
        <v>0.65398388540734098</v>
      </c>
      <c r="AB21" s="196">
        <f t="shared" si="10"/>
        <v>6.8875144926725789E-3</v>
      </c>
      <c r="AC21" s="198">
        <f t="shared" si="11"/>
        <v>0.97211260194685611</v>
      </c>
      <c r="AD21" s="121"/>
      <c r="AE21" s="121"/>
    </row>
    <row r="22" spans="2:31" x14ac:dyDescent="0.25">
      <c r="B22" s="194" t="s">
        <v>212</v>
      </c>
      <c r="C22" s="195">
        <v>11234</v>
      </c>
      <c r="D22" s="195">
        <v>2976</v>
      </c>
      <c r="E22" s="195">
        <v>9413</v>
      </c>
      <c r="F22" s="195">
        <v>10552</v>
      </c>
      <c r="G22" s="195">
        <v>11784</v>
      </c>
      <c r="H22" s="196">
        <f t="shared" si="0"/>
        <v>0.11675511751326773</v>
      </c>
      <c r="I22" s="197">
        <f t="shared" si="1"/>
        <v>4.895851878226809E-2</v>
      </c>
      <c r="J22" s="196">
        <f t="shared" si="2"/>
        <v>7.9272501241155497E-3</v>
      </c>
      <c r="K22" s="198">
        <f t="shared" si="3"/>
        <v>1</v>
      </c>
      <c r="L22" s="195">
        <v>4255</v>
      </c>
      <c r="M22" s="195">
        <v>1027</v>
      </c>
      <c r="N22" s="195">
        <v>3162</v>
      </c>
      <c r="O22" s="195">
        <v>3550</v>
      </c>
      <c r="P22" s="195">
        <v>3950</v>
      </c>
      <c r="Q22" s="196">
        <f t="shared" si="4"/>
        <v>0.11267605633802824</v>
      </c>
      <c r="R22" s="197">
        <f t="shared" si="5"/>
        <v>-7.1680376028202097E-2</v>
      </c>
      <c r="S22" s="196">
        <f t="shared" si="6"/>
        <v>9.541523745108459E-3</v>
      </c>
      <c r="T22" s="198">
        <f t="shared" si="7"/>
        <v>0.33520027155465038</v>
      </c>
      <c r="U22" s="195">
        <v>2980</v>
      </c>
      <c r="V22" s="195">
        <v>788</v>
      </c>
      <c r="W22" s="195">
        <v>3100</v>
      </c>
      <c r="X22" s="195">
        <v>3414</v>
      </c>
      <c r="Y22" s="195">
        <v>3651</v>
      </c>
      <c r="Z22" s="196">
        <f t="shared" si="8"/>
        <v>6.9420035149384995E-2</v>
      </c>
      <c r="AA22" s="197">
        <f t="shared" si="9"/>
        <v>0.22516778523489922</v>
      </c>
      <c r="AB22" s="196">
        <f t="shared" si="10"/>
        <v>6.8054980819343943E-3</v>
      </c>
      <c r="AC22" s="198">
        <f t="shared" si="11"/>
        <v>0.30982688391038699</v>
      </c>
      <c r="AD22" s="121"/>
      <c r="AE22" s="121"/>
    </row>
    <row r="23" spans="2:31" x14ac:dyDescent="0.25">
      <c r="B23" s="194" t="s">
        <v>226</v>
      </c>
      <c r="C23" s="195">
        <v>13314</v>
      </c>
      <c r="D23" s="195">
        <v>348</v>
      </c>
      <c r="E23" s="195">
        <v>3525</v>
      </c>
      <c r="F23" s="195">
        <v>6176</v>
      </c>
      <c r="G23" s="195">
        <v>7366</v>
      </c>
      <c r="H23" s="196">
        <f t="shared" si="0"/>
        <v>0.19268134715025909</v>
      </c>
      <c r="I23" s="197">
        <f t="shared" si="1"/>
        <v>-0.44674778428721651</v>
      </c>
      <c r="J23" s="196">
        <f t="shared" si="2"/>
        <v>4.9552040405834302E-3</v>
      </c>
      <c r="K23" s="198">
        <f t="shared" si="3"/>
        <v>1</v>
      </c>
      <c r="L23" s="195">
        <v>10512</v>
      </c>
      <c r="M23" s="195">
        <v>160</v>
      </c>
      <c r="N23" s="195">
        <v>2200</v>
      </c>
      <c r="O23" s="195">
        <v>4075</v>
      </c>
      <c r="P23" s="195">
        <v>5330</v>
      </c>
      <c r="Q23" s="196">
        <f t="shared" si="4"/>
        <v>0.30797546012269938</v>
      </c>
      <c r="R23" s="197">
        <f t="shared" si="5"/>
        <v>-0.49296042617960423</v>
      </c>
      <c r="S23" s="196">
        <f t="shared" si="6"/>
        <v>1.2875018116817238E-2</v>
      </c>
      <c r="T23" s="198">
        <f t="shared" si="7"/>
        <v>0.72359489546565303</v>
      </c>
      <c r="U23" s="195">
        <v>1655</v>
      </c>
      <c r="V23" s="195">
        <v>103</v>
      </c>
      <c r="W23" s="195">
        <v>241</v>
      </c>
      <c r="X23" s="195">
        <v>752</v>
      </c>
      <c r="Y23" s="195">
        <v>1089</v>
      </c>
      <c r="Z23" s="196">
        <f t="shared" si="8"/>
        <v>0.4481382978723405</v>
      </c>
      <c r="AA23" s="197">
        <f t="shared" si="9"/>
        <v>-0.34199395770392749</v>
      </c>
      <c r="AB23" s="196">
        <f t="shared" si="10"/>
        <v>2.0299061657700784E-3</v>
      </c>
      <c r="AC23" s="198">
        <f t="shared" si="11"/>
        <v>0.1478414336139017</v>
      </c>
      <c r="AD23" s="121"/>
      <c r="AE23" s="121"/>
    </row>
    <row r="24" spans="2:31" x14ac:dyDescent="0.25">
      <c r="B24" s="194" t="s">
        <v>384</v>
      </c>
      <c r="C24" s="195">
        <v>2896</v>
      </c>
      <c r="D24" s="195">
        <v>527</v>
      </c>
      <c r="E24" s="195">
        <v>2257</v>
      </c>
      <c r="F24" s="195">
        <v>3770</v>
      </c>
      <c r="G24" s="195">
        <v>5573</v>
      </c>
      <c r="H24" s="196">
        <f t="shared" si="0"/>
        <v>0.47824933687002646</v>
      </c>
      <c r="I24" s="197">
        <f t="shared" si="1"/>
        <v>0.92437845303867405</v>
      </c>
      <c r="J24" s="196">
        <f t="shared" si="2"/>
        <v>3.7490296114813275E-3</v>
      </c>
      <c r="K24" s="198">
        <f t="shared" si="3"/>
        <v>1</v>
      </c>
      <c r="L24" s="195">
        <v>864</v>
      </c>
      <c r="M24" s="195">
        <v>178</v>
      </c>
      <c r="N24" s="195">
        <v>790</v>
      </c>
      <c r="O24" s="195">
        <v>953</v>
      </c>
      <c r="P24" s="195">
        <v>880</v>
      </c>
      <c r="Q24" s="196">
        <f t="shared" si="4"/>
        <v>-7.660020986358862E-2</v>
      </c>
      <c r="R24" s="197">
        <f t="shared" si="5"/>
        <v>1.8518518518518601E-2</v>
      </c>
      <c r="S24" s="196">
        <f t="shared" si="6"/>
        <v>2.1257065558722642E-3</v>
      </c>
      <c r="T24" s="198">
        <f t="shared" si="7"/>
        <v>0.15790418087206173</v>
      </c>
      <c r="U24" s="195">
        <v>1483</v>
      </c>
      <c r="V24" s="195">
        <v>164</v>
      </c>
      <c r="W24" s="195">
        <v>933</v>
      </c>
      <c r="X24" s="195">
        <v>2125</v>
      </c>
      <c r="Y24" s="195">
        <v>4138</v>
      </c>
      <c r="Z24" s="196">
        <f t="shared" si="8"/>
        <v>0.94729411764705884</v>
      </c>
      <c r="AA24" s="197">
        <f t="shared" si="9"/>
        <v>1.7902899527983815</v>
      </c>
      <c r="AB24" s="196">
        <f t="shared" si="10"/>
        <v>7.7132706280593055E-3</v>
      </c>
      <c r="AC24" s="198">
        <f t="shared" si="11"/>
        <v>0.74250852323703576</v>
      </c>
      <c r="AD24" s="121"/>
      <c r="AE24" s="121"/>
    </row>
    <row r="25" spans="2:31" x14ac:dyDescent="0.25">
      <c r="B25" s="194" t="s">
        <v>222</v>
      </c>
      <c r="C25" s="195">
        <v>579</v>
      </c>
      <c r="D25" s="195">
        <v>102</v>
      </c>
      <c r="E25" s="195">
        <v>161</v>
      </c>
      <c r="F25" s="195">
        <v>408</v>
      </c>
      <c r="G25" s="195">
        <v>395</v>
      </c>
      <c r="H25" s="196">
        <f t="shared" si="0"/>
        <v>-3.1862745098039214E-2</v>
      </c>
      <c r="I25" s="197">
        <f t="shared" si="1"/>
        <v>-0.31778929188255611</v>
      </c>
      <c r="J25" s="196">
        <f t="shared" si="2"/>
        <v>2.6572163942851682E-4</v>
      </c>
      <c r="K25" s="198">
        <f t="shared" si="3"/>
        <v>1</v>
      </c>
      <c r="L25" s="195">
        <v>346</v>
      </c>
      <c r="M25" s="195">
        <v>27</v>
      </c>
      <c r="N25" s="195">
        <v>71</v>
      </c>
      <c r="O25" s="195">
        <v>166</v>
      </c>
      <c r="P25" s="195">
        <v>157</v>
      </c>
      <c r="Q25" s="196">
        <f t="shared" si="4"/>
        <v>-5.4216867469879526E-2</v>
      </c>
      <c r="R25" s="197">
        <f t="shared" si="5"/>
        <v>-0.54624277456647397</v>
      </c>
      <c r="S25" s="196">
        <f t="shared" si="6"/>
        <v>3.7924537417266535E-4</v>
      </c>
      <c r="T25" s="198">
        <f t="shared" si="7"/>
        <v>0.39746835443037976</v>
      </c>
      <c r="U25" s="195">
        <v>205</v>
      </c>
      <c r="V25" s="195">
        <v>55</v>
      </c>
      <c r="W25" s="195">
        <v>69</v>
      </c>
      <c r="X25" s="195">
        <v>193</v>
      </c>
      <c r="Y25" s="195">
        <v>162</v>
      </c>
      <c r="Z25" s="196">
        <f t="shared" si="8"/>
        <v>-0.1606217616580311</v>
      </c>
      <c r="AA25" s="197">
        <f t="shared" si="9"/>
        <v>-0.20975609756097557</v>
      </c>
      <c r="AB25" s="196">
        <f t="shared" si="10"/>
        <v>3.019695122633174E-4</v>
      </c>
      <c r="AC25" s="198">
        <f t="shared" si="11"/>
        <v>0.41012658227848103</v>
      </c>
      <c r="AD25" s="121"/>
      <c r="AE25" s="121"/>
    </row>
    <row r="26" spans="2:31" x14ac:dyDescent="0.25">
      <c r="B26" s="194" t="s">
        <v>245</v>
      </c>
      <c r="C26" s="195">
        <v>3965</v>
      </c>
      <c r="D26" s="195">
        <v>2411</v>
      </c>
      <c r="E26" s="195">
        <v>3640</v>
      </c>
      <c r="F26" s="195">
        <v>5860</v>
      </c>
      <c r="G26" s="195">
        <v>7451</v>
      </c>
      <c r="H26" s="196">
        <f t="shared" si="0"/>
        <v>0.27150170648464167</v>
      </c>
      <c r="I26" s="197">
        <f t="shared" si="1"/>
        <v>0.87919293820933175</v>
      </c>
      <c r="J26" s="196">
        <f t="shared" si="2"/>
        <v>5.0123846465364025E-3</v>
      </c>
      <c r="K26" s="198">
        <f t="shared" si="3"/>
        <v>1</v>
      </c>
      <c r="L26" s="195">
        <v>707</v>
      </c>
      <c r="M26" s="195">
        <v>389</v>
      </c>
      <c r="N26" s="195">
        <v>560</v>
      </c>
      <c r="O26" s="195">
        <v>863</v>
      </c>
      <c r="P26" s="195">
        <v>1376</v>
      </c>
      <c r="Q26" s="196">
        <f t="shared" si="4"/>
        <v>0.59443800695249127</v>
      </c>
      <c r="R26" s="197">
        <f t="shared" si="5"/>
        <v>0.94625176803394617</v>
      </c>
      <c r="S26" s="196">
        <f t="shared" si="6"/>
        <v>3.3238320691820859E-3</v>
      </c>
      <c r="T26" s="198">
        <f t="shared" si="7"/>
        <v>0.18467319822842571</v>
      </c>
      <c r="U26" s="195">
        <v>2745</v>
      </c>
      <c r="V26" s="195">
        <v>1598</v>
      </c>
      <c r="W26" s="195">
        <v>2614</v>
      </c>
      <c r="X26" s="195">
        <v>3859</v>
      </c>
      <c r="Y26" s="195">
        <v>4876</v>
      </c>
      <c r="Z26" s="196">
        <f t="shared" si="8"/>
        <v>0.26353977714433796</v>
      </c>
      <c r="AA26" s="197">
        <f t="shared" si="9"/>
        <v>0.77632058287796002</v>
      </c>
      <c r="AB26" s="196">
        <f t="shared" si="10"/>
        <v>9.0889095172588617E-3</v>
      </c>
      <c r="AC26" s="198">
        <f t="shared" si="11"/>
        <v>0.65440880418735736</v>
      </c>
      <c r="AD26" s="121"/>
      <c r="AE26" s="121"/>
    </row>
    <row r="27" spans="2:31" x14ac:dyDescent="0.25">
      <c r="B27" s="194" t="s">
        <v>236</v>
      </c>
      <c r="C27" s="195">
        <v>1359</v>
      </c>
      <c r="D27" s="195">
        <v>229</v>
      </c>
      <c r="E27" s="195">
        <v>757</v>
      </c>
      <c r="F27" s="195">
        <v>1235</v>
      </c>
      <c r="G27" s="195">
        <v>1274</v>
      </c>
      <c r="H27" s="196">
        <f t="shared" si="0"/>
        <v>3.1578947368421151E-2</v>
      </c>
      <c r="I27" s="197">
        <f t="shared" si="1"/>
        <v>-6.2545989698307602E-2</v>
      </c>
      <c r="J27" s="196">
        <f t="shared" si="2"/>
        <v>8.5703637628336822E-4</v>
      </c>
      <c r="K27" s="198">
        <f t="shared" si="3"/>
        <v>1</v>
      </c>
      <c r="L27" s="195">
        <v>219</v>
      </c>
      <c r="M27" s="195">
        <v>57</v>
      </c>
      <c r="N27" s="195">
        <v>138</v>
      </c>
      <c r="O27" s="195">
        <v>297</v>
      </c>
      <c r="P27" s="195">
        <v>333</v>
      </c>
      <c r="Q27" s="196">
        <f t="shared" si="4"/>
        <v>0.1212121212121211</v>
      </c>
      <c r="R27" s="197">
        <f t="shared" si="5"/>
        <v>0.52054794520547953</v>
      </c>
      <c r="S27" s="196">
        <f t="shared" si="6"/>
        <v>8.0438668534711817E-4</v>
      </c>
      <c r="T27" s="198">
        <f t="shared" si="7"/>
        <v>0.26138147566718994</v>
      </c>
      <c r="U27" s="195">
        <v>929</v>
      </c>
      <c r="V27" s="195">
        <v>123</v>
      </c>
      <c r="W27" s="195">
        <v>428</v>
      </c>
      <c r="X27" s="195">
        <v>601</v>
      </c>
      <c r="Y27" s="195">
        <v>617</v>
      </c>
      <c r="Z27" s="196">
        <f t="shared" si="8"/>
        <v>2.6622296173044901E-2</v>
      </c>
      <c r="AA27" s="197">
        <f t="shared" si="9"/>
        <v>-0.33584499461786865</v>
      </c>
      <c r="AB27" s="196">
        <f t="shared" si="10"/>
        <v>1.1500937596695484E-3</v>
      </c>
      <c r="AC27" s="198">
        <f t="shared" si="11"/>
        <v>0.48430141287284145</v>
      </c>
      <c r="AD27" s="121"/>
      <c r="AE27" s="121"/>
    </row>
    <row r="28" spans="2:31" x14ac:dyDescent="0.25">
      <c r="B28" s="194" t="s">
        <v>224</v>
      </c>
      <c r="C28" s="195">
        <v>10107</v>
      </c>
      <c r="D28" s="195">
        <v>188</v>
      </c>
      <c r="E28" s="195">
        <v>1319</v>
      </c>
      <c r="F28" s="195">
        <v>5722</v>
      </c>
      <c r="G28" s="195">
        <v>8393</v>
      </c>
      <c r="H28" s="196">
        <f t="shared" si="0"/>
        <v>0.46679482698357222</v>
      </c>
      <c r="I28" s="197">
        <f t="shared" si="1"/>
        <v>-0.16958543583654895</v>
      </c>
      <c r="J28" s="196">
        <f t="shared" si="2"/>
        <v>5.6460803030975743E-3</v>
      </c>
      <c r="K28" s="198">
        <f t="shared" si="3"/>
        <v>1</v>
      </c>
      <c r="L28" s="195">
        <v>8200</v>
      </c>
      <c r="M28" s="195">
        <v>138</v>
      </c>
      <c r="N28" s="195">
        <v>1165</v>
      </c>
      <c r="O28" s="195">
        <v>5041</v>
      </c>
      <c r="P28" s="195">
        <v>7369</v>
      </c>
      <c r="Q28" s="196">
        <f t="shared" si="4"/>
        <v>0.46181313231501697</v>
      </c>
      <c r="R28" s="197">
        <f t="shared" si="5"/>
        <v>-0.10134146341463413</v>
      </c>
      <c r="S28" s="196">
        <f t="shared" si="6"/>
        <v>1.7800376829798542E-2</v>
      </c>
      <c r="T28" s="198">
        <f t="shared" si="7"/>
        <v>0.87799356606696055</v>
      </c>
      <c r="U28" s="195">
        <v>1775</v>
      </c>
      <c r="V28" s="195">
        <v>38</v>
      </c>
      <c r="W28" s="195">
        <v>70</v>
      </c>
      <c r="X28" s="195">
        <v>546</v>
      </c>
      <c r="Y28" s="195">
        <v>855</v>
      </c>
      <c r="Z28" s="196">
        <f t="shared" si="8"/>
        <v>0.56593406593406592</v>
      </c>
      <c r="AA28" s="197">
        <f t="shared" si="9"/>
        <v>-0.51830985915492955</v>
      </c>
      <c r="AB28" s="196">
        <f t="shared" si="10"/>
        <v>1.5937279813897308E-3</v>
      </c>
      <c r="AC28" s="198">
        <f t="shared" si="11"/>
        <v>0.10187060645776243</v>
      </c>
      <c r="AD28" s="121"/>
      <c r="AE28" s="121"/>
    </row>
    <row r="29" spans="2:31" x14ac:dyDescent="0.25">
      <c r="B29" s="194" t="s">
        <v>216</v>
      </c>
      <c r="C29" s="195">
        <v>7236</v>
      </c>
      <c r="D29" s="195">
        <v>887</v>
      </c>
      <c r="E29" s="195">
        <v>4255</v>
      </c>
      <c r="F29" s="195">
        <v>6754</v>
      </c>
      <c r="G29" s="195">
        <v>6825</v>
      </c>
      <c r="H29" s="196">
        <f t="shared" si="0"/>
        <v>1.0512289013917764E-2</v>
      </c>
      <c r="I29" s="197">
        <f t="shared" si="1"/>
        <v>-5.6799336650082966E-2</v>
      </c>
      <c r="J29" s="196">
        <f t="shared" si="2"/>
        <v>4.5912663015180441E-3</v>
      </c>
      <c r="K29" s="198">
        <f t="shared" si="3"/>
        <v>1</v>
      </c>
      <c r="L29" s="195">
        <v>2549</v>
      </c>
      <c r="M29" s="195">
        <v>269</v>
      </c>
      <c r="N29" s="195">
        <v>1350</v>
      </c>
      <c r="O29" s="195">
        <v>2342</v>
      </c>
      <c r="P29" s="195">
        <v>2291</v>
      </c>
      <c r="Q29" s="196">
        <f t="shared" si="4"/>
        <v>-2.1776259607173332E-2</v>
      </c>
      <c r="R29" s="197">
        <f t="shared" si="5"/>
        <v>-0.10121616320125537</v>
      </c>
      <c r="S29" s="196">
        <f t="shared" si="6"/>
        <v>5.5340837721629061E-3</v>
      </c>
      <c r="T29" s="198">
        <f t="shared" si="7"/>
        <v>0.33567765567765567</v>
      </c>
      <c r="U29" s="195">
        <v>2878</v>
      </c>
      <c r="V29" s="195">
        <v>303</v>
      </c>
      <c r="W29" s="195">
        <v>1729</v>
      </c>
      <c r="X29" s="195">
        <v>2540</v>
      </c>
      <c r="Y29" s="195">
        <v>2963</v>
      </c>
      <c r="Z29" s="196">
        <f t="shared" si="8"/>
        <v>0.16653543307086616</v>
      </c>
      <c r="AA29" s="197">
        <f t="shared" si="9"/>
        <v>2.9534398888116709E-2</v>
      </c>
      <c r="AB29" s="196">
        <f t="shared" si="10"/>
        <v>5.5230596594827751E-3</v>
      </c>
      <c r="AC29" s="198">
        <f t="shared" si="11"/>
        <v>0.43413919413919416</v>
      </c>
      <c r="AD29" s="121"/>
      <c r="AE29" s="121"/>
    </row>
    <row r="30" spans="2:31" x14ac:dyDescent="0.25">
      <c r="B30" s="194" t="s">
        <v>242</v>
      </c>
      <c r="C30" s="195">
        <v>3417</v>
      </c>
      <c r="D30" s="195">
        <v>1370</v>
      </c>
      <c r="E30" s="195">
        <v>4272</v>
      </c>
      <c r="F30" s="195">
        <v>6312</v>
      </c>
      <c r="G30" s="195">
        <v>7016</v>
      </c>
      <c r="H30" s="196">
        <f t="shared" si="0"/>
        <v>0.11153358681875791</v>
      </c>
      <c r="I30" s="197">
        <f t="shared" si="1"/>
        <v>1.0532630962832896</v>
      </c>
      <c r="J30" s="196">
        <f t="shared" si="2"/>
        <v>4.7197544866594285E-3</v>
      </c>
      <c r="K30" s="198">
        <f t="shared" si="3"/>
        <v>1</v>
      </c>
      <c r="L30" s="195">
        <v>1025</v>
      </c>
      <c r="M30" s="195">
        <v>164</v>
      </c>
      <c r="N30" s="195">
        <v>727</v>
      </c>
      <c r="O30" s="195">
        <v>1034</v>
      </c>
      <c r="P30" s="195">
        <v>1206</v>
      </c>
      <c r="Q30" s="196">
        <f t="shared" si="4"/>
        <v>0.16634429400386841</v>
      </c>
      <c r="R30" s="197">
        <f t="shared" si="5"/>
        <v>0.17658536585365847</v>
      </c>
      <c r="S30" s="196">
        <f t="shared" si="6"/>
        <v>2.9131842117976715E-3</v>
      </c>
      <c r="T30" s="198">
        <f t="shared" si="7"/>
        <v>0.17189281641961232</v>
      </c>
      <c r="U30" s="195">
        <v>1233</v>
      </c>
      <c r="V30" s="195">
        <v>626</v>
      </c>
      <c r="W30" s="195">
        <v>1892</v>
      </c>
      <c r="X30" s="195">
        <v>2933</v>
      </c>
      <c r="Y30" s="195">
        <v>3010</v>
      </c>
      <c r="Z30" s="196">
        <f t="shared" si="8"/>
        <v>2.6252983293556076E-2</v>
      </c>
      <c r="AA30" s="197">
        <f t="shared" si="9"/>
        <v>1.4412003244120033</v>
      </c>
      <c r="AB30" s="196">
        <f t="shared" si="10"/>
        <v>5.6106680982258355E-3</v>
      </c>
      <c r="AC30" s="198">
        <f t="shared" si="11"/>
        <v>0.42901938426453817</v>
      </c>
      <c r="AD30" s="121"/>
      <c r="AE30" s="121"/>
    </row>
    <row r="31" spans="2:31" x14ac:dyDescent="0.25">
      <c r="B31" s="194" t="s">
        <v>228</v>
      </c>
      <c r="C31" s="195">
        <v>11178</v>
      </c>
      <c r="D31" s="195">
        <v>1547</v>
      </c>
      <c r="E31" s="195">
        <v>4738</v>
      </c>
      <c r="F31" s="195">
        <v>11852</v>
      </c>
      <c r="G31" s="195">
        <v>14971</v>
      </c>
      <c r="H31" s="196">
        <f t="shared" si="0"/>
        <v>0.26316233547080659</v>
      </c>
      <c r="I31" s="197">
        <f t="shared" si="1"/>
        <v>0.33932724995526931</v>
      </c>
      <c r="J31" s="196">
        <f t="shared" si="2"/>
        <v>1.0071186490846394E-2</v>
      </c>
      <c r="K31" s="198">
        <f t="shared" si="3"/>
        <v>1</v>
      </c>
      <c r="L31" s="195">
        <v>4791</v>
      </c>
      <c r="M31" s="195">
        <v>345</v>
      </c>
      <c r="N31" s="195">
        <v>1425</v>
      </c>
      <c r="O31" s="195">
        <v>4817</v>
      </c>
      <c r="P31" s="195">
        <v>6697</v>
      </c>
      <c r="Q31" s="196">
        <f t="shared" si="4"/>
        <v>0.39028440938343367</v>
      </c>
      <c r="R31" s="197">
        <f t="shared" si="5"/>
        <v>0.39782926320183676</v>
      </c>
      <c r="S31" s="196">
        <f t="shared" si="6"/>
        <v>1.6177110005314268E-2</v>
      </c>
      <c r="T31" s="198">
        <f t="shared" si="7"/>
        <v>0.4473315075813239</v>
      </c>
      <c r="U31" s="195">
        <v>2507</v>
      </c>
      <c r="V31" s="195">
        <v>870</v>
      </c>
      <c r="W31" s="195">
        <v>2276</v>
      </c>
      <c r="X31" s="195">
        <v>4229</v>
      </c>
      <c r="Y31" s="195">
        <v>4841</v>
      </c>
      <c r="Z31" s="196">
        <f t="shared" si="8"/>
        <v>0.14471506266256795</v>
      </c>
      <c r="AA31" s="197">
        <f t="shared" si="9"/>
        <v>0.93099321898683685</v>
      </c>
      <c r="AB31" s="196">
        <f t="shared" si="10"/>
        <v>9.0236691905353061E-3</v>
      </c>
      <c r="AC31" s="198">
        <f t="shared" si="11"/>
        <v>0.32335849308663417</v>
      </c>
      <c r="AD31" s="121"/>
      <c r="AE31" s="121"/>
    </row>
    <row r="32" spans="2:31" x14ac:dyDescent="0.25">
      <c r="B32" s="194" t="s">
        <v>238</v>
      </c>
      <c r="C32" s="195">
        <v>1805</v>
      </c>
      <c r="D32" s="195">
        <v>687</v>
      </c>
      <c r="E32" s="195">
        <v>1676</v>
      </c>
      <c r="F32" s="195">
        <v>3001</v>
      </c>
      <c r="G32" s="195">
        <v>3846</v>
      </c>
      <c r="H32" s="196">
        <f t="shared" si="0"/>
        <v>0.28157280906364535</v>
      </c>
      <c r="I32" s="197">
        <f t="shared" si="1"/>
        <v>1.1307479224376733</v>
      </c>
      <c r="J32" s="196">
        <f t="shared" si="2"/>
        <v>2.5872542411191791E-3</v>
      </c>
      <c r="K32" s="198">
        <f t="shared" si="3"/>
        <v>1</v>
      </c>
      <c r="L32" s="195">
        <v>458</v>
      </c>
      <c r="M32" s="195">
        <v>55</v>
      </c>
      <c r="N32" s="195">
        <v>381</v>
      </c>
      <c r="O32" s="195">
        <v>778</v>
      </c>
      <c r="P32" s="195">
        <v>735</v>
      </c>
      <c r="Q32" s="196">
        <f t="shared" si="4"/>
        <v>-5.5269922879177424E-2</v>
      </c>
      <c r="R32" s="197">
        <f t="shared" si="5"/>
        <v>0.60480349344978168</v>
      </c>
      <c r="S32" s="196">
        <f t="shared" si="6"/>
        <v>1.7754480892796754E-3</v>
      </c>
      <c r="T32" s="198">
        <f t="shared" si="7"/>
        <v>0.19110764430577223</v>
      </c>
      <c r="U32" s="195">
        <v>1151</v>
      </c>
      <c r="V32" s="195">
        <v>538</v>
      </c>
      <c r="W32" s="195">
        <v>1167</v>
      </c>
      <c r="X32" s="195">
        <v>1486</v>
      </c>
      <c r="Y32" s="195">
        <v>1833</v>
      </c>
      <c r="Z32" s="196">
        <f t="shared" si="8"/>
        <v>0.23351278600269176</v>
      </c>
      <c r="AA32" s="197">
        <f t="shared" si="9"/>
        <v>0.59252823631624674</v>
      </c>
      <c r="AB32" s="196">
        <f t="shared" si="10"/>
        <v>3.4167291109793879E-3</v>
      </c>
      <c r="AC32" s="198">
        <f t="shared" si="11"/>
        <v>0.47659906396255852</v>
      </c>
      <c r="AD32" s="121"/>
      <c r="AE32" s="121"/>
    </row>
    <row r="33" spans="1:39" x14ac:dyDescent="0.25">
      <c r="B33" s="194" t="s">
        <v>234</v>
      </c>
      <c r="C33" s="195">
        <v>1271</v>
      </c>
      <c r="D33" s="195">
        <v>664</v>
      </c>
      <c r="E33" s="195">
        <v>1972</v>
      </c>
      <c r="F33" s="195">
        <v>2216</v>
      </c>
      <c r="G33" s="195">
        <v>1960</v>
      </c>
      <c r="H33" s="196">
        <f t="shared" si="0"/>
        <v>-0.1155234657039711</v>
      </c>
      <c r="I33" s="197">
        <f t="shared" si="1"/>
        <v>0.54209284028324145</v>
      </c>
      <c r="J33" s="196">
        <f t="shared" si="2"/>
        <v>1.3185175019744127E-3</v>
      </c>
      <c r="K33" s="198">
        <f t="shared" si="3"/>
        <v>1</v>
      </c>
      <c r="L33" s="195">
        <v>367</v>
      </c>
      <c r="M33" s="195">
        <v>152</v>
      </c>
      <c r="N33" s="195">
        <v>617</v>
      </c>
      <c r="O33" s="195">
        <v>796</v>
      </c>
      <c r="P33" s="195">
        <v>577</v>
      </c>
      <c r="Q33" s="196">
        <f t="shared" si="4"/>
        <v>-0.27512562814070352</v>
      </c>
      <c r="R33" s="197">
        <f t="shared" si="5"/>
        <v>0.57220708446866486</v>
      </c>
      <c r="S33" s="196">
        <f t="shared" si="6"/>
        <v>1.3937871394753369E-3</v>
      </c>
      <c r="T33" s="198">
        <f t="shared" si="7"/>
        <v>0.29438775510204079</v>
      </c>
      <c r="U33" s="195">
        <v>303</v>
      </c>
      <c r="V33" s="195">
        <v>132</v>
      </c>
      <c r="W33" s="195">
        <v>397</v>
      </c>
      <c r="X33" s="195">
        <v>541</v>
      </c>
      <c r="Y33" s="195">
        <v>465</v>
      </c>
      <c r="Z33" s="196">
        <f t="shared" si="8"/>
        <v>-0.14048059149722736</v>
      </c>
      <c r="AA33" s="197">
        <f t="shared" si="9"/>
        <v>0.53465346534653468</v>
      </c>
      <c r="AB33" s="196">
        <f t="shared" si="10"/>
        <v>8.6676434075581854E-4</v>
      </c>
      <c r="AC33" s="198">
        <f t="shared" si="11"/>
        <v>0.23724489795918369</v>
      </c>
      <c r="AD33" s="121"/>
      <c r="AE33" s="121"/>
    </row>
    <row r="34" spans="1:39" x14ac:dyDescent="0.25">
      <c r="B34" s="194" t="s">
        <v>240</v>
      </c>
      <c r="C34" s="195">
        <v>7779</v>
      </c>
      <c r="D34" s="195">
        <v>513</v>
      </c>
      <c r="E34" s="195">
        <v>817</v>
      </c>
      <c r="F34" s="195">
        <v>1070</v>
      </c>
      <c r="G34" s="195">
        <v>1277</v>
      </c>
      <c r="H34" s="196">
        <f t="shared" si="0"/>
        <v>0.19345794392523374</v>
      </c>
      <c r="I34" s="197">
        <f t="shared" si="1"/>
        <v>-0.83584008227278572</v>
      </c>
      <c r="J34" s="196">
        <f t="shared" si="2"/>
        <v>8.5905451531700255E-4</v>
      </c>
      <c r="K34" s="198">
        <f t="shared" si="3"/>
        <v>1</v>
      </c>
      <c r="L34" s="195">
        <v>488</v>
      </c>
      <c r="M34" s="195">
        <v>144</v>
      </c>
      <c r="N34" s="195">
        <v>219</v>
      </c>
      <c r="O34" s="195">
        <v>304</v>
      </c>
      <c r="P34" s="195">
        <v>344</v>
      </c>
      <c r="Q34" s="196">
        <f t="shared" si="4"/>
        <v>0.13157894736842102</v>
      </c>
      <c r="R34" s="197">
        <f t="shared" si="5"/>
        <v>-0.29508196721311475</v>
      </c>
      <c r="S34" s="196">
        <f t="shared" si="6"/>
        <v>8.3095801729552148E-4</v>
      </c>
      <c r="T34" s="198">
        <f t="shared" si="7"/>
        <v>0.26938136256851997</v>
      </c>
      <c r="U34" s="195">
        <v>7036</v>
      </c>
      <c r="V34" s="195">
        <v>231</v>
      </c>
      <c r="W34" s="195">
        <v>446</v>
      </c>
      <c r="X34" s="195">
        <v>566</v>
      </c>
      <c r="Y34" s="195">
        <v>739</v>
      </c>
      <c r="Z34" s="196">
        <f t="shared" si="8"/>
        <v>0.30565371024734977</v>
      </c>
      <c r="AA34" s="197">
        <f t="shared" si="9"/>
        <v>-0.89496873223422402</v>
      </c>
      <c r="AB34" s="196">
        <f t="shared" si="10"/>
        <v>1.377502898534516E-3</v>
      </c>
      <c r="AC34" s="198">
        <f t="shared" si="11"/>
        <v>0.57870007830853565</v>
      </c>
      <c r="AD34" s="121"/>
      <c r="AE34" s="121"/>
    </row>
    <row r="35" spans="1:39" x14ac:dyDescent="0.25">
      <c r="B35" s="194" t="s">
        <v>218</v>
      </c>
      <c r="C35" s="195">
        <v>739</v>
      </c>
      <c r="D35" s="195">
        <v>99</v>
      </c>
      <c r="E35" s="195">
        <v>257</v>
      </c>
      <c r="F35" s="195">
        <v>660</v>
      </c>
      <c r="G35" s="195">
        <v>723</v>
      </c>
      <c r="H35" s="196">
        <f t="shared" si="0"/>
        <v>9.5454545454545459E-2</v>
      </c>
      <c r="I35" s="197">
        <f t="shared" si="1"/>
        <v>-2.1650879566982417E-2</v>
      </c>
      <c r="J35" s="196">
        <f t="shared" si="2"/>
        <v>4.8637150710586753E-4</v>
      </c>
      <c r="K35" s="198">
        <f t="shared" si="3"/>
        <v>1</v>
      </c>
      <c r="L35" s="195">
        <v>169</v>
      </c>
      <c r="M35" s="195">
        <v>54</v>
      </c>
      <c r="N35" s="195">
        <v>81</v>
      </c>
      <c r="O35" s="195">
        <v>232</v>
      </c>
      <c r="P35" s="195">
        <v>253</v>
      </c>
      <c r="Q35" s="196">
        <f t="shared" si="4"/>
        <v>9.0517241379310276E-2</v>
      </c>
      <c r="R35" s="197">
        <f t="shared" si="5"/>
        <v>0.49704142011834329</v>
      </c>
      <c r="S35" s="196">
        <f t="shared" si="6"/>
        <v>6.1114063481327598E-4</v>
      </c>
      <c r="T35" s="198">
        <f t="shared" si="7"/>
        <v>0.34993084370677729</v>
      </c>
      <c r="U35" s="195">
        <v>285</v>
      </c>
      <c r="V35" s="195">
        <v>12</v>
      </c>
      <c r="W35" s="195">
        <v>93</v>
      </c>
      <c r="X35" s="195">
        <v>295</v>
      </c>
      <c r="Y35" s="195">
        <v>313</v>
      </c>
      <c r="Z35" s="196">
        <f t="shared" si="8"/>
        <v>6.1016949152542299E-2</v>
      </c>
      <c r="AA35" s="197">
        <f t="shared" si="9"/>
        <v>9.8245614035087803E-2</v>
      </c>
      <c r="AB35" s="196">
        <f t="shared" si="10"/>
        <v>5.8343492184208864E-4</v>
      </c>
      <c r="AC35" s="198">
        <f t="shared" si="11"/>
        <v>0.43291839557399725</v>
      </c>
      <c r="AD35" s="121"/>
      <c r="AE35" s="121"/>
    </row>
    <row r="36" spans="1:39" x14ac:dyDescent="0.25">
      <c r="A36" s="199"/>
      <c r="B36" s="200" t="s">
        <v>386</v>
      </c>
      <c r="C36" s="201">
        <f>C11-SUM(C12:C35)</f>
        <v>61000</v>
      </c>
      <c r="D36" s="201">
        <f>D11-SUM(D12:D35)</f>
        <v>18768</v>
      </c>
      <c r="E36" s="201">
        <f>E11-SUM(E12:E35)</f>
        <v>37345</v>
      </c>
      <c r="F36" s="201">
        <f>F11-SUM(F12:F35)</f>
        <v>53371</v>
      </c>
      <c r="G36" s="201">
        <f>G11-SUM(G12:G35)</f>
        <v>47866</v>
      </c>
      <c r="H36" s="202">
        <f t="shared" si="0"/>
        <v>-0.10314590320586081</v>
      </c>
      <c r="I36" s="203">
        <f t="shared" si="1"/>
        <v>-0.21531147540983608</v>
      </c>
      <c r="J36" s="202">
        <f t="shared" si="2"/>
        <v>3.2200080994646552E-2</v>
      </c>
      <c r="K36" s="204">
        <f t="shared" si="3"/>
        <v>1</v>
      </c>
      <c r="L36" s="201">
        <f>L11-SUM(L12:L35)</f>
        <v>17975</v>
      </c>
      <c r="M36" s="201">
        <f>M11-SUM(M12:M35)</f>
        <v>4178</v>
      </c>
      <c r="N36" s="201">
        <f>N11-SUM(N12:N35)</f>
        <v>9948</v>
      </c>
      <c r="O36" s="201">
        <f>O11-SUM(O12:O35)</f>
        <v>13906</v>
      </c>
      <c r="P36" s="201">
        <f>P11-SUM(P12:P35)</f>
        <v>14123</v>
      </c>
      <c r="Q36" s="202">
        <f t="shared" si="4"/>
        <v>1.5604774917301834E-2</v>
      </c>
      <c r="R36" s="203">
        <f t="shared" si="5"/>
        <v>-0.21429763560500692</v>
      </c>
      <c r="S36" s="202">
        <f t="shared" si="6"/>
        <v>3.4115174646118171E-2</v>
      </c>
      <c r="T36" s="204">
        <f t="shared" si="7"/>
        <v>0.29505285588935781</v>
      </c>
      <c r="U36" s="201">
        <f>U11-SUM(U12:U35)</f>
        <v>27085</v>
      </c>
      <c r="V36" s="201">
        <f>V11-SUM(V12:V35)</f>
        <v>9200</v>
      </c>
      <c r="W36" s="201">
        <f>W11-SUM(W12:W35)</f>
        <v>17864</v>
      </c>
      <c r="X36" s="201">
        <f>X11-SUM(X12:X35)</f>
        <v>24358</v>
      </c>
      <c r="Y36" s="201">
        <f>Y11-SUM(Y12:Y35)</f>
        <v>22464</v>
      </c>
      <c r="Z36" s="202">
        <f t="shared" si="8"/>
        <v>-7.7756794482305658E-2</v>
      </c>
      <c r="AA36" s="203">
        <f t="shared" si="9"/>
        <v>-0.17061103932065724</v>
      </c>
      <c r="AB36" s="202">
        <f t="shared" si="10"/>
        <v>4.1873105700513349E-2</v>
      </c>
      <c r="AC36" s="204">
        <f t="shared" si="11"/>
        <v>0.4693101575230853</v>
      </c>
      <c r="AD36" s="121"/>
      <c r="AE36" s="121"/>
    </row>
    <row r="37" spans="1:39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D37" s="121"/>
      <c r="AE37" s="121"/>
      <c r="AI37" s="121"/>
      <c r="AJ37" s="121"/>
    </row>
    <row r="38" spans="1:39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2"/>
      <c r="AD38" s="50"/>
      <c r="AE38" s="50"/>
      <c r="AF38" s="50"/>
      <c r="AG38" s="50"/>
      <c r="AH38" s="50"/>
      <c r="AI38" s="50"/>
      <c r="AJ38" s="50"/>
      <c r="AK38" s="50"/>
      <c r="AL38" s="50"/>
      <c r="AM38" s="50"/>
    </row>
    <row r="39" spans="1:39" s="184" customFormat="1" ht="75" x14ac:dyDescent="0.25">
      <c r="B39" s="180"/>
      <c r="C39" s="181" t="s">
        <v>515</v>
      </c>
      <c r="D39" s="181" t="s">
        <v>519</v>
      </c>
      <c r="E39" s="181" t="s">
        <v>516</v>
      </c>
      <c r="F39" s="181" t="s">
        <v>517</v>
      </c>
      <c r="G39" s="181" t="s">
        <v>518</v>
      </c>
      <c r="H39" s="182" t="str">
        <f>CONCATENATE("var. ",RIGHT(G39,2),"/",RIGHT(F39,2))</f>
        <v>var. 23/22</v>
      </c>
      <c r="I39" s="182" t="str">
        <f>CONCATENATE("var. ",RIGHT(G39,2),"/",RIGHT(C39,2))</f>
        <v>var. 23/19</v>
      </c>
      <c r="J39" s="182" t="str">
        <f>CONCATENATE("Cuota s/ total lugares de residencia ",RIGHT(G39,4))</f>
        <v>Cuota s/ total lugares de residencia 2023</v>
      </c>
      <c r="K39" s="183" t="str">
        <f>CONCATENATE("cuota s/ Canarias ",RIGHT(G39,4))</f>
        <v>cuota s/ Canarias 2023</v>
      </c>
      <c r="L39" s="181" t="s">
        <v>515</v>
      </c>
      <c r="M39" s="181" t="s">
        <v>519</v>
      </c>
      <c r="N39" s="181" t="s">
        <v>516</v>
      </c>
      <c r="O39" s="181" t="s">
        <v>517</v>
      </c>
      <c r="P39" s="181" t="s">
        <v>518</v>
      </c>
      <c r="Q39" s="182" t="str">
        <f>CONCATENATE("var. ",RIGHT(P39,2),"/",RIGHT(O39,2))</f>
        <v>var. 23/22</v>
      </c>
      <c r="R39" s="182" t="str">
        <f>CONCATENATE("var. ",RIGHT(P39,2),"/",RIGHT(L39,2))</f>
        <v>var. 23/19</v>
      </c>
      <c r="S39" s="182" t="str">
        <f>CONCATENATE("Cuota s/ total lugares de residencia ",RIGHT(P39,4))</f>
        <v>Cuota s/ total lugares de residencia 2023</v>
      </c>
      <c r="T39" s="183" t="str">
        <f>CONCATENATE("cuota s/ Canarias ",RIGHT(P39,4))</f>
        <v>cuota s/ Canarias 2023</v>
      </c>
      <c r="U39" s="181" t="s">
        <v>515</v>
      </c>
      <c r="V39" s="181" t="s">
        <v>519</v>
      </c>
      <c r="W39" s="181" t="s">
        <v>516</v>
      </c>
      <c r="X39" s="181" t="s">
        <v>517</v>
      </c>
      <c r="Y39" s="181" t="s">
        <v>518</v>
      </c>
      <c r="Z39" s="182" t="str">
        <f>CONCATENATE("var. ",RIGHT(Y39,2),"/",RIGHT(X39,2))</f>
        <v>var. 23/22</v>
      </c>
      <c r="AA39" s="182" t="str">
        <f>CONCATENATE("var. ",RIGHT(Y39,2),"/",RIGHT(U39,2))</f>
        <v>var. 23/19</v>
      </c>
      <c r="AB39" s="182" t="str">
        <f>CONCATENATE("Cuota s/ total lugares de residencia ",RIGHT(Y39,4))</f>
        <v>Cuota s/ total lugares de residencia 2023</v>
      </c>
      <c r="AC39" s="183" t="str">
        <f>CONCATENATE("cuota s/ Canarias ",RIGHT(Y39,4))</f>
        <v>cuota s/ Canarias 2023</v>
      </c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</row>
    <row r="40" spans="1:39" x14ac:dyDescent="0.25">
      <c r="A40" s="1"/>
      <c r="B40" s="185" t="s">
        <v>134</v>
      </c>
      <c r="C40" s="186">
        <v>217513</v>
      </c>
      <c r="D40" s="186">
        <v>87544</v>
      </c>
      <c r="E40" s="186">
        <v>169653</v>
      </c>
      <c r="F40" s="186">
        <v>240637</v>
      </c>
      <c r="G40" s="186">
        <v>227960</v>
      </c>
      <c r="H40" s="187">
        <f t="shared" ref="H40:H69" si="12">IFERROR(G40/F40-1,"-")</f>
        <v>-5.2681009154868175E-2</v>
      </c>
      <c r="I40" s="187">
        <f t="shared" ref="I40:I69" si="13">IFERROR(G40/C40-1,"-")</f>
        <v>4.8029313190475875E-2</v>
      </c>
      <c r="J40" s="187">
        <f t="shared" ref="J40:J69" si="14">G40/G$40</f>
        <v>1</v>
      </c>
      <c r="K40" s="188">
        <f t="shared" ref="K40:K69" si="15">G40/$G7</f>
        <v>0.15335165803575873</v>
      </c>
      <c r="L40" s="186">
        <v>260461</v>
      </c>
      <c r="M40" s="186">
        <v>75153</v>
      </c>
      <c r="N40" s="186">
        <v>165288</v>
      </c>
      <c r="O40" s="186">
        <v>266946</v>
      </c>
      <c r="P40" s="186">
        <v>274798</v>
      </c>
      <c r="Q40" s="187">
        <f t="shared" ref="Q40:Q69" si="16">IFERROR(P40/O40-1,"-")</f>
        <v>2.9414188637402416E-2</v>
      </c>
      <c r="R40" s="187">
        <f t="shared" ref="R40:R69" si="17">IFERROR(P40/L40-1,"-")</f>
        <v>5.504470918870763E-2</v>
      </c>
      <c r="S40" s="187">
        <f t="shared" ref="S40:S69" si="18">P40/P$40</f>
        <v>1</v>
      </c>
      <c r="T40" s="188">
        <f t="shared" ref="T40:T69" si="19">P40/$G7</f>
        <v>0.18486019005487991</v>
      </c>
      <c r="U40" s="186">
        <v>25481</v>
      </c>
      <c r="V40" s="186">
        <v>10383</v>
      </c>
      <c r="W40" s="186">
        <v>16652</v>
      </c>
      <c r="X40" s="186">
        <v>20317</v>
      </c>
      <c r="Y40" s="186">
        <v>16932</v>
      </c>
      <c r="Z40" s="187">
        <f t="shared" ref="Z40:Z69" si="20">IFERROR(Y40/X40-1,"-")</f>
        <v>-0.16660924349067285</v>
      </c>
      <c r="AA40" s="187">
        <f t="shared" ref="AA40:AA69" si="21">IFERROR(Y40/U40-1,"-")</f>
        <v>-0.33550488599348538</v>
      </c>
      <c r="AB40" s="187">
        <f t="shared" ref="AB40:AB69" si="22">Y40/Y$40</f>
        <v>1</v>
      </c>
      <c r="AC40" s="188">
        <f t="shared" ref="AC40:AC69" si="23">Y40/$G7</f>
        <v>1.1390376705832019E-2</v>
      </c>
      <c r="AD40" s="121"/>
      <c r="AE40" s="121"/>
      <c r="AF40" s="50"/>
      <c r="AG40" s="50"/>
      <c r="AH40" s="50"/>
      <c r="AI40" s="50"/>
      <c r="AJ40" s="50"/>
      <c r="AK40" s="50"/>
      <c r="AL40" s="50"/>
      <c r="AM40" s="50"/>
    </row>
    <row r="41" spans="1:39" x14ac:dyDescent="0.25">
      <c r="A41" s="1"/>
      <c r="B41" s="189" t="s">
        <v>167</v>
      </c>
      <c r="C41" s="190">
        <v>49575</v>
      </c>
      <c r="D41" s="190">
        <v>33127</v>
      </c>
      <c r="E41" s="190">
        <v>50757</v>
      </c>
      <c r="F41" s="190">
        <v>51415</v>
      </c>
      <c r="G41" s="190">
        <v>45379</v>
      </c>
      <c r="H41" s="191">
        <f t="shared" si="12"/>
        <v>-0.11739764660118646</v>
      </c>
      <c r="I41" s="192">
        <f t="shared" si="13"/>
        <v>-8.4639435199193147E-2</v>
      </c>
      <c r="J41" s="191">
        <f t="shared" si="14"/>
        <v>0.19906562554834181</v>
      </c>
      <c r="K41" s="193">
        <f t="shared" si="15"/>
        <v>0.11376347806031252</v>
      </c>
      <c r="L41" s="190">
        <v>46617</v>
      </c>
      <c r="M41" s="190">
        <v>38712</v>
      </c>
      <c r="N41" s="190">
        <v>66109</v>
      </c>
      <c r="O41" s="190">
        <v>57395</v>
      </c>
      <c r="P41" s="190">
        <v>55441</v>
      </c>
      <c r="Q41" s="191">
        <f t="shared" si="16"/>
        <v>-3.4044777419635852E-2</v>
      </c>
      <c r="R41" s="192">
        <f t="shared" si="17"/>
        <v>0.18928716991655414</v>
      </c>
      <c r="S41" s="191">
        <f t="shared" si="18"/>
        <v>0.20175183225496546</v>
      </c>
      <c r="T41" s="193">
        <f t="shared" si="19"/>
        <v>0.13898854067171568</v>
      </c>
      <c r="U41" s="190">
        <v>13720</v>
      </c>
      <c r="V41" s="190">
        <v>9365</v>
      </c>
      <c r="W41" s="190">
        <v>11268</v>
      </c>
      <c r="X41" s="190">
        <v>12991</v>
      </c>
      <c r="Y41" s="190">
        <v>11510</v>
      </c>
      <c r="Z41" s="191">
        <f t="shared" si="20"/>
        <v>-0.11400200138557459</v>
      </c>
      <c r="AA41" s="192">
        <f t="shared" si="21"/>
        <v>-0.16107871720116618</v>
      </c>
      <c r="AB41" s="191">
        <f t="shared" si="22"/>
        <v>0.67977793527049379</v>
      </c>
      <c r="AC41" s="193">
        <f t="shared" si="23"/>
        <v>2.8855145165697725E-2</v>
      </c>
      <c r="AD41" s="121"/>
      <c r="AE41" s="121"/>
      <c r="AF41" s="50"/>
      <c r="AG41" s="50"/>
      <c r="AH41" s="50"/>
      <c r="AI41" s="50"/>
      <c r="AJ41" s="50"/>
      <c r="AK41" s="50"/>
      <c r="AL41" s="50"/>
      <c r="AM41" s="50"/>
    </row>
    <row r="42" spans="1:39" x14ac:dyDescent="0.25">
      <c r="A42" s="206"/>
      <c r="B42" s="194" t="s">
        <v>98</v>
      </c>
      <c r="C42" s="195">
        <v>27406</v>
      </c>
      <c r="D42" s="195">
        <v>15319</v>
      </c>
      <c r="E42" s="195">
        <v>26770</v>
      </c>
      <c r="F42" s="195">
        <v>29500</v>
      </c>
      <c r="G42" s="195">
        <v>25441</v>
      </c>
      <c r="H42" s="196">
        <f t="shared" si="12"/>
        <v>-0.13759322033898302</v>
      </c>
      <c r="I42" s="197">
        <f t="shared" si="13"/>
        <v>-7.1699627818725853E-2</v>
      </c>
      <c r="J42" s="196">
        <f t="shared" si="14"/>
        <v>0.11160291279171784</v>
      </c>
      <c r="K42" s="198">
        <f t="shared" si="15"/>
        <v>0.12370296894905233</v>
      </c>
      <c r="L42" s="195">
        <v>12774</v>
      </c>
      <c r="M42" s="195">
        <v>13622</v>
      </c>
      <c r="N42" s="195">
        <v>19180</v>
      </c>
      <c r="O42" s="195">
        <v>15140</v>
      </c>
      <c r="P42" s="195">
        <v>13755</v>
      </c>
      <c r="Q42" s="196">
        <f t="shared" si="16"/>
        <v>-9.1479524438573323E-2</v>
      </c>
      <c r="R42" s="197">
        <f t="shared" si="17"/>
        <v>7.6796618130577698E-2</v>
      </c>
      <c r="S42" s="196">
        <f t="shared" si="18"/>
        <v>5.0054949453780598E-2</v>
      </c>
      <c r="T42" s="198">
        <f t="shared" si="19"/>
        <v>6.6881582402193884E-2</v>
      </c>
      <c r="U42" s="195">
        <v>8325</v>
      </c>
      <c r="V42" s="195">
        <v>3985</v>
      </c>
      <c r="W42" s="195">
        <v>4894</v>
      </c>
      <c r="X42" s="195">
        <v>5049</v>
      </c>
      <c r="Y42" s="195">
        <v>4961</v>
      </c>
      <c r="Z42" s="196">
        <f t="shared" si="20"/>
        <v>-1.7429193899782147E-2</v>
      </c>
      <c r="AA42" s="197">
        <f t="shared" si="21"/>
        <v>-0.40408408408408414</v>
      </c>
      <c r="AB42" s="196">
        <f t="shared" si="22"/>
        <v>0.29299551145759506</v>
      </c>
      <c r="AC42" s="198">
        <f t="shared" si="23"/>
        <v>2.4122103256799993E-2</v>
      </c>
      <c r="AD42" s="121"/>
      <c r="AE42" s="121"/>
      <c r="AF42" s="50"/>
      <c r="AG42" s="50"/>
      <c r="AH42" s="50"/>
      <c r="AI42" s="50"/>
      <c r="AJ42" s="50"/>
      <c r="AK42" s="50"/>
      <c r="AL42" s="50"/>
      <c r="AM42" s="50"/>
    </row>
    <row r="43" spans="1:39" x14ac:dyDescent="0.25">
      <c r="A43" s="206"/>
      <c r="B43" s="194" t="s">
        <v>171</v>
      </c>
      <c r="C43" s="195">
        <v>22169</v>
      </c>
      <c r="D43" s="195">
        <v>17808</v>
      </c>
      <c r="E43" s="195">
        <v>23987</v>
      </c>
      <c r="F43" s="195">
        <v>21915</v>
      </c>
      <c r="G43" s="195">
        <v>19938</v>
      </c>
      <c r="H43" s="196">
        <f t="shared" si="12"/>
        <v>-9.0212183436002791E-2</v>
      </c>
      <c r="I43" s="197">
        <f t="shared" si="13"/>
        <v>-0.10063602327574539</v>
      </c>
      <c r="J43" s="196">
        <f t="shared" si="14"/>
        <v>8.746271275662397E-2</v>
      </c>
      <c r="K43" s="198">
        <f t="shared" si="15"/>
        <v>0.10318433759257246</v>
      </c>
      <c r="L43" s="195">
        <v>33843</v>
      </c>
      <c r="M43" s="195">
        <v>25090</v>
      </c>
      <c r="N43" s="195">
        <v>46929</v>
      </c>
      <c r="O43" s="195">
        <v>42255</v>
      </c>
      <c r="P43" s="195">
        <v>41686</v>
      </c>
      <c r="Q43" s="196">
        <f t="shared" si="16"/>
        <v>-1.3465862028162356E-2</v>
      </c>
      <c r="R43" s="197">
        <f t="shared" si="17"/>
        <v>0.23174659456903934</v>
      </c>
      <c r="S43" s="196">
        <f t="shared" si="18"/>
        <v>0.15169688280118487</v>
      </c>
      <c r="T43" s="198">
        <f t="shared" si="19"/>
        <v>0.21573589612217756</v>
      </c>
      <c r="U43" s="195">
        <v>5395</v>
      </c>
      <c r="V43" s="195">
        <v>5380</v>
      </c>
      <c r="W43" s="195">
        <v>6374</v>
      </c>
      <c r="X43" s="195">
        <v>7942</v>
      </c>
      <c r="Y43" s="195">
        <v>6549</v>
      </c>
      <c r="Z43" s="196">
        <f t="shared" si="20"/>
        <v>-0.17539662553512969</v>
      </c>
      <c r="AA43" s="197">
        <f t="shared" si="21"/>
        <v>0.21390176088971269</v>
      </c>
      <c r="AB43" s="196">
        <f t="shared" si="22"/>
        <v>0.38678242381289868</v>
      </c>
      <c r="AC43" s="198">
        <f t="shared" si="23"/>
        <v>3.3892778959462189E-2</v>
      </c>
      <c r="AD43" s="121"/>
      <c r="AE43" s="121"/>
      <c r="AF43" s="50"/>
      <c r="AG43" s="50"/>
      <c r="AH43" s="50"/>
      <c r="AI43" s="50"/>
      <c r="AJ43" s="50"/>
      <c r="AK43" s="50"/>
      <c r="AL43" s="50"/>
      <c r="AM43" s="50"/>
    </row>
    <row r="44" spans="1:39" x14ac:dyDescent="0.25">
      <c r="A44" s="1"/>
      <c r="B44" s="189" t="s">
        <v>179</v>
      </c>
      <c r="C44" s="190">
        <v>167938</v>
      </c>
      <c r="D44" s="190">
        <v>54417</v>
      </c>
      <c r="E44" s="190">
        <v>118896</v>
      </c>
      <c r="F44" s="190">
        <v>189222</v>
      </c>
      <c r="G44" s="190">
        <v>182581</v>
      </c>
      <c r="H44" s="191">
        <f t="shared" si="12"/>
        <v>-3.5096341862996927E-2</v>
      </c>
      <c r="I44" s="192">
        <f t="shared" si="13"/>
        <v>8.7192892615131745E-2</v>
      </c>
      <c r="J44" s="191">
        <f t="shared" si="14"/>
        <v>0.80093437445165816</v>
      </c>
      <c r="K44" s="193">
        <f t="shared" si="15"/>
        <v>0.16787066177897059</v>
      </c>
      <c r="L44" s="190">
        <v>213844</v>
      </c>
      <c r="M44" s="190">
        <v>36441</v>
      </c>
      <c r="N44" s="190">
        <v>99179</v>
      </c>
      <c r="O44" s="190">
        <v>209551</v>
      </c>
      <c r="P44" s="190">
        <v>219357</v>
      </c>
      <c r="Q44" s="191">
        <f t="shared" si="16"/>
        <v>4.6795290883842044E-2</v>
      </c>
      <c r="R44" s="192">
        <f t="shared" si="17"/>
        <v>2.57804754868034E-2</v>
      </c>
      <c r="S44" s="191">
        <f t="shared" si="18"/>
        <v>0.79824816774503449</v>
      </c>
      <c r="T44" s="193">
        <f t="shared" si="19"/>
        <v>0.20168366235177621</v>
      </c>
      <c r="U44" s="190">
        <v>11761</v>
      </c>
      <c r="V44" s="190">
        <v>1018</v>
      </c>
      <c r="W44" s="190">
        <v>5384</v>
      </c>
      <c r="X44" s="190">
        <v>7326</v>
      </c>
      <c r="Y44" s="190">
        <v>5422</v>
      </c>
      <c r="Z44" s="191">
        <f t="shared" si="20"/>
        <v>-0.25989625989625986</v>
      </c>
      <c r="AA44" s="192">
        <f t="shared" si="21"/>
        <v>-0.53898478020576479</v>
      </c>
      <c r="AB44" s="191">
        <f t="shared" si="22"/>
        <v>0.32022206472950626</v>
      </c>
      <c r="AC44" s="193">
        <f t="shared" si="23"/>
        <v>4.9851557838196661E-3</v>
      </c>
      <c r="AD44" s="121"/>
      <c r="AE44" s="121"/>
      <c r="AF44" s="50"/>
      <c r="AG44" s="50"/>
      <c r="AH44" s="50"/>
      <c r="AI44" s="50"/>
      <c r="AJ44" s="50"/>
      <c r="AK44" s="50"/>
      <c r="AL44" s="50"/>
      <c r="AM44" s="50"/>
    </row>
    <row r="45" spans="1:39" x14ac:dyDescent="0.25">
      <c r="A45" s="206"/>
      <c r="B45" s="194" t="s">
        <v>183</v>
      </c>
      <c r="C45" s="195">
        <v>45197</v>
      </c>
      <c r="D45" s="195">
        <v>3310</v>
      </c>
      <c r="E45" s="195">
        <v>15159</v>
      </c>
      <c r="F45" s="195">
        <v>54873</v>
      </c>
      <c r="G45" s="195">
        <v>57833</v>
      </c>
      <c r="H45" s="196">
        <f t="shared" si="12"/>
        <v>5.3942740509904663E-2</v>
      </c>
      <c r="I45" s="197">
        <f t="shared" si="13"/>
        <v>0.27957607805827811</v>
      </c>
      <c r="J45" s="196">
        <f t="shared" si="14"/>
        <v>0.25369801719599933</v>
      </c>
      <c r="K45" s="198">
        <f t="shared" si="15"/>
        <v>0.12026493095990684</v>
      </c>
      <c r="L45" s="195">
        <v>110713</v>
      </c>
      <c r="M45" s="195">
        <v>11739</v>
      </c>
      <c r="N45" s="195">
        <v>39919</v>
      </c>
      <c r="O45" s="195">
        <v>115717</v>
      </c>
      <c r="P45" s="195">
        <v>123438</v>
      </c>
      <c r="Q45" s="196">
        <f t="shared" si="16"/>
        <v>6.6723126247655973E-2</v>
      </c>
      <c r="R45" s="197">
        <f t="shared" si="17"/>
        <v>0.11493681862111949</v>
      </c>
      <c r="S45" s="196">
        <f t="shared" si="18"/>
        <v>0.44919540899133181</v>
      </c>
      <c r="T45" s="198">
        <f t="shared" si="19"/>
        <v>0.25669189818665777</v>
      </c>
      <c r="U45" s="195">
        <v>1893</v>
      </c>
      <c r="V45" s="195">
        <v>41</v>
      </c>
      <c r="W45" s="195">
        <v>1137</v>
      </c>
      <c r="X45" s="195">
        <v>1932</v>
      </c>
      <c r="Y45" s="195">
        <v>1064</v>
      </c>
      <c r="Z45" s="196">
        <f t="shared" si="20"/>
        <v>-0.44927536231884058</v>
      </c>
      <c r="AA45" s="197">
        <f t="shared" si="21"/>
        <v>-0.43792921288959319</v>
      </c>
      <c r="AB45" s="196">
        <f t="shared" si="22"/>
        <v>6.2839593668792812E-2</v>
      </c>
      <c r="AC45" s="198">
        <f t="shared" si="23"/>
        <v>2.2126102146065546E-3</v>
      </c>
      <c r="AD45" s="121"/>
      <c r="AE45" s="121"/>
      <c r="AF45" s="50"/>
      <c r="AG45" s="50"/>
      <c r="AH45" s="50"/>
      <c r="AI45" s="50"/>
      <c r="AJ45" s="50"/>
      <c r="AK45" s="50"/>
      <c r="AL45" s="50"/>
      <c r="AM45" s="50"/>
    </row>
    <row r="46" spans="1:39" x14ac:dyDescent="0.25">
      <c r="A46" s="206"/>
      <c r="B46" s="194" t="s">
        <v>187</v>
      </c>
      <c r="C46" s="195">
        <v>65483</v>
      </c>
      <c r="D46" s="195">
        <v>30449</v>
      </c>
      <c r="E46" s="195">
        <v>48974</v>
      </c>
      <c r="F46" s="195">
        <v>68960</v>
      </c>
      <c r="G46" s="195">
        <v>62822</v>
      </c>
      <c r="H46" s="196">
        <f t="shared" si="12"/>
        <v>-8.9008120649652023E-2</v>
      </c>
      <c r="I46" s="197">
        <f t="shared" si="13"/>
        <v>-4.0636501076615317E-2</v>
      </c>
      <c r="J46" s="196">
        <f t="shared" si="14"/>
        <v>0.275583435690472</v>
      </c>
      <c r="K46" s="198">
        <f t="shared" si="15"/>
        <v>0.37885202204773794</v>
      </c>
      <c r="L46" s="195">
        <v>25090</v>
      </c>
      <c r="M46" s="195">
        <v>6880</v>
      </c>
      <c r="N46" s="195">
        <v>11121</v>
      </c>
      <c r="O46" s="195">
        <v>17105</v>
      </c>
      <c r="P46" s="195">
        <v>15058</v>
      </c>
      <c r="Q46" s="196">
        <f t="shared" si="16"/>
        <v>-0.11967261034785148</v>
      </c>
      <c r="R46" s="197">
        <f t="shared" si="17"/>
        <v>-0.39984057393383821</v>
      </c>
      <c r="S46" s="196">
        <f t="shared" si="18"/>
        <v>5.4796614240278312E-2</v>
      </c>
      <c r="T46" s="198">
        <f t="shared" si="19"/>
        <v>9.0808216038885073E-2</v>
      </c>
      <c r="U46" s="195">
        <v>3257</v>
      </c>
      <c r="V46" s="195">
        <v>307</v>
      </c>
      <c r="W46" s="195">
        <v>1339</v>
      </c>
      <c r="X46" s="195">
        <v>1540</v>
      </c>
      <c r="Y46" s="195">
        <v>1059</v>
      </c>
      <c r="Z46" s="196">
        <f t="shared" si="20"/>
        <v>-0.31233766233766236</v>
      </c>
      <c r="AA46" s="197">
        <f t="shared" si="21"/>
        <v>-0.6748541602701873</v>
      </c>
      <c r="AB46" s="196">
        <f t="shared" si="22"/>
        <v>6.2544294826364283E-2</v>
      </c>
      <c r="AC46" s="198">
        <f t="shared" si="23"/>
        <v>6.3863661034120923E-3</v>
      </c>
      <c r="AD46" s="121"/>
      <c r="AE46" s="121"/>
      <c r="AF46" s="50"/>
      <c r="AG46" s="50"/>
      <c r="AH46" s="50"/>
      <c r="AI46" s="50"/>
      <c r="AJ46" s="50"/>
      <c r="AK46" s="50"/>
      <c r="AL46" s="50"/>
      <c r="AM46" s="50"/>
    </row>
    <row r="47" spans="1:39" x14ac:dyDescent="0.25">
      <c r="A47" s="206"/>
      <c r="B47" s="194" t="s">
        <v>191</v>
      </c>
      <c r="C47" s="195">
        <v>13465</v>
      </c>
      <c r="D47" s="195">
        <v>4503</v>
      </c>
      <c r="E47" s="195">
        <v>14248</v>
      </c>
      <c r="F47" s="195">
        <v>14966</v>
      </c>
      <c r="G47" s="195">
        <v>12324</v>
      </c>
      <c r="H47" s="196">
        <f t="shared" si="12"/>
        <v>-0.17653347587865831</v>
      </c>
      <c r="I47" s="197">
        <f t="shared" si="13"/>
        <v>-8.473821017452654E-2</v>
      </c>
      <c r="J47" s="196">
        <f t="shared" si="14"/>
        <v>5.4062116160729951E-2</v>
      </c>
      <c r="K47" s="198">
        <f t="shared" si="15"/>
        <v>0.18032043309678836</v>
      </c>
      <c r="L47" s="195">
        <v>15124</v>
      </c>
      <c r="M47" s="195">
        <v>4139</v>
      </c>
      <c r="N47" s="195">
        <v>13301</v>
      </c>
      <c r="O47" s="195">
        <v>16021</v>
      </c>
      <c r="P47" s="195">
        <v>18273</v>
      </c>
      <c r="Q47" s="196">
        <f t="shared" si="16"/>
        <v>0.14056550777105059</v>
      </c>
      <c r="R47" s="197">
        <f t="shared" si="17"/>
        <v>0.20821211319756672</v>
      </c>
      <c r="S47" s="196">
        <f t="shared" si="18"/>
        <v>6.6496117147868614E-2</v>
      </c>
      <c r="T47" s="198">
        <f t="shared" si="19"/>
        <v>0.26736410856683007</v>
      </c>
      <c r="U47" s="195">
        <v>1437</v>
      </c>
      <c r="V47" s="195">
        <v>62</v>
      </c>
      <c r="W47" s="195">
        <v>284</v>
      </c>
      <c r="X47" s="195">
        <v>845</v>
      </c>
      <c r="Y47" s="195">
        <v>300</v>
      </c>
      <c r="Z47" s="196">
        <f t="shared" si="20"/>
        <v>-0.6449704142011834</v>
      </c>
      <c r="AA47" s="197">
        <f t="shared" si="21"/>
        <v>-0.79123173277661796</v>
      </c>
      <c r="AB47" s="196">
        <f t="shared" si="22"/>
        <v>1.771793054571226E-2</v>
      </c>
      <c r="AC47" s="198">
        <f t="shared" si="23"/>
        <v>4.3894944765527841E-3</v>
      </c>
      <c r="AD47" s="121"/>
      <c r="AE47" s="121"/>
      <c r="AF47" s="50"/>
      <c r="AG47" s="50"/>
      <c r="AH47" s="50"/>
      <c r="AI47" s="50"/>
      <c r="AJ47" s="50"/>
      <c r="AK47" s="50"/>
      <c r="AL47" s="50"/>
      <c r="AM47" s="50"/>
    </row>
    <row r="48" spans="1:39" x14ac:dyDescent="0.25">
      <c r="A48" s="206"/>
      <c r="B48" s="194" t="s">
        <v>200</v>
      </c>
      <c r="C48" s="195">
        <v>3860</v>
      </c>
      <c r="D48" s="195">
        <v>1725</v>
      </c>
      <c r="E48" s="195">
        <v>3954</v>
      </c>
      <c r="F48" s="195">
        <v>7460</v>
      </c>
      <c r="G48" s="195">
        <v>6116</v>
      </c>
      <c r="H48" s="196">
        <f t="shared" si="12"/>
        <v>-0.18016085790884717</v>
      </c>
      <c r="I48" s="197">
        <f t="shared" si="13"/>
        <v>0.58445595854922283</v>
      </c>
      <c r="J48" s="196">
        <f t="shared" si="14"/>
        <v>2.6829268292682926E-2</v>
      </c>
      <c r="K48" s="198">
        <f t="shared" si="15"/>
        <v>8.9996762706377464E-2</v>
      </c>
      <c r="L48" s="195">
        <v>7749</v>
      </c>
      <c r="M48" s="195">
        <v>3012</v>
      </c>
      <c r="N48" s="195">
        <v>4807</v>
      </c>
      <c r="O48" s="195">
        <v>9489</v>
      </c>
      <c r="P48" s="195">
        <v>8033</v>
      </c>
      <c r="Q48" s="196">
        <f t="shared" si="16"/>
        <v>-0.15344082621983346</v>
      </c>
      <c r="R48" s="197">
        <f t="shared" si="17"/>
        <v>3.6649890308426913E-2</v>
      </c>
      <c r="S48" s="196">
        <f t="shared" si="18"/>
        <v>2.9232381603941805E-2</v>
      </c>
      <c r="T48" s="198">
        <f t="shared" si="19"/>
        <v>0.11820536213543659</v>
      </c>
      <c r="U48" s="195">
        <v>1858</v>
      </c>
      <c r="V48" s="195">
        <v>247</v>
      </c>
      <c r="W48" s="195">
        <v>441</v>
      </c>
      <c r="X48" s="195">
        <v>849</v>
      </c>
      <c r="Y48" s="195">
        <v>508</v>
      </c>
      <c r="Z48" s="196">
        <f t="shared" si="20"/>
        <v>-0.40164899882214367</v>
      </c>
      <c r="AA48" s="197">
        <f t="shared" si="21"/>
        <v>-0.72658772874058131</v>
      </c>
      <c r="AB48" s="196">
        <f t="shared" si="22"/>
        <v>3.0002362390739428E-2</v>
      </c>
      <c r="AC48" s="198">
        <f t="shared" si="23"/>
        <v>7.4752052738456106E-3</v>
      </c>
      <c r="AD48" s="121"/>
      <c r="AE48" s="121"/>
      <c r="AF48" s="50"/>
      <c r="AG48" s="50"/>
      <c r="AH48" s="50"/>
      <c r="AI48" s="50"/>
      <c r="AJ48" s="50"/>
      <c r="AK48" s="50"/>
      <c r="AL48" s="50"/>
      <c r="AM48" s="50"/>
    </row>
    <row r="49" spans="1:39" x14ac:dyDescent="0.25">
      <c r="A49" s="206"/>
      <c r="B49" s="194" t="s">
        <v>195</v>
      </c>
      <c r="C49" s="195">
        <v>1134</v>
      </c>
      <c r="D49" s="195">
        <v>780</v>
      </c>
      <c r="E49" s="195">
        <v>1015</v>
      </c>
      <c r="F49" s="195">
        <v>953</v>
      </c>
      <c r="G49" s="195">
        <v>861</v>
      </c>
      <c r="H49" s="196">
        <f t="shared" si="12"/>
        <v>-9.6537250786988493E-2</v>
      </c>
      <c r="I49" s="197">
        <f t="shared" si="13"/>
        <v>-0.2407407407407407</v>
      </c>
      <c r="J49" s="196">
        <f t="shared" si="14"/>
        <v>3.7769784172661872E-3</v>
      </c>
      <c r="K49" s="198">
        <f t="shared" si="15"/>
        <v>2.8176849821644794E-2</v>
      </c>
      <c r="L49" s="195">
        <v>4591</v>
      </c>
      <c r="M49" s="195">
        <v>1920</v>
      </c>
      <c r="N49" s="195">
        <v>3468</v>
      </c>
      <c r="O49" s="195">
        <v>3433</v>
      </c>
      <c r="P49" s="195">
        <v>4000</v>
      </c>
      <c r="Q49" s="196">
        <f t="shared" si="16"/>
        <v>0.16516166618118255</v>
      </c>
      <c r="R49" s="197">
        <f t="shared" si="17"/>
        <v>-0.1287301241559573</v>
      </c>
      <c r="S49" s="196">
        <f t="shared" si="18"/>
        <v>1.4556146696846411E-2</v>
      </c>
      <c r="T49" s="198">
        <f t="shared" si="19"/>
        <v>0.13090290277186897</v>
      </c>
      <c r="U49" s="195">
        <v>592</v>
      </c>
      <c r="V49" s="195">
        <v>48</v>
      </c>
      <c r="W49" s="195">
        <v>259</v>
      </c>
      <c r="X49" s="195">
        <v>305</v>
      </c>
      <c r="Y49" s="195">
        <v>76</v>
      </c>
      <c r="Z49" s="196">
        <f t="shared" si="20"/>
        <v>-0.75081967213114753</v>
      </c>
      <c r="AA49" s="197">
        <f t="shared" si="21"/>
        <v>-0.8716216216216216</v>
      </c>
      <c r="AB49" s="196">
        <f t="shared" si="22"/>
        <v>4.4885424049137725E-3</v>
      </c>
      <c r="AC49" s="198">
        <f t="shared" si="23"/>
        <v>2.4871551526655104E-3</v>
      </c>
      <c r="AD49" s="121"/>
      <c r="AE49" s="121"/>
      <c r="AF49" s="50"/>
      <c r="AG49" s="50"/>
      <c r="AH49" s="50"/>
      <c r="AI49" s="50"/>
      <c r="AJ49" s="50"/>
      <c r="AK49" s="50"/>
      <c r="AL49" s="50"/>
      <c r="AM49" s="50"/>
    </row>
    <row r="50" spans="1:39" x14ac:dyDescent="0.25">
      <c r="A50" s="206"/>
      <c r="B50" s="194" t="s">
        <v>204</v>
      </c>
      <c r="C50" s="195">
        <v>12054</v>
      </c>
      <c r="D50" s="195">
        <v>3098</v>
      </c>
      <c r="E50" s="195">
        <v>9141</v>
      </c>
      <c r="F50" s="195">
        <v>10109</v>
      </c>
      <c r="G50" s="195">
        <v>8040</v>
      </c>
      <c r="H50" s="196">
        <f t="shared" si="12"/>
        <v>-0.20466910673657135</v>
      </c>
      <c r="I50" s="197">
        <f t="shared" si="13"/>
        <v>-0.33300149328023887</v>
      </c>
      <c r="J50" s="196">
        <f t="shared" si="14"/>
        <v>3.5269345499210389E-2</v>
      </c>
      <c r="K50" s="198">
        <f t="shared" si="15"/>
        <v>0.20606930490055361</v>
      </c>
      <c r="L50" s="195">
        <v>5744</v>
      </c>
      <c r="M50" s="195">
        <v>2383</v>
      </c>
      <c r="N50" s="195">
        <v>4282</v>
      </c>
      <c r="O50" s="195">
        <v>6183</v>
      </c>
      <c r="P50" s="195">
        <v>5705</v>
      </c>
      <c r="Q50" s="196">
        <f t="shared" si="16"/>
        <v>-7.7308749797832754E-2</v>
      </c>
      <c r="R50" s="197">
        <f t="shared" si="17"/>
        <v>-6.7896935933147162E-3</v>
      </c>
      <c r="S50" s="196">
        <f t="shared" si="18"/>
        <v>2.0760704226377193E-2</v>
      </c>
      <c r="T50" s="198">
        <f t="shared" si="19"/>
        <v>0.14622206274348984</v>
      </c>
      <c r="U50" s="195">
        <v>380</v>
      </c>
      <c r="V50" s="195">
        <v>114</v>
      </c>
      <c r="W50" s="195">
        <v>190</v>
      </c>
      <c r="X50" s="195">
        <v>245</v>
      </c>
      <c r="Y50" s="195">
        <v>207</v>
      </c>
      <c r="Z50" s="196">
        <f t="shared" si="20"/>
        <v>-0.1551020408163265</v>
      </c>
      <c r="AA50" s="197">
        <f t="shared" si="21"/>
        <v>-0.45526315789473681</v>
      </c>
      <c r="AB50" s="196">
        <f t="shared" si="22"/>
        <v>1.2225372076541461E-2</v>
      </c>
      <c r="AC50" s="198">
        <f t="shared" si="23"/>
        <v>5.3055156858724624E-3</v>
      </c>
      <c r="AD50" s="121"/>
      <c r="AE50" s="121"/>
      <c r="AF50" s="50"/>
      <c r="AG50" s="50"/>
      <c r="AH50" s="50"/>
      <c r="AI50" s="50"/>
      <c r="AJ50" s="50"/>
      <c r="AK50" s="50"/>
      <c r="AL50" s="50"/>
      <c r="AM50" s="50"/>
    </row>
    <row r="51" spans="1:39" x14ac:dyDescent="0.25">
      <c r="A51" s="206"/>
      <c r="B51" s="194" t="s">
        <v>208</v>
      </c>
      <c r="C51" s="195">
        <v>2304</v>
      </c>
      <c r="D51" s="195">
        <v>298</v>
      </c>
      <c r="E51" s="195">
        <v>1249</v>
      </c>
      <c r="F51" s="195">
        <v>2399</v>
      </c>
      <c r="G51" s="195">
        <v>4233</v>
      </c>
      <c r="H51" s="196">
        <f t="shared" si="12"/>
        <v>0.76448520216756988</v>
      </c>
      <c r="I51" s="197">
        <f t="shared" si="13"/>
        <v>0.83723958333333326</v>
      </c>
      <c r="J51" s="196">
        <f t="shared" si="14"/>
        <v>1.8569047201263379E-2</v>
      </c>
      <c r="K51" s="198">
        <f t="shared" si="15"/>
        <v>7.2828312372038614E-2</v>
      </c>
      <c r="L51" s="195">
        <v>27573</v>
      </c>
      <c r="M51" s="195">
        <v>1905</v>
      </c>
      <c r="N51" s="195">
        <v>12198</v>
      </c>
      <c r="O51" s="195">
        <v>25526</v>
      </c>
      <c r="P51" s="195">
        <v>29177</v>
      </c>
      <c r="Q51" s="196">
        <f t="shared" si="16"/>
        <v>0.14303063543054151</v>
      </c>
      <c r="R51" s="197">
        <f t="shared" si="17"/>
        <v>5.8172850252058206E-2</v>
      </c>
      <c r="S51" s="196">
        <f t="shared" si="18"/>
        <v>0.10617617304347193</v>
      </c>
      <c r="T51" s="198">
        <f t="shared" si="19"/>
        <v>0.5019871651497686</v>
      </c>
      <c r="U51" s="195">
        <v>6</v>
      </c>
      <c r="V51" s="195">
        <v>2</v>
      </c>
      <c r="W51" s="195">
        <v>6</v>
      </c>
      <c r="X51" s="195">
        <v>8</v>
      </c>
      <c r="Y51" s="195">
        <v>25</v>
      </c>
      <c r="Z51" s="196">
        <f t="shared" si="20"/>
        <v>2.125</v>
      </c>
      <c r="AA51" s="197">
        <f t="shared" si="21"/>
        <v>3.166666666666667</v>
      </c>
      <c r="AB51" s="196">
        <f t="shared" si="22"/>
        <v>1.4764942121426885E-3</v>
      </c>
      <c r="AC51" s="198">
        <f t="shared" si="23"/>
        <v>4.30122326789739E-4</v>
      </c>
      <c r="AD51" s="121"/>
      <c r="AE51" s="121"/>
      <c r="AF51" s="50"/>
      <c r="AG51" s="50"/>
      <c r="AH51" s="50"/>
      <c r="AI51" s="50"/>
      <c r="AJ51" s="50"/>
      <c r="AK51" s="50"/>
      <c r="AL51" s="50"/>
      <c r="AM51" s="50"/>
    </row>
    <row r="52" spans="1:39" x14ac:dyDescent="0.25">
      <c r="A52" s="206"/>
      <c r="B52" s="194" t="s">
        <v>230</v>
      </c>
      <c r="C52" s="195">
        <v>5150</v>
      </c>
      <c r="D52" s="195">
        <v>4207</v>
      </c>
      <c r="E52" s="195">
        <v>9113</v>
      </c>
      <c r="F52" s="195">
        <v>8567</v>
      </c>
      <c r="G52" s="195">
        <v>10775</v>
      </c>
      <c r="H52" s="196">
        <f t="shared" si="12"/>
        <v>0.25773316213376907</v>
      </c>
      <c r="I52" s="197">
        <f t="shared" si="13"/>
        <v>1.092233009708738</v>
      </c>
      <c r="J52" s="196">
        <f t="shared" si="14"/>
        <v>4.7267064397262679E-2</v>
      </c>
      <c r="K52" s="198">
        <f t="shared" si="15"/>
        <v>0.3040349887133183</v>
      </c>
      <c r="L52" s="195">
        <v>3928</v>
      </c>
      <c r="M52" s="195">
        <v>1643</v>
      </c>
      <c r="N52" s="195">
        <v>1797</v>
      </c>
      <c r="O52" s="195">
        <v>3220</v>
      </c>
      <c r="P52" s="195">
        <v>3564</v>
      </c>
      <c r="Q52" s="196">
        <f t="shared" si="16"/>
        <v>0.10683229813664585</v>
      </c>
      <c r="R52" s="197">
        <f t="shared" si="17"/>
        <v>-9.2668024439918506E-2</v>
      </c>
      <c r="S52" s="196">
        <f t="shared" si="18"/>
        <v>1.2969526706890153E-2</v>
      </c>
      <c r="T52" s="198">
        <f t="shared" si="19"/>
        <v>0.10056433408577878</v>
      </c>
      <c r="U52" s="195">
        <v>902</v>
      </c>
      <c r="V52" s="195">
        <v>26</v>
      </c>
      <c r="W52" s="195">
        <v>1175</v>
      </c>
      <c r="X52" s="195">
        <v>46</v>
      </c>
      <c r="Y52" s="195">
        <v>867</v>
      </c>
      <c r="Z52" s="196">
        <f t="shared" si="20"/>
        <v>17.847826086956523</v>
      </c>
      <c r="AA52" s="197">
        <f t="shared" si="21"/>
        <v>-3.880266075388028E-2</v>
      </c>
      <c r="AB52" s="196">
        <f t="shared" si="22"/>
        <v>5.1204819277108432E-2</v>
      </c>
      <c r="AC52" s="198">
        <f t="shared" si="23"/>
        <v>2.4463882618510159E-2</v>
      </c>
      <c r="AD52" s="121"/>
      <c r="AE52" s="121"/>
      <c r="AF52" s="50"/>
      <c r="AG52" s="50"/>
      <c r="AH52" s="50"/>
      <c r="AI52" s="50"/>
      <c r="AJ52" s="50"/>
      <c r="AK52" s="50"/>
      <c r="AL52" s="50"/>
      <c r="AM52" s="50"/>
    </row>
    <row r="53" spans="1:39" x14ac:dyDescent="0.25">
      <c r="A53" s="206"/>
      <c r="B53" s="194" t="s">
        <v>220</v>
      </c>
      <c r="C53" s="195">
        <v>1404</v>
      </c>
      <c r="D53" s="195">
        <v>29</v>
      </c>
      <c r="E53" s="195">
        <v>2738</v>
      </c>
      <c r="F53" s="195">
        <v>1577</v>
      </c>
      <c r="G53" s="195">
        <v>1358</v>
      </c>
      <c r="H53" s="196">
        <f t="shared" si="12"/>
        <v>-0.13887127457197213</v>
      </c>
      <c r="I53" s="197">
        <f t="shared" si="13"/>
        <v>-3.2763532763532721E-2</v>
      </c>
      <c r="J53" s="196">
        <f t="shared" si="14"/>
        <v>5.9571854711352873E-3</v>
      </c>
      <c r="K53" s="198">
        <f t="shared" si="15"/>
        <v>0.12382602352512082</v>
      </c>
      <c r="L53" s="195">
        <v>2647</v>
      </c>
      <c r="M53" s="195">
        <v>11</v>
      </c>
      <c r="N53" s="195">
        <v>2264</v>
      </c>
      <c r="O53" s="195">
        <v>2977</v>
      </c>
      <c r="P53" s="195">
        <v>2799</v>
      </c>
      <c r="Q53" s="196">
        <f t="shared" si="16"/>
        <v>-5.9791736647631821E-2</v>
      </c>
      <c r="R53" s="197">
        <f t="shared" si="17"/>
        <v>5.7423498299962183E-2</v>
      </c>
      <c r="S53" s="196">
        <f t="shared" si="18"/>
        <v>1.0185663651118277E-2</v>
      </c>
      <c r="T53" s="198">
        <f t="shared" si="19"/>
        <v>0.25522020607276374</v>
      </c>
      <c r="U53" s="195">
        <v>0</v>
      </c>
      <c r="V53" s="195">
        <v>6</v>
      </c>
      <c r="W53" s="195">
        <v>4</v>
      </c>
      <c r="X53" s="195">
        <v>5</v>
      </c>
      <c r="Y53" s="195">
        <v>255</v>
      </c>
      <c r="Z53" s="196">
        <f t="shared" si="20"/>
        <v>50</v>
      </c>
      <c r="AA53" s="197" t="str">
        <f t="shared" si="21"/>
        <v>-</v>
      </c>
      <c r="AB53" s="196">
        <f t="shared" si="22"/>
        <v>1.5060240963855422E-2</v>
      </c>
      <c r="AC53" s="198">
        <f t="shared" si="23"/>
        <v>2.325157290051974E-2</v>
      </c>
      <c r="AD53" s="121"/>
      <c r="AE53" s="121"/>
      <c r="AF53" s="50"/>
      <c r="AG53" s="50"/>
      <c r="AH53" s="50"/>
      <c r="AI53" s="50"/>
      <c r="AJ53" s="50"/>
      <c r="AK53" s="50"/>
      <c r="AL53" s="50"/>
      <c r="AM53" s="50"/>
    </row>
    <row r="54" spans="1:39" x14ac:dyDescent="0.25">
      <c r="A54" s="206"/>
      <c r="B54" s="194" t="s">
        <v>232</v>
      </c>
      <c r="C54" s="195">
        <v>0</v>
      </c>
      <c r="D54" s="195">
        <v>0</v>
      </c>
      <c r="E54" s="195">
        <v>0</v>
      </c>
      <c r="F54" s="195">
        <v>3</v>
      </c>
      <c r="G54" s="195">
        <v>0</v>
      </c>
      <c r="H54" s="196">
        <f t="shared" si="12"/>
        <v>-1</v>
      </c>
      <c r="I54" s="197" t="str">
        <f t="shared" si="13"/>
        <v>-</v>
      </c>
      <c r="J54" s="196">
        <f t="shared" si="14"/>
        <v>0</v>
      </c>
      <c r="K54" s="198">
        <f t="shared" si="15"/>
        <v>0</v>
      </c>
      <c r="L54" s="195">
        <v>4</v>
      </c>
      <c r="M54" s="195">
        <v>2</v>
      </c>
      <c r="N54" s="195">
        <v>0</v>
      </c>
      <c r="O54" s="195">
        <v>8</v>
      </c>
      <c r="P54" s="195">
        <v>6</v>
      </c>
      <c r="Q54" s="196">
        <f t="shared" si="16"/>
        <v>-0.25</v>
      </c>
      <c r="R54" s="197">
        <f t="shared" si="17"/>
        <v>0.5</v>
      </c>
      <c r="S54" s="196">
        <f t="shared" si="18"/>
        <v>2.1834220045269615E-5</v>
      </c>
      <c r="T54" s="198">
        <f t="shared" si="19"/>
        <v>1.5785319652722968E-3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6" t="str">
        <f t="shared" si="20"/>
        <v>-</v>
      </c>
      <c r="AA54" s="197" t="str">
        <f t="shared" si="21"/>
        <v>-</v>
      </c>
      <c r="AB54" s="196">
        <f t="shared" si="22"/>
        <v>0</v>
      </c>
      <c r="AC54" s="198">
        <f t="shared" si="23"/>
        <v>0</v>
      </c>
      <c r="AD54" s="121"/>
      <c r="AE54" s="121"/>
      <c r="AF54" s="50"/>
      <c r="AG54" s="50"/>
      <c r="AH54" s="50"/>
      <c r="AI54" s="50"/>
      <c r="AJ54" s="50"/>
      <c r="AK54" s="50"/>
      <c r="AL54" s="50"/>
      <c r="AM54" s="50"/>
    </row>
    <row r="55" spans="1:39" x14ac:dyDescent="0.25">
      <c r="A55" s="206"/>
      <c r="B55" s="194" t="s">
        <v>212</v>
      </c>
      <c r="C55" s="195">
        <v>1984</v>
      </c>
      <c r="D55" s="195">
        <v>802</v>
      </c>
      <c r="E55" s="195">
        <v>1987</v>
      </c>
      <c r="F55" s="195">
        <v>2151</v>
      </c>
      <c r="G55" s="195">
        <v>2730</v>
      </c>
      <c r="H55" s="196">
        <f t="shared" si="12"/>
        <v>0.26917712691771278</v>
      </c>
      <c r="I55" s="197">
        <f t="shared" si="13"/>
        <v>0.376008064516129</v>
      </c>
      <c r="J55" s="196">
        <f t="shared" si="14"/>
        <v>1.1975785225478154E-2</v>
      </c>
      <c r="K55" s="198">
        <f t="shared" si="15"/>
        <v>0.23167006109979632</v>
      </c>
      <c r="L55" s="195">
        <v>1790</v>
      </c>
      <c r="M55" s="195">
        <v>311</v>
      </c>
      <c r="N55" s="195">
        <v>1021</v>
      </c>
      <c r="O55" s="195">
        <v>1170</v>
      </c>
      <c r="P55" s="195">
        <v>1283</v>
      </c>
      <c r="Q55" s="196">
        <f t="shared" si="16"/>
        <v>9.6581196581196682E-2</v>
      </c>
      <c r="R55" s="197">
        <f t="shared" si="17"/>
        <v>-0.28324022346368716</v>
      </c>
      <c r="S55" s="196">
        <f t="shared" si="18"/>
        <v>4.6688840530134858E-3</v>
      </c>
      <c r="T55" s="198">
        <f t="shared" si="19"/>
        <v>0.10887644263408011</v>
      </c>
      <c r="U55" s="195">
        <v>53</v>
      </c>
      <c r="V55" s="195">
        <v>15</v>
      </c>
      <c r="W55" s="195">
        <v>73</v>
      </c>
      <c r="X55" s="195">
        <v>125</v>
      </c>
      <c r="Y55" s="195">
        <v>55</v>
      </c>
      <c r="Z55" s="196">
        <f t="shared" si="20"/>
        <v>-0.56000000000000005</v>
      </c>
      <c r="AA55" s="197">
        <f t="shared" si="21"/>
        <v>3.7735849056603765E-2</v>
      </c>
      <c r="AB55" s="196">
        <f t="shared" si="22"/>
        <v>3.2482872667139143E-3</v>
      </c>
      <c r="AC55" s="198">
        <f t="shared" si="23"/>
        <v>4.6673455532925999E-3</v>
      </c>
      <c r="AD55" s="121"/>
      <c r="AE55" s="121"/>
      <c r="AF55" s="50"/>
      <c r="AG55" s="50"/>
      <c r="AH55" s="50"/>
      <c r="AI55" s="50"/>
      <c r="AJ55" s="50"/>
      <c r="AK55" s="50"/>
      <c r="AL55" s="50"/>
      <c r="AM55" s="50"/>
    </row>
    <row r="56" spans="1:39" x14ac:dyDescent="0.25">
      <c r="A56" s="206"/>
      <c r="B56" s="194" t="s">
        <v>226</v>
      </c>
      <c r="C56" s="195">
        <v>1064</v>
      </c>
      <c r="D56" s="195">
        <v>69</v>
      </c>
      <c r="E56" s="195">
        <v>1047</v>
      </c>
      <c r="F56" s="195">
        <v>1198</v>
      </c>
      <c r="G56" s="195">
        <v>824</v>
      </c>
      <c r="H56" s="196">
        <f t="shared" si="12"/>
        <v>-0.31218697829716191</v>
      </c>
      <c r="I56" s="197">
        <f t="shared" si="13"/>
        <v>-0.22556390977443608</v>
      </c>
      <c r="J56" s="196">
        <f t="shared" si="14"/>
        <v>3.614669240217582E-3</v>
      </c>
      <c r="K56" s="198">
        <f t="shared" si="15"/>
        <v>0.11186532717893022</v>
      </c>
      <c r="L56" s="195">
        <v>51</v>
      </c>
      <c r="M56" s="195">
        <v>11</v>
      </c>
      <c r="N56" s="195">
        <v>28</v>
      </c>
      <c r="O56" s="195">
        <v>139</v>
      </c>
      <c r="P56" s="195">
        <v>78</v>
      </c>
      <c r="Q56" s="196">
        <f t="shared" si="16"/>
        <v>-0.4388489208633094</v>
      </c>
      <c r="R56" s="197">
        <f t="shared" si="17"/>
        <v>0.52941176470588225</v>
      </c>
      <c r="S56" s="196">
        <f t="shared" si="18"/>
        <v>2.8384486058850503E-4</v>
      </c>
      <c r="T56" s="198">
        <f t="shared" si="19"/>
        <v>1.0589193592180288E-2</v>
      </c>
      <c r="U56" s="195">
        <v>4</v>
      </c>
      <c r="V56" s="195">
        <v>2</v>
      </c>
      <c r="W56" s="195">
        <v>7</v>
      </c>
      <c r="X56" s="195">
        <v>0</v>
      </c>
      <c r="Y56" s="195">
        <v>9</v>
      </c>
      <c r="Z56" s="196" t="str">
        <f t="shared" si="20"/>
        <v>-</v>
      </c>
      <c r="AA56" s="197">
        <f t="shared" si="21"/>
        <v>1.25</v>
      </c>
      <c r="AB56" s="196">
        <f t="shared" si="22"/>
        <v>5.3153791637136779E-4</v>
      </c>
      <c r="AC56" s="198">
        <f t="shared" si="23"/>
        <v>1.2218300298669563E-3</v>
      </c>
      <c r="AD56" s="121"/>
      <c r="AE56" s="121"/>
      <c r="AF56" s="50"/>
      <c r="AG56" s="50"/>
      <c r="AH56" s="50"/>
      <c r="AI56" s="50"/>
      <c r="AJ56" s="50"/>
      <c r="AK56" s="50"/>
      <c r="AL56" s="50"/>
      <c r="AM56" s="50"/>
    </row>
    <row r="57" spans="1:39" x14ac:dyDescent="0.25">
      <c r="A57" s="206"/>
      <c r="B57" s="194" t="s">
        <v>384</v>
      </c>
      <c r="C57" s="195">
        <v>200</v>
      </c>
      <c r="D57" s="195">
        <v>80</v>
      </c>
      <c r="E57" s="195">
        <v>151</v>
      </c>
      <c r="F57" s="195">
        <v>239</v>
      </c>
      <c r="G57" s="195">
        <v>171</v>
      </c>
      <c r="H57" s="196">
        <f t="shared" si="12"/>
        <v>-0.28451882845188281</v>
      </c>
      <c r="I57" s="197">
        <f t="shared" si="13"/>
        <v>-0.14500000000000002</v>
      </c>
      <c r="J57" s="196">
        <f t="shared" si="14"/>
        <v>7.5013160203544484E-4</v>
      </c>
      <c r="K57" s="198">
        <f t="shared" si="15"/>
        <v>3.0683653328548357E-2</v>
      </c>
      <c r="L57" s="195">
        <v>295</v>
      </c>
      <c r="M57" s="195">
        <v>92</v>
      </c>
      <c r="N57" s="195">
        <v>351</v>
      </c>
      <c r="O57" s="195">
        <v>375</v>
      </c>
      <c r="P57" s="195">
        <v>331</v>
      </c>
      <c r="Q57" s="196">
        <f t="shared" si="16"/>
        <v>-0.11733333333333329</v>
      </c>
      <c r="R57" s="197">
        <f t="shared" si="17"/>
        <v>0.12203389830508482</v>
      </c>
      <c r="S57" s="196">
        <f t="shared" si="18"/>
        <v>1.2045211391640406E-3</v>
      </c>
      <c r="T57" s="198">
        <f t="shared" si="19"/>
        <v>5.9393504396195944E-2</v>
      </c>
      <c r="U57" s="195">
        <v>23</v>
      </c>
      <c r="V57" s="195">
        <v>5</v>
      </c>
      <c r="W57" s="195">
        <v>18</v>
      </c>
      <c r="X57" s="195">
        <v>45</v>
      </c>
      <c r="Y57" s="195">
        <v>41</v>
      </c>
      <c r="Z57" s="196">
        <f t="shared" si="20"/>
        <v>-8.8888888888888906E-2</v>
      </c>
      <c r="AA57" s="197">
        <f t="shared" si="21"/>
        <v>0.78260869565217384</v>
      </c>
      <c r="AB57" s="196">
        <f t="shared" si="22"/>
        <v>2.4214505079140089E-3</v>
      </c>
      <c r="AC57" s="198">
        <f t="shared" si="23"/>
        <v>7.356899336084694E-3</v>
      </c>
      <c r="AD57" s="121"/>
      <c r="AE57" s="121"/>
      <c r="AF57" s="50"/>
      <c r="AG57" s="50"/>
      <c r="AH57" s="50"/>
      <c r="AI57" s="50"/>
      <c r="AJ57" s="50"/>
      <c r="AK57" s="50"/>
      <c r="AL57" s="50"/>
      <c r="AM57" s="50"/>
    </row>
    <row r="58" spans="1:39" x14ac:dyDescent="0.25">
      <c r="A58" s="206"/>
      <c r="B58" s="194" t="s">
        <v>222</v>
      </c>
      <c r="C58" s="195">
        <v>7</v>
      </c>
      <c r="D58" s="195">
        <v>13</v>
      </c>
      <c r="E58" s="195">
        <v>8</v>
      </c>
      <c r="F58" s="195">
        <v>29</v>
      </c>
      <c r="G58" s="195">
        <v>45</v>
      </c>
      <c r="H58" s="196">
        <f t="shared" si="12"/>
        <v>0.55172413793103448</v>
      </c>
      <c r="I58" s="197">
        <f t="shared" si="13"/>
        <v>5.4285714285714288</v>
      </c>
      <c r="J58" s="196">
        <f t="shared" si="14"/>
        <v>1.9740305316722233E-4</v>
      </c>
      <c r="K58" s="198">
        <f t="shared" si="15"/>
        <v>0.11392405063291139</v>
      </c>
      <c r="L58" s="195">
        <v>19</v>
      </c>
      <c r="M58" s="195">
        <v>2</v>
      </c>
      <c r="N58" s="195">
        <v>9</v>
      </c>
      <c r="O58" s="195">
        <v>18</v>
      </c>
      <c r="P58" s="195">
        <v>23</v>
      </c>
      <c r="Q58" s="196">
        <f t="shared" si="16"/>
        <v>0.27777777777777768</v>
      </c>
      <c r="R58" s="197">
        <f t="shared" si="17"/>
        <v>0.21052631578947367</v>
      </c>
      <c r="S58" s="196">
        <f t="shared" si="18"/>
        <v>8.3697843506866861E-5</v>
      </c>
      <c r="T58" s="198">
        <f t="shared" si="19"/>
        <v>5.8227848101265821E-2</v>
      </c>
      <c r="U58" s="195">
        <v>0</v>
      </c>
      <c r="V58" s="195">
        <v>4</v>
      </c>
      <c r="W58" s="195">
        <v>2</v>
      </c>
      <c r="X58" s="195">
        <v>0</v>
      </c>
      <c r="Y58" s="195">
        <v>6</v>
      </c>
      <c r="Z58" s="196" t="str">
        <f t="shared" si="20"/>
        <v>-</v>
      </c>
      <c r="AA58" s="197" t="str">
        <f t="shared" si="21"/>
        <v>-</v>
      </c>
      <c r="AB58" s="196">
        <f t="shared" si="22"/>
        <v>3.5435861091424523E-4</v>
      </c>
      <c r="AC58" s="198">
        <f t="shared" si="23"/>
        <v>1.5189873417721518E-2</v>
      </c>
      <c r="AD58" s="121"/>
      <c r="AE58" s="121"/>
      <c r="AF58" s="50"/>
      <c r="AG58" s="50"/>
      <c r="AH58" s="50"/>
      <c r="AI58" s="50"/>
      <c r="AJ58" s="50"/>
      <c r="AK58" s="50"/>
      <c r="AL58" s="50"/>
      <c r="AM58" s="50"/>
    </row>
    <row r="59" spans="1:39" x14ac:dyDescent="0.25">
      <c r="A59" s="206"/>
      <c r="B59" s="194" t="s">
        <v>245</v>
      </c>
      <c r="C59" s="195">
        <v>152</v>
      </c>
      <c r="D59" s="195">
        <v>177</v>
      </c>
      <c r="E59" s="195">
        <v>233</v>
      </c>
      <c r="F59" s="195">
        <v>642</v>
      </c>
      <c r="G59" s="195">
        <v>537</v>
      </c>
      <c r="H59" s="196">
        <f t="shared" si="12"/>
        <v>-0.16355140186915884</v>
      </c>
      <c r="I59" s="197">
        <f t="shared" si="13"/>
        <v>2.5328947368421053</v>
      </c>
      <c r="J59" s="196">
        <f t="shared" si="14"/>
        <v>2.3556764344621864E-3</v>
      </c>
      <c r="K59" s="198">
        <f t="shared" si="15"/>
        <v>7.2070862971413227E-2</v>
      </c>
      <c r="L59" s="195">
        <v>348</v>
      </c>
      <c r="M59" s="195">
        <v>236</v>
      </c>
      <c r="N59" s="195">
        <v>198</v>
      </c>
      <c r="O59" s="195">
        <v>430</v>
      </c>
      <c r="P59" s="195">
        <v>613</v>
      </c>
      <c r="Q59" s="196">
        <f t="shared" si="16"/>
        <v>0.42558139534883721</v>
      </c>
      <c r="R59" s="197">
        <f t="shared" si="17"/>
        <v>0.76149425287356332</v>
      </c>
      <c r="S59" s="196">
        <f t="shared" si="18"/>
        <v>2.2307294812917125E-3</v>
      </c>
      <c r="T59" s="198">
        <f t="shared" si="19"/>
        <v>8.2270836129378605E-2</v>
      </c>
      <c r="U59" s="195">
        <v>11</v>
      </c>
      <c r="V59" s="195">
        <v>7</v>
      </c>
      <c r="W59" s="195">
        <v>17</v>
      </c>
      <c r="X59" s="195">
        <v>51</v>
      </c>
      <c r="Y59" s="195">
        <v>36</v>
      </c>
      <c r="Z59" s="196">
        <f t="shared" si="20"/>
        <v>-0.29411764705882348</v>
      </c>
      <c r="AA59" s="197">
        <f t="shared" si="21"/>
        <v>2.2727272727272729</v>
      </c>
      <c r="AB59" s="196">
        <f t="shared" si="22"/>
        <v>2.1261516654854712E-3</v>
      </c>
      <c r="AC59" s="198">
        <f t="shared" si="23"/>
        <v>4.83156623272044E-3</v>
      </c>
      <c r="AD59" s="121"/>
      <c r="AE59" s="121"/>
      <c r="AF59" s="50"/>
      <c r="AG59" s="50"/>
      <c r="AH59" s="50"/>
      <c r="AI59" s="50"/>
      <c r="AJ59" s="50"/>
      <c r="AK59" s="50"/>
      <c r="AL59" s="50"/>
      <c r="AM59" s="50"/>
    </row>
    <row r="60" spans="1:39" x14ac:dyDescent="0.25">
      <c r="A60" s="206"/>
      <c r="B60" s="194" t="s">
        <v>236</v>
      </c>
      <c r="C60" s="195">
        <v>68</v>
      </c>
      <c r="D60" s="195">
        <v>19</v>
      </c>
      <c r="E60" s="195">
        <v>90</v>
      </c>
      <c r="F60" s="195">
        <v>197</v>
      </c>
      <c r="G60" s="195">
        <v>154</v>
      </c>
      <c r="H60" s="196">
        <f t="shared" si="12"/>
        <v>-0.21827411167512689</v>
      </c>
      <c r="I60" s="197">
        <f t="shared" si="13"/>
        <v>1.2647058823529411</v>
      </c>
      <c r="J60" s="196">
        <f t="shared" si="14"/>
        <v>6.7555711528338302E-4</v>
      </c>
      <c r="K60" s="198">
        <f t="shared" si="15"/>
        <v>0.12087912087912088</v>
      </c>
      <c r="L60" s="195">
        <v>141</v>
      </c>
      <c r="M60" s="195">
        <v>30</v>
      </c>
      <c r="N60" s="195">
        <v>92</v>
      </c>
      <c r="O60" s="195">
        <v>138</v>
      </c>
      <c r="P60" s="195">
        <v>160</v>
      </c>
      <c r="Q60" s="196">
        <f t="shared" si="16"/>
        <v>0.15942028985507251</v>
      </c>
      <c r="R60" s="197">
        <f t="shared" si="17"/>
        <v>0.13475177304964547</v>
      </c>
      <c r="S60" s="196">
        <f t="shared" si="18"/>
        <v>5.8224586787385645E-4</v>
      </c>
      <c r="T60" s="198">
        <f t="shared" si="19"/>
        <v>0.12558869701726844</v>
      </c>
      <c r="U60" s="195">
        <v>2</v>
      </c>
      <c r="V60" s="195">
        <v>0</v>
      </c>
      <c r="W60" s="195">
        <v>9</v>
      </c>
      <c r="X60" s="195">
        <v>2</v>
      </c>
      <c r="Y60" s="195">
        <v>7</v>
      </c>
      <c r="Z60" s="196">
        <f t="shared" si="20"/>
        <v>2.5</v>
      </c>
      <c r="AA60" s="197">
        <f t="shared" si="21"/>
        <v>2.5</v>
      </c>
      <c r="AB60" s="196">
        <f t="shared" si="22"/>
        <v>4.1341837939995273E-4</v>
      </c>
      <c r="AC60" s="198">
        <f t="shared" si="23"/>
        <v>5.4945054945054949E-3</v>
      </c>
      <c r="AD60" s="121"/>
      <c r="AE60" s="121"/>
      <c r="AF60" s="50"/>
      <c r="AG60" s="50"/>
      <c r="AH60" s="50"/>
      <c r="AI60" s="50"/>
      <c r="AJ60" s="50"/>
      <c r="AK60" s="50"/>
      <c r="AL60" s="50"/>
      <c r="AM60" s="50"/>
    </row>
    <row r="61" spans="1:39" x14ac:dyDescent="0.25">
      <c r="A61" s="206"/>
      <c r="B61" s="194" t="s">
        <v>224</v>
      </c>
      <c r="C61" s="195">
        <v>18</v>
      </c>
      <c r="D61" s="195">
        <v>4</v>
      </c>
      <c r="E61" s="195">
        <v>15</v>
      </c>
      <c r="F61" s="195">
        <v>66</v>
      </c>
      <c r="G61" s="195">
        <v>85</v>
      </c>
      <c r="H61" s="196">
        <f t="shared" si="12"/>
        <v>0.28787878787878785</v>
      </c>
      <c r="I61" s="197">
        <f t="shared" si="13"/>
        <v>3.7222222222222223</v>
      </c>
      <c r="J61" s="196">
        <f t="shared" si="14"/>
        <v>3.7287243376030882E-4</v>
      </c>
      <c r="K61" s="198">
        <f t="shared" si="15"/>
        <v>1.0127487191707375E-2</v>
      </c>
      <c r="L61" s="195">
        <v>85</v>
      </c>
      <c r="M61" s="195">
        <v>7</v>
      </c>
      <c r="N61" s="195">
        <v>54</v>
      </c>
      <c r="O61" s="195">
        <v>62</v>
      </c>
      <c r="P61" s="195">
        <v>60</v>
      </c>
      <c r="Q61" s="196">
        <f t="shared" si="16"/>
        <v>-3.2258064516129004E-2</v>
      </c>
      <c r="R61" s="197">
        <f t="shared" si="17"/>
        <v>-0.29411764705882348</v>
      </c>
      <c r="S61" s="196">
        <f t="shared" si="18"/>
        <v>2.1834220045269617E-4</v>
      </c>
      <c r="T61" s="198">
        <f t="shared" si="19"/>
        <v>7.1488144882640298E-3</v>
      </c>
      <c r="U61" s="195">
        <v>13</v>
      </c>
      <c r="V61" s="195">
        <v>1</v>
      </c>
      <c r="W61" s="195">
        <v>0</v>
      </c>
      <c r="X61" s="195">
        <v>1</v>
      </c>
      <c r="Y61" s="195">
        <v>7</v>
      </c>
      <c r="Z61" s="196">
        <f t="shared" si="20"/>
        <v>6</v>
      </c>
      <c r="AA61" s="197">
        <f t="shared" si="21"/>
        <v>-0.46153846153846156</v>
      </c>
      <c r="AB61" s="196">
        <f t="shared" si="22"/>
        <v>4.1341837939995273E-4</v>
      </c>
      <c r="AC61" s="198">
        <f t="shared" si="23"/>
        <v>8.3402835696413675E-4</v>
      </c>
      <c r="AD61" s="121"/>
      <c r="AE61" s="121"/>
      <c r="AF61" s="50"/>
      <c r="AG61" s="50"/>
      <c r="AH61" s="50"/>
      <c r="AI61" s="50"/>
      <c r="AJ61" s="50"/>
      <c r="AK61" s="50"/>
      <c r="AL61" s="50"/>
      <c r="AM61" s="50"/>
    </row>
    <row r="62" spans="1:39" x14ac:dyDescent="0.25">
      <c r="A62" s="206"/>
      <c r="B62" s="194" t="s">
        <v>216</v>
      </c>
      <c r="C62" s="195">
        <v>1105</v>
      </c>
      <c r="D62" s="195">
        <v>191</v>
      </c>
      <c r="E62" s="195">
        <v>822</v>
      </c>
      <c r="F62" s="195">
        <v>1216</v>
      </c>
      <c r="G62" s="195">
        <v>1030</v>
      </c>
      <c r="H62" s="196">
        <f t="shared" si="12"/>
        <v>-0.15296052631578949</v>
      </c>
      <c r="I62" s="197">
        <f t="shared" si="13"/>
        <v>-6.7873303167420795E-2</v>
      </c>
      <c r="J62" s="196">
        <f t="shared" si="14"/>
        <v>4.5183365502719777E-3</v>
      </c>
      <c r="K62" s="198">
        <f t="shared" si="15"/>
        <v>0.15091575091575091</v>
      </c>
      <c r="L62" s="195">
        <v>450</v>
      </c>
      <c r="M62" s="195">
        <v>81</v>
      </c>
      <c r="N62" s="195">
        <v>230</v>
      </c>
      <c r="O62" s="195">
        <v>495</v>
      </c>
      <c r="P62" s="195">
        <v>371</v>
      </c>
      <c r="Q62" s="196">
        <f t="shared" si="16"/>
        <v>-0.25050505050505045</v>
      </c>
      <c r="R62" s="197">
        <f t="shared" si="17"/>
        <v>-0.17555555555555558</v>
      </c>
      <c r="S62" s="196">
        <f t="shared" si="18"/>
        <v>1.3500826061325047E-3</v>
      </c>
      <c r="T62" s="198">
        <f t="shared" si="19"/>
        <v>5.4358974358974362E-2</v>
      </c>
      <c r="U62" s="195">
        <v>78</v>
      </c>
      <c r="V62" s="195">
        <v>3</v>
      </c>
      <c r="W62" s="195">
        <v>34</v>
      </c>
      <c r="X62" s="195">
        <v>50</v>
      </c>
      <c r="Y62" s="195">
        <v>41</v>
      </c>
      <c r="Z62" s="196">
        <f t="shared" si="20"/>
        <v>-0.18000000000000005</v>
      </c>
      <c r="AA62" s="197">
        <f t="shared" si="21"/>
        <v>-0.47435897435897434</v>
      </c>
      <c r="AB62" s="196">
        <f t="shared" si="22"/>
        <v>2.4214505079140089E-3</v>
      </c>
      <c r="AC62" s="198">
        <f t="shared" si="23"/>
        <v>6.0073260073260073E-3</v>
      </c>
      <c r="AD62" s="121"/>
      <c r="AE62" s="121"/>
      <c r="AF62" s="50"/>
      <c r="AG62" s="50"/>
      <c r="AH62" s="50"/>
      <c r="AI62" s="50"/>
      <c r="AJ62" s="50"/>
      <c r="AK62" s="50"/>
      <c r="AL62" s="50"/>
      <c r="AM62" s="50"/>
    </row>
    <row r="63" spans="1:39" x14ac:dyDescent="0.25">
      <c r="A63" s="206"/>
      <c r="B63" s="194" t="s">
        <v>242</v>
      </c>
      <c r="C63" s="195">
        <v>642</v>
      </c>
      <c r="D63" s="195">
        <v>481</v>
      </c>
      <c r="E63" s="195">
        <v>1007</v>
      </c>
      <c r="F63" s="195">
        <v>1684</v>
      </c>
      <c r="G63" s="195">
        <v>2148</v>
      </c>
      <c r="H63" s="196">
        <f t="shared" si="12"/>
        <v>0.27553444180522568</v>
      </c>
      <c r="I63" s="197">
        <f t="shared" si="13"/>
        <v>2.3457943925233646</v>
      </c>
      <c r="J63" s="196">
        <f t="shared" si="14"/>
        <v>9.4227057378487456E-3</v>
      </c>
      <c r="K63" s="198">
        <f t="shared" si="15"/>
        <v>0.30615735461801596</v>
      </c>
      <c r="L63" s="195">
        <v>489</v>
      </c>
      <c r="M63" s="195">
        <v>81</v>
      </c>
      <c r="N63" s="195">
        <v>621</v>
      </c>
      <c r="O63" s="195">
        <v>633</v>
      </c>
      <c r="P63" s="195">
        <v>609</v>
      </c>
      <c r="Q63" s="196">
        <f t="shared" si="16"/>
        <v>-3.7914691943127909E-2</v>
      </c>
      <c r="R63" s="197">
        <f t="shared" si="17"/>
        <v>0.24539877300613488</v>
      </c>
      <c r="S63" s="196">
        <f t="shared" si="18"/>
        <v>2.2161733345948662E-3</v>
      </c>
      <c r="T63" s="198">
        <f t="shared" si="19"/>
        <v>8.680159635119726E-2</v>
      </c>
      <c r="U63" s="195">
        <v>15</v>
      </c>
      <c r="V63" s="195">
        <v>3</v>
      </c>
      <c r="W63" s="195">
        <v>19</v>
      </c>
      <c r="X63" s="195">
        <v>15</v>
      </c>
      <c r="Y63" s="195">
        <v>40</v>
      </c>
      <c r="Z63" s="196">
        <f t="shared" si="20"/>
        <v>1.6666666666666665</v>
      </c>
      <c r="AA63" s="197">
        <f t="shared" si="21"/>
        <v>1.6666666666666665</v>
      </c>
      <c r="AB63" s="196">
        <f t="shared" si="22"/>
        <v>2.3623907394283014E-3</v>
      </c>
      <c r="AC63" s="198">
        <f t="shared" si="23"/>
        <v>5.7012542759407071E-3</v>
      </c>
      <c r="AD63" s="121"/>
      <c r="AE63" s="121"/>
      <c r="AF63" s="50"/>
      <c r="AG63" s="50"/>
      <c r="AH63" s="50"/>
      <c r="AI63" s="50"/>
      <c r="AJ63" s="50"/>
      <c r="AK63" s="50"/>
      <c r="AL63" s="50"/>
      <c r="AM63" s="50"/>
    </row>
    <row r="64" spans="1:39" x14ac:dyDescent="0.25">
      <c r="A64" s="206"/>
      <c r="B64" s="194" t="s">
        <v>228</v>
      </c>
      <c r="C64" s="195">
        <v>2630</v>
      </c>
      <c r="D64" s="195">
        <v>150</v>
      </c>
      <c r="E64" s="195">
        <v>655</v>
      </c>
      <c r="F64" s="195">
        <v>1710</v>
      </c>
      <c r="G64" s="195">
        <v>2064</v>
      </c>
      <c r="H64" s="196">
        <f t="shared" si="12"/>
        <v>0.2070175438596491</v>
      </c>
      <c r="I64" s="197">
        <f t="shared" si="13"/>
        <v>-0.21520912547528515</v>
      </c>
      <c r="J64" s="196">
        <f t="shared" si="14"/>
        <v>9.0542200386032629E-3</v>
      </c>
      <c r="K64" s="198">
        <f t="shared" si="15"/>
        <v>0.13786654198116358</v>
      </c>
      <c r="L64" s="195">
        <v>1199</v>
      </c>
      <c r="M64" s="195">
        <v>158</v>
      </c>
      <c r="N64" s="195">
        <v>334</v>
      </c>
      <c r="O64" s="195">
        <v>1021</v>
      </c>
      <c r="P64" s="195">
        <v>1329</v>
      </c>
      <c r="Q64" s="196">
        <f t="shared" si="16"/>
        <v>0.30166503428011748</v>
      </c>
      <c r="R64" s="197">
        <f t="shared" si="17"/>
        <v>0.10842368640533784</v>
      </c>
      <c r="S64" s="196">
        <f t="shared" si="18"/>
        <v>4.8362797400272198E-3</v>
      </c>
      <c r="T64" s="198">
        <f t="shared" si="19"/>
        <v>8.8771625141941091E-2</v>
      </c>
      <c r="U64" s="195">
        <v>32</v>
      </c>
      <c r="V64" s="195">
        <v>20</v>
      </c>
      <c r="W64" s="195">
        <v>40</v>
      </c>
      <c r="X64" s="195">
        <v>36</v>
      </c>
      <c r="Y64" s="195">
        <v>28</v>
      </c>
      <c r="Z64" s="196">
        <f t="shared" si="20"/>
        <v>-0.22222222222222221</v>
      </c>
      <c r="AA64" s="197">
        <f t="shared" si="21"/>
        <v>-0.125</v>
      </c>
      <c r="AB64" s="196">
        <f t="shared" si="22"/>
        <v>1.6536735175998109E-3</v>
      </c>
      <c r="AC64" s="198">
        <f t="shared" si="23"/>
        <v>1.8702825462560951E-3</v>
      </c>
      <c r="AD64" s="121"/>
      <c r="AE64" s="121"/>
      <c r="AF64" s="50"/>
      <c r="AG64" s="50"/>
      <c r="AH64" s="50"/>
      <c r="AI64" s="50"/>
      <c r="AJ64" s="50"/>
      <c r="AK64" s="50"/>
      <c r="AL64" s="50"/>
      <c r="AM64" s="50"/>
    </row>
    <row r="65" spans="1:39" x14ac:dyDescent="0.25">
      <c r="A65" s="206"/>
      <c r="B65" s="194" t="s">
        <v>238</v>
      </c>
      <c r="C65" s="195">
        <v>83</v>
      </c>
      <c r="D65" s="195">
        <v>72</v>
      </c>
      <c r="E65" s="195">
        <v>85</v>
      </c>
      <c r="F65" s="195">
        <v>555</v>
      </c>
      <c r="G65" s="195">
        <v>1121</v>
      </c>
      <c r="H65" s="196">
        <f t="shared" si="12"/>
        <v>1.0198198198198196</v>
      </c>
      <c r="I65" s="197">
        <f t="shared" si="13"/>
        <v>12.506024096385541</v>
      </c>
      <c r="J65" s="196">
        <f t="shared" si="14"/>
        <v>4.9175293911212494E-3</v>
      </c>
      <c r="K65" s="198">
        <f t="shared" si="15"/>
        <v>0.29147165886635468</v>
      </c>
      <c r="L65" s="195">
        <v>89</v>
      </c>
      <c r="M65" s="195">
        <v>15</v>
      </c>
      <c r="N65" s="195">
        <v>27</v>
      </c>
      <c r="O65" s="195">
        <v>166</v>
      </c>
      <c r="P65" s="195">
        <v>132</v>
      </c>
      <c r="Q65" s="196">
        <f t="shared" si="16"/>
        <v>-0.20481927710843373</v>
      </c>
      <c r="R65" s="197">
        <f t="shared" si="17"/>
        <v>0.48314606741573041</v>
      </c>
      <c r="S65" s="196">
        <f t="shared" si="18"/>
        <v>4.8035284099593156E-4</v>
      </c>
      <c r="T65" s="198">
        <f t="shared" si="19"/>
        <v>3.4321372854914198E-2</v>
      </c>
      <c r="U65" s="195">
        <v>21</v>
      </c>
      <c r="V65" s="195">
        <v>6</v>
      </c>
      <c r="W65" s="195">
        <v>6</v>
      </c>
      <c r="X65" s="195">
        <v>12</v>
      </c>
      <c r="Y65" s="195">
        <v>16</v>
      </c>
      <c r="Z65" s="196">
        <f t="shared" si="20"/>
        <v>0.33333333333333326</v>
      </c>
      <c r="AA65" s="197">
        <f t="shared" si="21"/>
        <v>-0.23809523809523814</v>
      </c>
      <c r="AB65" s="196">
        <f t="shared" si="22"/>
        <v>9.4495629577132057E-4</v>
      </c>
      <c r="AC65" s="198">
        <f t="shared" si="23"/>
        <v>4.1601664066562667E-3</v>
      </c>
      <c r="AD65" s="121"/>
      <c r="AE65" s="121"/>
      <c r="AF65" s="50"/>
      <c r="AG65" s="50"/>
      <c r="AH65" s="50"/>
      <c r="AI65" s="50"/>
      <c r="AJ65" s="50"/>
      <c r="AK65" s="50"/>
      <c r="AL65" s="50"/>
      <c r="AM65" s="50"/>
    </row>
    <row r="66" spans="1:39" x14ac:dyDescent="0.25">
      <c r="A66" s="206"/>
      <c r="B66" s="194" t="s">
        <v>234</v>
      </c>
      <c r="C66" s="195">
        <v>296</v>
      </c>
      <c r="D66" s="195">
        <v>161</v>
      </c>
      <c r="E66" s="195">
        <v>560</v>
      </c>
      <c r="F66" s="195">
        <v>375</v>
      </c>
      <c r="G66" s="195">
        <v>357</v>
      </c>
      <c r="H66" s="196">
        <f t="shared" si="12"/>
        <v>-4.8000000000000043E-2</v>
      </c>
      <c r="I66" s="197">
        <f t="shared" si="13"/>
        <v>0.20608108108108114</v>
      </c>
      <c r="J66" s="196">
        <f t="shared" si="14"/>
        <v>1.5660642217932971E-3</v>
      </c>
      <c r="K66" s="198">
        <f t="shared" si="15"/>
        <v>0.18214285714285713</v>
      </c>
      <c r="L66" s="195">
        <v>285</v>
      </c>
      <c r="M66" s="195">
        <v>209</v>
      </c>
      <c r="N66" s="195">
        <v>378</v>
      </c>
      <c r="O66" s="195">
        <v>475</v>
      </c>
      <c r="P66" s="195">
        <v>542</v>
      </c>
      <c r="Q66" s="196">
        <f t="shared" si="16"/>
        <v>0.14105263157894732</v>
      </c>
      <c r="R66" s="197">
        <f t="shared" si="17"/>
        <v>0.9017543859649122</v>
      </c>
      <c r="S66" s="196">
        <f t="shared" si="18"/>
        <v>1.9723578774226889E-3</v>
      </c>
      <c r="T66" s="198">
        <f t="shared" si="19"/>
        <v>0.27653061224489794</v>
      </c>
      <c r="U66" s="195">
        <v>8</v>
      </c>
      <c r="V66" s="195">
        <v>0</v>
      </c>
      <c r="W66" s="195">
        <v>0</v>
      </c>
      <c r="X66" s="195">
        <v>10</v>
      </c>
      <c r="Y66" s="195">
        <v>9</v>
      </c>
      <c r="Z66" s="196">
        <f t="shared" si="20"/>
        <v>-9.9999999999999978E-2</v>
      </c>
      <c r="AA66" s="197">
        <f t="shared" si="21"/>
        <v>0.125</v>
      </c>
      <c r="AB66" s="196">
        <f t="shared" si="22"/>
        <v>5.3153791637136779E-4</v>
      </c>
      <c r="AC66" s="198">
        <f t="shared" si="23"/>
        <v>4.591836734693878E-3</v>
      </c>
      <c r="AD66" s="121"/>
      <c r="AE66" s="121"/>
      <c r="AF66" s="50"/>
      <c r="AG66" s="50"/>
      <c r="AH66" s="50"/>
      <c r="AI66" s="50"/>
      <c r="AJ66" s="50"/>
      <c r="AK66" s="50"/>
      <c r="AL66" s="50"/>
      <c r="AM66" s="50"/>
    </row>
    <row r="67" spans="1:39" x14ac:dyDescent="0.25">
      <c r="A67" s="206"/>
      <c r="B67" s="194" t="s">
        <v>240</v>
      </c>
      <c r="C67" s="195">
        <v>94</v>
      </c>
      <c r="D67" s="195">
        <v>71</v>
      </c>
      <c r="E67" s="195">
        <v>78</v>
      </c>
      <c r="F67" s="195">
        <v>103</v>
      </c>
      <c r="G67" s="195">
        <v>127</v>
      </c>
      <c r="H67" s="196">
        <f t="shared" si="12"/>
        <v>0.23300970873786397</v>
      </c>
      <c r="I67" s="197">
        <f t="shared" si="13"/>
        <v>0.35106382978723394</v>
      </c>
      <c r="J67" s="196">
        <f t="shared" si="14"/>
        <v>5.5711528338304962E-4</v>
      </c>
      <c r="K67" s="198">
        <f t="shared" si="15"/>
        <v>9.9451840250587314E-2</v>
      </c>
      <c r="L67" s="195">
        <v>97</v>
      </c>
      <c r="M67" s="195">
        <v>50</v>
      </c>
      <c r="N67" s="195">
        <v>47</v>
      </c>
      <c r="O67" s="195">
        <v>84</v>
      </c>
      <c r="P67" s="195">
        <v>44</v>
      </c>
      <c r="Q67" s="196">
        <f t="shared" si="16"/>
        <v>-0.47619047619047616</v>
      </c>
      <c r="R67" s="197">
        <f t="shared" si="17"/>
        <v>-0.54639175257731964</v>
      </c>
      <c r="S67" s="196">
        <f t="shared" si="18"/>
        <v>1.6011761366531053E-4</v>
      </c>
      <c r="T67" s="198">
        <f t="shared" si="19"/>
        <v>3.4455755677368832E-2</v>
      </c>
      <c r="U67" s="195">
        <v>38</v>
      </c>
      <c r="V67" s="195">
        <v>2</v>
      </c>
      <c r="W67" s="195">
        <v>11</v>
      </c>
      <c r="X67" s="195">
        <v>5</v>
      </c>
      <c r="Y67" s="195">
        <v>13</v>
      </c>
      <c r="Z67" s="196">
        <f t="shared" si="20"/>
        <v>1.6</v>
      </c>
      <c r="AA67" s="197">
        <f t="shared" si="21"/>
        <v>-0.65789473684210531</v>
      </c>
      <c r="AB67" s="196">
        <f t="shared" si="22"/>
        <v>7.6777699031419801E-4</v>
      </c>
      <c r="AC67" s="198">
        <f t="shared" si="23"/>
        <v>1.0180109631949883E-2</v>
      </c>
      <c r="AD67" s="121"/>
      <c r="AE67" s="121"/>
      <c r="AF67" s="50"/>
      <c r="AG67" s="50"/>
      <c r="AH67" s="50"/>
      <c r="AI67" s="50"/>
      <c r="AJ67" s="50"/>
      <c r="AK67" s="50"/>
      <c r="AL67" s="50"/>
      <c r="AM67" s="50"/>
    </row>
    <row r="68" spans="1:39" x14ac:dyDescent="0.25">
      <c r="A68" s="206"/>
      <c r="B68" s="194" t="s">
        <v>218</v>
      </c>
      <c r="C68" s="195">
        <v>25</v>
      </c>
      <c r="D68" s="195">
        <v>8</v>
      </c>
      <c r="E68" s="195">
        <v>62</v>
      </c>
      <c r="F68" s="195">
        <v>62</v>
      </c>
      <c r="G68" s="195">
        <v>51</v>
      </c>
      <c r="H68" s="196">
        <f t="shared" si="12"/>
        <v>-0.17741935483870963</v>
      </c>
      <c r="I68" s="197">
        <f t="shared" si="13"/>
        <v>1.04</v>
      </c>
      <c r="J68" s="196">
        <f t="shared" si="14"/>
        <v>2.237234602561853E-4</v>
      </c>
      <c r="K68" s="198">
        <f t="shared" si="15"/>
        <v>7.0539419087136929E-2</v>
      </c>
      <c r="L68" s="195">
        <v>254</v>
      </c>
      <c r="M68" s="195">
        <v>22</v>
      </c>
      <c r="N68" s="195">
        <v>14</v>
      </c>
      <c r="O68" s="195">
        <v>63</v>
      </c>
      <c r="P68" s="195">
        <v>99</v>
      </c>
      <c r="Q68" s="196">
        <f t="shared" si="16"/>
        <v>0.5714285714285714</v>
      </c>
      <c r="R68" s="197">
        <f t="shared" si="17"/>
        <v>-0.61023622047244097</v>
      </c>
      <c r="S68" s="196">
        <f t="shared" si="18"/>
        <v>3.6026463074694865E-4</v>
      </c>
      <c r="T68" s="198">
        <f t="shared" si="19"/>
        <v>0.13692946058091288</v>
      </c>
      <c r="U68" s="195">
        <v>4</v>
      </c>
      <c r="V68" s="195">
        <v>0</v>
      </c>
      <c r="W68" s="195">
        <v>4</v>
      </c>
      <c r="X68" s="195">
        <v>2</v>
      </c>
      <c r="Y68" s="195">
        <v>1</v>
      </c>
      <c r="Z68" s="196">
        <f t="shared" si="20"/>
        <v>-0.5</v>
      </c>
      <c r="AA68" s="197">
        <f t="shared" si="21"/>
        <v>-0.75</v>
      </c>
      <c r="AB68" s="196">
        <f t="shared" si="22"/>
        <v>5.9059768485707536E-5</v>
      </c>
      <c r="AC68" s="198">
        <f t="shared" si="23"/>
        <v>1.3831258644536654E-3</v>
      </c>
      <c r="AD68" s="121"/>
      <c r="AE68" s="121"/>
      <c r="AF68" s="50"/>
      <c r="AG68" s="50"/>
      <c r="AH68" s="50"/>
      <c r="AI68" s="50"/>
      <c r="AJ68" s="50"/>
      <c r="AK68" s="50"/>
      <c r="AL68" s="50"/>
      <c r="AM68" s="50"/>
    </row>
    <row r="69" spans="1:39" x14ac:dyDescent="0.25">
      <c r="A69" s="199"/>
      <c r="B69" s="200" t="s">
        <v>386</v>
      </c>
      <c r="C69" s="201">
        <f>C44-SUM(C45:C68)</f>
        <v>9519</v>
      </c>
      <c r="D69" s="201">
        <f>D44-SUM(D45:D68)</f>
        <v>3720</v>
      </c>
      <c r="E69" s="201">
        <f>E44-SUM(E45:E68)</f>
        <v>6505</v>
      </c>
      <c r="F69" s="201">
        <f>F44-SUM(F45:F68)</f>
        <v>9128</v>
      </c>
      <c r="G69" s="201">
        <f>G44-SUM(G45:G68)</f>
        <v>6775</v>
      </c>
      <c r="H69" s="202">
        <f t="shared" si="12"/>
        <v>-0.25777826468010512</v>
      </c>
      <c r="I69" s="203">
        <f t="shared" si="13"/>
        <v>-0.28826557411492804</v>
      </c>
      <c r="J69" s="202">
        <f t="shared" si="14"/>
        <v>2.9720126337954025E-2</v>
      </c>
      <c r="K69" s="204">
        <f t="shared" si="15"/>
        <v>0.14154096853716625</v>
      </c>
      <c r="L69" s="201">
        <f>L44-SUM(L45:L68)</f>
        <v>5089</v>
      </c>
      <c r="M69" s="201">
        <f>M44-SUM(M45:M68)</f>
        <v>1502</v>
      </c>
      <c r="N69" s="201">
        <f>N44-SUM(N45:N68)</f>
        <v>2618</v>
      </c>
      <c r="O69" s="201">
        <f>O44-SUM(O45:O68)</f>
        <v>4603</v>
      </c>
      <c r="P69" s="201">
        <f>P44-SUM(P45:P68)</f>
        <v>3630</v>
      </c>
      <c r="Q69" s="202">
        <f t="shared" si="16"/>
        <v>-0.21138388007820985</v>
      </c>
      <c r="R69" s="203">
        <f t="shared" si="17"/>
        <v>-0.28669679701316564</v>
      </c>
      <c r="S69" s="202">
        <f t="shared" si="18"/>
        <v>1.3209703127388117E-2</v>
      </c>
      <c r="T69" s="204">
        <f t="shared" si="19"/>
        <v>7.583671081769941E-2</v>
      </c>
      <c r="U69" s="201">
        <f>U44-SUM(U45:U68)</f>
        <v>1134</v>
      </c>
      <c r="V69" s="201">
        <f>V44-SUM(V45:V68)</f>
        <v>97</v>
      </c>
      <c r="W69" s="201">
        <f>W44-SUM(W45:W68)</f>
        <v>309</v>
      </c>
      <c r="X69" s="201">
        <f>X44-SUM(X45:X68)</f>
        <v>1197</v>
      </c>
      <c r="Y69" s="201">
        <f>Y44-SUM(Y45:Y68)</f>
        <v>752</v>
      </c>
      <c r="Z69" s="202">
        <f t="shared" si="20"/>
        <v>-0.37176274018379285</v>
      </c>
      <c r="AA69" s="203">
        <f t="shared" si="21"/>
        <v>-0.33686067019400356</v>
      </c>
      <c r="AB69" s="202">
        <f t="shared" si="22"/>
        <v>4.4412945901252068E-2</v>
      </c>
      <c r="AC69" s="204">
        <f t="shared" si="23"/>
        <v>1.5710525216228639E-2</v>
      </c>
      <c r="AD69" s="121"/>
      <c r="AE69" s="121"/>
      <c r="AF69" s="50"/>
      <c r="AG69" s="50"/>
      <c r="AH69" s="50"/>
      <c r="AI69" s="50"/>
      <c r="AJ69" s="50"/>
      <c r="AK69" s="50"/>
      <c r="AL69" s="50"/>
      <c r="AM69" s="50"/>
    </row>
    <row r="70" spans="1:39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</row>
    <row r="71" spans="1:39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</row>
  </sheetData>
  <mergeCells count="7">
    <mergeCell ref="C38:K38"/>
    <mergeCell ref="L38:T38"/>
    <mergeCell ref="U38:AC38"/>
    <mergeCell ref="B3:L3"/>
    <mergeCell ref="C5:K5"/>
    <mergeCell ref="L5:T5"/>
    <mergeCell ref="U5:AC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09BCF-C2EB-477A-9E9A-46851BCFF50E}">
  <sheetPr>
    <tabColor rgb="FFFFFF00"/>
    <pageSetUpPr fitToPage="1"/>
  </sheetPr>
  <dimension ref="A1:BH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6" width="13" customWidth="1"/>
    <col min="27" max="28" width="10.5703125" customWidth="1"/>
    <col min="29" max="29" width="11.5703125" customWidth="1"/>
    <col min="30" max="31" width="10.5703125" customWidth="1"/>
    <col min="32" max="32" width="11.42578125" customWidth="1"/>
  </cols>
  <sheetData>
    <row r="1" spans="1:60" ht="42.75" customHeight="1" x14ac:dyDescent="0.25"/>
    <row r="3" spans="1:60" ht="42" customHeight="1" thickBot="1" x14ac:dyDescent="0.3">
      <c r="B3" s="52" t="s">
        <v>389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BD3" t="s">
        <v>390</v>
      </c>
    </row>
    <row r="4" spans="1:60" ht="6" customHeight="1" x14ac:dyDescent="0.25"/>
    <row r="5" spans="1:60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2"/>
    </row>
    <row r="6" spans="1:60" s="184" customFormat="1" ht="72" customHeight="1" x14ac:dyDescent="0.3">
      <c r="B6" s="180"/>
      <c r="C6" s="181" t="s">
        <v>529</v>
      </c>
      <c r="D6" s="181" t="s">
        <v>530</v>
      </c>
      <c r="E6" s="181" t="s">
        <v>531</v>
      </c>
      <c r="F6" s="181" t="s">
        <v>532</v>
      </c>
      <c r="G6" s="181" t="s">
        <v>533</v>
      </c>
      <c r="H6" s="182" t="str">
        <f>CONCATENATE("var. ",RIGHT(G6,2),"/",RIGHT(F6,2))</f>
        <v>var. 23/22</v>
      </c>
      <c r="I6" s="182" t="str">
        <f>CONCATENATE("var. ",RIGHT(G6,2),"/",RIGHT(C6,2))</f>
        <v>var. 23/19</v>
      </c>
      <c r="J6" s="182" t="str">
        <f>CONCATENATE("Cuota s/ total lugares de residencia ",RIGHT(G6,4))</f>
        <v>Cuota s/ total lugares de residencia 2023</v>
      </c>
      <c r="K6" s="183" t="str">
        <f>CONCATENATE("cuota s/ Canarias ",RIGHT(G6,4))</f>
        <v>cuota s/ Canarias 2023</v>
      </c>
      <c r="L6" s="181" t="s">
        <v>529</v>
      </c>
      <c r="M6" s="181" t="s">
        <v>530</v>
      </c>
      <c r="N6" s="181" t="s">
        <v>531</v>
      </c>
      <c r="O6" s="181" t="s">
        <v>532</v>
      </c>
      <c r="P6" s="181" t="s">
        <v>533</v>
      </c>
      <c r="Q6" s="182" t="str">
        <f>CONCATENATE("var. ",RIGHT(P6,2),"/",RIGHT(O6,2))</f>
        <v>var. 23/22</v>
      </c>
      <c r="R6" s="182" t="str">
        <f>CONCATENATE("var. ",RIGHT(P6,2),"/",RIGHT(L6,2))</f>
        <v>var. 23/19</v>
      </c>
      <c r="S6" s="182" t="str">
        <f>CONCATENATE("Cuota s/ total lugares de residencia ",RIGHT(P6,4))</f>
        <v>Cuota s/ total lugares de residencia 2023</v>
      </c>
      <c r="T6" s="183" t="str">
        <f>CONCATENATE("cuota s/ Canarias ",RIGHT(P6,4))</f>
        <v>cuota s/ Canarias 2023</v>
      </c>
      <c r="U6" s="181" t="s">
        <v>534</v>
      </c>
      <c r="V6" s="181" t="s">
        <v>529</v>
      </c>
      <c r="W6" s="181" t="s">
        <v>530</v>
      </c>
      <c r="X6" s="181" t="s">
        <v>531</v>
      </c>
      <c r="Y6" s="181" t="s">
        <v>532</v>
      </c>
      <c r="Z6" s="181" t="s">
        <v>533</v>
      </c>
      <c r="AA6" s="182" t="str">
        <f>CONCATENATE("var. ",RIGHT(Z6,2),"/",RIGHT(Y6,2))</f>
        <v>var. 23/22</v>
      </c>
      <c r="AB6" s="182" t="str">
        <f>CONCATENATE("var. ",RIGHT(Z6,2),"/",RIGHT(V6,2))</f>
        <v>var. 23/19</v>
      </c>
      <c r="AC6" s="181" t="str">
        <f>CONCATENATE("dif. ",RIGHT(Z6,2),"/",RIGHT(Y6,2))</f>
        <v>dif. 23/22</v>
      </c>
      <c r="AD6" s="181" t="str">
        <f>CONCATENATE("dif. ",RIGHT(Z6,2),"/",RIGHT(V6,2))</f>
        <v>dif. 23/19</v>
      </c>
      <c r="AE6" s="182" t="str">
        <f>CONCATENATE("Cuota s/ total lugares de residencia ",RIGHT(Z6,4))</f>
        <v>Cuota s/ total lugares de residencia 2023</v>
      </c>
      <c r="AF6" s="183" t="str">
        <f>CONCATENATE("cuota s/ Canarias ",RIGHT(Z6,4))</f>
        <v>cuota s/ Canarias 2023</v>
      </c>
      <c r="AG6" s="207" t="s">
        <v>391</v>
      </c>
      <c r="AH6" s="207" t="s">
        <v>97</v>
      </c>
      <c r="AI6" s="207" t="s">
        <v>392</v>
      </c>
      <c r="AJ6" s="207" t="s">
        <v>393</v>
      </c>
      <c r="AK6" s="207" t="s">
        <v>394</v>
      </c>
      <c r="BE6" s="208" t="s">
        <v>395</v>
      </c>
    </row>
    <row r="7" spans="1:60" x14ac:dyDescent="0.25">
      <c r="A7" s="1"/>
      <c r="B7" s="185" t="s">
        <v>134</v>
      </c>
      <c r="C7" s="186">
        <v>10623654</v>
      </c>
      <c r="D7" s="186">
        <v>4017263</v>
      </c>
      <c r="E7" s="186">
        <v>3158858</v>
      </c>
      <c r="F7" s="186">
        <v>9627590</v>
      </c>
      <c r="G7" s="186">
        <v>10707010</v>
      </c>
      <c r="H7" s="187">
        <f>IFERROR(G7/F7-1,"-")</f>
        <v>0.11211736270447736</v>
      </c>
      <c r="I7" s="187">
        <f>IFERROR(G7/C7-1,"-")</f>
        <v>7.8462645714929558E-3</v>
      </c>
      <c r="J7" s="187">
        <f>G7/G$7</f>
        <v>1</v>
      </c>
      <c r="K7" s="188">
        <f>G7/$G7</f>
        <v>1</v>
      </c>
      <c r="L7" s="186">
        <v>3060594</v>
      </c>
      <c r="M7" s="186">
        <v>1202920</v>
      </c>
      <c r="N7" s="186">
        <v>970929</v>
      </c>
      <c r="O7" s="186">
        <v>2555818</v>
      </c>
      <c r="P7" s="186">
        <v>2898652</v>
      </c>
      <c r="Q7" s="187">
        <f>IFERROR(P7/O7-1,"-")</f>
        <v>0.13413865932550761</v>
      </c>
      <c r="R7" s="187">
        <f>IFERROR(P7/L7-1,"-")</f>
        <v>-5.2911951078777553E-2</v>
      </c>
      <c r="S7" s="187">
        <f>P7/P$7</f>
        <v>1</v>
      </c>
      <c r="T7" s="188">
        <f>P7/$G7</f>
        <v>0.27072469344849776</v>
      </c>
      <c r="U7" s="186">
        <v>3881128</v>
      </c>
      <c r="V7" s="186">
        <v>3869390</v>
      </c>
      <c r="W7" s="186">
        <v>1470303</v>
      </c>
      <c r="X7" s="186">
        <v>1151540</v>
      </c>
      <c r="Y7" s="186">
        <v>3651483</v>
      </c>
      <c r="Z7" s="186">
        <v>4058199</v>
      </c>
      <c r="AA7" s="187">
        <f>IFERROR(Z7/Y7-1,"-")</f>
        <v>0.11138378571117546</v>
      </c>
      <c r="AB7" s="187">
        <f>IFERROR(Z7/V7-1,"-")</f>
        <v>4.8795546584862182E-2</v>
      </c>
      <c r="AC7" s="186">
        <f>Z7-Y7</f>
        <v>406716</v>
      </c>
      <c r="AD7" s="186">
        <f>Z7-V7</f>
        <v>188809</v>
      </c>
      <c r="AE7" s="187">
        <f>Z7/Z$7</f>
        <v>1</v>
      </c>
      <c r="AF7" s="188">
        <f t="shared" ref="AF7:AF36" si="0">Z7/$G7</f>
        <v>0.37902262162826034</v>
      </c>
      <c r="AG7" s="121">
        <f>V7/$V$7</f>
        <v>1</v>
      </c>
      <c r="AH7" s="121">
        <f>W7/$W$7</f>
        <v>1</v>
      </c>
      <c r="AI7" s="121">
        <f>X7/$X$7</f>
        <v>1</v>
      </c>
      <c r="AJ7" s="121">
        <f>Y7/$Y$7</f>
        <v>1</v>
      </c>
      <c r="AK7" s="121">
        <f>Z7/$Z$7</f>
        <v>1</v>
      </c>
      <c r="AO7" t="s">
        <v>396</v>
      </c>
      <c r="BG7" t="s">
        <v>397</v>
      </c>
      <c r="BH7" t="s">
        <v>398</v>
      </c>
    </row>
    <row r="8" spans="1:60" x14ac:dyDescent="0.25">
      <c r="A8" s="1" t="s">
        <v>166</v>
      </c>
      <c r="B8" s="189" t="s">
        <v>167</v>
      </c>
      <c r="C8" s="190">
        <v>2060254</v>
      </c>
      <c r="D8" s="190">
        <v>826329</v>
      </c>
      <c r="E8" s="190">
        <v>1495246</v>
      </c>
      <c r="F8" s="190">
        <v>2030576</v>
      </c>
      <c r="G8" s="190">
        <v>2095066</v>
      </c>
      <c r="H8" s="191">
        <f>IFERROR(G8/F8-1,"-")</f>
        <v>3.1759461354807783E-2</v>
      </c>
      <c r="I8" s="192">
        <f>IFERROR(G8/C8-1,"-")</f>
        <v>1.6896945716401879E-2</v>
      </c>
      <c r="J8" s="191">
        <f>G8/G$7</f>
        <v>0.19567236791597281</v>
      </c>
      <c r="K8" s="193">
        <f>G8/$G8</f>
        <v>1</v>
      </c>
      <c r="L8" s="190">
        <v>703374</v>
      </c>
      <c r="M8" s="190">
        <v>286939</v>
      </c>
      <c r="N8" s="190">
        <v>544685</v>
      </c>
      <c r="O8" s="190">
        <v>669442</v>
      </c>
      <c r="P8" s="190">
        <v>696510</v>
      </c>
      <c r="Q8" s="191">
        <f>IFERROR(P8/O8-1,"-")</f>
        <v>4.0433674612587733E-2</v>
      </c>
      <c r="R8" s="192">
        <f>IFERROR(P8/L8-1,"-")</f>
        <v>-9.7586774603554138E-3</v>
      </c>
      <c r="S8" s="191">
        <f>P8/P$7</f>
        <v>0.2402875543528509</v>
      </c>
      <c r="T8" s="193">
        <f>P8/$G8</f>
        <v>0.33245253371492833</v>
      </c>
      <c r="U8" s="190">
        <v>793699</v>
      </c>
      <c r="V8" s="190">
        <v>801771</v>
      </c>
      <c r="W8" s="190">
        <v>311570</v>
      </c>
      <c r="X8" s="190">
        <v>541785</v>
      </c>
      <c r="Y8" s="190">
        <v>766326</v>
      </c>
      <c r="Z8" s="190">
        <v>804014</v>
      </c>
      <c r="AA8" s="191">
        <f>IFERROR(Z8/Y8-1,"-")</f>
        <v>4.9180113946283965E-2</v>
      </c>
      <c r="AB8" s="192">
        <f t="shared" ref="AB8:AB36" si="1">IFERROR(Z8/V8-1,"-")</f>
        <v>2.7975569083940055E-3</v>
      </c>
      <c r="AC8" s="190">
        <f t="shared" ref="AC8:AC35" si="2">Z8-Y8</f>
        <v>37688</v>
      </c>
      <c r="AD8" s="190">
        <f t="shared" ref="AD8:AD36" si="3">Z8-V8</f>
        <v>2243</v>
      </c>
      <c r="AE8" s="191">
        <f>Z8/Z$7</f>
        <v>0.19812089057239429</v>
      </c>
      <c r="AF8" s="193">
        <f t="shared" si="0"/>
        <v>0.3837654756461133</v>
      </c>
      <c r="AG8" s="121">
        <f t="shared" ref="AG8:AG36" si="4">V8/$V$7</f>
        <v>0.2072086297840228</v>
      </c>
      <c r="AH8" s="121">
        <f t="shared" ref="AH8:AH36" si="5">W8/$W$7</f>
        <v>0.21190870181180341</v>
      </c>
      <c r="AI8" s="121">
        <f t="shared" ref="AI8:AI36" si="6">X8/$X$7</f>
        <v>0.4704873473782934</v>
      </c>
      <c r="AJ8" s="121">
        <f t="shared" ref="AJ8:AJ36" si="7">Y8/$Y$7</f>
        <v>0.20986705949336201</v>
      </c>
      <c r="AK8" s="121">
        <f t="shared" ref="AK8:AK36" si="8">Z8/$Z$7</f>
        <v>0.19812089057239429</v>
      </c>
    </row>
    <row r="9" spans="1:60" x14ac:dyDescent="0.25">
      <c r="A9" s="206" t="s">
        <v>98</v>
      </c>
      <c r="B9" s="194" t="s">
        <v>98</v>
      </c>
      <c r="C9" s="195">
        <v>1017516</v>
      </c>
      <c r="D9" s="195">
        <v>415243</v>
      </c>
      <c r="E9" s="195">
        <v>883472</v>
      </c>
      <c r="F9" s="195">
        <v>970028</v>
      </c>
      <c r="G9" s="195">
        <v>1009571</v>
      </c>
      <c r="H9" s="196">
        <f>IFERROR(G9/F9-1,"-")</f>
        <v>4.0764802665490096E-2</v>
      </c>
      <c r="I9" s="197">
        <f>IFERROR(G9/C9-1,"-")</f>
        <v>-7.8082310253597687E-3</v>
      </c>
      <c r="J9" s="196">
        <f>G9/G$7</f>
        <v>9.4290656308343782E-2</v>
      </c>
      <c r="K9" s="198">
        <f>G9/$G9</f>
        <v>1</v>
      </c>
      <c r="L9" s="195">
        <v>438644</v>
      </c>
      <c r="M9" s="195">
        <v>185979</v>
      </c>
      <c r="N9" s="195">
        <v>397741</v>
      </c>
      <c r="O9" s="195">
        <v>396295</v>
      </c>
      <c r="P9" s="195">
        <v>433812</v>
      </c>
      <c r="Q9" s="196">
        <f>IFERROR(P9/O9-1,"-")</f>
        <v>9.4669375086740892E-2</v>
      </c>
      <c r="R9" s="197">
        <f>IFERROR(P9/L9-1,"-")</f>
        <v>-1.1015766772143221E-2</v>
      </c>
      <c r="S9" s="196">
        <f>P9/P$7</f>
        <v>0.14965991088271377</v>
      </c>
      <c r="T9" s="198">
        <f>P9/$G9</f>
        <v>0.42969934754465017</v>
      </c>
      <c r="U9" s="195">
        <v>315289</v>
      </c>
      <c r="V9" s="195">
        <v>309208</v>
      </c>
      <c r="W9" s="195">
        <v>127542</v>
      </c>
      <c r="X9" s="195">
        <v>296183</v>
      </c>
      <c r="Y9" s="195">
        <v>318096</v>
      </c>
      <c r="Z9" s="195">
        <v>325674</v>
      </c>
      <c r="AA9" s="196">
        <f>IFERROR(Z9/Y9-1,"-")</f>
        <v>2.3822996831145415E-2</v>
      </c>
      <c r="AB9" s="197">
        <f t="shared" si="1"/>
        <v>5.3252179762490082E-2</v>
      </c>
      <c r="AC9" s="195">
        <f t="shared" si="2"/>
        <v>7578</v>
      </c>
      <c r="AD9" s="195">
        <f t="shared" si="3"/>
        <v>16466</v>
      </c>
      <c r="AE9" s="196">
        <f>Z9/Z$7</f>
        <v>8.0250869905591132E-2</v>
      </c>
      <c r="AF9" s="198">
        <f t="shared" si="0"/>
        <v>0.32258652437520491</v>
      </c>
      <c r="AG9" s="121">
        <f t="shared" si="4"/>
        <v>7.9911303848927098E-2</v>
      </c>
      <c r="AH9" s="121">
        <f t="shared" si="5"/>
        <v>8.6745385134900765E-2</v>
      </c>
      <c r="AI9" s="121">
        <f t="shared" si="6"/>
        <v>0.25720600239679037</v>
      </c>
      <c r="AJ9" s="121">
        <f t="shared" si="7"/>
        <v>8.7114194424566679E-2</v>
      </c>
      <c r="AK9" s="121">
        <f t="shared" si="8"/>
        <v>8.0250869905591132E-2</v>
      </c>
    </row>
    <row r="10" spans="1:60" x14ac:dyDescent="0.25">
      <c r="A10" s="206" t="s">
        <v>171</v>
      </c>
      <c r="B10" s="194" t="s">
        <v>171</v>
      </c>
      <c r="C10" s="195">
        <v>1042738</v>
      </c>
      <c r="D10" s="195">
        <v>411086</v>
      </c>
      <c r="E10" s="195">
        <v>611774</v>
      </c>
      <c r="F10" s="195">
        <v>1060548</v>
      </c>
      <c r="G10" s="195">
        <v>1085495</v>
      </c>
      <c r="H10" s="196">
        <f>IFERROR(G10/F10-1,"-")</f>
        <v>2.3522744845117849E-2</v>
      </c>
      <c r="I10" s="197">
        <f>IFERROR(G10/C10-1,"-")</f>
        <v>4.1004547642840228E-2</v>
      </c>
      <c r="J10" s="196">
        <f>G10/G$7</f>
        <v>0.10138171160762902</v>
      </c>
      <c r="K10" s="198">
        <f>G10/$G10</f>
        <v>1</v>
      </c>
      <c r="L10" s="195">
        <v>264730</v>
      </c>
      <c r="M10" s="195">
        <v>100960</v>
      </c>
      <c r="N10" s="195">
        <v>146944</v>
      </c>
      <c r="O10" s="195">
        <v>273147</v>
      </c>
      <c r="P10" s="195">
        <v>262698</v>
      </c>
      <c r="Q10" s="196">
        <f>IFERROR(P10/O10-1,"-")</f>
        <v>-3.8254126898702889E-2</v>
      </c>
      <c r="R10" s="197">
        <f>IFERROR(P10/L10-1,"-")</f>
        <v>-7.6757450987798848E-3</v>
      </c>
      <c r="S10" s="196">
        <f>P10/P$7</f>
        <v>9.0627643470137159E-2</v>
      </c>
      <c r="T10" s="198">
        <f>P10/$G10</f>
        <v>0.24200756336970691</v>
      </c>
      <c r="U10" s="195">
        <v>478410</v>
      </c>
      <c r="V10" s="195">
        <v>492563</v>
      </c>
      <c r="W10" s="195">
        <v>184028</v>
      </c>
      <c r="X10" s="195">
        <v>245602</v>
      </c>
      <c r="Y10" s="195">
        <v>448230</v>
      </c>
      <c r="Z10" s="195">
        <v>478340</v>
      </c>
      <c r="AA10" s="196">
        <f>IFERROR(Z10/Y10-1,"-")</f>
        <v>6.7175334091872374E-2</v>
      </c>
      <c r="AB10" s="197">
        <f t="shared" si="1"/>
        <v>-2.8875494099231958E-2</v>
      </c>
      <c r="AC10" s="195">
        <f t="shared" si="2"/>
        <v>30110</v>
      </c>
      <c r="AD10" s="195">
        <f t="shared" si="3"/>
        <v>-14223</v>
      </c>
      <c r="AE10" s="196">
        <f>Z10/Z$7</f>
        <v>0.11787002066680317</v>
      </c>
      <c r="AF10" s="198">
        <f t="shared" si="0"/>
        <v>0.44066531858737257</v>
      </c>
      <c r="AG10" s="121">
        <f t="shared" si="4"/>
        <v>0.12729732593509571</v>
      </c>
      <c r="AH10" s="121">
        <f t="shared" si="5"/>
        <v>0.12516331667690264</v>
      </c>
      <c r="AI10" s="121">
        <f t="shared" si="6"/>
        <v>0.21328134498150303</v>
      </c>
      <c r="AJ10" s="121">
        <f t="shared" si="7"/>
        <v>0.12275286506879533</v>
      </c>
      <c r="AK10" s="121">
        <f t="shared" si="8"/>
        <v>0.11787002066680317</v>
      </c>
    </row>
    <row r="11" spans="1:60" x14ac:dyDescent="0.25">
      <c r="A11" s="1"/>
      <c r="B11" s="189" t="s">
        <v>179</v>
      </c>
      <c r="C11" s="190">
        <v>8563400</v>
      </c>
      <c r="D11" s="190">
        <v>3190934</v>
      </c>
      <c r="E11" s="190">
        <v>1663612</v>
      </c>
      <c r="F11" s="190">
        <v>7597014</v>
      </c>
      <c r="G11" s="190">
        <v>8611944</v>
      </c>
      <c r="H11" s="191">
        <f>IFERROR(G11/F11-1,"-")</f>
        <v>0.13359591018260586</v>
      </c>
      <c r="I11" s="192">
        <f>IFERROR(G11/C11-1,"-")</f>
        <v>5.6687764205805014E-3</v>
      </c>
      <c r="J11" s="191">
        <f>G11/G$7</f>
        <v>0.80432763208402724</v>
      </c>
      <c r="K11" s="193">
        <f>G11/$G11</f>
        <v>1</v>
      </c>
      <c r="L11" s="190">
        <v>2357220</v>
      </c>
      <c r="M11" s="190">
        <v>915981</v>
      </c>
      <c r="N11" s="190">
        <v>426244</v>
      </c>
      <c r="O11" s="190">
        <v>1886376</v>
      </c>
      <c r="P11" s="190">
        <v>2202142</v>
      </c>
      <c r="Q11" s="191">
        <f>IFERROR(P11/O11-1,"-")</f>
        <v>0.16739292696684016</v>
      </c>
      <c r="R11" s="192">
        <f>IFERROR(P11/L11-1,"-")</f>
        <v>-6.5788513588040165E-2</v>
      </c>
      <c r="S11" s="191">
        <f>P11/P$7</f>
        <v>0.75971244564714913</v>
      </c>
      <c r="T11" s="193">
        <f>P11/$G11</f>
        <v>0.25570788662815269</v>
      </c>
      <c r="U11" s="190">
        <v>3087429</v>
      </c>
      <c r="V11" s="190">
        <v>3067619</v>
      </c>
      <c r="W11" s="190">
        <v>1158733</v>
      </c>
      <c r="X11" s="190">
        <v>609755</v>
      </c>
      <c r="Y11" s="190">
        <v>2885157</v>
      </c>
      <c r="Z11" s="190">
        <v>3254185</v>
      </c>
      <c r="AA11" s="191">
        <f>IFERROR(Z11/Y11-1,"-")</f>
        <v>0.12790569109410677</v>
      </c>
      <c r="AB11" s="192">
        <f t="shared" si="1"/>
        <v>6.0817852542965678E-2</v>
      </c>
      <c r="AC11" s="190">
        <f t="shared" si="2"/>
        <v>369028</v>
      </c>
      <c r="AD11" s="190">
        <f t="shared" si="3"/>
        <v>186566</v>
      </c>
      <c r="AE11" s="191">
        <f>Z11/Z$7</f>
        <v>0.80187910942760565</v>
      </c>
      <c r="AF11" s="193">
        <f t="shared" si="0"/>
        <v>0.37786880639261006</v>
      </c>
      <c r="AG11" s="121">
        <f t="shared" si="4"/>
        <v>0.79279137021597723</v>
      </c>
      <c r="AH11" s="121">
        <f t="shared" si="5"/>
        <v>0.78809129818819657</v>
      </c>
      <c r="AI11" s="121">
        <f t="shared" si="6"/>
        <v>0.52951265262170655</v>
      </c>
      <c r="AJ11" s="121">
        <f t="shared" si="7"/>
        <v>0.79013294050663796</v>
      </c>
      <c r="AK11" s="121">
        <f t="shared" si="8"/>
        <v>0.80187910942760565</v>
      </c>
    </row>
    <row r="12" spans="1:60" s="113" customFormat="1" x14ac:dyDescent="0.25">
      <c r="B12" s="194" t="s">
        <v>183</v>
      </c>
      <c r="C12" s="195">
        <v>3216921</v>
      </c>
      <c r="D12" s="195">
        <v>1000556</v>
      </c>
      <c r="E12" s="195">
        <v>211005</v>
      </c>
      <c r="F12" s="195">
        <v>2930222</v>
      </c>
      <c r="G12" s="195">
        <v>3420283</v>
      </c>
      <c r="H12" s="196">
        <f t="shared" ref="H12:H36" si="9">IFERROR(G12/F12-1,"-")</f>
        <v>0.16724364229058408</v>
      </c>
      <c r="I12" s="197">
        <f t="shared" ref="I12:I36" si="10">IFERROR(G12/C12-1,"-")</f>
        <v>6.3216348800607891E-2</v>
      </c>
      <c r="J12" s="196">
        <f t="shared" ref="J12:J36" si="11">G12/G$7</f>
        <v>0.31944333665514463</v>
      </c>
      <c r="K12" s="198">
        <f t="shared" ref="K12:K36" si="12">G12/$G12</f>
        <v>1</v>
      </c>
      <c r="L12" s="195">
        <v>548006</v>
      </c>
      <c r="M12" s="195">
        <v>156389</v>
      </c>
      <c r="N12" s="195">
        <v>36640</v>
      </c>
      <c r="O12" s="195">
        <v>465399</v>
      </c>
      <c r="P12" s="195">
        <v>564980</v>
      </c>
      <c r="Q12" s="196">
        <f t="shared" ref="Q12:Q36" si="13">IFERROR(P12/O12-1,"-")</f>
        <v>0.21396908888931865</v>
      </c>
      <c r="R12" s="197">
        <f t="shared" ref="R12:R36" si="14">IFERROR(P12/L12-1,"-")</f>
        <v>3.0974113422115757E-2</v>
      </c>
      <c r="S12" s="196">
        <f t="shared" ref="S12:S29" si="15">P12/P$7</f>
        <v>0.1949112897995344</v>
      </c>
      <c r="T12" s="198">
        <f t="shared" ref="T12:T36" si="16">P12/$G12</f>
        <v>0.16518516157873486</v>
      </c>
      <c r="U12" s="195">
        <v>1356493</v>
      </c>
      <c r="V12" s="195">
        <v>1411611</v>
      </c>
      <c r="W12" s="195">
        <v>458396</v>
      </c>
      <c r="X12" s="195">
        <v>92644</v>
      </c>
      <c r="Y12" s="195">
        <v>1330954</v>
      </c>
      <c r="Z12" s="195">
        <v>1519946</v>
      </c>
      <c r="AA12" s="196">
        <f t="shared" ref="AA12:AA36" si="17">IFERROR(Z12/Y12-1,"-")</f>
        <v>0.14199739435021796</v>
      </c>
      <c r="AB12" s="197">
        <f t="shared" si="1"/>
        <v>7.6745647349021784E-2</v>
      </c>
      <c r="AC12" s="195">
        <f t="shared" si="2"/>
        <v>188992</v>
      </c>
      <c r="AD12" s="195">
        <f t="shared" si="3"/>
        <v>108335</v>
      </c>
      <c r="AE12" s="196">
        <f t="shared" ref="AE12:AE36" si="18">Z12/Z$7</f>
        <v>0.37453707913288631</v>
      </c>
      <c r="AF12" s="198">
        <f t="shared" si="0"/>
        <v>0.44439188219220455</v>
      </c>
      <c r="AG12" s="121">
        <f t="shared" si="4"/>
        <v>0.3648148674597288</v>
      </c>
      <c r="AH12" s="121">
        <f t="shared" si="5"/>
        <v>0.31176975086087699</v>
      </c>
      <c r="AI12" s="121">
        <f t="shared" si="6"/>
        <v>8.0452263924831097E-2</v>
      </c>
      <c r="AJ12" s="121">
        <f t="shared" si="7"/>
        <v>0.3644968359430949</v>
      </c>
      <c r="AK12" s="121">
        <f t="shared" si="8"/>
        <v>0.37453707913288631</v>
      </c>
    </row>
    <row r="13" spans="1:60" s="113" customFormat="1" x14ac:dyDescent="0.25">
      <c r="B13" s="194" t="s">
        <v>187</v>
      </c>
      <c r="C13" s="195">
        <v>1704132</v>
      </c>
      <c r="D13" s="195">
        <v>671808</v>
      </c>
      <c r="E13" s="195">
        <v>425175</v>
      </c>
      <c r="F13" s="195">
        <v>1344242</v>
      </c>
      <c r="G13" s="195">
        <v>1460385</v>
      </c>
      <c r="H13" s="196">
        <f t="shared" si="9"/>
        <v>8.6400365410394864E-2</v>
      </c>
      <c r="I13" s="197">
        <f t="shared" si="10"/>
        <v>-0.1430329340684876</v>
      </c>
      <c r="J13" s="196">
        <f t="shared" si="11"/>
        <v>0.13639522144837821</v>
      </c>
      <c r="K13" s="198">
        <f t="shared" si="12"/>
        <v>1</v>
      </c>
      <c r="L13" s="195">
        <v>485505</v>
      </c>
      <c r="M13" s="195">
        <v>179459</v>
      </c>
      <c r="N13" s="195">
        <v>112230</v>
      </c>
      <c r="O13" s="195">
        <v>386869</v>
      </c>
      <c r="P13" s="195">
        <v>424761</v>
      </c>
      <c r="Q13" s="196">
        <f t="shared" si="13"/>
        <v>9.794529931320417E-2</v>
      </c>
      <c r="R13" s="197">
        <f t="shared" si="14"/>
        <v>-0.12511508635338464</v>
      </c>
      <c r="S13" s="196">
        <f t="shared" si="15"/>
        <v>0.14653742498237113</v>
      </c>
      <c r="T13" s="198">
        <f t="shared" si="16"/>
        <v>0.29085549358559559</v>
      </c>
      <c r="U13" s="195">
        <v>473614</v>
      </c>
      <c r="V13" s="195">
        <v>406643</v>
      </c>
      <c r="W13" s="195">
        <v>155260</v>
      </c>
      <c r="X13" s="195">
        <v>91327</v>
      </c>
      <c r="Y13" s="195">
        <v>294503</v>
      </c>
      <c r="Z13" s="195">
        <v>335102</v>
      </c>
      <c r="AA13" s="196">
        <f t="shared" si="17"/>
        <v>0.13785598109357111</v>
      </c>
      <c r="AB13" s="197">
        <f t="shared" si="1"/>
        <v>-0.17593073039496565</v>
      </c>
      <c r="AC13" s="195">
        <f t="shared" si="2"/>
        <v>40599</v>
      </c>
      <c r="AD13" s="195">
        <f t="shared" si="3"/>
        <v>-71541</v>
      </c>
      <c r="AE13" s="196">
        <f t="shared" si="18"/>
        <v>8.257406795477501E-2</v>
      </c>
      <c r="AF13" s="198">
        <f t="shared" si="0"/>
        <v>0.2294614091489573</v>
      </c>
      <c r="AG13" s="121">
        <f t="shared" si="4"/>
        <v>0.1050922755266334</v>
      </c>
      <c r="AH13" s="121">
        <f t="shared" si="5"/>
        <v>0.1055972816487486</v>
      </c>
      <c r="AI13" s="121">
        <f t="shared" si="6"/>
        <v>7.9308578078052E-2</v>
      </c>
      <c r="AJ13" s="121">
        <f t="shared" si="7"/>
        <v>8.0652984006772038E-2</v>
      </c>
      <c r="AK13" s="121">
        <f t="shared" si="8"/>
        <v>8.257406795477501E-2</v>
      </c>
    </row>
    <row r="14" spans="1:60" x14ac:dyDescent="0.25">
      <c r="A14" s="1"/>
      <c r="B14" s="194" t="s">
        <v>191</v>
      </c>
      <c r="C14" s="195">
        <v>404766</v>
      </c>
      <c r="D14" s="195">
        <v>144362</v>
      </c>
      <c r="E14" s="195">
        <v>207431</v>
      </c>
      <c r="F14" s="195">
        <v>428766</v>
      </c>
      <c r="G14" s="195">
        <v>468197</v>
      </c>
      <c r="H14" s="196">
        <f t="shared" si="9"/>
        <v>9.1963915049234402E-2</v>
      </c>
      <c r="I14" s="197">
        <f t="shared" si="10"/>
        <v>0.15671029681346749</v>
      </c>
      <c r="J14" s="196">
        <f t="shared" si="11"/>
        <v>4.3728080948836325E-2</v>
      </c>
      <c r="K14" s="198">
        <f t="shared" si="12"/>
        <v>1</v>
      </c>
      <c r="L14" s="195">
        <v>70894</v>
      </c>
      <c r="M14" s="195">
        <v>22922</v>
      </c>
      <c r="N14" s="195">
        <v>38328</v>
      </c>
      <c r="O14" s="195">
        <v>72071</v>
      </c>
      <c r="P14" s="195">
        <v>81227</v>
      </c>
      <c r="Q14" s="196">
        <f t="shared" si="13"/>
        <v>0.12704138974067236</v>
      </c>
      <c r="R14" s="197">
        <f t="shared" si="14"/>
        <v>0.14575281406042828</v>
      </c>
      <c r="S14" s="196">
        <f t="shared" si="15"/>
        <v>2.8022335899583667E-2</v>
      </c>
      <c r="T14" s="198">
        <f t="shared" si="16"/>
        <v>0.17348893734902188</v>
      </c>
      <c r="U14" s="195">
        <v>136775</v>
      </c>
      <c r="V14" s="195">
        <v>137718</v>
      </c>
      <c r="W14" s="195">
        <v>52428</v>
      </c>
      <c r="X14" s="195">
        <v>81972</v>
      </c>
      <c r="Y14" s="195">
        <v>150437</v>
      </c>
      <c r="Z14" s="195">
        <v>171951</v>
      </c>
      <c r="AA14" s="196">
        <f t="shared" si="17"/>
        <v>0.14301003077700303</v>
      </c>
      <c r="AB14" s="197">
        <f t="shared" si="1"/>
        <v>0.2485731712630157</v>
      </c>
      <c r="AC14" s="195">
        <f t="shared" si="2"/>
        <v>21514</v>
      </c>
      <c r="AD14" s="195">
        <f t="shared" si="3"/>
        <v>34233</v>
      </c>
      <c r="AE14" s="196">
        <f t="shared" si="18"/>
        <v>4.2371258777600604E-2</v>
      </c>
      <c r="AF14" s="198">
        <f t="shared" si="0"/>
        <v>0.36726207130759059</v>
      </c>
      <c r="AG14" s="121">
        <f t="shared" si="4"/>
        <v>3.5591656566022034E-2</v>
      </c>
      <c r="AH14" s="121">
        <f t="shared" si="5"/>
        <v>3.5657956217187883E-2</v>
      </c>
      <c r="AI14" s="121">
        <f t="shared" si="6"/>
        <v>7.1184674435972692E-2</v>
      </c>
      <c r="AJ14" s="121">
        <f t="shared" si="7"/>
        <v>4.1198877278081261E-2</v>
      </c>
      <c r="AK14" s="121">
        <f t="shared" si="8"/>
        <v>4.2371258777600604E-2</v>
      </c>
    </row>
    <row r="15" spans="1:60" x14ac:dyDescent="0.25">
      <c r="A15" s="1"/>
      <c r="B15" s="194" t="s">
        <v>200</v>
      </c>
      <c r="C15" s="195">
        <v>406214</v>
      </c>
      <c r="D15" s="195">
        <v>150346</v>
      </c>
      <c r="E15" s="195">
        <v>100258</v>
      </c>
      <c r="F15" s="195">
        <v>472348</v>
      </c>
      <c r="G15" s="195">
        <v>437107</v>
      </c>
      <c r="H15" s="196">
        <f t="shared" si="9"/>
        <v>-7.4608127905696597E-2</v>
      </c>
      <c r="I15" s="197">
        <f t="shared" si="10"/>
        <v>7.6051046985086579E-2</v>
      </c>
      <c r="J15" s="196">
        <f t="shared" si="11"/>
        <v>4.0824375806130749E-2</v>
      </c>
      <c r="K15" s="198">
        <f t="shared" si="12"/>
        <v>1</v>
      </c>
      <c r="L15" s="195">
        <v>176548</v>
      </c>
      <c r="M15" s="195">
        <v>61174</v>
      </c>
      <c r="N15" s="195">
        <v>44640</v>
      </c>
      <c r="O15" s="195">
        <v>194966</v>
      </c>
      <c r="P15" s="195">
        <v>188301</v>
      </c>
      <c r="Q15" s="196">
        <f t="shared" si="13"/>
        <v>-3.418544771908949E-2</v>
      </c>
      <c r="R15" s="197">
        <f t="shared" si="14"/>
        <v>6.6571130797290268E-2</v>
      </c>
      <c r="S15" s="196">
        <f t="shared" si="15"/>
        <v>6.496157524256102E-2</v>
      </c>
      <c r="T15" s="198">
        <f t="shared" si="16"/>
        <v>0.4307892575502108</v>
      </c>
      <c r="U15" s="195">
        <v>126340</v>
      </c>
      <c r="V15" s="195">
        <v>118310</v>
      </c>
      <c r="W15" s="195">
        <v>43312</v>
      </c>
      <c r="X15" s="195">
        <v>33803</v>
      </c>
      <c r="Y15" s="195">
        <v>147355</v>
      </c>
      <c r="Z15" s="195">
        <v>136469</v>
      </c>
      <c r="AA15" s="196">
        <f t="shared" si="17"/>
        <v>-7.3876013708391253E-2</v>
      </c>
      <c r="AB15" s="197">
        <f t="shared" si="1"/>
        <v>0.15348660299213934</v>
      </c>
      <c r="AC15" s="195">
        <f t="shared" si="2"/>
        <v>-10886</v>
      </c>
      <c r="AD15" s="195">
        <f t="shared" si="3"/>
        <v>18159</v>
      </c>
      <c r="AE15" s="196">
        <f t="shared" si="18"/>
        <v>3.3627971422791246E-2</v>
      </c>
      <c r="AF15" s="198">
        <f t="shared" si="0"/>
        <v>0.31220959627734168</v>
      </c>
      <c r="AG15" s="121">
        <f t="shared" si="4"/>
        <v>3.0575878885302336E-2</v>
      </c>
      <c r="AH15" s="121">
        <f t="shared" si="5"/>
        <v>2.9457873649172992E-2</v>
      </c>
      <c r="AI15" s="121">
        <f t="shared" si="6"/>
        <v>2.9354603400663461E-2</v>
      </c>
      <c r="AJ15" s="121">
        <f t="shared" si="7"/>
        <v>4.035483665130031E-2</v>
      </c>
      <c r="AK15" s="121">
        <f t="shared" si="8"/>
        <v>3.3627971422791246E-2</v>
      </c>
    </row>
    <row r="16" spans="1:60" x14ac:dyDescent="0.25">
      <c r="A16" s="1"/>
      <c r="B16" s="194" t="s">
        <v>195</v>
      </c>
      <c r="C16" s="195">
        <v>222682</v>
      </c>
      <c r="D16" s="195">
        <v>88656</v>
      </c>
      <c r="E16" s="195">
        <v>82579</v>
      </c>
      <c r="F16" s="195">
        <v>226530</v>
      </c>
      <c r="G16" s="195">
        <v>231609</v>
      </c>
      <c r="H16" s="196">
        <f t="shared" si="9"/>
        <v>2.2420871407760501E-2</v>
      </c>
      <c r="I16" s="197">
        <f t="shared" si="10"/>
        <v>4.0088556776030293E-2</v>
      </c>
      <c r="J16" s="196">
        <f t="shared" si="11"/>
        <v>2.1631529250463015E-2</v>
      </c>
      <c r="K16" s="198">
        <f t="shared" si="12"/>
        <v>1</v>
      </c>
      <c r="L16" s="195">
        <v>67732</v>
      </c>
      <c r="M16" s="195">
        <v>22021</v>
      </c>
      <c r="N16" s="195">
        <v>26080</v>
      </c>
      <c r="O16" s="195">
        <v>67513</v>
      </c>
      <c r="P16" s="195">
        <v>70344</v>
      </c>
      <c r="Q16" s="196">
        <f t="shared" si="13"/>
        <v>4.1932664820108823E-2</v>
      </c>
      <c r="R16" s="197">
        <f t="shared" si="14"/>
        <v>3.8563751254945933E-2</v>
      </c>
      <c r="S16" s="196">
        <f t="shared" si="15"/>
        <v>2.4267832081947056E-2</v>
      </c>
      <c r="T16" s="198">
        <f t="shared" si="16"/>
        <v>0.3037187674054117</v>
      </c>
      <c r="U16" s="195">
        <v>111403</v>
      </c>
      <c r="V16" s="195">
        <v>108628</v>
      </c>
      <c r="W16" s="195">
        <v>49067</v>
      </c>
      <c r="X16" s="195">
        <v>39969</v>
      </c>
      <c r="Y16" s="195">
        <v>118238</v>
      </c>
      <c r="Z16" s="195">
        <v>118730</v>
      </c>
      <c r="AA16" s="196">
        <f t="shared" si="17"/>
        <v>4.1610988007239058E-3</v>
      </c>
      <c r="AB16" s="197">
        <f t="shared" si="1"/>
        <v>9.2996280885222937E-2</v>
      </c>
      <c r="AC16" s="195">
        <f t="shared" si="2"/>
        <v>492</v>
      </c>
      <c r="AD16" s="195">
        <f t="shared" si="3"/>
        <v>10102</v>
      </c>
      <c r="AE16" s="196">
        <f t="shared" si="18"/>
        <v>2.9256820574841205E-2</v>
      </c>
      <c r="AF16" s="198">
        <f t="shared" si="0"/>
        <v>0.51263120172359455</v>
      </c>
      <c r="AG16" s="121">
        <f t="shared" si="4"/>
        <v>2.8073675695652285E-2</v>
      </c>
      <c r="AH16" s="121">
        <f t="shared" si="5"/>
        <v>3.337203283948955E-2</v>
      </c>
      <c r="AI16" s="121">
        <f t="shared" si="6"/>
        <v>3.4709172065234384E-2</v>
      </c>
      <c r="AJ16" s="121">
        <f t="shared" si="7"/>
        <v>3.2380816232747078E-2</v>
      </c>
      <c r="AK16" s="121">
        <f t="shared" si="8"/>
        <v>2.9256820574841205E-2</v>
      </c>
    </row>
    <row r="17" spans="1:37" x14ac:dyDescent="0.25">
      <c r="A17" s="1"/>
      <c r="B17" s="194" t="s">
        <v>204</v>
      </c>
      <c r="C17" s="195">
        <v>259508</v>
      </c>
      <c r="D17" s="195">
        <v>88245</v>
      </c>
      <c r="E17" s="195">
        <v>93380</v>
      </c>
      <c r="F17" s="195">
        <v>260225</v>
      </c>
      <c r="G17" s="195">
        <v>267107</v>
      </c>
      <c r="H17" s="196">
        <f t="shared" si="9"/>
        <v>2.6446344509559072E-2</v>
      </c>
      <c r="I17" s="197">
        <f t="shared" si="10"/>
        <v>2.9282334263298182E-2</v>
      </c>
      <c r="J17" s="196">
        <f t="shared" si="11"/>
        <v>2.4946927293427391E-2</v>
      </c>
      <c r="K17" s="198">
        <f t="shared" si="12"/>
        <v>1</v>
      </c>
      <c r="L17" s="195">
        <v>60290</v>
      </c>
      <c r="M17" s="195">
        <v>20454</v>
      </c>
      <c r="N17" s="195">
        <v>17035</v>
      </c>
      <c r="O17" s="195">
        <v>51876</v>
      </c>
      <c r="P17" s="195">
        <v>58267</v>
      </c>
      <c r="Q17" s="196">
        <f t="shared" si="13"/>
        <v>0.12319762510602206</v>
      </c>
      <c r="R17" s="197">
        <f t="shared" si="14"/>
        <v>-3.3554486647868642E-2</v>
      </c>
      <c r="S17" s="196">
        <f t="shared" si="15"/>
        <v>2.0101412656641778E-2</v>
      </c>
      <c r="T17" s="198">
        <f t="shared" si="16"/>
        <v>0.21814104460010408</v>
      </c>
      <c r="U17" s="195">
        <v>110713</v>
      </c>
      <c r="V17" s="195">
        <v>105644</v>
      </c>
      <c r="W17" s="195">
        <v>38633</v>
      </c>
      <c r="X17" s="195">
        <v>38076</v>
      </c>
      <c r="Y17" s="195">
        <v>113536</v>
      </c>
      <c r="Z17" s="195">
        <v>120478</v>
      </c>
      <c r="AA17" s="196">
        <f t="shared" si="17"/>
        <v>6.1143602029312349E-2</v>
      </c>
      <c r="AB17" s="197">
        <f t="shared" si="1"/>
        <v>0.14041497860739849</v>
      </c>
      <c r="AC17" s="195">
        <f t="shared" si="2"/>
        <v>6942</v>
      </c>
      <c r="AD17" s="195">
        <f t="shared" si="3"/>
        <v>14834</v>
      </c>
      <c r="AE17" s="196">
        <f t="shared" si="18"/>
        <v>2.968755351819859E-2</v>
      </c>
      <c r="AF17" s="198">
        <f t="shared" si="0"/>
        <v>0.45104770747303513</v>
      </c>
      <c r="AG17" s="121">
        <f t="shared" si="4"/>
        <v>2.730249470846826E-2</v>
      </c>
      <c r="AH17" s="121">
        <f t="shared" si="5"/>
        <v>2.6275536403040735E-2</v>
      </c>
      <c r="AI17" s="121">
        <f t="shared" si="6"/>
        <v>3.3065286485923197E-2</v>
      </c>
      <c r="AJ17" s="121">
        <f t="shared" si="7"/>
        <v>3.1093120247307739E-2</v>
      </c>
      <c r="AK17" s="121">
        <f t="shared" si="8"/>
        <v>2.968755351819859E-2</v>
      </c>
    </row>
    <row r="18" spans="1:37" x14ac:dyDescent="0.25">
      <c r="A18" s="1"/>
      <c r="B18" s="194" t="s">
        <v>208</v>
      </c>
      <c r="C18" s="195">
        <v>348624</v>
      </c>
      <c r="D18" s="195">
        <v>98682</v>
      </c>
      <c r="E18" s="195">
        <v>41935</v>
      </c>
      <c r="F18" s="195">
        <v>347510</v>
      </c>
      <c r="G18" s="195">
        <v>423949</v>
      </c>
      <c r="H18" s="196">
        <f t="shared" si="9"/>
        <v>0.21996201548156891</v>
      </c>
      <c r="I18" s="197">
        <f t="shared" si="10"/>
        <v>0.21606372481527369</v>
      </c>
      <c r="J18" s="196">
        <f t="shared" si="11"/>
        <v>3.9595461291247511E-2</v>
      </c>
      <c r="K18" s="198">
        <f t="shared" si="12"/>
        <v>1</v>
      </c>
      <c r="L18" s="195">
        <v>50884</v>
      </c>
      <c r="M18" s="195">
        <v>15177</v>
      </c>
      <c r="N18" s="195">
        <v>5670</v>
      </c>
      <c r="O18" s="195">
        <v>46301</v>
      </c>
      <c r="P18" s="195">
        <v>63219</v>
      </c>
      <c r="Q18" s="196">
        <f t="shared" si="13"/>
        <v>0.36539167620569746</v>
      </c>
      <c r="R18" s="197">
        <f t="shared" si="14"/>
        <v>0.24241411838691929</v>
      </c>
      <c r="S18" s="196">
        <f t="shared" si="15"/>
        <v>2.1809792965833772E-2</v>
      </c>
      <c r="T18" s="198">
        <f t="shared" si="16"/>
        <v>0.14911935162012413</v>
      </c>
      <c r="U18" s="195">
        <v>84416</v>
      </c>
      <c r="V18" s="195">
        <v>91112</v>
      </c>
      <c r="W18" s="195">
        <v>28989</v>
      </c>
      <c r="X18" s="195">
        <v>13177</v>
      </c>
      <c r="Y18" s="195">
        <v>111462</v>
      </c>
      <c r="Z18" s="195">
        <v>122027</v>
      </c>
      <c r="AA18" s="196">
        <f t="shared" si="17"/>
        <v>9.4785666864043439E-2</v>
      </c>
      <c r="AB18" s="197">
        <f t="shared" si="1"/>
        <v>0.33930766529107026</v>
      </c>
      <c r="AC18" s="195">
        <f t="shared" si="2"/>
        <v>10565</v>
      </c>
      <c r="AD18" s="195">
        <f t="shared" si="3"/>
        <v>30915</v>
      </c>
      <c r="AE18" s="196">
        <f t="shared" si="18"/>
        <v>3.0069249930819067E-2</v>
      </c>
      <c r="AF18" s="198">
        <f t="shared" si="0"/>
        <v>0.2878341498623655</v>
      </c>
      <c r="AG18" s="121">
        <f t="shared" si="4"/>
        <v>2.3546863975975541E-2</v>
      </c>
      <c r="AH18" s="121">
        <f t="shared" si="5"/>
        <v>1.9716344182117564E-2</v>
      </c>
      <c r="AI18" s="121">
        <f t="shared" si="6"/>
        <v>1.1442937283984924E-2</v>
      </c>
      <c r="AJ18" s="121">
        <f t="shared" si="7"/>
        <v>3.0525131843692002E-2</v>
      </c>
      <c r="AK18" s="121">
        <f t="shared" si="8"/>
        <v>3.0069249930819067E-2</v>
      </c>
    </row>
    <row r="19" spans="1:37" x14ac:dyDescent="0.25">
      <c r="A19" s="1"/>
      <c r="B19" s="194" t="s">
        <v>230</v>
      </c>
      <c r="C19" s="195">
        <v>145558</v>
      </c>
      <c r="D19" s="195">
        <v>63098</v>
      </c>
      <c r="E19" s="195">
        <v>96838</v>
      </c>
      <c r="F19" s="195">
        <v>198957</v>
      </c>
      <c r="G19" s="195">
        <v>241479</v>
      </c>
      <c r="H19" s="196">
        <f t="shared" si="9"/>
        <v>0.21372457365159314</v>
      </c>
      <c r="I19" s="197">
        <f t="shared" si="10"/>
        <v>0.65898816966432627</v>
      </c>
      <c r="J19" s="196">
        <f t="shared" si="11"/>
        <v>2.255335523175938E-2</v>
      </c>
      <c r="K19" s="198">
        <f t="shared" si="12"/>
        <v>1</v>
      </c>
      <c r="L19" s="195">
        <v>34924</v>
      </c>
      <c r="M19" s="195">
        <v>12936</v>
      </c>
      <c r="N19" s="195">
        <v>16789</v>
      </c>
      <c r="O19" s="195">
        <v>45564</v>
      </c>
      <c r="P19" s="195">
        <v>57983</v>
      </c>
      <c r="Q19" s="196">
        <f t="shared" si="13"/>
        <v>0.27256167149503985</v>
      </c>
      <c r="R19" s="197">
        <f t="shared" si="14"/>
        <v>0.66026228381628682</v>
      </c>
      <c r="S19" s="196">
        <f t="shared" si="15"/>
        <v>2.0003436079943367E-2</v>
      </c>
      <c r="T19" s="198">
        <f t="shared" si="16"/>
        <v>0.24011611775765179</v>
      </c>
      <c r="U19" s="195">
        <v>47004</v>
      </c>
      <c r="V19" s="195">
        <v>42995</v>
      </c>
      <c r="W19" s="195">
        <v>23829</v>
      </c>
      <c r="X19" s="195">
        <v>39444</v>
      </c>
      <c r="Y19" s="195">
        <v>72765</v>
      </c>
      <c r="Z19" s="195">
        <v>85485</v>
      </c>
      <c r="AA19" s="196">
        <f t="shared" si="17"/>
        <v>0.17480931766646046</v>
      </c>
      <c r="AB19" s="197">
        <f t="shared" si="1"/>
        <v>0.9882544481916502</v>
      </c>
      <c r="AC19" s="195">
        <f t="shared" si="2"/>
        <v>12720</v>
      </c>
      <c r="AD19" s="195">
        <f t="shared" si="3"/>
        <v>42490</v>
      </c>
      <c r="AE19" s="196">
        <f t="shared" si="18"/>
        <v>2.1064762965049274E-2</v>
      </c>
      <c r="AF19" s="198">
        <f t="shared" si="0"/>
        <v>0.35400593840458178</v>
      </c>
      <c r="AG19" s="121">
        <f t="shared" si="4"/>
        <v>1.1111570557633114E-2</v>
      </c>
      <c r="AH19" s="121">
        <f t="shared" si="5"/>
        <v>1.6206863483241209E-2</v>
      </c>
      <c r="AI19" s="121">
        <f t="shared" si="6"/>
        <v>3.4253260850686904E-2</v>
      </c>
      <c r="AJ19" s="121">
        <f t="shared" si="7"/>
        <v>1.992751985973918E-2</v>
      </c>
      <c r="AK19" s="121">
        <f t="shared" si="8"/>
        <v>2.1064762965049274E-2</v>
      </c>
    </row>
    <row r="20" spans="1:37" x14ac:dyDescent="0.25">
      <c r="A20" s="1"/>
      <c r="B20" s="194" t="s">
        <v>220</v>
      </c>
      <c r="C20" s="195">
        <v>213297</v>
      </c>
      <c r="D20" s="195">
        <v>112326</v>
      </c>
      <c r="E20" s="195">
        <v>31497</v>
      </c>
      <c r="F20" s="195">
        <v>189293</v>
      </c>
      <c r="G20" s="195">
        <v>190495</v>
      </c>
      <c r="H20" s="196">
        <f t="shared" si="9"/>
        <v>6.3499442662962036E-3</v>
      </c>
      <c r="I20" s="197">
        <f t="shared" si="10"/>
        <v>-0.10690258184597068</v>
      </c>
      <c r="J20" s="196">
        <f t="shared" si="11"/>
        <v>1.7791615026043685E-2</v>
      </c>
      <c r="K20" s="198">
        <f t="shared" si="12"/>
        <v>1</v>
      </c>
      <c r="L20" s="195">
        <v>99370</v>
      </c>
      <c r="M20" s="195">
        <v>50395</v>
      </c>
      <c r="N20" s="195">
        <v>11867</v>
      </c>
      <c r="O20" s="195">
        <v>92981</v>
      </c>
      <c r="P20" s="195">
        <v>83243</v>
      </c>
      <c r="Q20" s="196">
        <f t="shared" si="13"/>
        <v>-0.10473107409040561</v>
      </c>
      <c r="R20" s="197">
        <f t="shared" si="14"/>
        <v>-0.16229244238703833</v>
      </c>
      <c r="S20" s="196">
        <f t="shared" si="15"/>
        <v>2.8717831598963933E-2</v>
      </c>
      <c r="T20" s="198">
        <f t="shared" si="16"/>
        <v>0.43698259796845063</v>
      </c>
      <c r="U20" s="195">
        <v>54995</v>
      </c>
      <c r="V20" s="195">
        <v>61825</v>
      </c>
      <c r="W20" s="195">
        <v>35606</v>
      </c>
      <c r="X20" s="195">
        <v>3496</v>
      </c>
      <c r="Y20" s="195">
        <v>45393</v>
      </c>
      <c r="Z20" s="195">
        <v>55142</v>
      </c>
      <c r="AA20" s="196">
        <f t="shared" si="17"/>
        <v>0.21476879695107165</v>
      </c>
      <c r="AB20" s="197">
        <f t="shared" si="1"/>
        <v>-0.10809543065103111</v>
      </c>
      <c r="AC20" s="195">
        <f t="shared" si="2"/>
        <v>9749</v>
      </c>
      <c r="AD20" s="195">
        <f t="shared" si="3"/>
        <v>-6683</v>
      </c>
      <c r="AE20" s="196">
        <f t="shared" si="18"/>
        <v>1.3587800893943347E-2</v>
      </c>
      <c r="AF20" s="198">
        <f t="shared" si="0"/>
        <v>0.28946691514212969</v>
      </c>
      <c r="AG20" s="121">
        <f t="shared" si="4"/>
        <v>1.5977970687886204E-2</v>
      </c>
      <c r="AH20" s="121">
        <f t="shared" si="5"/>
        <v>2.4216777086083618E-2</v>
      </c>
      <c r="AI20" s="121">
        <f t="shared" si="6"/>
        <v>3.0359344877294754E-3</v>
      </c>
      <c r="AJ20" s="121">
        <f t="shared" si="7"/>
        <v>1.2431387466407484E-2</v>
      </c>
      <c r="AK20" s="121">
        <f t="shared" si="8"/>
        <v>1.3587800893943347E-2</v>
      </c>
    </row>
    <row r="21" spans="1:37" x14ac:dyDescent="0.25">
      <c r="A21" s="206" t="s">
        <v>187</v>
      </c>
      <c r="B21" s="194" t="s">
        <v>232</v>
      </c>
      <c r="C21" s="195">
        <v>29351</v>
      </c>
      <c r="D21" s="195">
        <v>15999</v>
      </c>
      <c r="E21" s="195">
        <v>8916</v>
      </c>
      <c r="F21" s="195">
        <v>50259</v>
      </c>
      <c r="G21" s="195">
        <v>54493</v>
      </c>
      <c r="H21" s="196">
        <f t="shared" si="9"/>
        <v>8.4243618058457148E-2</v>
      </c>
      <c r="I21" s="197">
        <f t="shared" si="10"/>
        <v>0.85659773091206426</v>
      </c>
      <c r="J21" s="196">
        <f t="shared" si="11"/>
        <v>5.0894694223690834E-3</v>
      </c>
      <c r="K21" s="198">
        <f t="shared" si="12"/>
        <v>1</v>
      </c>
      <c r="L21" s="195">
        <v>6811</v>
      </c>
      <c r="M21" s="195">
        <v>4684</v>
      </c>
      <c r="N21" s="195">
        <v>600</v>
      </c>
      <c r="O21" s="195">
        <v>4847</v>
      </c>
      <c r="P21" s="195">
        <v>6735</v>
      </c>
      <c r="Q21" s="196">
        <f t="shared" si="13"/>
        <v>0.38951929028264898</v>
      </c>
      <c r="R21" s="197">
        <f t="shared" si="14"/>
        <v>-1.1158420202613373E-2</v>
      </c>
      <c r="S21" s="196">
        <f t="shared" si="15"/>
        <v>2.3234938171260294E-3</v>
      </c>
      <c r="T21" s="198">
        <f t="shared" si="16"/>
        <v>0.1235938560916081</v>
      </c>
      <c r="U21" s="195">
        <v>19523</v>
      </c>
      <c r="V21" s="195">
        <v>22193</v>
      </c>
      <c r="W21" s="195">
        <v>11059</v>
      </c>
      <c r="X21" s="195">
        <v>7997</v>
      </c>
      <c r="Y21" s="195">
        <v>44750</v>
      </c>
      <c r="Z21" s="195">
        <v>46764</v>
      </c>
      <c r="AA21" s="196">
        <f t="shared" si="17"/>
        <v>4.5005586592178792E-2</v>
      </c>
      <c r="AB21" s="197">
        <f t="shared" si="1"/>
        <v>1.1071509034380211</v>
      </c>
      <c r="AC21" s="195">
        <f t="shared" si="2"/>
        <v>2014</v>
      </c>
      <c r="AD21" s="195">
        <f t="shared" si="3"/>
        <v>24571</v>
      </c>
      <c r="AE21" s="196">
        <f t="shared" si="18"/>
        <v>1.1523338308446677E-2</v>
      </c>
      <c r="AF21" s="198">
        <f t="shared" si="0"/>
        <v>0.85816526893362455</v>
      </c>
      <c r="AG21" s="121">
        <f t="shared" si="4"/>
        <v>5.7355293728468832E-3</v>
      </c>
      <c r="AH21" s="121">
        <f t="shared" si="5"/>
        <v>7.5215788854406202E-3</v>
      </c>
      <c r="AI21" s="121">
        <f t="shared" si="6"/>
        <v>6.9446133004498322E-3</v>
      </c>
      <c r="AJ21" s="121">
        <f t="shared" si="7"/>
        <v>1.2255294629606655E-2</v>
      </c>
      <c r="AK21" s="121">
        <f t="shared" si="8"/>
        <v>1.1523338308446677E-2</v>
      </c>
    </row>
    <row r="22" spans="1:37" x14ac:dyDescent="0.25">
      <c r="A22" s="206" t="s">
        <v>382</v>
      </c>
      <c r="B22" s="194" t="s">
        <v>212</v>
      </c>
      <c r="C22" s="195">
        <v>111567</v>
      </c>
      <c r="D22" s="195">
        <v>40555</v>
      </c>
      <c r="E22" s="195">
        <v>44148</v>
      </c>
      <c r="F22" s="195">
        <v>92444</v>
      </c>
      <c r="G22" s="195">
        <v>111717</v>
      </c>
      <c r="H22" s="196">
        <f t="shared" si="9"/>
        <v>0.208482973475834</v>
      </c>
      <c r="I22" s="197">
        <f t="shared" si="10"/>
        <v>1.3444835838554159E-3</v>
      </c>
      <c r="J22" s="196">
        <f t="shared" si="11"/>
        <v>1.0434005385256949E-2</v>
      </c>
      <c r="K22" s="198">
        <f t="shared" si="12"/>
        <v>1</v>
      </c>
      <c r="L22" s="195">
        <v>42224</v>
      </c>
      <c r="M22" s="195">
        <v>14619</v>
      </c>
      <c r="N22" s="195">
        <v>13903</v>
      </c>
      <c r="O22" s="195">
        <v>31455</v>
      </c>
      <c r="P22" s="195">
        <v>38873</v>
      </c>
      <c r="Q22" s="196">
        <f t="shared" si="13"/>
        <v>0.23582896200921954</v>
      </c>
      <c r="R22" s="197">
        <f t="shared" si="14"/>
        <v>-7.9362447896930699E-2</v>
      </c>
      <c r="S22" s="196">
        <f t="shared" si="15"/>
        <v>1.341071642956795E-2</v>
      </c>
      <c r="T22" s="198">
        <f t="shared" si="16"/>
        <v>0.34795957642972869</v>
      </c>
      <c r="U22" s="195">
        <v>35606</v>
      </c>
      <c r="V22" s="195">
        <v>30369</v>
      </c>
      <c r="W22" s="195">
        <v>12410</v>
      </c>
      <c r="X22" s="195">
        <v>16100</v>
      </c>
      <c r="Y22" s="195">
        <v>31088</v>
      </c>
      <c r="Z22" s="195">
        <v>36585</v>
      </c>
      <c r="AA22" s="196">
        <f t="shared" si="17"/>
        <v>0.17682063818836857</v>
      </c>
      <c r="AB22" s="197">
        <f t="shared" si="1"/>
        <v>0.20468240640126445</v>
      </c>
      <c r="AC22" s="195">
        <f t="shared" si="2"/>
        <v>5497</v>
      </c>
      <c r="AD22" s="195">
        <f t="shared" si="3"/>
        <v>6216</v>
      </c>
      <c r="AE22" s="196">
        <f t="shared" si="18"/>
        <v>9.0150827990446002E-3</v>
      </c>
      <c r="AF22" s="198">
        <f t="shared" si="0"/>
        <v>0.32747925561910901</v>
      </c>
      <c r="AG22" s="121">
        <f t="shared" si="4"/>
        <v>7.8485239275441349E-3</v>
      </c>
      <c r="AH22" s="121">
        <f t="shared" si="5"/>
        <v>8.4404371071813093E-3</v>
      </c>
      <c r="AI22" s="121">
        <f t="shared" si="6"/>
        <v>1.3981277246122584E-2</v>
      </c>
      <c r="AJ22" s="121">
        <f t="shared" si="7"/>
        <v>8.5138011049209327E-3</v>
      </c>
      <c r="AK22" s="121">
        <f t="shared" si="8"/>
        <v>9.0150827990446002E-3</v>
      </c>
    </row>
    <row r="23" spans="1:37" x14ac:dyDescent="0.25">
      <c r="A23" s="206" t="s">
        <v>383</v>
      </c>
      <c r="B23" s="194" t="s">
        <v>226</v>
      </c>
      <c r="C23" s="195">
        <v>382504</v>
      </c>
      <c r="D23" s="195">
        <v>218046</v>
      </c>
      <c r="E23" s="195">
        <v>29679</v>
      </c>
      <c r="F23" s="195">
        <v>173490</v>
      </c>
      <c r="G23" s="195">
        <v>235649</v>
      </c>
      <c r="H23" s="196">
        <f t="shared" si="9"/>
        <v>0.35828578016023971</v>
      </c>
      <c r="I23" s="197">
        <f t="shared" si="10"/>
        <v>-0.38393062556208557</v>
      </c>
      <c r="J23" s="196">
        <f t="shared" si="11"/>
        <v>2.2008852144529613E-2</v>
      </c>
      <c r="K23" s="198">
        <f t="shared" si="12"/>
        <v>1</v>
      </c>
      <c r="L23" s="195">
        <v>246621</v>
      </c>
      <c r="M23" s="195">
        <v>135676</v>
      </c>
      <c r="N23" s="195">
        <v>17822</v>
      </c>
      <c r="O23" s="195">
        <v>112278</v>
      </c>
      <c r="P23" s="195">
        <v>153090</v>
      </c>
      <c r="Q23" s="196">
        <f t="shared" si="13"/>
        <v>0.36349062149307976</v>
      </c>
      <c r="R23" s="197">
        <f t="shared" si="14"/>
        <v>-0.37924994221903241</v>
      </c>
      <c r="S23" s="196">
        <f t="shared" si="15"/>
        <v>5.2814204671688771E-2</v>
      </c>
      <c r="T23" s="198">
        <f t="shared" si="16"/>
        <v>0.64965266137348343</v>
      </c>
      <c r="U23" s="195">
        <v>91822</v>
      </c>
      <c r="V23" s="195">
        <v>78482</v>
      </c>
      <c r="W23" s="195">
        <v>51702</v>
      </c>
      <c r="X23" s="195">
        <v>3912</v>
      </c>
      <c r="Y23" s="195">
        <v>34670</v>
      </c>
      <c r="Z23" s="195">
        <v>50293</v>
      </c>
      <c r="AA23" s="196">
        <f t="shared" si="17"/>
        <v>0.45062013267955003</v>
      </c>
      <c r="AB23" s="197">
        <f t="shared" si="1"/>
        <v>-0.35917790066512068</v>
      </c>
      <c r="AC23" s="195">
        <f t="shared" si="2"/>
        <v>15623</v>
      </c>
      <c r="AD23" s="195">
        <f t="shared" si="3"/>
        <v>-28189</v>
      </c>
      <c r="AE23" s="196">
        <f t="shared" si="18"/>
        <v>1.2392935881163048E-2</v>
      </c>
      <c r="AF23" s="198">
        <f t="shared" si="0"/>
        <v>0.21342335422598865</v>
      </c>
      <c r="AG23" s="121">
        <f t="shared" si="4"/>
        <v>2.028278359121205E-2</v>
      </c>
      <c r="AH23" s="121">
        <f t="shared" si="5"/>
        <v>3.5164180444439003E-2</v>
      </c>
      <c r="AI23" s="121">
        <f t="shared" si="6"/>
        <v>3.3971898501137607E-3</v>
      </c>
      <c r="AJ23" s="121">
        <f t="shared" si="7"/>
        <v>9.4947723979544752E-3</v>
      </c>
      <c r="AK23" s="121">
        <f t="shared" si="8"/>
        <v>1.2392935881163048E-2</v>
      </c>
    </row>
    <row r="24" spans="1:37" x14ac:dyDescent="0.25">
      <c r="A24" s="206" t="s">
        <v>195</v>
      </c>
      <c r="B24" s="194" t="s">
        <v>384</v>
      </c>
      <c r="C24" s="195">
        <v>26827</v>
      </c>
      <c r="D24" s="195">
        <v>8903</v>
      </c>
      <c r="E24" s="195">
        <v>8395</v>
      </c>
      <c r="F24" s="195">
        <v>32947</v>
      </c>
      <c r="G24" s="195">
        <v>41450</v>
      </c>
      <c r="H24" s="196">
        <f t="shared" si="9"/>
        <v>0.25808116065195619</v>
      </c>
      <c r="I24" s="197">
        <f t="shared" si="10"/>
        <v>0.54508517538300971</v>
      </c>
      <c r="J24" s="196">
        <f t="shared" si="11"/>
        <v>3.8712955344209076E-3</v>
      </c>
      <c r="K24" s="198">
        <f t="shared" si="12"/>
        <v>1</v>
      </c>
      <c r="L24" s="195">
        <v>8354</v>
      </c>
      <c r="M24" s="195">
        <v>2671</v>
      </c>
      <c r="N24" s="195">
        <v>2833</v>
      </c>
      <c r="O24" s="195">
        <v>8196</v>
      </c>
      <c r="P24" s="195">
        <v>10284</v>
      </c>
      <c r="Q24" s="196">
        <f t="shared" si="13"/>
        <v>0.25475841874084915</v>
      </c>
      <c r="R24" s="197">
        <f t="shared" si="14"/>
        <v>0.23102705290878611</v>
      </c>
      <c r="S24" s="196">
        <f t="shared" si="15"/>
        <v>3.5478560379100356E-3</v>
      </c>
      <c r="T24" s="198">
        <f t="shared" si="16"/>
        <v>0.24810615199034983</v>
      </c>
      <c r="U24" s="195">
        <v>13295</v>
      </c>
      <c r="V24" s="195">
        <v>13156</v>
      </c>
      <c r="W24" s="195">
        <v>4399</v>
      </c>
      <c r="X24" s="195">
        <v>3852</v>
      </c>
      <c r="Y24" s="195">
        <v>19207</v>
      </c>
      <c r="Z24" s="195">
        <v>25024</v>
      </c>
      <c r="AA24" s="196">
        <f t="shared" si="17"/>
        <v>0.30285833289946384</v>
      </c>
      <c r="AB24" s="197">
        <f t="shared" si="1"/>
        <v>0.90209790209790208</v>
      </c>
      <c r="AC24" s="195">
        <f t="shared" si="2"/>
        <v>5817</v>
      </c>
      <c r="AD24" s="195">
        <f t="shared" si="3"/>
        <v>11868</v>
      </c>
      <c r="AE24" s="196">
        <f t="shared" si="18"/>
        <v>6.1662821364846824E-3</v>
      </c>
      <c r="AF24" s="198">
        <f t="shared" si="0"/>
        <v>0.60371531966224368</v>
      </c>
      <c r="AG24" s="121">
        <f t="shared" si="4"/>
        <v>3.4000191244614782E-3</v>
      </c>
      <c r="AH24" s="121">
        <f t="shared" si="5"/>
        <v>2.9919003089839305E-3</v>
      </c>
      <c r="AI24" s="121">
        <f t="shared" si="6"/>
        <v>3.345085711308335E-3</v>
      </c>
      <c r="AJ24" s="121">
        <f t="shared" si="7"/>
        <v>5.2600546134269283E-3</v>
      </c>
      <c r="AK24" s="121">
        <f t="shared" si="8"/>
        <v>6.1662821364846824E-3</v>
      </c>
    </row>
    <row r="25" spans="1:37" x14ac:dyDescent="0.25">
      <c r="A25" s="206" t="s">
        <v>191</v>
      </c>
      <c r="B25" s="194" t="s">
        <v>222</v>
      </c>
      <c r="C25" s="195">
        <v>152669</v>
      </c>
      <c r="D25" s="195">
        <v>104537</v>
      </c>
      <c r="E25" s="195">
        <v>1822</v>
      </c>
      <c r="F25" s="195">
        <v>82668</v>
      </c>
      <c r="G25" s="195">
        <v>111559</v>
      </c>
      <c r="H25" s="196">
        <f t="shared" si="9"/>
        <v>0.34948226641505786</v>
      </c>
      <c r="I25" s="197">
        <f t="shared" si="10"/>
        <v>-0.26927536042025557</v>
      </c>
      <c r="J25" s="196">
        <f t="shared" si="11"/>
        <v>1.041924869781573E-2</v>
      </c>
      <c r="K25" s="198">
        <f t="shared" si="12"/>
        <v>1</v>
      </c>
      <c r="L25" s="195">
        <v>80859</v>
      </c>
      <c r="M25" s="195">
        <v>51480</v>
      </c>
      <c r="N25" s="195">
        <v>1029</v>
      </c>
      <c r="O25" s="195">
        <v>41267</v>
      </c>
      <c r="P25" s="195">
        <v>55937</v>
      </c>
      <c r="Q25" s="196">
        <f t="shared" si="13"/>
        <v>0.35548985872488914</v>
      </c>
      <c r="R25" s="197">
        <f t="shared" si="14"/>
        <v>-0.30821553568557614</v>
      </c>
      <c r="S25" s="196">
        <f t="shared" si="15"/>
        <v>1.9297590742179467E-2</v>
      </c>
      <c r="T25" s="198">
        <f t="shared" si="16"/>
        <v>0.50141180899792936</v>
      </c>
      <c r="U25" s="195">
        <v>60842</v>
      </c>
      <c r="V25" s="195">
        <v>59577</v>
      </c>
      <c r="W25" s="195">
        <v>43046</v>
      </c>
      <c r="X25" s="195">
        <v>602</v>
      </c>
      <c r="Y25" s="195">
        <v>33883</v>
      </c>
      <c r="Z25" s="195">
        <v>45843</v>
      </c>
      <c r="AA25" s="196">
        <f t="shared" si="17"/>
        <v>0.35297937018563874</v>
      </c>
      <c r="AB25" s="197">
        <f t="shared" si="1"/>
        <v>-0.2305252026788861</v>
      </c>
      <c r="AC25" s="195">
        <f t="shared" si="2"/>
        <v>11960</v>
      </c>
      <c r="AD25" s="195">
        <f t="shared" si="3"/>
        <v>-13734</v>
      </c>
      <c r="AE25" s="196">
        <f t="shared" si="18"/>
        <v>1.1296390344583891E-2</v>
      </c>
      <c r="AF25" s="198">
        <f t="shared" si="0"/>
        <v>0.41093053899730186</v>
      </c>
      <c r="AG25" s="121">
        <f t="shared" si="4"/>
        <v>1.5397000560811912E-2</v>
      </c>
      <c r="AH25" s="121">
        <f t="shared" si="5"/>
        <v>2.9276958558882082E-2</v>
      </c>
      <c r="AI25" s="121">
        <f t="shared" si="6"/>
        <v>5.2277819268110534E-4</v>
      </c>
      <c r="AJ25" s="121">
        <f t="shared" si="7"/>
        <v>9.2792435292729011E-3</v>
      </c>
      <c r="AK25" s="121">
        <f t="shared" si="8"/>
        <v>1.1296390344583891E-2</v>
      </c>
    </row>
    <row r="26" spans="1:37" x14ac:dyDescent="0.25">
      <c r="A26" s="206" t="s">
        <v>204</v>
      </c>
      <c r="B26" s="194" t="s">
        <v>245</v>
      </c>
      <c r="C26" s="195">
        <v>22430</v>
      </c>
      <c r="D26" s="195">
        <v>8911</v>
      </c>
      <c r="E26" s="195">
        <v>12297</v>
      </c>
      <c r="F26" s="195">
        <v>36231</v>
      </c>
      <c r="G26" s="195">
        <v>47029</v>
      </c>
      <c r="H26" s="196">
        <f t="shared" si="9"/>
        <v>0.29803207198255643</v>
      </c>
      <c r="I26" s="197">
        <f t="shared" si="10"/>
        <v>1.0967008470798039</v>
      </c>
      <c r="J26" s="196">
        <f t="shared" si="11"/>
        <v>4.3923560359054488E-3</v>
      </c>
      <c r="K26" s="198">
        <f t="shared" si="12"/>
        <v>1</v>
      </c>
      <c r="L26" s="195">
        <v>4825</v>
      </c>
      <c r="M26" s="195">
        <v>1729</v>
      </c>
      <c r="N26" s="195">
        <v>2152</v>
      </c>
      <c r="O26" s="195">
        <v>6660</v>
      </c>
      <c r="P26" s="195">
        <v>9349</v>
      </c>
      <c r="Q26" s="196">
        <f t="shared" si="13"/>
        <v>0.40375375375375366</v>
      </c>
      <c r="R26" s="197">
        <f t="shared" si="14"/>
        <v>0.93761658031088091</v>
      </c>
      <c r="S26" s="196">
        <f t="shared" si="15"/>
        <v>3.2252923082867484E-3</v>
      </c>
      <c r="T26" s="198">
        <f t="shared" si="16"/>
        <v>0.19879223457866424</v>
      </c>
      <c r="U26" s="195">
        <v>11779</v>
      </c>
      <c r="V26" s="195">
        <v>13664</v>
      </c>
      <c r="W26" s="195">
        <v>5497</v>
      </c>
      <c r="X26" s="195">
        <v>8502</v>
      </c>
      <c r="Y26" s="195">
        <v>22783</v>
      </c>
      <c r="Z26" s="195">
        <v>29023</v>
      </c>
      <c r="AA26" s="196">
        <f t="shared" si="17"/>
        <v>0.27388842558047677</v>
      </c>
      <c r="AB26" s="197">
        <f t="shared" si="1"/>
        <v>1.1240485948477752</v>
      </c>
      <c r="AC26" s="195">
        <f t="shared" si="2"/>
        <v>6240</v>
      </c>
      <c r="AD26" s="195">
        <f t="shared" si="3"/>
        <v>15359</v>
      </c>
      <c r="AE26" s="196">
        <f t="shared" si="18"/>
        <v>7.1516946310419965E-3</v>
      </c>
      <c r="AF26" s="198">
        <f t="shared" si="0"/>
        <v>0.61712985604626935</v>
      </c>
      <c r="AG26" s="121">
        <f t="shared" si="4"/>
        <v>3.5313059681241748E-3</v>
      </c>
      <c r="AH26" s="121">
        <f t="shared" si="5"/>
        <v>3.7386851553727362E-3</v>
      </c>
      <c r="AI26" s="121">
        <f t="shared" si="6"/>
        <v>7.3831564687288328E-3</v>
      </c>
      <c r="AJ26" s="121">
        <f t="shared" si="7"/>
        <v>6.2393827384654398E-3</v>
      </c>
      <c r="AK26" s="121">
        <f t="shared" si="8"/>
        <v>7.1516946310419965E-3</v>
      </c>
    </row>
    <row r="27" spans="1:37" x14ac:dyDescent="0.25">
      <c r="A27" s="206" t="s">
        <v>212</v>
      </c>
      <c r="B27" s="194" t="s">
        <v>236</v>
      </c>
      <c r="C27" s="195">
        <v>14864</v>
      </c>
      <c r="D27" s="195">
        <v>5439</v>
      </c>
      <c r="E27" s="195">
        <v>10206</v>
      </c>
      <c r="F27" s="195">
        <v>24327</v>
      </c>
      <c r="G27" s="195">
        <v>26947</v>
      </c>
      <c r="H27" s="196">
        <f t="shared" si="9"/>
        <v>0.10769926419205</v>
      </c>
      <c r="I27" s="197">
        <f t="shared" si="10"/>
        <v>0.81290365984930024</v>
      </c>
      <c r="J27" s="196">
        <f t="shared" si="11"/>
        <v>2.5167623827753965E-3</v>
      </c>
      <c r="K27" s="198">
        <f t="shared" si="12"/>
        <v>1</v>
      </c>
      <c r="L27" s="195">
        <v>2891</v>
      </c>
      <c r="M27" s="195">
        <v>905</v>
      </c>
      <c r="N27" s="195">
        <v>987</v>
      </c>
      <c r="O27" s="195">
        <v>3535</v>
      </c>
      <c r="P27" s="195">
        <v>5103</v>
      </c>
      <c r="Q27" s="196">
        <f t="shared" si="13"/>
        <v>0.44356435643564351</v>
      </c>
      <c r="R27" s="197">
        <f t="shared" si="14"/>
        <v>0.76513317191283292</v>
      </c>
      <c r="S27" s="196">
        <f t="shared" si="15"/>
        <v>1.7604734890562925E-3</v>
      </c>
      <c r="T27" s="198">
        <f t="shared" si="16"/>
        <v>0.18937172969161689</v>
      </c>
      <c r="U27" s="195">
        <v>7591</v>
      </c>
      <c r="V27" s="195">
        <v>7446</v>
      </c>
      <c r="W27" s="195">
        <v>3628</v>
      </c>
      <c r="X27" s="195">
        <v>8376</v>
      </c>
      <c r="Y27" s="195">
        <v>16671</v>
      </c>
      <c r="Z27" s="195">
        <v>16869</v>
      </c>
      <c r="AA27" s="196">
        <f t="shared" si="17"/>
        <v>1.1876912002879214E-2</v>
      </c>
      <c r="AB27" s="197">
        <f t="shared" si="1"/>
        <v>1.265511684125705</v>
      </c>
      <c r="AC27" s="195">
        <f t="shared" si="2"/>
        <v>198</v>
      </c>
      <c r="AD27" s="195">
        <f t="shared" si="3"/>
        <v>9423</v>
      </c>
      <c r="AE27" s="196">
        <f t="shared" si="18"/>
        <v>4.1567700351806307E-3</v>
      </c>
      <c r="AF27" s="198">
        <f t="shared" si="0"/>
        <v>0.6260066055590604</v>
      </c>
      <c r="AG27" s="121">
        <f t="shared" si="4"/>
        <v>1.9243343265992832E-3</v>
      </c>
      <c r="AH27" s="121">
        <f t="shared" si="5"/>
        <v>2.467518599907638E-3</v>
      </c>
      <c r="AI27" s="121">
        <f t="shared" si="6"/>
        <v>7.2737377772374382E-3</v>
      </c>
      <c r="AJ27" s="121">
        <f t="shared" si="7"/>
        <v>4.5655422741938002E-3</v>
      </c>
      <c r="AK27" s="121">
        <f t="shared" si="8"/>
        <v>4.1567700351806307E-3</v>
      </c>
    </row>
    <row r="28" spans="1:37" x14ac:dyDescent="0.25">
      <c r="A28" s="206" t="s">
        <v>208</v>
      </c>
      <c r="B28" s="194" t="s">
        <v>224</v>
      </c>
      <c r="C28" s="195">
        <v>255970</v>
      </c>
      <c r="D28" s="195">
        <v>138525</v>
      </c>
      <c r="E28" s="195">
        <v>4646</v>
      </c>
      <c r="F28" s="195">
        <v>130284</v>
      </c>
      <c r="G28" s="195">
        <v>187816</v>
      </c>
      <c r="H28" s="196">
        <f t="shared" si="9"/>
        <v>0.44158914371680336</v>
      </c>
      <c r="I28" s="197">
        <f t="shared" si="10"/>
        <v>-0.26625776458178696</v>
      </c>
      <c r="J28" s="196">
        <f t="shared" si="11"/>
        <v>1.7541405116834673E-2</v>
      </c>
      <c r="K28" s="198">
        <f t="shared" si="12"/>
        <v>1</v>
      </c>
      <c r="L28" s="195">
        <v>194709</v>
      </c>
      <c r="M28" s="195">
        <v>102468</v>
      </c>
      <c r="N28" s="195">
        <v>3638</v>
      </c>
      <c r="O28" s="195">
        <v>101802</v>
      </c>
      <c r="P28" s="195">
        <v>142797</v>
      </c>
      <c r="Q28" s="196">
        <f t="shared" si="13"/>
        <v>0.40269346378263693</v>
      </c>
      <c r="R28" s="197">
        <f t="shared" si="14"/>
        <v>-0.26661325362463983</v>
      </c>
      <c r="S28" s="196">
        <f t="shared" si="15"/>
        <v>4.9263243742263645E-2</v>
      </c>
      <c r="T28" s="198">
        <f t="shared" si="16"/>
        <v>0.76030263662307795</v>
      </c>
      <c r="U28" s="195">
        <v>43479</v>
      </c>
      <c r="V28" s="195">
        <v>48989</v>
      </c>
      <c r="W28" s="195">
        <v>26550</v>
      </c>
      <c r="X28" s="195">
        <v>435</v>
      </c>
      <c r="Y28" s="195">
        <v>22048</v>
      </c>
      <c r="Z28" s="195">
        <v>36056</v>
      </c>
      <c r="AA28" s="196">
        <f t="shared" si="17"/>
        <v>0.63534107402031936</v>
      </c>
      <c r="AB28" s="197">
        <f t="shared" si="1"/>
        <v>-0.26399804037641106</v>
      </c>
      <c r="AC28" s="195">
        <f t="shared" si="2"/>
        <v>14008</v>
      </c>
      <c r="AD28" s="195">
        <f t="shared" si="3"/>
        <v>-12933</v>
      </c>
      <c r="AE28" s="196">
        <f t="shared" si="18"/>
        <v>8.8847294082917069E-3</v>
      </c>
      <c r="AF28" s="198">
        <f t="shared" si="0"/>
        <v>0.19197512459002428</v>
      </c>
      <c r="AG28" s="121">
        <f t="shared" si="4"/>
        <v>1.266065193738548E-2</v>
      </c>
      <c r="AH28" s="121">
        <f t="shared" si="5"/>
        <v>1.8057502433171939E-2</v>
      </c>
      <c r="AI28" s="121">
        <f t="shared" si="6"/>
        <v>3.777550063393369E-4</v>
      </c>
      <c r="AJ28" s="121">
        <f t="shared" si="7"/>
        <v>6.0380946590741355E-3</v>
      </c>
      <c r="AK28" s="121">
        <f t="shared" si="8"/>
        <v>8.8847294082917069E-3</v>
      </c>
    </row>
    <row r="29" spans="1:37" x14ac:dyDescent="0.25">
      <c r="A29" s="206" t="s">
        <v>216</v>
      </c>
      <c r="B29" s="194" t="s">
        <v>216</v>
      </c>
      <c r="C29" s="195">
        <v>64017</v>
      </c>
      <c r="D29" s="195">
        <v>24001</v>
      </c>
      <c r="E29" s="195">
        <v>14847</v>
      </c>
      <c r="F29" s="195">
        <v>55056</v>
      </c>
      <c r="G29" s="195">
        <v>59845</v>
      </c>
      <c r="H29" s="196">
        <f t="shared" si="9"/>
        <v>8.6984161580935693E-2</v>
      </c>
      <c r="I29" s="197">
        <f t="shared" si="10"/>
        <v>-6.5170189168502146E-2</v>
      </c>
      <c r="J29" s="196">
        <f t="shared" si="11"/>
        <v>5.5893288602513677E-3</v>
      </c>
      <c r="K29" s="198">
        <f t="shared" si="12"/>
        <v>1</v>
      </c>
      <c r="L29" s="195">
        <v>23394</v>
      </c>
      <c r="M29" s="195">
        <v>8608</v>
      </c>
      <c r="N29" s="195">
        <v>4201</v>
      </c>
      <c r="O29" s="195">
        <v>20199</v>
      </c>
      <c r="P29" s="195">
        <v>21493</v>
      </c>
      <c r="Q29" s="196">
        <f t="shared" si="13"/>
        <v>6.4062577355314509E-2</v>
      </c>
      <c r="R29" s="197">
        <f t="shared" si="14"/>
        <v>-8.1260152175771538E-2</v>
      </c>
      <c r="S29" s="196">
        <f t="shared" si="15"/>
        <v>7.4148259259821459E-3</v>
      </c>
      <c r="T29" s="198">
        <f t="shared" si="16"/>
        <v>0.35914445651265769</v>
      </c>
      <c r="U29" s="195">
        <v>23947</v>
      </c>
      <c r="V29" s="195">
        <v>23289</v>
      </c>
      <c r="W29" s="195">
        <v>9134</v>
      </c>
      <c r="X29" s="195">
        <v>6527</v>
      </c>
      <c r="Y29" s="195">
        <v>20533</v>
      </c>
      <c r="Z29" s="195">
        <v>23052</v>
      </c>
      <c r="AA29" s="196">
        <f t="shared" si="17"/>
        <v>0.12268056299615249</v>
      </c>
      <c r="AB29" s="197">
        <f t="shared" si="1"/>
        <v>-1.0176478165657588E-2</v>
      </c>
      <c r="AC29" s="195">
        <f t="shared" si="2"/>
        <v>2519</v>
      </c>
      <c r="AD29" s="195">
        <f t="shared" si="3"/>
        <v>-237</v>
      </c>
      <c r="AE29" s="196">
        <f t="shared" si="18"/>
        <v>5.6803522942073569E-3</v>
      </c>
      <c r="AF29" s="198">
        <f t="shared" si="0"/>
        <v>0.3851950873088813</v>
      </c>
      <c r="AG29" s="121">
        <f t="shared" si="4"/>
        <v>6.0187781536624636E-3</v>
      </c>
      <c r="AH29" s="121">
        <f t="shared" si="5"/>
        <v>6.2123249425458564E-3</v>
      </c>
      <c r="AI29" s="121">
        <f t="shared" si="6"/>
        <v>5.6680618997169011E-3</v>
      </c>
      <c r="AJ29" s="121">
        <f t="shared" si="7"/>
        <v>5.6231947403287928E-3</v>
      </c>
      <c r="AK29" s="121">
        <f t="shared" si="8"/>
        <v>5.6803522942073569E-3</v>
      </c>
    </row>
    <row r="30" spans="1:37" x14ac:dyDescent="0.25">
      <c r="A30" s="206" t="s">
        <v>384</v>
      </c>
      <c r="B30" s="194" t="s">
        <v>242</v>
      </c>
      <c r="C30" s="195">
        <v>22128</v>
      </c>
      <c r="D30" s="195">
        <v>8235</v>
      </c>
      <c r="E30" s="195">
        <v>29203</v>
      </c>
      <c r="F30" s="195">
        <v>47541</v>
      </c>
      <c r="G30" s="195">
        <v>52554</v>
      </c>
      <c r="H30" s="196">
        <f t="shared" si="9"/>
        <v>0.10544582570833594</v>
      </c>
      <c r="I30" s="197">
        <f t="shared" si="10"/>
        <v>1.375</v>
      </c>
      <c r="J30" s="196">
        <f>G30/G$7</f>
        <v>4.9083731125683077E-3</v>
      </c>
      <c r="K30" s="198">
        <f t="shared" si="12"/>
        <v>1</v>
      </c>
      <c r="L30" s="195">
        <v>5944</v>
      </c>
      <c r="M30" s="195">
        <v>2017</v>
      </c>
      <c r="N30" s="195">
        <v>6023</v>
      </c>
      <c r="O30" s="195">
        <v>9295</v>
      </c>
      <c r="P30" s="195">
        <v>9967</v>
      </c>
      <c r="Q30" s="196">
        <f t="shared" si="13"/>
        <v>7.2296933835395372E-2</v>
      </c>
      <c r="R30" s="197">
        <f t="shared" si="14"/>
        <v>0.6768169582772543</v>
      </c>
      <c r="S30" s="196">
        <f>P30/P$7</f>
        <v>3.4384948589896271E-3</v>
      </c>
      <c r="T30" s="198">
        <f t="shared" si="16"/>
        <v>0.18965254785553906</v>
      </c>
      <c r="U30" s="195">
        <v>7390</v>
      </c>
      <c r="V30" s="195">
        <v>7211</v>
      </c>
      <c r="W30" s="195">
        <v>3461</v>
      </c>
      <c r="X30" s="195">
        <v>14878</v>
      </c>
      <c r="Y30" s="195">
        <v>21753</v>
      </c>
      <c r="Z30" s="195">
        <v>23496</v>
      </c>
      <c r="AA30" s="196">
        <f t="shared" si="17"/>
        <v>8.0126879051165334E-2</v>
      </c>
      <c r="AB30" s="197">
        <f t="shared" si="1"/>
        <v>2.2583552905283595</v>
      </c>
      <c r="AC30" s="195">
        <f t="shared" si="2"/>
        <v>1743</v>
      </c>
      <c r="AD30" s="195">
        <f t="shared" si="3"/>
        <v>16285</v>
      </c>
      <c r="AE30" s="196">
        <f t="shared" si="18"/>
        <v>5.7897604331379514E-3</v>
      </c>
      <c r="AF30" s="198">
        <f t="shared" si="0"/>
        <v>0.44708300034250487</v>
      </c>
      <c r="AG30" s="121">
        <f t="shared" si="4"/>
        <v>1.8636012394718548E-3</v>
      </c>
      <c r="AH30" s="121">
        <f t="shared" si="5"/>
        <v>2.3539365695370274E-3</v>
      </c>
      <c r="AI30" s="121">
        <f t="shared" si="6"/>
        <v>1.2920089619118745E-2</v>
      </c>
      <c r="AJ30" s="121">
        <f t="shared" si="7"/>
        <v>5.9573055659851082E-3</v>
      </c>
      <c r="AK30" s="121">
        <f t="shared" si="8"/>
        <v>5.7897604331379514E-3</v>
      </c>
    </row>
    <row r="31" spans="1:37" x14ac:dyDescent="0.25">
      <c r="A31" s="206" t="s">
        <v>224</v>
      </c>
      <c r="B31" s="194" t="s">
        <v>228</v>
      </c>
      <c r="C31" s="195">
        <v>35908</v>
      </c>
      <c r="D31" s="195">
        <v>5659</v>
      </c>
      <c r="E31" s="195">
        <v>12225</v>
      </c>
      <c r="F31" s="195">
        <v>40235</v>
      </c>
      <c r="G31" s="195">
        <v>53463</v>
      </c>
      <c r="H31" s="196">
        <f t="shared" si="9"/>
        <v>0.32876848514974522</v>
      </c>
      <c r="I31" s="197">
        <f t="shared" si="10"/>
        <v>0.48888827002339319</v>
      </c>
      <c r="J31" s="196">
        <f t="shared" si="11"/>
        <v>4.9932707637332921E-3</v>
      </c>
      <c r="K31" s="198">
        <f t="shared" si="12"/>
        <v>1</v>
      </c>
      <c r="L31" s="195">
        <v>14492</v>
      </c>
      <c r="M31" s="195">
        <v>1749</v>
      </c>
      <c r="N31" s="195">
        <v>3887</v>
      </c>
      <c r="O31" s="195">
        <v>14565</v>
      </c>
      <c r="P31" s="195">
        <v>21996</v>
      </c>
      <c r="Q31" s="196">
        <f t="shared" si="13"/>
        <v>0.51019567456230686</v>
      </c>
      <c r="R31" s="197">
        <f t="shared" si="14"/>
        <v>0.51780292575213904</v>
      </c>
      <c r="S31" s="196">
        <f t="shared" ref="S31:S36" si="19">P31/P$7</f>
        <v>7.5883548628810906E-3</v>
      </c>
      <c r="T31" s="198">
        <f t="shared" si="16"/>
        <v>0.41142472364064869</v>
      </c>
      <c r="U31" s="195">
        <v>8796</v>
      </c>
      <c r="V31" s="195">
        <v>9951</v>
      </c>
      <c r="W31" s="195">
        <v>2574</v>
      </c>
      <c r="X31" s="195">
        <v>5623</v>
      </c>
      <c r="Y31" s="195">
        <v>15402</v>
      </c>
      <c r="Z31" s="195">
        <v>19788</v>
      </c>
      <c r="AA31" s="196">
        <f t="shared" si="17"/>
        <v>0.2847682119205297</v>
      </c>
      <c r="AB31" s="197">
        <f t="shared" si="1"/>
        <v>0.98854386493819724</v>
      </c>
      <c r="AC31" s="195">
        <f t="shared" si="2"/>
        <v>4386</v>
      </c>
      <c r="AD31" s="195">
        <f t="shared" si="3"/>
        <v>9837</v>
      </c>
      <c r="AE31" s="196">
        <f t="shared" si="18"/>
        <v>4.8760546242310934E-3</v>
      </c>
      <c r="AF31" s="198">
        <f t="shared" si="0"/>
        <v>0.37012513326973795</v>
      </c>
      <c r="AG31" s="121">
        <f t="shared" si="4"/>
        <v>2.5717231915108065E-3</v>
      </c>
      <c r="AH31" s="121">
        <f t="shared" si="5"/>
        <v>1.7506595579278557E-3</v>
      </c>
      <c r="AI31" s="121">
        <f t="shared" si="6"/>
        <v>4.8830262083818191E-3</v>
      </c>
      <c r="AJ31" s="121">
        <f t="shared" si="7"/>
        <v>4.2180122432447309E-3</v>
      </c>
      <c r="AK31" s="121">
        <f t="shared" si="8"/>
        <v>4.8760546242310934E-3</v>
      </c>
    </row>
    <row r="32" spans="1:37" x14ac:dyDescent="0.25">
      <c r="A32" s="206" t="s">
        <v>220</v>
      </c>
      <c r="B32" s="194" t="s">
        <v>238</v>
      </c>
      <c r="C32" s="195">
        <v>14762</v>
      </c>
      <c r="D32" s="195">
        <v>5970</v>
      </c>
      <c r="E32" s="195">
        <v>7084</v>
      </c>
      <c r="F32" s="195">
        <v>22209</v>
      </c>
      <c r="G32" s="195">
        <v>31049</v>
      </c>
      <c r="H32" s="196">
        <f t="shared" si="9"/>
        <v>0.3980368319149894</v>
      </c>
      <c r="I32" s="197">
        <f t="shared" si="10"/>
        <v>1.1033057851239669</v>
      </c>
      <c r="J32" s="196">
        <f t="shared" si="11"/>
        <v>2.899875875711333E-3</v>
      </c>
      <c r="K32" s="198">
        <f t="shared" si="12"/>
        <v>1</v>
      </c>
      <c r="L32" s="195">
        <v>4031</v>
      </c>
      <c r="M32" s="195">
        <v>1282</v>
      </c>
      <c r="N32" s="195">
        <v>1776</v>
      </c>
      <c r="O32" s="195">
        <v>5111</v>
      </c>
      <c r="P32" s="195">
        <v>5711</v>
      </c>
      <c r="Q32" s="196">
        <f t="shared" si="13"/>
        <v>0.11739385638818245</v>
      </c>
      <c r="R32" s="197">
        <f t="shared" si="14"/>
        <v>0.41677003225006204</v>
      </c>
      <c r="S32" s="196">
        <f t="shared" si="19"/>
        <v>1.9702261602979592E-3</v>
      </c>
      <c r="T32" s="198">
        <f t="shared" si="16"/>
        <v>0.18393507037263679</v>
      </c>
      <c r="U32" s="195">
        <v>7612</v>
      </c>
      <c r="V32" s="195">
        <v>7903</v>
      </c>
      <c r="W32" s="195">
        <v>3771</v>
      </c>
      <c r="X32" s="195">
        <v>4716</v>
      </c>
      <c r="Y32" s="195">
        <v>11911</v>
      </c>
      <c r="Z32" s="195">
        <v>15222</v>
      </c>
      <c r="AA32" s="196">
        <f t="shared" si="17"/>
        <v>0.27797833935018046</v>
      </c>
      <c r="AB32" s="197">
        <f t="shared" si="1"/>
        <v>0.92610401113501206</v>
      </c>
      <c r="AC32" s="195">
        <f t="shared" si="2"/>
        <v>3311</v>
      </c>
      <c r="AD32" s="195">
        <f t="shared" si="3"/>
        <v>7319</v>
      </c>
      <c r="AE32" s="196">
        <f t="shared" si="18"/>
        <v>3.750924979282682E-3</v>
      </c>
      <c r="AF32" s="198">
        <f t="shared" si="0"/>
        <v>0.49025733517987696</v>
      </c>
      <c r="AG32" s="121">
        <f t="shared" si="4"/>
        <v>2.0424407981619844E-3</v>
      </c>
      <c r="AH32" s="121">
        <f t="shared" si="5"/>
        <v>2.5647774642369634E-3</v>
      </c>
      <c r="AI32" s="121">
        <f t="shared" si="6"/>
        <v>4.0953853101064665E-3</v>
      </c>
      <c r="AJ32" s="121">
        <f t="shared" si="7"/>
        <v>3.2619623314691592E-3</v>
      </c>
      <c r="AK32" s="121">
        <f t="shared" si="8"/>
        <v>3.750924979282682E-3</v>
      </c>
    </row>
    <row r="33" spans="1:37" x14ac:dyDescent="0.25">
      <c r="A33" s="206" t="s">
        <v>226</v>
      </c>
      <c r="B33" s="194" t="s">
        <v>234</v>
      </c>
      <c r="C33" s="195">
        <v>8888</v>
      </c>
      <c r="D33" s="195">
        <v>4294</v>
      </c>
      <c r="E33" s="195">
        <v>12298</v>
      </c>
      <c r="F33" s="195">
        <v>13869</v>
      </c>
      <c r="G33" s="195">
        <v>14408</v>
      </c>
      <c r="H33" s="196">
        <f t="shared" si="9"/>
        <v>3.8863652750739108E-2</v>
      </c>
      <c r="I33" s="197">
        <f t="shared" si="10"/>
        <v>0.62106210621062097</v>
      </c>
      <c r="J33" s="196">
        <f t="shared" si="11"/>
        <v>1.3456604598295883E-3</v>
      </c>
      <c r="K33" s="198">
        <f t="shared" si="12"/>
        <v>1</v>
      </c>
      <c r="L33" s="195">
        <v>3352</v>
      </c>
      <c r="M33" s="195">
        <v>1451</v>
      </c>
      <c r="N33" s="195">
        <v>3744</v>
      </c>
      <c r="O33" s="195">
        <v>5015</v>
      </c>
      <c r="P33" s="195">
        <v>5205</v>
      </c>
      <c r="Q33" s="196">
        <f t="shared" si="13"/>
        <v>3.7886340977068889E-2</v>
      </c>
      <c r="R33" s="197">
        <f t="shared" si="14"/>
        <v>0.55280429594272085</v>
      </c>
      <c r="S33" s="196">
        <f t="shared" si="19"/>
        <v>1.7956622595606509E-3</v>
      </c>
      <c r="T33" s="198">
        <f t="shared" si="16"/>
        <v>0.36125763464741811</v>
      </c>
      <c r="U33" s="195">
        <v>2335</v>
      </c>
      <c r="V33" s="195">
        <v>2100</v>
      </c>
      <c r="W33" s="195">
        <v>1232</v>
      </c>
      <c r="X33" s="195">
        <v>3104</v>
      </c>
      <c r="Y33" s="195">
        <v>3874</v>
      </c>
      <c r="Z33" s="195">
        <v>3971</v>
      </c>
      <c r="AA33" s="196">
        <f t="shared" si="17"/>
        <v>2.5038719669592258E-2</v>
      </c>
      <c r="AB33" s="197">
        <f t="shared" si="1"/>
        <v>0.89095238095238094</v>
      </c>
      <c r="AC33" s="195">
        <f t="shared" si="2"/>
        <v>97</v>
      </c>
      <c r="AD33" s="195">
        <f t="shared" si="3"/>
        <v>1871</v>
      </c>
      <c r="AE33" s="196">
        <f t="shared" si="18"/>
        <v>9.7851288219232219E-4</v>
      </c>
      <c r="AF33" s="198">
        <f t="shared" si="0"/>
        <v>0.27561077179344806</v>
      </c>
      <c r="AG33" s="121">
        <f t="shared" si="4"/>
        <v>5.4272120411744487E-4</v>
      </c>
      <c r="AH33" s="121">
        <f t="shared" si="5"/>
        <v>8.3792252345264891E-4</v>
      </c>
      <c r="AI33" s="121">
        <f t="shared" si="6"/>
        <v>2.6955207808673602E-3</v>
      </c>
      <c r="AJ33" s="121">
        <f t="shared" si="7"/>
        <v>1.0609388021250543E-3</v>
      </c>
      <c r="AK33" s="121">
        <f t="shared" si="8"/>
        <v>9.7851288219232219E-4</v>
      </c>
    </row>
    <row r="34" spans="1:37" x14ac:dyDescent="0.25">
      <c r="A34" s="206" t="s">
        <v>222</v>
      </c>
      <c r="B34" s="194" t="s">
        <v>240</v>
      </c>
      <c r="C34" s="195">
        <v>55238</v>
      </c>
      <c r="D34" s="195">
        <v>17161</v>
      </c>
      <c r="E34" s="195">
        <v>6160</v>
      </c>
      <c r="F34" s="195">
        <v>9937</v>
      </c>
      <c r="G34" s="195">
        <v>11368</v>
      </c>
      <c r="H34" s="196">
        <f t="shared" si="9"/>
        <v>0.14400724564757983</v>
      </c>
      <c r="I34" s="197">
        <f t="shared" si="10"/>
        <v>-0.79419964517180208</v>
      </c>
      <c r="J34" s="196">
        <f t="shared" si="11"/>
        <v>1.0617343217200694E-3</v>
      </c>
      <c r="K34" s="198">
        <f t="shared" si="12"/>
        <v>1</v>
      </c>
      <c r="L34" s="195">
        <v>4765</v>
      </c>
      <c r="M34" s="195">
        <v>2301</v>
      </c>
      <c r="N34" s="195">
        <v>1559</v>
      </c>
      <c r="O34" s="195">
        <v>2300</v>
      </c>
      <c r="P34" s="195">
        <v>2538</v>
      </c>
      <c r="Q34" s="196">
        <f t="shared" si="13"/>
        <v>0.10347826086956524</v>
      </c>
      <c r="R34" s="197">
        <f t="shared" si="14"/>
        <v>-0.46736621196222461</v>
      </c>
      <c r="S34" s="196">
        <f t="shared" si="19"/>
        <v>8.7557940725551048E-4</v>
      </c>
      <c r="T34" s="198">
        <f t="shared" si="16"/>
        <v>0.22325826882477129</v>
      </c>
      <c r="U34" s="195">
        <v>41424</v>
      </c>
      <c r="V34" s="195">
        <v>47938</v>
      </c>
      <c r="W34" s="195">
        <v>13667</v>
      </c>
      <c r="X34" s="195">
        <v>3789</v>
      </c>
      <c r="Y34" s="195">
        <v>5923</v>
      </c>
      <c r="Z34" s="195">
        <v>7096</v>
      </c>
      <c r="AA34" s="196">
        <f t="shared" si="17"/>
        <v>0.19804153300692207</v>
      </c>
      <c r="AB34" s="197">
        <f t="shared" si="1"/>
        <v>-0.85197546831323789</v>
      </c>
      <c r="AC34" s="195">
        <f t="shared" si="2"/>
        <v>1173</v>
      </c>
      <c r="AD34" s="195">
        <f t="shared" si="3"/>
        <v>-40842</v>
      </c>
      <c r="AE34" s="196">
        <f t="shared" si="18"/>
        <v>1.7485589050709441E-3</v>
      </c>
      <c r="AF34" s="198">
        <f t="shared" si="0"/>
        <v>0.62420830401125971</v>
      </c>
      <c r="AG34" s="121">
        <f t="shared" si="4"/>
        <v>1.2389032896658129E-2</v>
      </c>
      <c r="AH34" s="121">
        <f t="shared" si="5"/>
        <v>9.2953629285936305E-3</v>
      </c>
      <c r="AI34" s="121">
        <f t="shared" si="6"/>
        <v>3.2903763655626377E-3</v>
      </c>
      <c r="AJ34" s="121">
        <f t="shared" si="7"/>
        <v>1.6220806724281615E-3</v>
      </c>
      <c r="AK34" s="121">
        <f t="shared" si="8"/>
        <v>1.7485589050709441E-3</v>
      </c>
    </row>
    <row r="35" spans="1:37" x14ac:dyDescent="0.25">
      <c r="A35" s="206" t="s">
        <v>385</v>
      </c>
      <c r="B35" s="194" t="s">
        <v>218</v>
      </c>
      <c r="C35" s="195">
        <v>6165</v>
      </c>
      <c r="D35" s="195">
        <v>3374</v>
      </c>
      <c r="E35" s="195">
        <v>1026</v>
      </c>
      <c r="F35" s="195">
        <v>5928</v>
      </c>
      <c r="G35" s="195">
        <v>8368</v>
      </c>
      <c r="H35" s="196">
        <f t="shared" si="9"/>
        <v>0.41160593792172739</v>
      </c>
      <c r="I35" s="197">
        <f t="shared" si="10"/>
        <v>0.35733982157339828</v>
      </c>
      <c r="J35" s="196">
        <f t="shared" si="11"/>
        <v>7.8154405384883361E-4</v>
      </c>
      <c r="K35" s="198">
        <f t="shared" si="12"/>
        <v>1</v>
      </c>
      <c r="L35" s="195">
        <v>1853</v>
      </c>
      <c r="M35" s="195">
        <v>852</v>
      </c>
      <c r="N35" s="195">
        <v>359</v>
      </c>
      <c r="O35" s="195">
        <v>1710</v>
      </c>
      <c r="P35" s="195">
        <v>2409</v>
      </c>
      <c r="Q35" s="196">
        <f t="shared" si="13"/>
        <v>0.40877192982456134</v>
      </c>
      <c r="R35" s="197">
        <f t="shared" si="14"/>
        <v>0.30005396654074468</v>
      </c>
      <c r="S35" s="196">
        <f t="shared" si="19"/>
        <v>8.3107596220588053E-4</v>
      </c>
      <c r="T35" s="198">
        <f t="shared" si="16"/>
        <v>0.28788240917782026</v>
      </c>
      <c r="U35" s="195">
        <v>2096</v>
      </c>
      <c r="V35" s="195">
        <v>2695</v>
      </c>
      <c r="W35" s="195">
        <v>1677</v>
      </c>
      <c r="X35" s="195">
        <v>386</v>
      </c>
      <c r="Y35" s="195">
        <v>2843</v>
      </c>
      <c r="Z35" s="195">
        <v>4084</v>
      </c>
      <c r="AA35" s="196">
        <f t="shared" si="17"/>
        <v>0.4365107281041154</v>
      </c>
      <c r="AB35" s="197">
        <f t="shared" si="1"/>
        <v>0.51539888682745816</v>
      </c>
      <c r="AC35" s="195">
        <f t="shared" si="2"/>
        <v>1241</v>
      </c>
      <c r="AD35" s="195">
        <f t="shared" si="3"/>
        <v>1389</v>
      </c>
      <c r="AE35" s="196">
        <f t="shared" si="18"/>
        <v>1.0063577463796133E-3</v>
      </c>
      <c r="AF35" s="198">
        <f t="shared" si="0"/>
        <v>0.48804971319311663</v>
      </c>
      <c r="AG35" s="121">
        <f t="shared" si="4"/>
        <v>6.9649221195072092E-4</v>
      </c>
      <c r="AH35" s="121">
        <f t="shared" si="5"/>
        <v>1.140581227134815E-3</v>
      </c>
      <c r="AI35" s="121">
        <f t="shared" si="6"/>
        <v>3.352032929815725E-4</v>
      </c>
      <c r="AJ35" s="121">
        <f t="shared" si="7"/>
        <v>7.7858776831221731E-4</v>
      </c>
      <c r="AK35" s="121">
        <f t="shared" si="8"/>
        <v>1.0063577463796133E-3</v>
      </c>
    </row>
    <row r="36" spans="1:37" x14ac:dyDescent="0.25">
      <c r="A36" s="199" t="s">
        <v>386</v>
      </c>
      <c r="B36" s="200" t="s">
        <v>386</v>
      </c>
      <c r="C36" s="201">
        <f>C11-SUM(C12:C35)</f>
        <v>438410</v>
      </c>
      <c r="D36" s="201">
        <f>D11-SUM(D12:D35)</f>
        <v>163246</v>
      </c>
      <c r="E36" s="201">
        <f>E11-SUM(E12:E35)</f>
        <v>170562</v>
      </c>
      <c r="F36" s="201">
        <f>F11-SUM(F12:F35)</f>
        <v>381496</v>
      </c>
      <c r="G36" s="201">
        <f>G11-SUM(G12:G35)</f>
        <v>423618</v>
      </c>
      <c r="H36" s="202">
        <f t="shared" si="9"/>
        <v>0.11041269108981489</v>
      </c>
      <c r="I36" s="203">
        <f t="shared" si="10"/>
        <v>-3.3740106293195904E-2</v>
      </c>
      <c r="J36" s="202">
        <f t="shared" si="11"/>
        <v>3.9564546965025718E-2</v>
      </c>
      <c r="K36" s="204">
        <f t="shared" si="12"/>
        <v>1</v>
      </c>
      <c r="L36" s="201">
        <f>L11-SUM(L12:L35)</f>
        <v>117942</v>
      </c>
      <c r="M36" s="201">
        <f>M11-SUM(M12:M35)</f>
        <v>42562</v>
      </c>
      <c r="N36" s="201">
        <f>N11-SUM(N12:N35)</f>
        <v>52452</v>
      </c>
      <c r="O36" s="201">
        <f>O11-SUM(O12:O35)</f>
        <v>94601</v>
      </c>
      <c r="P36" s="201">
        <f>P11-SUM(P12:P35)</f>
        <v>118330</v>
      </c>
      <c r="Q36" s="202">
        <f t="shared" si="13"/>
        <v>0.25083244363167401</v>
      </c>
      <c r="R36" s="203">
        <f t="shared" si="14"/>
        <v>3.2897525902562119E-3</v>
      </c>
      <c r="S36" s="202">
        <f t="shared" si="19"/>
        <v>4.082242366451716E-2</v>
      </c>
      <c r="T36" s="204">
        <f t="shared" si="16"/>
        <v>0.27933185086563839</v>
      </c>
      <c r="U36" s="201">
        <f t="shared" ref="U36:Z36" si="20">U11-SUM(U12:U35)</f>
        <v>208139</v>
      </c>
      <c r="V36" s="201">
        <f t="shared" si="20"/>
        <v>208170</v>
      </c>
      <c r="W36" s="201">
        <f t="shared" si="20"/>
        <v>79406</v>
      </c>
      <c r="X36" s="201">
        <f t="shared" si="20"/>
        <v>87048</v>
      </c>
      <c r="Y36" s="201">
        <f t="shared" si="20"/>
        <v>193175</v>
      </c>
      <c r="Z36" s="201">
        <f t="shared" si="20"/>
        <v>205689</v>
      </c>
      <c r="AA36" s="202">
        <f t="shared" si="17"/>
        <v>6.4780639316681876E-2</v>
      </c>
      <c r="AB36" s="203">
        <f t="shared" si="1"/>
        <v>-1.1918143824758642E-2</v>
      </c>
      <c r="AC36" s="201">
        <f>Z36-Y36</f>
        <v>12514</v>
      </c>
      <c r="AD36" s="201">
        <f t="shared" si="3"/>
        <v>-2481</v>
      </c>
      <c r="AE36" s="202">
        <f t="shared" si="18"/>
        <v>5.0684798847961864E-2</v>
      </c>
      <c r="AF36" s="204">
        <f t="shared" si="0"/>
        <v>0.48555302182626803</v>
      </c>
      <c r="AG36" s="121">
        <f t="shared" si="4"/>
        <v>5.3799177648156428E-2</v>
      </c>
      <c r="AH36" s="121">
        <f t="shared" si="5"/>
        <v>5.4006555111429412E-2</v>
      </c>
      <c r="AI36" s="121">
        <f t="shared" si="6"/>
        <v>7.5592684578911717E-2</v>
      </c>
      <c r="AJ36" s="121">
        <f t="shared" si="7"/>
        <v>5.2903162906687499E-2</v>
      </c>
      <c r="AK36" s="121">
        <f t="shared" si="8"/>
        <v>5.0684798847961864E-2</v>
      </c>
    </row>
    <row r="37" spans="1:37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A37" s="121"/>
      <c r="AG37" s="121"/>
      <c r="AH37" s="121"/>
    </row>
    <row r="38" spans="1:37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2"/>
      <c r="AG38" s="50"/>
      <c r="AH38" s="50"/>
      <c r="AI38" s="50"/>
    </row>
    <row r="39" spans="1:37" s="184" customFormat="1" ht="75" x14ac:dyDescent="0.25">
      <c r="B39" s="180"/>
      <c r="C39" s="181" t="s">
        <v>529</v>
      </c>
      <c r="D39" s="181" t="s">
        <v>530</v>
      </c>
      <c r="E39" s="181" t="s">
        <v>531</v>
      </c>
      <c r="F39" s="181" t="s">
        <v>532</v>
      </c>
      <c r="G39" s="181" t="s">
        <v>533</v>
      </c>
      <c r="H39" s="182" t="str">
        <f>CONCATENATE("var. ",RIGHT(G39,2),"/",RIGHT(F39,2))</f>
        <v>var. 23/22</v>
      </c>
      <c r="I39" s="182" t="str">
        <f>CONCATENATE("var. ",RIGHT(G39,2),"/",RIGHT(C39,2))</f>
        <v>var. 23/19</v>
      </c>
      <c r="J39" s="182" t="str">
        <f>CONCATENATE("Cuota s/ total lugares de residencia ",RIGHT(G39,4))</f>
        <v>Cuota s/ total lugares de residencia 2023</v>
      </c>
      <c r="K39" s="183" t="str">
        <f>CONCATENATE("cuota s/ Canarias ",RIGHT(G39,4))</f>
        <v>cuota s/ Canarias 2023</v>
      </c>
      <c r="L39" s="181" t="s">
        <v>529</v>
      </c>
      <c r="M39" s="181" t="s">
        <v>530</v>
      </c>
      <c r="N39" s="181" t="s">
        <v>531</v>
      </c>
      <c r="O39" s="181" t="s">
        <v>532</v>
      </c>
      <c r="P39" s="181" t="s">
        <v>533</v>
      </c>
      <c r="Q39" s="182" t="str">
        <f>CONCATENATE("var. ",RIGHT(P39,2),"/",RIGHT(O39,2))</f>
        <v>var. 23/22</v>
      </c>
      <c r="R39" s="182" t="str">
        <f>CONCATENATE("var. ",RIGHT(P39,2),"/",RIGHT(L39,2))</f>
        <v>var. 23/19</v>
      </c>
      <c r="S39" s="182" t="str">
        <f>CONCATENATE("Cuota s/ total lugares de residencia ",RIGHT(P39,4))</f>
        <v>Cuota s/ total lugares de residencia 2023</v>
      </c>
      <c r="T39" s="183" t="str">
        <f>CONCATENATE("cuota s/ Canarias ",RIGHT(P39,4))</f>
        <v>cuota s/ Canarias 2023</v>
      </c>
      <c r="U39" s="181" t="s">
        <v>534</v>
      </c>
      <c r="V39" s="181" t="s">
        <v>529</v>
      </c>
      <c r="W39" s="181" t="s">
        <v>530</v>
      </c>
      <c r="X39" s="181" t="s">
        <v>531</v>
      </c>
      <c r="Y39" s="181" t="s">
        <v>532</v>
      </c>
      <c r="Z39" s="181" t="s">
        <v>533</v>
      </c>
      <c r="AA39" s="182" t="str">
        <f>CONCATENATE("var. ",RIGHT(Z39,2),"/",RIGHT(Y39,2))</f>
        <v>var. 23/22</v>
      </c>
      <c r="AB39" s="182" t="str">
        <f>CONCATENATE("var. ",RIGHT(Z39,2),"/",RIGHT(V39,2))</f>
        <v>var. 23/19</v>
      </c>
      <c r="AC39" s="181" t="str">
        <f>CONCATENATE("dif. ",RIGHT(Z39,2),"/",RIGHT(Y39,2))</f>
        <v>dif. 23/22</v>
      </c>
      <c r="AD39" s="181" t="str">
        <f>CONCATENATE("dif. ",RIGHT(Z39,2),"/",RIGHT(V39,2))</f>
        <v>dif. 23/19</v>
      </c>
      <c r="AE39" s="182" t="str">
        <f>CONCATENATE("Cuota s/ total lugares de residencia ",RIGHT(Z39,4))</f>
        <v>Cuota s/ total lugares de residencia 2023</v>
      </c>
      <c r="AF39" s="183" t="str">
        <f>CONCATENATE("cuota s/ Canarias ",RIGHT(Z39,4))</f>
        <v>cuota s/ Canarias 2023</v>
      </c>
      <c r="AG39" s="205"/>
      <c r="AH39" s="205"/>
      <c r="AI39" s="205"/>
    </row>
    <row r="40" spans="1:37" x14ac:dyDescent="0.25">
      <c r="B40" s="185" t="s">
        <v>134</v>
      </c>
      <c r="C40" s="186">
        <v>1439492</v>
      </c>
      <c r="D40" s="186">
        <v>554925</v>
      </c>
      <c r="E40" s="186">
        <v>498994</v>
      </c>
      <c r="F40" s="186">
        <v>1433416</v>
      </c>
      <c r="G40" s="186">
        <v>1555631</v>
      </c>
      <c r="H40" s="187">
        <f>IFERROR(G40/F40-1,"-")</f>
        <v>8.5261361670303737E-2</v>
      </c>
      <c r="I40" s="187">
        <f>IFERROR(G40/C40-1,"-")</f>
        <v>8.0680545636933054E-2</v>
      </c>
      <c r="J40" s="187">
        <f t="shared" ref="J40:J69" si="21">G40/G$40</f>
        <v>1</v>
      </c>
      <c r="K40" s="188">
        <f>G40/$G7</f>
        <v>0.14529088886626612</v>
      </c>
      <c r="L40" s="186">
        <v>1928076</v>
      </c>
      <c r="M40" s="186">
        <v>654903</v>
      </c>
      <c r="N40" s="186">
        <v>413330</v>
      </c>
      <c r="O40" s="186">
        <v>1769472</v>
      </c>
      <c r="P40" s="186">
        <v>1972282</v>
      </c>
      <c r="Q40" s="187">
        <f>IFERROR(P40/O40-1,"-")</f>
        <v>0.11461611147280082</v>
      </c>
      <c r="R40" s="187">
        <f>IFERROR(P40/L40-1,"-")</f>
        <v>2.2927519454627232E-2</v>
      </c>
      <c r="S40" s="187">
        <f t="shared" ref="S40:S69" si="22">P40/P$40</f>
        <v>1</v>
      </c>
      <c r="T40" s="188">
        <f>P40/$G7</f>
        <v>0.18420474063253886</v>
      </c>
      <c r="U40" s="186">
        <v>198841</v>
      </c>
      <c r="V40" s="186">
        <v>181042</v>
      </c>
      <c r="W40" s="186">
        <v>69915</v>
      </c>
      <c r="X40" s="186">
        <v>56836</v>
      </c>
      <c r="Y40" s="186">
        <v>113730</v>
      </c>
      <c r="Z40" s="186">
        <v>114268</v>
      </c>
      <c r="AA40" s="187">
        <f>IFERROR(Z40/Y40-1,"-")</f>
        <v>4.7305020662973263E-3</v>
      </c>
      <c r="AB40" s="187">
        <f t="shared" ref="AB40:AB69" si="23">IFERROR(Z40/V40-1,"-")</f>
        <v>-0.36883154185216693</v>
      </c>
      <c r="AC40" s="186">
        <f>Z40-Y40</f>
        <v>538</v>
      </c>
      <c r="AD40" s="186">
        <f t="shared" ref="AD40:AD69" si="24">Z40-V40</f>
        <v>-66774</v>
      </c>
      <c r="AE40" s="187">
        <f t="shared" ref="AE40:AE69" si="25">Z40/Z$40</f>
        <v>1</v>
      </c>
      <c r="AF40" s="188">
        <f>Z40/$G7</f>
        <v>1.0672260509703456E-2</v>
      </c>
      <c r="AG40" s="50"/>
      <c r="AH40" s="50"/>
      <c r="AI40" s="50"/>
    </row>
    <row r="41" spans="1:37" x14ac:dyDescent="0.25">
      <c r="B41" s="189" t="s">
        <v>167</v>
      </c>
      <c r="C41" s="190">
        <v>179306</v>
      </c>
      <c r="D41" s="190">
        <v>71024</v>
      </c>
      <c r="E41" s="190">
        <v>134711</v>
      </c>
      <c r="F41" s="190">
        <v>196321</v>
      </c>
      <c r="G41" s="190">
        <v>200442</v>
      </c>
      <c r="H41" s="191">
        <f>IFERROR(G41/F41-1,"-")</f>
        <v>2.0991131870762736E-2</v>
      </c>
      <c r="I41" s="192">
        <f>IFERROR(G41/C41-1,"-")</f>
        <v>0.11787670239701953</v>
      </c>
      <c r="J41" s="191">
        <f t="shared" si="21"/>
        <v>0.12884932223644296</v>
      </c>
      <c r="K41" s="193">
        <f t="shared" ref="K41:K69" si="26">G41/$G8</f>
        <v>9.5673358261744501E-2</v>
      </c>
      <c r="L41" s="190">
        <v>238183</v>
      </c>
      <c r="M41" s="190">
        <v>102509</v>
      </c>
      <c r="N41" s="190">
        <v>186791</v>
      </c>
      <c r="O41" s="190">
        <v>276975</v>
      </c>
      <c r="P41" s="190">
        <v>282158</v>
      </c>
      <c r="Q41" s="191">
        <f>IFERROR(P41/O41-1,"-")</f>
        <v>1.8712880223846984E-2</v>
      </c>
      <c r="R41" s="192">
        <f>IFERROR(P41/L41-1,"-")</f>
        <v>0.18462694650751743</v>
      </c>
      <c r="S41" s="191">
        <f t="shared" si="22"/>
        <v>0.14306169198927943</v>
      </c>
      <c r="T41" s="193">
        <f t="shared" ref="T41:T69" si="27">P41/$G8</f>
        <v>0.13467738009208302</v>
      </c>
      <c r="U41" s="190">
        <v>68413</v>
      </c>
      <c r="V41" s="190">
        <v>66000</v>
      </c>
      <c r="W41" s="190">
        <v>24937</v>
      </c>
      <c r="X41" s="190">
        <v>37919</v>
      </c>
      <c r="Y41" s="190">
        <v>71416</v>
      </c>
      <c r="Z41" s="190">
        <v>59787</v>
      </c>
      <c r="AA41" s="191">
        <f>IFERROR(Z41/Y41-1,"-")</f>
        <v>-0.1628346588999664</v>
      </c>
      <c r="AB41" s="192">
        <f t="shared" si="23"/>
        <v>-9.4136363636363685E-2</v>
      </c>
      <c r="AC41" s="190">
        <f t="shared" ref="AC41:AC68" si="28">Z41-Y41</f>
        <v>-11629</v>
      </c>
      <c r="AD41" s="190">
        <f t="shared" si="24"/>
        <v>-6213</v>
      </c>
      <c r="AE41" s="191">
        <f t="shared" si="25"/>
        <v>0.52321734868904679</v>
      </c>
      <c r="AF41" s="193">
        <f t="shared" ref="AF41:AF69" si="29">Z41/$G8</f>
        <v>2.8537048474845183E-2</v>
      </c>
      <c r="AG41" s="50"/>
      <c r="AH41" s="50"/>
      <c r="AI41" s="50"/>
    </row>
    <row r="42" spans="1:37" x14ac:dyDescent="0.25">
      <c r="B42" s="194" t="s">
        <v>98</v>
      </c>
      <c r="C42" s="195">
        <v>91503</v>
      </c>
      <c r="D42" s="195">
        <v>31344</v>
      </c>
      <c r="E42" s="195">
        <v>69307</v>
      </c>
      <c r="F42" s="195">
        <v>101081</v>
      </c>
      <c r="G42" s="195">
        <v>100683</v>
      </c>
      <c r="H42" s="196">
        <f>IFERROR(G42/F42-1,"-")</f>
        <v>-3.9374363134515589E-3</v>
      </c>
      <c r="I42" s="197">
        <f>IFERROR(G42/C42-1,"-")</f>
        <v>0.10032457952198293</v>
      </c>
      <c r="J42" s="196">
        <f t="shared" si="21"/>
        <v>6.4721646714420059E-2</v>
      </c>
      <c r="K42" s="198">
        <f t="shared" si="26"/>
        <v>9.9728498540469168E-2</v>
      </c>
      <c r="L42" s="195">
        <v>70934</v>
      </c>
      <c r="M42" s="195">
        <v>31616</v>
      </c>
      <c r="N42" s="195">
        <v>59221</v>
      </c>
      <c r="O42" s="195">
        <v>83292</v>
      </c>
      <c r="P42" s="195">
        <v>76160</v>
      </c>
      <c r="Q42" s="196">
        <f>IFERROR(P42/O42-1,"-")</f>
        <v>-8.5626470729481818E-2</v>
      </c>
      <c r="R42" s="197">
        <f>IFERROR(P42/L42-1,"-")</f>
        <v>7.3674119604139054E-2</v>
      </c>
      <c r="S42" s="196">
        <f t="shared" si="22"/>
        <v>3.8615167607877574E-2</v>
      </c>
      <c r="T42" s="198">
        <f t="shared" si="27"/>
        <v>7.5437983064093564E-2</v>
      </c>
      <c r="U42" s="195">
        <v>45336</v>
      </c>
      <c r="V42" s="195">
        <v>40893</v>
      </c>
      <c r="W42" s="195">
        <v>13769</v>
      </c>
      <c r="X42" s="195">
        <v>17533</v>
      </c>
      <c r="Y42" s="195">
        <v>27405</v>
      </c>
      <c r="Z42" s="195">
        <v>26646</v>
      </c>
      <c r="AA42" s="196">
        <f>IFERROR(Z42/Y42-1,"-")</f>
        <v>-2.7695675971537992E-2</v>
      </c>
      <c r="AB42" s="197">
        <f t="shared" si="23"/>
        <v>-0.34839703616755924</v>
      </c>
      <c r="AC42" s="195">
        <f t="shared" si="28"/>
        <v>-759</v>
      </c>
      <c r="AD42" s="195">
        <f t="shared" si="24"/>
        <v>-14247</v>
      </c>
      <c r="AE42" s="196">
        <f t="shared" si="25"/>
        <v>0.23318864423985719</v>
      </c>
      <c r="AF42" s="198">
        <f t="shared" si="29"/>
        <v>2.639338887507664E-2</v>
      </c>
      <c r="AG42" s="50"/>
      <c r="AH42" s="50"/>
      <c r="AI42" s="50"/>
    </row>
    <row r="43" spans="1:37" x14ac:dyDescent="0.25">
      <c r="B43" s="194" t="s">
        <v>171</v>
      </c>
      <c r="C43" s="195">
        <v>87803</v>
      </c>
      <c r="D43" s="195">
        <v>39680</v>
      </c>
      <c r="E43" s="195">
        <v>65404</v>
      </c>
      <c r="F43" s="195">
        <v>95240</v>
      </c>
      <c r="G43" s="195">
        <v>99759</v>
      </c>
      <c r="H43" s="196">
        <f>IFERROR(G43/F43-1,"-")</f>
        <v>4.7448551028979491E-2</v>
      </c>
      <c r="I43" s="197">
        <f>IFERROR(G43/C43-1,"-")</f>
        <v>0.13616846804778882</v>
      </c>
      <c r="J43" s="196">
        <f t="shared" si="21"/>
        <v>6.4127675522022892E-2</v>
      </c>
      <c r="K43" s="198">
        <f t="shared" si="26"/>
        <v>9.1901851229162737E-2</v>
      </c>
      <c r="L43" s="195">
        <v>167249</v>
      </c>
      <c r="M43" s="195">
        <v>70893</v>
      </c>
      <c r="N43" s="195">
        <v>127570</v>
      </c>
      <c r="O43" s="195">
        <v>193683</v>
      </c>
      <c r="P43" s="195">
        <v>205998</v>
      </c>
      <c r="Q43" s="196">
        <f>IFERROR(P43/O43-1,"-")</f>
        <v>6.3583277830268958E-2</v>
      </c>
      <c r="R43" s="197">
        <f>IFERROR(P43/L43-1,"-")</f>
        <v>0.23168449437664806</v>
      </c>
      <c r="S43" s="196">
        <f t="shared" si="22"/>
        <v>0.10444652438140185</v>
      </c>
      <c r="T43" s="198">
        <f t="shared" si="27"/>
        <v>0.18977332921846715</v>
      </c>
      <c r="U43" s="195">
        <v>23077</v>
      </c>
      <c r="V43" s="195">
        <v>25107</v>
      </c>
      <c r="W43" s="195">
        <v>11168</v>
      </c>
      <c r="X43" s="195">
        <v>20386</v>
      </c>
      <c r="Y43" s="195">
        <v>44011</v>
      </c>
      <c r="Z43" s="195">
        <v>33141</v>
      </c>
      <c r="AA43" s="196">
        <f>IFERROR(Z43/Y43-1,"-")</f>
        <v>-0.24698370861829999</v>
      </c>
      <c r="AB43" s="197">
        <f t="shared" si="23"/>
        <v>0.31999044091289286</v>
      </c>
      <c r="AC43" s="195">
        <f t="shared" si="28"/>
        <v>-10870</v>
      </c>
      <c r="AD43" s="195">
        <f t="shared" si="24"/>
        <v>8034</v>
      </c>
      <c r="AE43" s="196">
        <f t="shared" si="25"/>
        <v>0.2900287044491896</v>
      </c>
      <c r="AF43" s="198">
        <f t="shared" si="29"/>
        <v>3.0530771675595005E-2</v>
      </c>
      <c r="AG43" s="50"/>
      <c r="AH43" s="50"/>
      <c r="AI43" s="50"/>
    </row>
    <row r="44" spans="1:37" x14ac:dyDescent="0.25">
      <c r="B44" s="189" t="s">
        <v>179</v>
      </c>
      <c r="C44" s="190">
        <v>1260186</v>
      </c>
      <c r="D44" s="190">
        <v>483901</v>
      </c>
      <c r="E44" s="190">
        <v>364283</v>
      </c>
      <c r="F44" s="190">
        <v>1237095</v>
      </c>
      <c r="G44" s="190">
        <v>1355189</v>
      </c>
      <c r="H44" s="191">
        <f>IFERROR(G44/F44-1,"-")</f>
        <v>9.5460736645124333E-2</v>
      </c>
      <c r="I44" s="192">
        <f>IFERROR(G44/C44-1,"-")</f>
        <v>7.5388077632984274E-2</v>
      </c>
      <c r="J44" s="191">
        <f t="shared" si="21"/>
        <v>0.87115067776355704</v>
      </c>
      <c r="K44" s="193">
        <f t="shared" si="26"/>
        <v>0.15736156667995055</v>
      </c>
      <c r="L44" s="190">
        <v>1689893</v>
      </c>
      <c r="M44" s="190">
        <v>552394</v>
      </c>
      <c r="N44" s="190">
        <v>226539</v>
      </c>
      <c r="O44" s="190">
        <v>1492497</v>
      </c>
      <c r="P44" s="190">
        <v>1690124</v>
      </c>
      <c r="Q44" s="191">
        <f>IFERROR(P44/O44-1,"-")</f>
        <v>0.13241366649313191</v>
      </c>
      <c r="R44" s="192">
        <f>IFERROR(P44/L44-1,"-")</f>
        <v>1.3669504518931674E-4</v>
      </c>
      <c r="S44" s="191">
        <f t="shared" si="22"/>
        <v>0.85693830801072057</v>
      </c>
      <c r="T44" s="193">
        <f t="shared" si="27"/>
        <v>0.19625348237285334</v>
      </c>
      <c r="U44" s="190">
        <v>130428</v>
      </c>
      <c r="V44" s="190">
        <v>115042</v>
      </c>
      <c r="W44" s="190">
        <v>44978</v>
      </c>
      <c r="X44" s="190">
        <v>18917</v>
      </c>
      <c r="Y44" s="190">
        <v>42314</v>
      </c>
      <c r="Z44" s="190">
        <v>54481</v>
      </c>
      <c r="AA44" s="191">
        <f>IFERROR(Z44/Y44-1,"-")</f>
        <v>0.28754076664933592</v>
      </c>
      <c r="AB44" s="192">
        <f t="shared" si="23"/>
        <v>-0.52642513169103455</v>
      </c>
      <c r="AC44" s="190">
        <f t="shared" si="28"/>
        <v>12167</v>
      </c>
      <c r="AD44" s="190">
        <f t="shared" si="24"/>
        <v>-60561</v>
      </c>
      <c r="AE44" s="191">
        <f t="shared" si="25"/>
        <v>0.47678265131095321</v>
      </c>
      <c r="AF44" s="193">
        <f t="shared" si="29"/>
        <v>6.3262139187156815E-3</v>
      </c>
      <c r="AG44" s="50"/>
      <c r="AH44" s="50"/>
      <c r="AI44" s="50"/>
    </row>
    <row r="45" spans="1:37" x14ac:dyDescent="0.25">
      <c r="B45" s="194" t="s">
        <v>183</v>
      </c>
      <c r="C45" s="195">
        <v>344573</v>
      </c>
      <c r="D45" s="195">
        <v>101072</v>
      </c>
      <c r="E45" s="195">
        <v>21665</v>
      </c>
      <c r="F45" s="195">
        <v>335214</v>
      </c>
      <c r="G45" s="195">
        <v>407274</v>
      </c>
      <c r="H45" s="196">
        <f t="shared" ref="H45:H69" si="30">IFERROR(G45/F45-1,"-")</f>
        <v>0.21496715530974253</v>
      </c>
      <c r="I45" s="197">
        <f t="shared" ref="I45:I69" si="31">IFERROR(G45/C45-1,"-")</f>
        <v>0.18196724641803042</v>
      </c>
      <c r="J45" s="196">
        <f t="shared" si="21"/>
        <v>0.26180630239433389</v>
      </c>
      <c r="K45" s="198">
        <f t="shared" si="26"/>
        <v>0.11907611153813881</v>
      </c>
      <c r="L45" s="195">
        <v>880450</v>
      </c>
      <c r="M45" s="195">
        <v>271851</v>
      </c>
      <c r="N45" s="195">
        <v>57823</v>
      </c>
      <c r="O45" s="195">
        <v>778746</v>
      </c>
      <c r="P45" s="195">
        <v>908571</v>
      </c>
      <c r="Q45" s="196">
        <f t="shared" ref="Q45:Q69" si="32">IFERROR(P45/O45-1,"-")</f>
        <v>0.16671032660199869</v>
      </c>
      <c r="R45" s="197">
        <f t="shared" ref="R45:R69" si="33">IFERROR(P45/L45-1,"-")</f>
        <v>3.1939349196433708E-2</v>
      </c>
      <c r="S45" s="196">
        <f t="shared" si="22"/>
        <v>0.46066992448341565</v>
      </c>
      <c r="T45" s="198">
        <f t="shared" si="27"/>
        <v>0.26564205359614979</v>
      </c>
      <c r="U45" s="195">
        <v>22941</v>
      </c>
      <c r="V45" s="195">
        <v>18767</v>
      </c>
      <c r="W45" s="195">
        <v>7130</v>
      </c>
      <c r="X45" s="195">
        <v>1558</v>
      </c>
      <c r="Y45" s="195">
        <v>9489</v>
      </c>
      <c r="Z45" s="195">
        <v>8792</v>
      </c>
      <c r="AA45" s="196">
        <f t="shared" ref="AA45:AA69" si="34">IFERROR(Z45/Y45-1,"-")</f>
        <v>-7.3453472441774692E-2</v>
      </c>
      <c r="AB45" s="197">
        <f t="shared" si="23"/>
        <v>-0.53151809026482655</v>
      </c>
      <c r="AC45" s="195">
        <f t="shared" si="28"/>
        <v>-697</v>
      </c>
      <c r="AD45" s="195">
        <f t="shared" si="24"/>
        <v>-9975</v>
      </c>
      <c r="AE45" s="196">
        <f t="shared" si="25"/>
        <v>7.6941925998529767E-2</v>
      </c>
      <c r="AF45" s="198">
        <f t="shared" si="29"/>
        <v>2.570547524868556E-3</v>
      </c>
      <c r="AG45" s="50"/>
      <c r="AH45" s="50"/>
      <c r="AI45" s="50"/>
    </row>
    <row r="46" spans="1:37" x14ac:dyDescent="0.25">
      <c r="B46" s="194" t="s">
        <v>187</v>
      </c>
      <c r="C46" s="195">
        <v>503652</v>
      </c>
      <c r="D46" s="195">
        <v>222432</v>
      </c>
      <c r="E46" s="195">
        <v>171994</v>
      </c>
      <c r="F46" s="195">
        <v>477202</v>
      </c>
      <c r="G46" s="195">
        <v>494430</v>
      </c>
      <c r="H46" s="196">
        <f t="shared" si="30"/>
        <v>3.6102111893914879E-2</v>
      </c>
      <c r="I46" s="197">
        <f t="shared" si="31"/>
        <v>-1.8310261847466092E-2</v>
      </c>
      <c r="J46" s="196">
        <f t="shared" si="21"/>
        <v>0.3178324422694071</v>
      </c>
      <c r="K46" s="198">
        <f t="shared" si="26"/>
        <v>0.33856140675232899</v>
      </c>
      <c r="L46" s="195">
        <v>223005</v>
      </c>
      <c r="M46" s="195">
        <v>77911</v>
      </c>
      <c r="N46" s="195">
        <v>33019</v>
      </c>
      <c r="O46" s="195">
        <v>148913</v>
      </c>
      <c r="P46" s="195">
        <v>162920</v>
      </c>
      <c r="Q46" s="196">
        <f t="shared" si="32"/>
        <v>9.4061633302666703E-2</v>
      </c>
      <c r="R46" s="197">
        <f t="shared" si="33"/>
        <v>-0.26943342077531895</v>
      </c>
      <c r="S46" s="196">
        <f t="shared" si="22"/>
        <v>8.2604820203196094E-2</v>
      </c>
      <c r="T46" s="198">
        <f t="shared" si="27"/>
        <v>0.111559622976133</v>
      </c>
      <c r="U46" s="195">
        <v>48050</v>
      </c>
      <c r="V46" s="195">
        <v>46846</v>
      </c>
      <c r="W46" s="195">
        <v>19016</v>
      </c>
      <c r="X46" s="195">
        <v>7068</v>
      </c>
      <c r="Y46" s="195">
        <v>11382</v>
      </c>
      <c r="Z46" s="195">
        <v>16003</v>
      </c>
      <c r="AA46" s="196">
        <f t="shared" si="34"/>
        <v>0.40599191706202786</v>
      </c>
      <c r="AB46" s="197">
        <f t="shared" si="23"/>
        <v>-0.65839132476625539</v>
      </c>
      <c r="AC46" s="195">
        <f t="shared" si="28"/>
        <v>4621</v>
      </c>
      <c r="AD46" s="195">
        <f t="shared" si="24"/>
        <v>-30843</v>
      </c>
      <c r="AE46" s="196">
        <f t="shared" si="25"/>
        <v>0.14004795743340218</v>
      </c>
      <c r="AF46" s="198">
        <f t="shared" si="29"/>
        <v>1.0958069276252496E-2</v>
      </c>
      <c r="AG46" s="50"/>
      <c r="AH46" s="50"/>
      <c r="AI46" s="50"/>
    </row>
    <row r="47" spans="1:37" x14ac:dyDescent="0.25">
      <c r="B47" s="194" t="s">
        <v>191</v>
      </c>
      <c r="C47" s="195">
        <v>85445</v>
      </c>
      <c r="D47" s="195">
        <v>30580</v>
      </c>
      <c r="E47" s="195">
        <v>37635</v>
      </c>
      <c r="F47" s="195">
        <v>92276</v>
      </c>
      <c r="G47" s="195">
        <v>84014</v>
      </c>
      <c r="H47" s="196">
        <f t="shared" si="30"/>
        <v>-8.9535740604274161E-2</v>
      </c>
      <c r="I47" s="197">
        <f t="shared" si="31"/>
        <v>-1.674761542512726E-2</v>
      </c>
      <c r="J47" s="196">
        <f t="shared" si="21"/>
        <v>5.400638069053651E-2</v>
      </c>
      <c r="K47" s="198">
        <f t="shared" si="26"/>
        <v>0.17944155985621438</v>
      </c>
      <c r="L47" s="195">
        <v>99900</v>
      </c>
      <c r="M47" s="195">
        <v>35686</v>
      </c>
      <c r="N47" s="195">
        <v>45990</v>
      </c>
      <c r="O47" s="195">
        <v>108211</v>
      </c>
      <c r="P47" s="195">
        <v>126647</v>
      </c>
      <c r="Q47" s="196">
        <f t="shared" si="32"/>
        <v>0.17037084954394666</v>
      </c>
      <c r="R47" s="197">
        <f t="shared" si="33"/>
        <v>0.26773773773773768</v>
      </c>
      <c r="S47" s="196">
        <f t="shared" si="22"/>
        <v>6.42134339815503E-2</v>
      </c>
      <c r="T47" s="198">
        <f t="shared" si="27"/>
        <v>0.27049938380638922</v>
      </c>
      <c r="U47" s="195">
        <v>11651</v>
      </c>
      <c r="V47" s="195">
        <v>7649</v>
      </c>
      <c r="W47" s="195">
        <v>1379</v>
      </c>
      <c r="X47" s="195">
        <v>1389</v>
      </c>
      <c r="Y47" s="195">
        <v>3106</v>
      </c>
      <c r="Z47" s="195">
        <v>2169</v>
      </c>
      <c r="AA47" s="196">
        <f t="shared" si="34"/>
        <v>-0.3016741790083709</v>
      </c>
      <c r="AB47" s="197">
        <f t="shared" si="23"/>
        <v>-0.716433520721663</v>
      </c>
      <c r="AC47" s="195">
        <f t="shared" si="28"/>
        <v>-937</v>
      </c>
      <c r="AD47" s="195">
        <f t="shared" si="24"/>
        <v>-5480</v>
      </c>
      <c r="AE47" s="196">
        <f t="shared" si="25"/>
        <v>1.8981692162285155E-2</v>
      </c>
      <c r="AF47" s="198">
        <f t="shared" si="29"/>
        <v>4.6326653096880159E-3</v>
      </c>
      <c r="AG47" s="50"/>
      <c r="AH47" s="50"/>
      <c r="AI47" s="50"/>
    </row>
    <row r="48" spans="1:37" x14ac:dyDescent="0.25">
      <c r="B48" s="194" t="s">
        <v>200</v>
      </c>
      <c r="C48" s="195">
        <v>34251</v>
      </c>
      <c r="D48" s="195">
        <v>14739</v>
      </c>
      <c r="E48" s="195">
        <v>9905</v>
      </c>
      <c r="F48" s="195">
        <v>48490</v>
      </c>
      <c r="G48" s="195">
        <v>43874</v>
      </c>
      <c r="H48" s="196">
        <f t="shared" si="30"/>
        <v>-9.5194885543411045E-2</v>
      </c>
      <c r="I48" s="197">
        <f t="shared" si="31"/>
        <v>0.28095530057516571</v>
      </c>
      <c r="J48" s="196">
        <f t="shared" si="21"/>
        <v>2.820334642341275E-2</v>
      </c>
      <c r="K48" s="198">
        <f t="shared" si="26"/>
        <v>0.10037359273587473</v>
      </c>
      <c r="L48" s="195">
        <v>61672</v>
      </c>
      <c r="M48" s="195">
        <v>25775</v>
      </c>
      <c r="N48" s="195">
        <v>10558</v>
      </c>
      <c r="O48" s="195">
        <v>75767</v>
      </c>
      <c r="P48" s="195">
        <v>63148</v>
      </c>
      <c r="Q48" s="196">
        <f t="shared" si="32"/>
        <v>-0.16655008116990244</v>
      </c>
      <c r="R48" s="197">
        <f t="shared" si="33"/>
        <v>2.3933065248410879E-2</v>
      </c>
      <c r="S48" s="196">
        <f t="shared" si="22"/>
        <v>3.2017733772351016E-2</v>
      </c>
      <c r="T48" s="198">
        <f t="shared" si="27"/>
        <v>0.14446805930813278</v>
      </c>
      <c r="U48" s="195">
        <v>14988</v>
      </c>
      <c r="V48" s="195">
        <v>13256</v>
      </c>
      <c r="W48" s="195">
        <v>4251</v>
      </c>
      <c r="X48" s="195">
        <v>1059</v>
      </c>
      <c r="Y48" s="195">
        <v>3764</v>
      </c>
      <c r="Z48" s="195">
        <v>3701</v>
      </c>
      <c r="AA48" s="196">
        <f t="shared" si="34"/>
        <v>-1.6737513283740735E-2</v>
      </c>
      <c r="AB48" s="197">
        <f t="shared" si="23"/>
        <v>-0.72080567290283648</v>
      </c>
      <c r="AC48" s="195">
        <f t="shared" si="28"/>
        <v>-63</v>
      </c>
      <c r="AD48" s="195">
        <f t="shared" si="24"/>
        <v>-9555</v>
      </c>
      <c r="AE48" s="196">
        <f t="shared" si="25"/>
        <v>3.2388770259390208E-2</v>
      </c>
      <c r="AF48" s="198">
        <f t="shared" si="29"/>
        <v>8.4670343874611934E-3</v>
      </c>
      <c r="AG48" s="50"/>
      <c r="AH48" s="50"/>
      <c r="AI48" s="50"/>
    </row>
    <row r="49" spans="2:35" x14ac:dyDescent="0.25">
      <c r="B49" s="194" t="s">
        <v>195</v>
      </c>
      <c r="C49" s="195">
        <v>8384</v>
      </c>
      <c r="D49" s="195">
        <v>4440</v>
      </c>
      <c r="E49" s="195">
        <v>4620</v>
      </c>
      <c r="F49" s="195">
        <v>9885</v>
      </c>
      <c r="G49" s="195">
        <v>9045</v>
      </c>
      <c r="H49" s="196">
        <f t="shared" si="30"/>
        <v>-8.4977238239757225E-2</v>
      </c>
      <c r="I49" s="197">
        <f t="shared" si="31"/>
        <v>7.8840648854961781E-2</v>
      </c>
      <c r="J49" s="196">
        <f t="shared" si="21"/>
        <v>5.8143608606411159E-3</v>
      </c>
      <c r="K49" s="198">
        <f t="shared" si="26"/>
        <v>3.9052886545859616E-2</v>
      </c>
      <c r="L49" s="195">
        <v>32276</v>
      </c>
      <c r="M49" s="195">
        <v>11120</v>
      </c>
      <c r="N49" s="195">
        <v>10267</v>
      </c>
      <c r="O49" s="195">
        <v>27833</v>
      </c>
      <c r="P49" s="195">
        <v>30038</v>
      </c>
      <c r="Q49" s="196">
        <f t="shared" si="32"/>
        <v>7.9222505658750331E-2</v>
      </c>
      <c r="R49" s="197">
        <f t="shared" si="33"/>
        <v>-6.9339447267319332E-2</v>
      </c>
      <c r="S49" s="196">
        <f t="shared" si="22"/>
        <v>1.5230073589882176E-2</v>
      </c>
      <c r="T49" s="198">
        <f t="shared" si="27"/>
        <v>0.12969271487722844</v>
      </c>
      <c r="U49" s="195">
        <v>3283</v>
      </c>
      <c r="V49" s="195">
        <v>3756</v>
      </c>
      <c r="W49" s="195">
        <v>1079</v>
      </c>
      <c r="X49" s="195">
        <v>1013</v>
      </c>
      <c r="Y49" s="195">
        <v>1430</v>
      </c>
      <c r="Z49" s="195">
        <v>1672</v>
      </c>
      <c r="AA49" s="196">
        <f t="shared" si="34"/>
        <v>0.1692307692307693</v>
      </c>
      <c r="AB49" s="197">
        <f t="shared" si="23"/>
        <v>-0.5548455804046859</v>
      </c>
      <c r="AC49" s="195">
        <f t="shared" si="28"/>
        <v>242</v>
      </c>
      <c r="AD49" s="195">
        <f t="shared" si="24"/>
        <v>-2084</v>
      </c>
      <c r="AE49" s="196">
        <f t="shared" si="25"/>
        <v>1.4632268001540239E-2</v>
      </c>
      <c r="AF49" s="198">
        <f t="shared" si="29"/>
        <v>7.2190631624850501E-3</v>
      </c>
      <c r="AG49" s="50"/>
      <c r="AH49" s="50"/>
      <c r="AI49" s="50"/>
    </row>
    <row r="50" spans="2:35" x14ac:dyDescent="0.25">
      <c r="B50" s="194" t="s">
        <v>204</v>
      </c>
      <c r="C50" s="195">
        <v>53580</v>
      </c>
      <c r="D50" s="195">
        <v>15500</v>
      </c>
      <c r="E50" s="195">
        <v>24635</v>
      </c>
      <c r="F50" s="195">
        <v>55531</v>
      </c>
      <c r="G50" s="195">
        <v>46118</v>
      </c>
      <c r="H50" s="196">
        <f t="shared" si="30"/>
        <v>-0.16950892294394126</v>
      </c>
      <c r="I50" s="197">
        <f t="shared" si="31"/>
        <v>-0.13926838372527062</v>
      </c>
      <c r="J50" s="196">
        <f t="shared" si="21"/>
        <v>2.9645847890663019E-2</v>
      </c>
      <c r="K50" s="198">
        <f t="shared" si="26"/>
        <v>0.17265739946912662</v>
      </c>
      <c r="L50" s="195">
        <v>37178</v>
      </c>
      <c r="M50" s="195">
        <v>12648</v>
      </c>
      <c r="N50" s="195">
        <v>12246</v>
      </c>
      <c r="O50" s="195">
        <v>36642</v>
      </c>
      <c r="P50" s="195">
        <v>39950</v>
      </c>
      <c r="Q50" s="196">
        <f t="shared" si="32"/>
        <v>9.0278914906391616E-2</v>
      </c>
      <c r="R50" s="197">
        <f t="shared" si="33"/>
        <v>7.4560223788261881E-2</v>
      </c>
      <c r="S50" s="196">
        <f t="shared" si="22"/>
        <v>2.0255724080025066E-2</v>
      </c>
      <c r="T50" s="198">
        <f t="shared" si="27"/>
        <v>0.14956552991872171</v>
      </c>
      <c r="U50" s="195">
        <v>1694</v>
      </c>
      <c r="V50" s="195">
        <v>1711</v>
      </c>
      <c r="W50" s="195">
        <v>547</v>
      </c>
      <c r="X50" s="195">
        <v>703</v>
      </c>
      <c r="Y50" s="195">
        <v>1497</v>
      </c>
      <c r="Z50" s="195">
        <v>1354</v>
      </c>
      <c r="AA50" s="196">
        <f t="shared" si="34"/>
        <v>-9.5524382097528338E-2</v>
      </c>
      <c r="AB50" s="197">
        <f t="shared" si="23"/>
        <v>-0.20864991233196961</v>
      </c>
      <c r="AC50" s="195">
        <f t="shared" si="28"/>
        <v>-143</v>
      </c>
      <c r="AD50" s="195">
        <f t="shared" si="24"/>
        <v>-357</v>
      </c>
      <c r="AE50" s="196">
        <f t="shared" si="25"/>
        <v>1.1849336647180313E-2</v>
      </c>
      <c r="AF50" s="198">
        <f t="shared" si="29"/>
        <v>5.0691295997484153E-3</v>
      </c>
      <c r="AG50" s="50"/>
      <c r="AH50" s="50"/>
      <c r="AI50" s="50"/>
    </row>
    <row r="51" spans="2:35" x14ac:dyDescent="0.25">
      <c r="B51" s="194" t="s">
        <v>208</v>
      </c>
      <c r="C51" s="195">
        <v>18308</v>
      </c>
      <c r="D51" s="195">
        <v>5911</v>
      </c>
      <c r="E51" s="195">
        <v>2946</v>
      </c>
      <c r="F51" s="195">
        <v>18652</v>
      </c>
      <c r="G51" s="195">
        <v>29900</v>
      </c>
      <c r="H51" s="196">
        <f t="shared" si="30"/>
        <v>0.60304524983915941</v>
      </c>
      <c r="I51" s="197">
        <f t="shared" si="31"/>
        <v>0.63316582914572872</v>
      </c>
      <c r="J51" s="196">
        <f t="shared" si="21"/>
        <v>1.9220496377354269E-2</v>
      </c>
      <c r="K51" s="198">
        <f t="shared" si="26"/>
        <v>7.052735116723946E-2</v>
      </c>
      <c r="L51" s="195">
        <v>187300</v>
      </c>
      <c r="M51" s="195">
        <v>47905</v>
      </c>
      <c r="N51" s="195">
        <v>19967</v>
      </c>
      <c r="O51" s="195">
        <v>170251</v>
      </c>
      <c r="P51" s="195">
        <v>207852</v>
      </c>
      <c r="Q51" s="196">
        <f t="shared" si="32"/>
        <v>0.22085626516143808</v>
      </c>
      <c r="R51" s="197">
        <f t="shared" si="33"/>
        <v>0.10972770955686073</v>
      </c>
      <c r="S51" s="196">
        <f t="shared" si="22"/>
        <v>0.10538655222731841</v>
      </c>
      <c r="T51" s="198">
        <f t="shared" si="27"/>
        <v>0.49027595300378113</v>
      </c>
      <c r="U51" s="195">
        <v>288</v>
      </c>
      <c r="V51" s="195">
        <v>248</v>
      </c>
      <c r="W51" s="195">
        <v>131</v>
      </c>
      <c r="X51" s="195">
        <v>50</v>
      </c>
      <c r="Y51" s="195">
        <v>140</v>
      </c>
      <c r="Z51" s="195">
        <v>232</v>
      </c>
      <c r="AA51" s="196">
        <f t="shared" si="34"/>
        <v>0.65714285714285725</v>
      </c>
      <c r="AB51" s="197">
        <f t="shared" si="23"/>
        <v>-6.4516129032258118E-2</v>
      </c>
      <c r="AC51" s="195">
        <f t="shared" si="28"/>
        <v>92</v>
      </c>
      <c r="AD51" s="195">
        <f t="shared" si="24"/>
        <v>-16</v>
      </c>
      <c r="AE51" s="196">
        <f t="shared" si="25"/>
        <v>2.0303146987783105E-3</v>
      </c>
      <c r="AF51" s="198">
        <f t="shared" si="29"/>
        <v>5.4723563447490141E-4</v>
      </c>
      <c r="AG51" s="50"/>
      <c r="AH51" s="50"/>
      <c r="AI51" s="50"/>
    </row>
    <row r="52" spans="2:35" x14ac:dyDescent="0.25">
      <c r="B52" s="194" t="s">
        <v>230</v>
      </c>
      <c r="C52" s="195">
        <v>33491</v>
      </c>
      <c r="D52" s="195">
        <v>15778</v>
      </c>
      <c r="E52" s="195">
        <v>32547</v>
      </c>
      <c r="F52" s="195">
        <v>55508</v>
      </c>
      <c r="G52" s="195">
        <v>68348</v>
      </c>
      <c r="H52" s="196">
        <f t="shared" si="30"/>
        <v>0.23131800821503212</v>
      </c>
      <c r="I52" s="197">
        <f t="shared" si="31"/>
        <v>1.0407870771251977</v>
      </c>
      <c r="J52" s="196">
        <f t="shared" si="21"/>
        <v>4.393586911034815E-2</v>
      </c>
      <c r="K52" s="198">
        <f t="shared" si="26"/>
        <v>0.28303910484969708</v>
      </c>
      <c r="L52" s="195">
        <v>30978</v>
      </c>
      <c r="M52" s="195">
        <v>10001</v>
      </c>
      <c r="N52" s="195">
        <v>4936</v>
      </c>
      <c r="O52" s="195">
        <v>24093</v>
      </c>
      <c r="P52" s="195">
        <v>26592</v>
      </c>
      <c r="Q52" s="196">
        <f t="shared" si="32"/>
        <v>0.10372307309176931</v>
      </c>
      <c r="R52" s="197">
        <f t="shared" si="33"/>
        <v>-0.14158435018400151</v>
      </c>
      <c r="S52" s="196">
        <f t="shared" si="22"/>
        <v>1.3482858942078263E-2</v>
      </c>
      <c r="T52" s="198">
        <f t="shared" si="27"/>
        <v>0.1101213770141503</v>
      </c>
      <c r="U52" s="195">
        <v>4470</v>
      </c>
      <c r="V52" s="195">
        <v>2707</v>
      </c>
      <c r="W52" s="195">
        <v>359</v>
      </c>
      <c r="X52" s="195">
        <v>2673</v>
      </c>
      <c r="Y52" s="195">
        <v>598</v>
      </c>
      <c r="Z52" s="195">
        <v>2478</v>
      </c>
      <c r="AA52" s="196">
        <f t="shared" si="34"/>
        <v>3.1438127090301</v>
      </c>
      <c r="AB52" s="197">
        <f t="shared" si="23"/>
        <v>-8.4595493165866231E-2</v>
      </c>
      <c r="AC52" s="195">
        <f t="shared" si="28"/>
        <v>1880</v>
      </c>
      <c r="AD52" s="195">
        <f t="shared" si="24"/>
        <v>-229</v>
      </c>
      <c r="AE52" s="196">
        <f t="shared" si="25"/>
        <v>2.1685861308502818E-2</v>
      </c>
      <c r="AF52" s="198">
        <f t="shared" si="29"/>
        <v>1.0261761892338465E-2</v>
      </c>
      <c r="AG52" s="50"/>
      <c r="AH52" s="50"/>
      <c r="AI52" s="50"/>
    </row>
    <row r="53" spans="2:35" x14ac:dyDescent="0.25">
      <c r="B53" s="194" t="s">
        <v>220</v>
      </c>
      <c r="C53" s="195">
        <v>19704</v>
      </c>
      <c r="D53" s="195">
        <v>9983</v>
      </c>
      <c r="E53" s="195">
        <v>8388</v>
      </c>
      <c r="F53" s="195">
        <v>20022</v>
      </c>
      <c r="G53" s="195">
        <v>19912</v>
      </c>
      <c r="H53" s="196">
        <f t="shared" si="30"/>
        <v>-5.4939566476875923E-3</v>
      </c>
      <c r="I53" s="197">
        <f t="shared" si="31"/>
        <v>1.0556232237109109E-2</v>
      </c>
      <c r="J53" s="196">
        <f t="shared" si="21"/>
        <v>1.2799950630965827E-2</v>
      </c>
      <c r="K53" s="198">
        <f t="shared" si="26"/>
        <v>0.10452767789180818</v>
      </c>
      <c r="L53" s="195">
        <v>27732</v>
      </c>
      <c r="M53" s="195">
        <v>11100</v>
      </c>
      <c r="N53" s="195">
        <v>7625</v>
      </c>
      <c r="O53" s="195">
        <v>29243</v>
      </c>
      <c r="P53" s="195">
        <v>23513</v>
      </c>
      <c r="Q53" s="196">
        <f t="shared" si="32"/>
        <v>-0.19594432855726152</v>
      </c>
      <c r="R53" s="197">
        <f t="shared" si="33"/>
        <v>-0.15213471801528922</v>
      </c>
      <c r="S53" s="196">
        <f t="shared" si="22"/>
        <v>1.1921723161292351E-2</v>
      </c>
      <c r="T53" s="198">
        <f t="shared" si="27"/>
        <v>0.1234310611827082</v>
      </c>
      <c r="U53" s="195">
        <v>4755</v>
      </c>
      <c r="V53" s="195">
        <v>3203</v>
      </c>
      <c r="W53" s="195">
        <v>3997</v>
      </c>
      <c r="X53" s="195">
        <v>55</v>
      </c>
      <c r="Y53" s="195">
        <v>208</v>
      </c>
      <c r="Z53" s="195">
        <v>7365</v>
      </c>
      <c r="AA53" s="196">
        <f t="shared" si="34"/>
        <v>34.408653846153847</v>
      </c>
      <c r="AB53" s="197">
        <f t="shared" si="23"/>
        <v>1.2994068061192632</v>
      </c>
      <c r="AC53" s="195">
        <f t="shared" si="28"/>
        <v>7157</v>
      </c>
      <c r="AD53" s="195">
        <f t="shared" si="24"/>
        <v>4162</v>
      </c>
      <c r="AE53" s="196">
        <f t="shared" si="25"/>
        <v>6.4453740329751111E-2</v>
      </c>
      <c r="AF53" s="198">
        <f t="shared" si="29"/>
        <v>3.8662432084831624E-2</v>
      </c>
      <c r="AG53" s="50"/>
      <c r="AH53" s="50"/>
      <c r="AI53" s="50"/>
    </row>
    <row r="54" spans="2:35" x14ac:dyDescent="0.25">
      <c r="B54" s="194" t="s">
        <v>232</v>
      </c>
      <c r="C54" s="195">
        <v>43</v>
      </c>
      <c r="D54" s="195">
        <v>12</v>
      </c>
      <c r="E54" s="195">
        <v>10</v>
      </c>
      <c r="F54" s="195">
        <v>84</v>
      </c>
      <c r="G54" s="195">
        <v>139</v>
      </c>
      <c r="H54" s="196">
        <f t="shared" si="30"/>
        <v>0.65476190476190466</v>
      </c>
      <c r="I54" s="197">
        <f t="shared" si="31"/>
        <v>2.2325581395348837</v>
      </c>
      <c r="J54" s="196">
        <f t="shared" si="21"/>
        <v>8.9352809245894438E-5</v>
      </c>
      <c r="K54" s="198">
        <f t="shared" si="26"/>
        <v>2.550786339529848E-3</v>
      </c>
      <c r="L54" s="195">
        <v>118</v>
      </c>
      <c r="M54" s="195">
        <v>37</v>
      </c>
      <c r="N54" s="195">
        <v>18</v>
      </c>
      <c r="O54" s="195">
        <v>119</v>
      </c>
      <c r="P54" s="195">
        <v>191</v>
      </c>
      <c r="Q54" s="196">
        <f t="shared" si="32"/>
        <v>0.60504201680672276</v>
      </c>
      <c r="R54" s="197">
        <f t="shared" si="33"/>
        <v>0.61864406779661008</v>
      </c>
      <c r="S54" s="196">
        <f t="shared" si="22"/>
        <v>9.6842135151058522E-5</v>
      </c>
      <c r="T54" s="198">
        <f t="shared" si="27"/>
        <v>3.50503734424605E-3</v>
      </c>
      <c r="U54" s="195">
        <v>23</v>
      </c>
      <c r="V54" s="195">
        <v>17</v>
      </c>
      <c r="W54" s="195">
        <v>2</v>
      </c>
      <c r="X54" s="195">
        <v>0</v>
      </c>
      <c r="Y54" s="195">
        <v>18</v>
      </c>
      <c r="Z54" s="195">
        <v>9</v>
      </c>
      <c r="AA54" s="196">
        <f t="shared" si="34"/>
        <v>-0.5</v>
      </c>
      <c r="AB54" s="197">
        <f t="shared" si="23"/>
        <v>-0.47058823529411764</v>
      </c>
      <c r="AC54" s="195">
        <f t="shared" si="28"/>
        <v>-9</v>
      </c>
      <c r="AD54" s="195">
        <f t="shared" si="24"/>
        <v>-8</v>
      </c>
      <c r="AE54" s="196">
        <f t="shared" si="25"/>
        <v>7.8762208142262055E-5</v>
      </c>
      <c r="AF54" s="198">
        <f t="shared" si="29"/>
        <v>1.6515882773934266E-4</v>
      </c>
      <c r="AG54" s="50"/>
      <c r="AH54" s="50"/>
      <c r="AI54" s="50"/>
    </row>
    <row r="55" spans="2:35" x14ac:dyDescent="0.25">
      <c r="B55" s="194" t="s">
        <v>212</v>
      </c>
      <c r="C55" s="195">
        <v>18674</v>
      </c>
      <c r="D55" s="195">
        <v>6237</v>
      </c>
      <c r="E55" s="195">
        <v>7929</v>
      </c>
      <c r="F55" s="195">
        <v>15633</v>
      </c>
      <c r="G55" s="195">
        <v>19528</v>
      </c>
      <c r="H55" s="196">
        <f t="shared" si="30"/>
        <v>0.24915243395381559</v>
      </c>
      <c r="I55" s="197">
        <f t="shared" si="31"/>
        <v>4.5732033843847164E-2</v>
      </c>
      <c r="J55" s="196">
        <f t="shared" si="21"/>
        <v>1.2553105460099471E-2</v>
      </c>
      <c r="K55" s="198">
        <f t="shared" si="26"/>
        <v>0.17479882202350583</v>
      </c>
      <c r="L55" s="195">
        <v>15631</v>
      </c>
      <c r="M55" s="195">
        <v>5431</v>
      </c>
      <c r="N55" s="195">
        <v>4879</v>
      </c>
      <c r="O55" s="195">
        <v>11743</v>
      </c>
      <c r="P55" s="195">
        <v>13745</v>
      </c>
      <c r="Q55" s="196">
        <f t="shared" si="32"/>
        <v>0.17048454398364976</v>
      </c>
      <c r="R55" s="197">
        <f t="shared" si="33"/>
        <v>-0.12065766745569706</v>
      </c>
      <c r="S55" s="196">
        <f t="shared" si="22"/>
        <v>6.9690845426769602E-3</v>
      </c>
      <c r="T55" s="198">
        <f t="shared" si="27"/>
        <v>0.12303409507953132</v>
      </c>
      <c r="U55" s="195">
        <v>1475</v>
      </c>
      <c r="V55" s="195">
        <v>2298</v>
      </c>
      <c r="W55" s="195">
        <v>897</v>
      </c>
      <c r="X55" s="195">
        <v>525</v>
      </c>
      <c r="Y55" s="195">
        <v>847</v>
      </c>
      <c r="Z55" s="195">
        <v>1101</v>
      </c>
      <c r="AA55" s="196">
        <f t="shared" si="34"/>
        <v>0.29988193624557269</v>
      </c>
      <c r="AB55" s="197">
        <f t="shared" si="23"/>
        <v>-0.52088772845953002</v>
      </c>
      <c r="AC55" s="195">
        <f t="shared" si="28"/>
        <v>254</v>
      </c>
      <c r="AD55" s="195">
        <f t="shared" si="24"/>
        <v>-1197</v>
      </c>
      <c r="AE55" s="196">
        <f t="shared" si="25"/>
        <v>9.6352434627367239E-3</v>
      </c>
      <c r="AF55" s="198">
        <f t="shared" si="29"/>
        <v>9.8552592711941781E-3</v>
      </c>
      <c r="AG55" s="50"/>
      <c r="AH55" s="50"/>
      <c r="AI55" s="50"/>
    </row>
    <row r="56" spans="2:35" x14ac:dyDescent="0.25">
      <c r="B56" s="194" t="s">
        <v>226</v>
      </c>
      <c r="C56" s="195">
        <v>31333</v>
      </c>
      <c r="D56" s="195">
        <v>14923</v>
      </c>
      <c r="E56" s="195">
        <v>7535</v>
      </c>
      <c r="F56" s="195">
        <v>14883</v>
      </c>
      <c r="G56" s="195">
        <v>18211</v>
      </c>
      <c r="H56" s="196">
        <f t="shared" si="30"/>
        <v>0.22361083114963387</v>
      </c>
      <c r="I56" s="197">
        <f t="shared" si="31"/>
        <v>-0.41879168927329014</v>
      </c>
      <c r="J56" s="196">
        <f t="shared" si="21"/>
        <v>1.1706503663143766E-2</v>
      </c>
      <c r="K56" s="198">
        <f t="shared" si="26"/>
        <v>7.7280192150189483E-2</v>
      </c>
      <c r="L56" s="195">
        <v>20828</v>
      </c>
      <c r="M56" s="195">
        <v>12914</v>
      </c>
      <c r="N56" s="195">
        <v>238</v>
      </c>
      <c r="O56" s="195">
        <v>10691</v>
      </c>
      <c r="P56" s="195">
        <v>12526</v>
      </c>
      <c r="Q56" s="196">
        <f t="shared" si="32"/>
        <v>0.1716396969413525</v>
      </c>
      <c r="R56" s="197">
        <f t="shared" si="33"/>
        <v>-0.39859804109852126</v>
      </c>
      <c r="S56" s="196">
        <f t="shared" si="22"/>
        <v>6.351018769121251E-3</v>
      </c>
      <c r="T56" s="198">
        <f t="shared" si="27"/>
        <v>5.3155328475826338E-2</v>
      </c>
      <c r="U56" s="195">
        <v>4841</v>
      </c>
      <c r="V56" s="195">
        <v>3512</v>
      </c>
      <c r="W56" s="195">
        <v>1767</v>
      </c>
      <c r="X56" s="195">
        <v>49</v>
      </c>
      <c r="Y56" s="195">
        <v>119</v>
      </c>
      <c r="Z56" s="195">
        <v>370</v>
      </c>
      <c r="AA56" s="196">
        <f t="shared" si="34"/>
        <v>2.1092436974789917</v>
      </c>
      <c r="AB56" s="197">
        <f t="shared" si="23"/>
        <v>-0.8946469248291572</v>
      </c>
      <c r="AC56" s="195">
        <f t="shared" si="28"/>
        <v>251</v>
      </c>
      <c r="AD56" s="195">
        <f t="shared" si="24"/>
        <v>-3142</v>
      </c>
      <c r="AE56" s="196">
        <f t="shared" si="25"/>
        <v>3.2380018902929955E-3</v>
      </c>
      <c r="AF56" s="198">
        <f t="shared" si="29"/>
        <v>1.5701318486392897E-3</v>
      </c>
      <c r="AG56" s="50"/>
      <c r="AH56" s="50"/>
      <c r="AI56" s="50"/>
    </row>
    <row r="57" spans="2:35" x14ac:dyDescent="0.25">
      <c r="B57" s="194" t="s">
        <v>384</v>
      </c>
      <c r="C57" s="195">
        <v>1772</v>
      </c>
      <c r="D57" s="195">
        <v>579</v>
      </c>
      <c r="E57" s="195">
        <v>609</v>
      </c>
      <c r="F57" s="195">
        <v>1734</v>
      </c>
      <c r="G57" s="195">
        <v>1796</v>
      </c>
      <c r="H57" s="196">
        <f t="shared" si="30"/>
        <v>3.5755478662053086E-2</v>
      </c>
      <c r="I57" s="197">
        <f t="shared" si="31"/>
        <v>1.3544018058690765E-2</v>
      </c>
      <c r="J57" s="196">
        <f t="shared" si="21"/>
        <v>1.1545154345728517E-3</v>
      </c>
      <c r="K57" s="198">
        <f t="shared" si="26"/>
        <v>4.3329312424607962E-2</v>
      </c>
      <c r="L57" s="195">
        <v>2746</v>
      </c>
      <c r="M57" s="195">
        <v>949</v>
      </c>
      <c r="N57" s="195">
        <v>931</v>
      </c>
      <c r="O57" s="195">
        <v>3226</v>
      </c>
      <c r="P57" s="195">
        <v>3671</v>
      </c>
      <c r="Q57" s="196">
        <f t="shared" si="32"/>
        <v>0.13794172349659028</v>
      </c>
      <c r="R57" s="197">
        <f t="shared" si="33"/>
        <v>0.33685360524399122</v>
      </c>
      <c r="S57" s="196">
        <f t="shared" si="22"/>
        <v>1.8612956970656327E-3</v>
      </c>
      <c r="T57" s="198">
        <f t="shared" si="27"/>
        <v>8.8564535585042223E-2</v>
      </c>
      <c r="U57" s="195">
        <v>286</v>
      </c>
      <c r="V57" s="195">
        <v>399</v>
      </c>
      <c r="W57" s="195">
        <v>153</v>
      </c>
      <c r="X57" s="195">
        <v>82</v>
      </c>
      <c r="Y57" s="195">
        <v>318</v>
      </c>
      <c r="Z57" s="195">
        <v>382</v>
      </c>
      <c r="AA57" s="196">
        <f t="shared" si="34"/>
        <v>0.20125786163522008</v>
      </c>
      <c r="AB57" s="197">
        <f t="shared" si="23"/>
        <v>-4.260651629072687E-2</v>
      </c>
      <c r="AC57" s="195">
        <f t="shared" si="28"/>
        <v>64</v>
      </c>
      <c r="AD57" s="195">
        <f t="shared" si="24"/>
        <v>-17</v>
      </c>
      <c r="AE57" s="196">
        <f t="shared" si="25"/>
        <v>3.3430181678160116E-3</v>
      </c>
      <c r="AF57" s="198">
        <f t="shared" si="29"/>
        <v>9.2159227985524721E-3</v>
      </c>
      <c r="AG57" s="50"/>
      <c r="AH57" s="50"/>
      <c r="AI57" s="50"/>
    </row>
    <row r="58" spans="2:35" x14ac:dyDescent="0.25">
      <c r="B58" s="194" t="s">
        <v>222</v>
      </c>
      <c r="C58" s="195">
        <v>6548</v>
      </c>
      <c r="D58" s="195">
        <v>5151</v>
      </c>
      <c r="E58" s="195">
        <v>56</v>
      </c>
      <c r="F58" s="195">
        <v>3032</v>
      </c>
      <c r="G58" s="195">
        <v>3744</v>
      </c>
      <c r="H58" s="196">
        <f t="shared" si="30"/>
        <v>0.23482849604221645</v>
      </c>
      <c r="I58" s="197">
        <f t="shared" si="31"/>
        <v>-0.42822235797189978</v>
      </c>
      <c r="J58" s="196">
        <f t="shared" si="21"/>
        <v>2.4067404159469692E-3</v>
      </c>
      <c r="K58" s="198">
        <f t="shared" si="26"/>
        <v>3.3560716750777618E-2</v>
      </c>
      <c r="L58" s="195">
        <v>4772</v>
      </c>
      <c r="M58" s="195">
        <v>3735</v>
      </c>
      <c r="N58" s="195">
        <v>102</v>
      </c>
      <c r="O58" s="195">
        <v>3880</v>
      </c>
      <c r="P58" s="195">
        <v>5206</v>
      </c>
      <c r="Q58" s="196">
        <f t="shared" si="32"/>
        <v>0.34175257731958752</v>
      </c>
      <c r="R58" s="197">
        <f t="shared" si="33"/>
        <v>9.0947191953059559E-2</v>
      </c>
      <c r="S58" s="196">
        <f t="shared" si="22"/>
        <v>2.6395819664733543E-3</v>
      </c>
      <c r="T58" s="198">
        <f t="shared" si="27"/>
        <v>4.6665889798223364E-2</v>
      </c>
      <c r="U58" s="195">
        <v>2329</v>
      </c>
      <c r="V58" s="195">
        <v>282</v>
      </c>
      <c r="W58" s="195">
        <v>542</v>
      </c>
      <c r="X58" s="195">
        <v>14</v>
      </c>
      <c r="Y58" s="195">
        <v>60</v>
      </c>
      <c r="Z58" s="195">
        <v>136</v>
      </c>
      <c r="AA58" s="196">
        <f t="shared" si="34"/>
        <v>1.2666666666666666</v>
      </c>
      <c r="AB58" s="197">
        <f t="shared" si="23"/>
        <v>-0.51773049645390068</v>
      </c>
      <c r="AC58" s="195">
        <f t="shared" si="28"/>
        <v>76</v>
      </c>
      <c r="AD58" s="195">
        <f t="shared" si="24"/>
        <v>-146</v>
      </c>
      <c r="AE58" s="196">
        <f t="shared" si="25"/>
        <v>1.190184478594182E-3</v>
      </c>
      <c r="AF58" s="198">
        <f t="shared" si="29"/>
        <v>1.2190858648786741E-3</v>
      </c>
      <c r="AG58" s="50"/>
      <c r="AH58" s="50"/>
      <c r="AI58" s="50"/>
    </row>
    <row r="59" spans="2:35" x14ac:dyDescent="0.25">
      <c r="B59" s="194" t="s">
        <v>245</v>
      </c>
      <c r="C59" s="195">
        <v>1064</v>
      </c>
      <c r="D59" s="195">
        <v>685</v>
      </c>
      <c r="E59" s="195">
        <v>842</v>
      </c>
      <c r="F59" s="195">
        <v>3517</v>
      </c>
      <c r="G59" s="195">
        <v>4070</v>
      </c>
      <c r="H59" s="196">
        <f t="shared" si="30"/>
        <v>0.15723628092123976</v>
      </c>
      <c r="I59" s="197">
        <f t="shared" si="31"/>
        <v>2.8251879699248121</v>
      </c>
      <c r="J59" s="196">
        <f t="shared" si="21"/>
        <v>2.616301680797053E-3</v>
      </c>
      <c r="K59" s="198">
        <f t="shared" si="26"/>
        <v>8.65423462119118E-2</v>
      </c>
      <c r="L59" s="195">
        <v>2645</v>
      </c>
      <c r="M59" s="195">
        <v>926</v>
      </c>
      <c r="N59" s="195">
        <v>655</v>
      </c>
      <c r="O59" s="195">
        <v>2962</v>
      </c>
      <c r="P59" s="195">
        <v>4235</v>
      </c>
      <c r="Q59" s="196">
        <f t="shared" si="32"/>
        <v>0.42977717758271439</v>
      </c>
      <c r="R59" s="197">
        <f t="shared" si="33"/>
        <v>0.60113421550094515</v>
      </c>
      <c r="S59" s="196">
        <f t="shared" si="22"/>
        <v>2.1472588605483396E-3</v>
      </c>
      <c r="T59" s="198">
        <f t="shared" si="27"/>
        <v>9.0050819706989305E-2</v>
      </c>
      <c r="U59" s="195">
        <v>118</v>
      </c>
      <c r="V59" s="195">
        <v>190</v>
      </c>
      <c r="W59" s="195">
        <v>57</v>
      </c>
      <c r="X59" s="195">
        <v>68</v>
      </c>
      <c r="Y59" s="195">
        <v>257</v>
      </c>
      <c r="Z59" s="195">
        <v>240</v>
      </c>
      <c r="AA59" s="196">
        <f t="shared" si="34"/>
        <v>-6.6147859922178975E-2</v>
      </c>
      <c r="AB59" s="197">
        <f t="shared" si="23"/>
        <v>0.26315789473684204</v>
      </c>
      <c r="AC59" s="195">
        <f t="shared" si="28"/>
        <v>-17</v>
      </c>
      <c r="AD59" s="195">
        <f t="shared" si="24"/>
        <v>50</v>
      </c>
      <c r="AE59" s="196">
        <f t="shared" si="25"/>
        <v>2.1003255504603215E-3</v>
      </c>
      <c r="AF59" s="198">
        <f t="shared" si="29"/>
        <v>5.1032341746581897E-3</v>
      </c>
      <c r="AG59" s="50"/>
      <c r="AH59" s="50"/>
      <c r="AI59" s="50"/>
    </row>
    <row r="60" spans="2:35" x14ac:dyDescent="0.25">
      <c r="B60" s="194" t="s">
        <v>236</v>
      </c>
      <c r="C60" s="195">
        <v>2252</v>
      </c>
      <c r="D60" s="195">
        <v>319</v>
      </c>
      <c r="E60" s="195">
        <v>456</v>
      </c>
      <c r="F60" s="195">
        <v>2123</v>
      </c>
      <c r="G60" s="195">
        <v>2186</v>
      </c>
      <c r="H60" s="196">
        <f t="shared" si="30"/>
        <v>2.9674988224211107E-2</v>
      </c>
      <c r="I60" s="197">
        <f t="shared" si="31"/>
        <v>-2.930728241563052E-2</v>
      </c>
      <c r="J60" s="196">
        <f t="shared" si="21"/>
        <v>1.4052175612339944E-3</v>
      </c>
      <c r="K60" s="198">
        <f t="shared" si="26"/>
        <v>8.1122202842616994E-2</v>
      </c>
      <c r="L60" s="195">
        <v>2103</v>
      </c>
      <c r="M60" s="195">
        <v>547</v>
      </c>
      <c r="N60" s="195">
        <v>305</v>
      </c>
      <c r="O60" s="195">
        <v>1881</v>
      </c>
      <c r="P60" s="195">
        <v>2659</v>
      </c>
      <c r="Q60" s="196">
        <f t="shared" si="32"/>
        <v>0.41360978203083465</v>
      </c>
      <c r="R60" s="197">
        <f t="shared" si="33"/>
        <v>0.26438421302900617</v>
      </c>
      <c r="S60" s="196">
        <f t="shared" si="22"/>
        <v>1.3481844888307047E-3</v>
      </c>
      <c r="T60" s="198">
        <f t="shared" si="27"/>
        <v>9.8675177199688283E-2</v>
      </c>
      <c r="U60" s="195">
        <v>79</v>
      </c>
      <c r="V60" s="195">
        <v>148</v>
      </c>
      <c r="W60" s="195">
        <v>26</v>
      </c>
      <c r="X60" s="195">
        <v>40</v>
      </c>
      <c r="Y60" s="195">
        <v>92</v>
      </c>
      <c r="Z60" s="195">
        <v>78</v>
      </c>
      <c r="AA60" s="196">
        <f t="shared" si="34"/>
        <v>-0.15217391304347827</v>
      </c>
      <c r="AB60" s="197">
        <f t="shared" si="23"/>
        <v>-0.47297297297297303</v>
      </c>
      <c r="AC60" s="195">
        <f t="shared" si="28"/>
        <v>-14</v>
      </c>
      <c r="AD60" s="195">
        <f t="shared" si="24"/>
        <v>-70</v>
      </c>
      <c r="AE60" s="196">
        <f t="shared" si="25"/>
        <v>6.8260580389960441E-4</v>
      </c>
      <c r="AF60" s="198">
        <f t="shared" si="29"/>
        <v>2.8945708242104871E-3</v>
      </c>
      <c r="AG60" s="50"/>
      <c r="AH60" s="50"/>
      <c r="AI60" s="50"/>
    </row>
    <row r="61" spans="2:35" x14ac:dyDescent="0.25">
      <c r="B61" s="194" t="s">
        <v>224</v>
      </c>
      <c r="C61" s="195">
        <v>2204</v>
      </c>
      <c r="D61" s="195">
        <v>2105</v>
      </c>
      <c r="E61" s="195">
        <v>304</v>
      </c>
      <c r="F61" s="195">
        <v>614</v>
      </c>
      <c r="G61" s="195">
        <v>2074</v>
      </c>
      <c r="H61" s="196">
        <f t="shared" si="30"/>
        <v>2.3778501628664497</v>
      </c>
      <c r="I61" s="197">
        <f t="shared" si="31"/>
        <v>-5.8983666061706019E-2</v>
      </c>
      <c r="J61" s="196">
        <f t="shared" si="21"/>
        <v>1.3332210530646407E-3</v>
      </c>
      <c r="K61" s="198">
        <f t="shared" si="26"/>
        <v>1.1042722664735698E-2</v>
      </c>
      <c r="L61" s="195">
        <v>8811</v>
      </c>
      <c r="M61" s="195">
        <v>6423</v>
      </c>
      <c r="N61" s="195">
        <v>193</v>
      </c>
      <c r="O61" s="195">
        <v>5336</v>
      </c>
      <c r="P61" s="195">
        <v>6027</v>
      </c>
      <c r="Q61" s="196">
        <f t="shared" si="32"/>
        <v>0.12949775112443773</v>
      </c>
      <c r="R61" s="197">
        <f t="shared" si="33"/>
        <v>-0.31596867551923735</v>
      </c>
      <c r="S61" s="196">
        <f t="shared" si="22"/>
        <v>3.0558510395572234E-3</v>
      </c>
      <c r="T61" s="198">
        <f t="shared" si="27"/>
        <v>3.2089917791881417E-2</v>
      </c>
      <c r="U61" s="195">
        <v>1679</v>
      </c>
      <c r="V61" s="195">
        <v>517</v>
      </c>
      <c r="W61" s="195">
        <v>439</v>
      </c>
      <c r="X61" s="195">
        <v>15</v>
      </c>
      <c r="Y61" s="195">
        <v>62</v>
      </c>
      <c r="Z61" s="195">
        <v>143</v>
      </c>
      <c r="AA61" s="196">
        <f t="shared" si="34"/>
        <v>1.306451612903226</v>
      </c>
      <c r="AB61" s="197">
        <f t="shared" si="23"/>
        <v>-0.72340425531914887</v>
      </c>
      <c r="AC61" s="195">
        <f t="shared" si="28"/>
        <v>81</v>
      </c>
      <c r="AD61" s="195">
        <f t="shared" si="24"/>
        <v>-374</v>
      </c>
      <c r="AE61" s="196">
        <f t="shared" si="25"/>
        <v>1.2514439738159414E-3</v>
      </c>
      <c r="AF61" s="198">
        <f t="shared" si="29"/>
        <v>7.6138348170549897E-4</v>
      </c>
      <c r="AG61" s="50"/>
      <c r="AH61" s="50"/>
      <c r="AI61" s="50"/>
    </row>
    <row r="62" spans="2:35" x14ac:dyDescent="0.25">
      <c r="B62" s="194" t="s">
        <v>216</v>
      </c>
      <c r="C62" s="195">
        <v>9496</v>
      </c>
      <c r="D62" s="195">
        <v>3304</v>
      </c>
      <c r="E62" s="195">
        <v>2655</v>
      </c>
      <c r="F62" s="195">
        <v>8177</v>
      </c>
      <c r="G62" s="195">
        <v>8693</v>
      </c>
      <c r="H62" s="196">
        <f t="shared" si="30"/>
        <v>6.3103827809710245E-2</v>
      </c>
      <c r="I62" s="197">
        <f t="shared" si="31"/>
        <v>-8.456192080876157E-2</v>
      </c>
      <c r="J62" s="196">
        <f t="shared" si="21"/>
        <v>5.5880861206802895E-3</v>
      </c>
      <c r="K62" s="198">
        <f t="shared" si="26"/>
        <v>0.14525858467708247</v>
      </c>
      <c r="L62" s="195">
        <v>4712</v>
      </c>
      <c r="M62" s="195">
        <v>1669</v>
      </c>
      <c r="N62" s="195">
        <v>776</v>
      </c>
      <c r="O62" s="195">
        <v>4312</v>
      </c>
      <c r="P62" s="195">
        <v>4621</v>
      </c>
      <c r="Q62" s="196">
        <f t="shared" si="32"/>
        <v>7.1660482374768186E-2</v>
      </c>
      <c r="R62" s="197">
        <f t="shared" si="33"/>
        <v>-1.93123938879457E-2</v>
      </c>
      <c r="S62" s="196">
        <f t="shared" si="22"/>
        <v>2.3429712383928871E-3</v>
      </c>
      <c r="T62" s="198">
        <f t="shared" si="27"/>
        <v>7.721614169939009E-2</v>
      </c>
      <c r="U62" s="195">
        <v>829</v>
      </c>
      <c r="V62" s="195">
        <v>999</v>
      </c>
      <c r="W62" s="195">
        <v>462</v>
      </c>
      <c r="X62" s="195">
        <v>201</v>
      </c>
      <c r="Y62" s="195">
        <v>381</v>
      </c>
      <c r="Z62" s="195">
        <v>620</v>
      </c>
      <c r="AA62" s="196">
        <f t="shared" si="34"/>
        <v>0.62729658792650911</v>
      </c>
      <c r="AB62" s="197">
        <f t="shared" si="23"/>
        <v>-0.37937937937937938</v>
      </c>
      <c r="AC62" s="195">
        <f t="shared" si="28"/>
        <v>239</v>
      </c>
      <c r="AD62" s="195">
        <f t="shared" si="24"/>
        <v>-379</v>
      </c>
      <c r="AE62" s="196">
        <f t="shared" si="25"/>
        <v>5.4258410053558302E-3</v>
      </c>
      <c r="AF62" s="198">
        <f t="shared" si="29"/>
        <v>1.0360096917035676E-2</v>
      </c>
      <c r="AG62" s="50"/>
      <c r="AH62" s="50"/>
      <c r="AI62" s="50"/>
    </row>
    <row r="63" spans="2:35" x14ac:dyDescent="0.25">
      <c r="B63" s="194" t="s">
        <v>242</v>
      </c>
      <c r="C63" s="195">
        <v>5241</v>
      </c>
      <c r="D63" s="195">
        <v>1876</v>
      </c>
      <c r="E63" s="195">
        <v>6224</v>
      </c>
      <c r="F63" s="195">
        <v>11297</v>
      </c>
      <c r="G63" s="195">
        <v>13642</v>
      </c>
      <c r="H63" s="196">
        <f t="shared" si="30"/>
        <v>0.20757723289368868</v>
      </c>
      <c r="I63" s="197">
        <f t="shared" si="31"/>
        <v>1.6029383705399733</v>
      </c>
      <c r="J63" s="196">
        <f t="shared" si="21"/>
        <v>8.7694318254136101E-3</v>
      </c>
      <c r="K63" s="198">
        <f t="shared" si="26"/>
        <v>0.25958062183658714</v>
      </c>
      <c r="L63" s="195">
        <v>3394</v>
      </c>
      <c r="M63" s="195">
        <v>749</v>
      </c>
      <c r="N63" s="195">
        <v>1824</v>
      </c>
      <c r="O63" s="195">
        <v>4736</v>
      </c>
      <c r="P63" s="195">
        <v>4718</v>
      </c>
      <c r="Q63" s="196">
        <f t="shared" si="32"/>
        <v>-3.8006756756756577E-3</v>
      </c>
      <c r="R63" s="197">
        <f t="shared" si="33"/>
        <v>0.39010017678255737</v>
      </c>
      <c r="S63" s="196">
        <f t="shared" si="22"/>
        <v>2.3921528462968276E-3</v>
      </c>
      <c r="T63" s="198">
        <f t="shared" si="27"/>
        <v>8.9774327358526473E-2</v>
      </c>
      <c r="U63" s="195">
        <v>131</v>
      </c>
      <c r="V63" s="195">
        <v>216</v>
      </c>
      <c r="W63" s="195">
        <v>49</v>
      </c>
      <c r="X63" s="195">
        <v>121</v>
      </c>
      <c r="Y63" s="195">
        <v>196</v>
      </c>
      <c r="Z63" s="195">
        <v>527</v>
      </c>
      <c r="AA63" s="196">
        <f t="shared" si="34"/>
        <v>1.6887755102040818</v>
      </c>
      <c r="AB63" s="197">
        <f t="shared" si="23"/>
        <v>1.4398148148148149</v>
      </c>
      <c r="AC63" s="195">
        <f t="shared" si="28"/>
        <v>331</v>
      </c>
      <c r="AD63" s="195">
        <f t="shared" si="24"/>
        <v>311</v>
      </c>
      <c r="AE63" s="196">
        <f t="shared" si="25"/>
        <v>4.6119648545524554E-3</v>
      </c>
      <c r="AF63" s="198">
        <f t="shared" si="29"/>
        <v>1.0027780949119002E-2</v>
      </c>
      <c r="AG63" s="50"/>
      <c r="AH63" s="50"/>
      <c r="AI63" s="50"/>
    </row>
    <row r="64" spans="2:35" x14ac:dyDescent="0.25">
      <c r="B64" s="194" t="s">
        <v>228</v>
      </c>
      <c r="C64" s="195">
        <v>6769</v>
      </c>
      <c r="D64" s="195">
        <v>465</v>
      </c>
      <c r="E64" s="195">
        <v>1522</v>
      </c>
      <c r="F64" s="195">
        <v>5786</v>
      </c>
      <c r="G64" s="195">
        <v>6517</v>
      </c>
      <c r="H64" s="196">
        <f t="shared" si="30"/>
        <v>0.12633944002765296</v>
      </c>
      <c r="I64" s="197">
        <f t="shared" si="31"/>
        <v>-3.7228541882109667E-2</v>
      </c>
      <c r="J64" s="196">
        <f t="shared" si="21"/>
        <v>4.1892968191042735E-3</v>
      </c>
      <c r="K64" s="198">
        <f t="shared" si="26"/>
        <v>0.12189738697790996</v>
      </c>
      <c r="L64" s="195">
        <v>4415</v>
      </c>
      <c r="M64" s="195">
        <v>715</v>
      </c>
      <c r="N64" s="195">
        <v>1049</v>
      </c>
      <c r="O64" s="195">
        <v>4061</v>
      </c>
      <c r="P64" s="195">
        <v>4772</v>
      </c>
      <c r="Q64" s="196">
        <f t="shared" si="32"/>
        <v>0.17508002954937218</v>
      </c>
      <c r="R64" s="197">
        <f t="shared" si="33"/>
        <v>8.0860702151755337E-2</v>
      </c>
      <c r="S64" s="196">
        <f t="shared" si="22"/>
        <v>2.4195322981196399E-3</v>
      </c>
      <c r="T64" s="198">
        <f t="shared" si="27"/>
        <v>8.9257991508145826E-2</v>
      </c>
      <c r="U64" s="195">
        <v>112</v>
      </c>
      <c r="V64" s="195">
        <v>219</v>
      </c>
      <c r="W64" s="195">
        <v>126</v>
      </c>
      <c r="X64" s="195">
        <v>104</v>
      </c>
      <c r="Y64" s="195">
        <v>282</v>
      </c>
      <c r="Z64" s="195">
        <v>306</v>
      </c>
      <c r="AA64" s="196">
        <f t="shared" si="34"/>
        <v>8.5106382978723305E-2</v>
      </c>
      <c r="AB64" s="197">
        <f t="shared" si="23"/>
        <v>0.39726027397260277</v>
      </c>
      <c r="AC64" s="195">
        <f t="shared" si="28"/>
        <v>24</v>
      </c>
      <c r="AD64" s="195">
        <f t="shared" si="24"/>
        <v>87</v>
      </c>
      <c r="AE64" s="196">
        <f t="shared" si="25"/>
        <v>2.6779150768369096E-3</v>
      </c>
      <c r="AF64" s="198">
        <f t="shared" si="29"/>
        <v>5.72358453509904E-3</v>
      </c>
      <c r="AG64" s="50"/>
      <c r="AH64" s="50"/>
      <c r="AI64" s="50"/>
    </row>
    <row r="65" spans="2:35" x14ac:dyDescent="0.25">
      <c r="B65" s="194" t="s">
        <v>238</v>
      </c>
      <c r="C65" s="195">
        <v>1397</v>
      </c>
      <c r="D65" s="195">
        <v>438</v>
      </c>
      <c r="E65" s="195">
        <v>322</v>
      </c>
      <c r="F65" s="195">
        <v>3931</v>
      </c>
      <c r="G65" s="195">
        <v>7917</v>
      </c>
      <c r="H65" s="196">
        <f t="shared" si="30"/>
        <v>1.013991350801323</v>
      </c>
      <c r="I65" s="197">
        <f t="shared" si="31"/>
        <v>4.667143879742305</v>
      </c>
      <c r="J65" s="196">
        <f t="shared" si="21"/>
        <v>5.0892531712211954E-3</v>
      </c>
      <c r="K65" s="198">
        <f t="shared" si="26"/>
        <v>0.25498405745756708</v>
      </c>
      <c r="L65" s="195">
        <v>1237</v>
      </c>
      <c r="M65" s="195">
        <v>426</v>
      </c>
      <c r="N65" s="195">
        <v>194</v>
      </c>
      <c r="O65" s="195">
        <v>1104</v>
      </c>
      <c r="P65" s="195">
        <v>1971</v>
      </c>
      <c r="Q65" s="196">
        <f t="shared" si="32"/>
        <v>0.78532608695652173</v>
      </c>
      <c r="R65" s="197">
        <f t="shared" si="33"/>
        <v>0.59337105901374287</v>
      </c>
      <c r="S65" s="196">
        <f t="shared" si="22"/>
        <v>9.9934999153265098E-4</v>
      </c>
      <c r="T65" s="198">
        <f t="shared" si="27"/>
        <v>6.3480305323842953E-2</v>
      </c>
      <c r="U65" s="195">
        <v>126</v>
      </c>
      <c r="V65" s="195">
        <v>133</v>
      </c>
      <c r="W65" s="195">
        <v>31</v>
      </c>
      <c r="X65" s="195">
        <v>33</v>
      </c>
      <c r="Y65" s="195">
        <v>91</v>
      </c>
      <c r="Z65" s="195">
        <v>151</v>
      </c>
      <c r="AA65" s="196">
        <f t="shared" si="34"/>
        <v>0.65934065934065944</v>
      </c>
      <c r="AB65" s="197">
        <f t="shared" si="23"/>
        <v>0.13533834586466176</v>
      </c>
      <c r="AC65" s="195">
        <f t="shared" si="28"/>
        <v>60</v>
      </c>
      <c r="AD65" s="195">
        <f t="shared" si="24"/>
        <v>18</v>
      </c>
      <c r="AE65" s="196">
        <f t="shared" si="25"/>
        <v>1.3214548254979522E-3</v>
      </c>
      <c r="AF65" s="198">
        <f t="shared" si="29"/>
        <v>4.8632806209539759E-3</v>
      </c>
      <c r="AG65" s="50"/>
      <c r="AH65" s="50"/>
      <c r="AI65" s="50"/>
    </row>
    <row r="66" spans="2:35" x14ac:dyDescent="0.25">
      <c r="B66" s="194" t="s">
        <v>234</v>
      </c>
      <c r="C66" s="195">
        <v>1472</v>
      </c>
      <c r="D66" s="195">
        <v>663</v>
      </c>
      <c r="E66" s="195">
        <v>2975</v>
      </c>
      <c r="F66" s="195">
        <v>2163</v>
      </c>
      <c r="G66" s="195">
        <v>2061</v>
      </c>
      <c r="H66" s="196">
        <f t="shared" si="30"/>
        <v>-4.7156726768377233E-2</v>
      </c>
      <c r="I66" s="197">
        <f t="shared" si="31"/>
        <v>0.40013586956521729</v>
      </c>
      <c r="J66" s="196">
        <f t="shared" si="21"/>
        <v>1.3248643155092691E-3</v>
      </c>
      <c r="K66" s="198">
        <f t="shared" si="26"/>
        <v>0.14304553026096614</v>
      </c>
      <c r="L66" s="195">
        <v>1790</v>
      </c>
      <c r="M66" s="195">
        <v>869</v>
      </c>
      <c r="N66" s="195">
        <v>2276</v>
      </c>
      <c r="O66" s="195">
        <v>2668</v>
      </c>
      <c r="P66" s="195">
        <v>3049</v>
      </c>
      <c r="Q66" s="196">
        <f t="shared" si="32"/>
        <v>0.1428035982008995</v>
      </c>
      <c r="R66" s="197">
        <f t="shared" si="33"/>
        <v>0.70335195530726247</v>
      </c>
      <c r="S66" s="196">
        <f t="shared" si="22"/>
        <v>1.5459249742176828E-3</v>
      </c>
      <c r="T66" s="198">
        <f t="shared" si="27"/>
        <v>0.21161854525263743</v>
      </c>
      <c r="U66" s="195">
        <v>20</v>
      </c>
      <c r="V66" s="195">
        <v>35</v>
      </c>
      <c r="W66" s="195">
        <v>20</v>
      </c>
      <c r="X66" s="195">
        <v>9</v>
      </c>
      <c r="Y66" s="195">
        <v>22</v>
      </c>
      <c r="Z66" s="195">
        <v>25</v>
      </c>
      <c r="AA66" s="196">
        <f t="shared" si="34"/>
        <v>0.13636363636363646</v>
      </c>
      <c r="AB66" s="197">
        <f t="shared" si="23"/>
        <v>-0.2857142857142857</v>
      </c>
      <c r="AC66" s="195">
        <f t="shared" si="28"/>
        <v>3</v>
      </c>
      <c r="AD66" s="195">
        <f t="shared" si="24"/>
        <v>-10</v>
      </c>
      <c r="AE66" s="196">
        <f t="shared" si="25"/>
        <v>2.1878391150628347E-4</v>
      </c>
      <c r="AF66" s="198">
        <f t="shared" si="29"/>
        <v>1.7351471404775125E-3</v>
      </c>
      <c r="AG66" s="50"/>
      <c r="AH66" s="50"/>
      <c r="AI66" s="50"/>
    </row>
    <row r="67" spans="2:35" x14ac:dyDescent="0.25">
      <c r="B67" s="194" t="s">
        <v>240</v>
      </c>
      <c r="C67" s="195">
        <v>1029</v>
      </c>
      <c r="D67" s="195">
        <v>502</v>
      </c>
      <c r="E67" s="195">
        <v>416</v>
      </c>
      <c r="F67" s="195">
        <v>653</v>
      </c>
      <c r="G67" s="195">
        <v>804</v>
      </c>
      <c r="H67" s="196">
        <f t="shared" si="30"/>
        <v>0.23124042879019902</v>
      </c>
      <c r="I67" s="197">
        <f t="shared" si="31"/>
        <v>-0.21865889212827994</v>
      </c>
      <c r="J67" s="196">
        <f t="shared" si="21"/>
        <v>5.1683207650143252E-4</v>
      </c>
      <c r="K67" s="198">
        <f t="shared" si="26"/>
        <v>7.0724841660802257E-2</v>
      </c>
      <c r="L67" s="195">
        <v>1005</v>
      </c>
      <c r="M67" s="195">
        <v>533</v>
      </c>
      <c r="N67" s="195">
        <v>262</v>
      </c>
      <c r="O67" s="195">
        <v>932</v>
      </c>
      <c r="P67" s="195">
        <v>707</v>
      </c>
      <c r="Q67" s="196">
        <f t="shared" si="32"/>
        <v>-0.24141630901287559</v>
      </c>
      <c r="R67" s="197">
        <f t="shared" si="33"/>
        <v>-0.29651741293532341</v>
      </c>
      <c r="S67" s="196">
        <f t="shared" si="22"/>
        <v>3.5846800812459884E-4</v>
      </c>
      <c r="T67" s="198">
        <f t="shared" si="27"/>
        <v>6.2192118226600986E-2</v>
      </c>
      <c r="U67" s="195">
        <v>136</v>
      </c>
      <c r="V67" s="195">
        <v>287</v>
      </c>
      <c r="W67" s="195">
        <v>78</v>
      </c>
      <c r="X67" s="195">
        <v>71</v>
      </c>
      <c r="Y67" s="195">
        <v>79</v>
      </c>
      <c r="Z67" s="195">
        <v>138</v>
      </c>
      <c r="AA67" s="196">
        <f t="shared" si="34"/>
        <v>0.74683544303797467</v>
      </c>
      <c r="AB67" s="197">
        <f t="shared" si="23"/>
        <v>-0.51916376306620204</v>
      </c>
      <c r="AC67" s="195">
        <f t="shared" si="28"/>
        <v>59</v>
      </c>
      <c r="AD67" s="195">
        <f t="shared" si="24"/>
        <v>-149</v>
      </c>
      <c r="AE67" s="196">
        <f t="shared" si="25"/>
        <v>1.2076871915146848E-3</v>
      </c>
      <c r="AF67" s="198">
        <f t="shared" si="29"/>
        <v>1.2139338494018296E-2</v>
      </c>
      <c r="AG67" s="50"/>
      <c r="AH67" s="50"/>
      <c r="AI67" s="50"/>
    </row>
    <row r="68" spans="2:35" x14ac:dyDescent="0.25">
      <c r="B68" s="194" t="s">
        <v>218</v>
      </c>
      <c r="C68" s="195">
        <v>224</v>
      </c>
      <c r="D68" s="195">
        <v>138</v>
      </c>
      <c r="E68" s="195">
        <v>143</v>
      </c>
      <c r="F68" s="195">
        <v>449</v>
      </c>
      <c r="G68" s="195">
        <v>518</v>
      </c>
      <c r="H68" s="196">
        <f t="shared" si="30"/>
        <v>0.15367483296213802</v>
      </c>
      <c r="I68" s="197">
        <f t="shared" si="31"/>
        <v>1.3125</v>
      </c>
      <c r="J68" s="196">
        <f t="shared" si="21"/>
        <v>3.3298385028326125E-4</v>
      </c>
      <c r="K68" s="198">
        <f t="shared" si="26"/>
        <v>6.190248565965583E-2</v>
      </c>
      <c r="L68" s="195">
        <v>1166</v>
      </c>
      <c r="M68" s="195">
        <v>585</v>
      </c>
      <c r="N68" s="195">
        <v>76</v>
      </c>
      <c r="O68" s="195">
        <v>745</v>
      </c>
      <c r="P68" s="195">
        <v>1137</v>
      </c>
      <c r="Q68" s="196">
        <f t="shared" si="32"/>
        <v>0.52617449664429539</v>
      </c>
      <c r="R68" s="197">
        <f t="shared" si="33"/>
        <v>-2.487135506003435E-2</v>
      </c>
      <c r="S68" s="196">
        <f t="shared" si="22"/>
        <v>5.7648956893588236E-4</v>
      </c>
      <c r="T68" s="198">
        <f t="shared" si="27"/>
        <v>0.13587476099426385</v>
      </c>
      <c r="U68" s="195">
        <v>97</v>
      </c>
      <c r="V68" s="195">
        <v>100</v>
      </c>
      <c r="W68" s="195">
        <v>68</v>
      </c>
      <c r="X68" s="195">
        <v>20</v>
      </c>
      <c r="Y68" s="195">
        <v>53</v>
      </c>
      <c r="Z68" s="195">
        <v>78</v>
      </c>
      <c r="AA68" s="196">
        <f t="shared" si="34"/>
        <v>0.47169811320754707</v>
      </c>
      <c r="AB68" s="197">
        <f t="shared" si="23"/>
        <v>-0.21999999999999997</v>
      </c>
      <c r="AC68" s="195">
        <f t="shared" si="28"/>
        <v>25</v>
      </c>
      <c r="AD68" s="195">
        <f t="shared" si="24"/>
        <v>-22</v>
      </c>
      <c r="AE68" s="196">
        <f t="shared" si="25"/>
        <v>6.8260580389960441E-4</v>
      </c>
      <c r="AF68" s="198">
        <f t="shared" si="29"/>
        <v>9.3212237093690253E-3</v>
      </c>
      <c r="AG68" s="50"/>
      <c r="AH68" s="50"/>
      <c r="AI68" s="50"/>
    </row>
    <row r="69" spans="2:35" x14ac:dyDescent="0.25">
      <c r="B69" s="200" t="s">
        <v>386</v>
      </c>
      <c r="C69" s="201">
        <f>C44-SUM(C45:C68)</f>
        <v>69280</v>
      </c>
      <c r="D69" s="201">
        <f>D44-SUM(D45:D68)</f>
        <v>26069</v>
      </c>
      <c r="E69" s="201">
        <f>E44-SUM(E45:E68)</f>
        <v>17950</v>
      </c>
      <c r="F69" s="201">
        <f>F44-SUM(F45:F68)</f>
        <v>50239</v>
      </c>
      <c r="G69" s="201">
        <f>G44-SUM(G45:G68)</f>
        <v>60374</v>
      </c>
      <c r="H69" s="202">
        <f t="shared" si="30"/>
        <v>0.20173570333804425</v>
      </c>
      <c r="I69" s="203">
        <f t="shared" si="31"/>
        <v>-0.12855080831408772</v>
      </c>
      <c r="J69" s="202">
        <f t="shared" si="21"/>
        <v>3.8809974859076481E-2</v>
      </c>
      <c r="K69" s="204">
        <f t="shared" si="26"/>
        <v>0.14251991180733586</v>
      </c>
      <c r="L69" s="201">
        <f>L44-SUM(L45:L68)</f>
        <v>34029</v>
      </c>
      <c r="M69" s="201">
        <f>M44-SUM(M45:M68)</f>
        <v>11889</v>
      </c>
      <c r="N69" s="201">
        <f>N44-SUM(N45:N68)</f>
        <v>10330</v>
      </c>
      <c r="O69" s="201">
        <f>O44-SUM(O45:O68)</f>
        <v>34402</v>
      </c>
      <c r="P69" s="201">
        <f>P44-SUM(P45:P68)</f>
        <v>31658</v>
      </c>
      <c r="Q69" s="202">
        <f t="shared" si="32"/>
        <v>-7.9762804488111128E-2</v>
      </c>
      <c r="R69" s="203">
        <f t="shared" si="33"/>
        <v>-6.9675864703635182E-2</v>
      </c>
      <c r="S69" s="202">
        <f t="shared" si="22"/>
        <v>1.6051457144566548E-2</v>
      </c>
      <c r="T69" s="204">
        <f t="shared" si="27"/>
        <v>7.4732424023530628E-2</v>
      </c>
      <c r="U69" s="201">
        <f t="shared" ref="U69:Z69" si="35">U44-SUM(U45:U68)</f>
        <v>6027</v>
      </c>
      <c r="V69" s="201">
        <f t="shared" si="35"/>
        <v>7547</v>
      </c>
      <c r="W69" s="201">
        <f t="shared" si="35"/>
        <v>2372</v>
      </c>
      <c r="X69" s="201">
        <f t="shared" si="35"/>
        <v>1997</v>
      </c>
      <c r="Y69" s="201">
        <f t="shared" si="35"/>
        <v>7823</v>
      </c>
      <c r="Z69" s="201">
        <f t="shared" si="35"/>
        <v>6411</v>
      </c>
      <c r="AA69" s="202">
        <f t="shared" si="34"/>
        <v>-0.18049341684775666</v>
      </c>
      <c r="AB69" s="203">
        <f t="shared" si="23"/>
        <v>-0.15052338677620247</v>
      </c>
      <c r="AC69" s="201">
        <f>Z69-Y69</f>
        <v>-1412</v>
      </c>
      <c r="AD69" s="201">
        <f t="shared" si="24"/>
        <v>-1136</v>
      </c>
      <c r="AE69" s="202">
        <f t="shared" si="25"/>
        <v>5.6104946266671334E-2</v>
      </c>
      <c r="AF69" s="204">
        <f t="shared" si="29"/>
        <v>1.5133917822188859E-2</v>
      </c>
      <c r="AG69" s="50"/>
      <c r="AH69" s="50"/>
      <c r="AI69" s="50"/>
    </row>
    <row r="70" spans="2:35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2:35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</row>
  </sheetData>
  <mergeCells count="6">
    <mergeCell ref="C38:K38"/>
    <mergeCell ref="L38:T38"/>
    <mergeCell ref="U38:AF38"/>
    <mergeCell ref="C5:K5"/>
    <mergeCell ref="L5:T5"/>
    <mergeCell ref="U5:AF5"/>
  </mergeCells>
  <pageMargins left="0.25" right="0.25" top="0.75" bottom="0.75" header="0.3" footer="0.3"/>
  <pageSetup paperSize="9" scale="4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C257C-EEBE-4341-A03D-925B0A89355E}">
  <sheetPr>
    <pageSetUpPr fitToPage="1"/>
  </sheetPr>
  <dimension ref="A1:AM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9" ht="42.75" customHeight="1" x14ac:dyDescent="0.25"/>
    <row r="3" spans="1:39" ht="42" customHeight="1" thickBot="1" x14ac:dyDescent="0.3">
      <c r="B3" s="52" t="s">
        <v>399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</row>
    <row r="4" spans="1:39" ht="6" customHeight="1" x14ac:dyDescent="0.25"/>
    <row r="5" spans="1:39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2"/>
    </row>
    <row r="6" spans="1:39" s="184" customFormat="1" ht="72" customHeight="1" x14ac:dyDescent="0.25">
      <c r="B6" s="180"/>
      <c r="C6" s="181" t="s">
        <v>529</v>
      </c>
      <c r="D6" s="181" t="s">
        <v>530</v>
      </c>
      <c r="E6" s="181" t="s">
        <v>531</v>
      </c>
      <c r="F6" s="181" t="s">
        <v>532</v>
      </c>
      <c r="G6" s="181" t="s">
        <v>533</v>
      </c>
      <c r="H6" s="182" t="str">
        <f>CONCATENATE("var. ",RIGHT(G6,2),"/",RIGHT(F6,2))</f>
        <v>var. 23/22</v>
      </c>
      <c r="I6" s="182" t="str">
        <f>CONCATENATE("var. ",RIGHT(G6,2),"/",RIGHT(C6,2))</f>
        <v>var. 23/19</v>
      </c>
      <c r="J6" s="182" t="str">
        <f>CONCATENATE("Cuota s/ total lugares de residencia ",RIGHT(G6,4))</f>
        <v>Cuota s/ total lugares de residencia 2023</v>
      </c>
      <c r="K6" s="183" t="str">
        <f>CONCATENATE("cuota s/ Canarias ",RIGHT(G6,4))</f>
        <v>cuota s/ Canarias 2023</v>
      </c>
      <c r="L6" s="181" t="s">
        <v>529</v>
      </c>
      <c r="M6" s="181" t="s">
        <v>530</v>
      </c>
      <c r="N6" s="181" t="s">
        <v>531</v>
      </c>
      <c r="O6" s="181" t="s">
        <v>532</v>
      </c>
      <c r="P6" s="181" t="s">
        <v>533</v>
      </c>
      <c r="Q6" s="182" t="str">
        <f>CONCATENATE("var. ",RIGHT(P6,2),"/",RIGHT(O6,2))</f>
        <v>var. 23/22</v>
      </c>
      <c r="R6" s="182" t="str">
        <f>CONCATENATE("var. ",RIGHT(P6,2),"/",RIGHT(L6,2))</f>
        <v>var. 23/19</v>
      </c>
      <c r="S6" s="182" t="str">
        <f>CONCATENATE("Cuota s/ total lugares de residencia ",RIGHT(P6,4))</f>
        <v>Cuota s/ total lugares de residencia 2023</v>
      </c>
      <c r="T6" s="183" t="str">
        <f>CONCATENATE("cuota s/ Canarias ",RIGHT(P6,4))</f>
        <v>cuota s/ Canarias 2023</v>
      </c>
      <c r="U6" s="181" t="s">
        <v>534</v>
      </c>
      <c r="V6" s="181" t="s">
        <v>529</v>
      </c>
      <c r="W6" s="181" t="s">
        <v>530</v>
      </c>
      <c r="X6" s="181" t="s">
        <v>531</v>
      </c>
      <c r="Y6" s="181" t="s">
        <v>532</v>
      </c>
      <c r="Z6" s="181" t="s">
        <v>533</v>
      </c>
      <c r="AA6" s="182" t="str">
        <f>CONCATENATE("var. ",RIGHT(Z6,2),"/",RIGHT(Y6,2))</f>
        <v>var. 23/22</v>
      </c>
      <c r="AB6" s="182" t="str">
        <f>CONCATENATE("var. ",RIGHT(Z6,2),"/",RIGHT(V6,2))</f>
        <v>var. 23/19</v>
      </c>
      <c r="AC6" s="181" t="str">
        <f>CONCATENATE("dif. ",RIGHT(Z6,2),"/",RIGHT(Y6,2))</f>
        <v>dif. 23/22</v>
      </c>
      <c r="AD6" s="181" t="str">
        <f>CONCATENATE("dif. ",RIGHT(Z6,2),"/",RIGHT(V6,2))</f>
        <v>dif. 23/19</v>
      </c>
      <c r="AE6" s="182" t="str">
        <f>CONCATENATE("Cuota s/ total lugares de residencia ",RIGHT(Z6,4))</f>
        <v>Cuota s/ total lugares de residencia 2023</v>
      </c>
      <c r="AF6" s="183" t="str">
        <f>CONCATENATE("cuota s/ Canarias ",RIGHT(V6,4))</f>
        <v>cuota s/ Canarias 2019</v>
      </c>
      <c r="AG6" s="183" t="str">
        <f>CONCATENATE("cuota s/ Canarias ",RIGHT(Z6,4))</f>
        <v>cuota s/ Canarias 2023</v>
      </c>
      <c r="AH6" s="207" t="str">
        <f>CONCATENATE("cuota ",U6)</f>
        <v>cuota acumulado agosto 2018</v>
      </c>
      <c r="AI6" s="207" t="str">
        <f t="shared" ref="AI6:AM6" si="0">CONCATENATE("cuota ",V6)</f>
        <v>cuota acumulado agosto 2019</v>
      </c>
      <c r="AJ6" s="207" t="str">
        <f t="shared" si="0"/>
        <v>cuota acumulado agosto 2020</v>
      </c>
      <c r="AK6" s="207" t="str">
        <f t="shared" si="0"/>
        <v>cuota acumulado agosto 2021</v>
      </c>
      <c r="AL6" s="207" t="str">
        <f t="shared" si="0"/>
        <v>cuota acumulado agosto 2022</v>
      </c>
      <c r="AM6" s="207" t="str">
        <f t="shared" si="0"/>
        <v>cuota acumulado agosto 2023</v>
      </c>
    </row>
    <row r="7" spans="1:39" x14ac:dyDescent="0.25">
      <c r="A7" s="1"/>
      <c r="B7" s="185" t="s">
        <v>134</v>
      </c>
      <c r="C7" s="186">
        <v>8806613</v>
      </c>
      <c r="D7" s="186">
        <v>3259453</v>
      </c>
      <c r="E7" s="186">
        <v>2799494</v>
      </c>
      <c r="F7" s="186">
        <v>8100710</v>
      </c>
      <c r="G7" s="186">
        <v>8952969</v>
      </c>
      <c r="H7" s="187">
        <f>IFERROR(G7/F7-1,"-")</f>
        <v>0.10520793856340993</v>
      </c>
      <c r="I7" s="187">
        <f>IFERROR(G7/C7-1,"-")</f>
        <v>1.6618874929555716E-2</v>
      </c>
      <c r="J7" s="187">
        <f>G7/G$7</f>
        <v>1</v>
      </c>
      <c r="K7" s="188">
        <f>G7/$G7</f>
        <v>1</v>
      </c>
      <c r="L7" s="186">
        <v>2520026</v>
      </c>
      <c r="M7" s="186">
        <v>974072</v>
      </c>
      <c r="N7" s="186">
        <v>862563</v>
      </c>
      <c r="O7" s="186">
        <v>2153073</v>
      </c>
      <c r="P7" s="186">
        <v>2423747</v>
      </c>
      <c r="Q7" s="187">
        <f>IFERROR(P7/O7-1,"-")</f>
        <v>0.12571519869507441</v>
      </c>
      <c r="R7" s="187">
        <f>IFERROR(P7/L7-1,"-")</f>
        <v>-3.8205558196621747E-2</v>
      </c>
      <c r="S7" s="187">
        <f>P7/P$7</f>
        <v>1</v>
      </c>
      <c r="T7" s="188">
        <f>P7/$G7</f>
        <v>0.27071991425414293</v>
      </c>
      <c r="U7" s="186">
        <v>3238821</v>
      </c>
      <c r="V7" s="186">
        <v>3238788</v>
      </c>
      <c r="W7" s="186">
        <v>1201306</v>
      </c>
      <c r="X7" s="186">
        <v>1031934</v>
      </c>
      <c r="Y7" s="186">
        <v>3101117</v>
      </c>
      <c r="Z7" s="186">
        <v>3427350</v>
      </c>
      <c r="AA7" s="187">
        <f>IFERROR(Z7/Y7-1,"-")</f>
        <v>0.1051985462012559</v>
      </c>
      <c r="AB7" s="187">
        <f>IFERROR(Z7/V7-1,"-")</f>
        <v>5.8219926713326098E-2</v>
      </c>
      <c r="AC7" s="186">
        <f>Z7-Y7</f>
        <v>326233</v>
      </c>
      <c r="AD7" s="186">
        <f>Z7-V7</f>
        <v>188562</v>
      </c>
      <c r="AE7" s="187">
        <f>Z7/Z$7</f>
        <v>1</v>
      </c>
      <c r="AF7" s="188">
        <f t="shared" ref="AF7:AF36" si="1">V7/$C7</f>
        <v>0.36776772182449713</v>
      </c>
      <c r="AG7" s="188">
        <f t="shared" ref="AG7:AG15" si="2">Z7/$G7</f>
        <v>0.38281714144212942</v>
      </c>
      <c r="AH7" s="121">
        <f>U7/$U$7</f>
        <v>1</v>
      </c>
      <c r="AI7" s="121">
        <f>V7/$V$7</f>
        <v>1</v>
      </c>
      <c r="AJ7" s="121">
        <f>W7/$W$7</f>
        <v>1</v>
      </c>
      <c r="AK7" s="121">
        <f>X7/$X$7</f>
        <v>1</v>
      </c>
      <c r="AL7" s="121">
        <f>Y7/$Y$7</f>
        <v>1</v>
      </c>
      <c r="AM7" s="121">
        <f>Z7/$Z$7</f>
        <v>1</v>
      </c>
    </row>
    <row r="8" spans="1:39" x14ac:dyDescent="0.25">
      <c r="A8" s="1" t="s">
        <v>166</v>
      </c>
      <c r="B8" s="189" t="s">
        <v>167</v>
      </c>
      <c r="C8" s="190">
        <v>1883876</v>
      </c>
      <c r="D8" s="190">
        <v>754864</v>
      </c>
      <c r="E8" s="190">
        <v>1392037</v>
      </c>
      <c r="F8" s="190">
        <v>1876865</v>
      </c>
      <c r="G8" s="190">
        <v>1914296</v>
      </c>
      <c r="H8" s="191">
        <f>IFERROR(G8/F8-1,"-")</f>
        <v>1.9943363001601044E-2</v>
      </c>
      <c r="I8" s="192">
        <f>IFERROR(G8/C8-1,"-")</f>
        <v>1.6147559605834028E-2</v>
      </c>
      <c r="J8" s="191">
        <f>G8/G$7</f>
        <v>0.21381689135749268</v>
      </c>
      <c r="K8" s="193">
        <f>G8/$G8</f>
        <v>1</v>
      </c>
      <c r="L8" s="190">
        <v>648203</v>
      </c>
      <c r="M8" s="190">
        <v>264718</v>
      </c>
      <c r="N8" s="190">
        <v>506463</v>
      </c>
      <c r="O8" s="190">
        <v>627809</v>
      </c>
      <c r="P8" s="190">
        <v>644861</v>
      </c>
      <c r="Q8" s="191">
        <f>IFERROR(P8/O8-1,"-")</f>
        <v>2.7161127030673304E-2</v>
      </c>
      <c r="R8" s="192">
        <f>IFERROR(P8/L8-1,"-")</f>
        <v>-5.1557922440963466E-3</v>
      </c>
      <c r="S8" s="191">
        <f>P8/P$7</f>
        <v>0.26605953509174018</v>
      </c>
      <c r="T8" s="193">
        <f>P8/$G8</f>
        <v>0.33686587654155886</v>
      </c>
      <c r="U8" s="190">
        <v>723268</v>
      </c>
      <c r="V8" s="190">
        <v>728767</v>
      </c>
      <c r="W8" s="190">
        <v>282431</v>
      </c>
      <c r="X8" s="190">
        <v>509135</v>
      </c>
      <c r="Y8" s="190">
        <v>705987</v>
      </c>
      <c r="Z8" s="190">
        <v>732478</v>
      </c>
      <c r="AA8" s="191">
        <f>IFERROR(Z8/Y8-1,"-")</f>
        <v>3.7523353829461481E-2</v>
      </c>
      <c r="AB8" s="192">
        <f t="shared" ref="AB8:AB36" si="3">IFERROR(Z8/V8-1,"-")</f>
        <v>5.0921625155913031E-3</v>
      </c>
      <c r="AC8" s="190">
        <f t="shared" ref="AC8:AC35" si="4">Z8-Y8</f>
        <v>26491</v>
      </c>
      <c r="AD8" s="190">
        <f t="shared" ref="AD8:AD36" si="5">Z8-V8</f>
        <v>3711</v>
      </c>
      <c r="AE8" s="191">
        <f>Z8/Z$7</f>
        <v>0.21371555283236321</v>
      </c>
      <c r="AF8" s="193">
        <f t="shared" si="1"/>
        <v>0.38684446322369415</v>
      </c>
      <c r="AG8" s="193">
        <f t="shared" si="2"/>
        <v>0.38263570524098678</v>
      </c>
      <c r="AH8" s="121">
        <f t="shared" ref="AH8:AH36" si="6">U8/$U$7</f>
        <v>0.223312124998572</v>
      </c>
      <c r="AI8" s="121">
        <f t="shared" ref="AI8:AI36" si="7">V8/$V$7</f>
        <v>0.22501225767169694</v>
      </c>
      <c r="AJ8" s="121">
        <f t="shared" ref="AJ8:AJ35" si="8">W8/$W$7</f>
        <v>0.23510329591294807</v>
      </c>
      <c r="AK8" s="121">
        <f t="shared" ref="AK8:AK35" si="9">X8/$X$7</f>
        <v>0.49337942155215353</v>
      </c>
      <c r="AL8" s="121">
        <f t="shared" ref="AL8:AL35" si="10">Y8/$Y$7</f>
        <v>0.22765571244167826</v>
      </c>
      <c r="AM8" s="121">
        <f t="shared" ref="AM8:AM35" si="11">Z8/$Z$7</f>
        <v>0.21371555283236321</v>
      </c>
    </row>
    <row r="9" spans="1:39" x14ac:dyDescent="0.25">
      <c r="A9" s="206" t="s">
        <v>98</v>
      </c>
      <c r="B9" s="194" t="s">
        <v>98</v>
      </c>
      <c r="C9" s="195">
        <v>952350</v>
      </c>
      <c r="D9" s="195">
        <v>388636</v>
      </c>
      <c r="E9" s="195">
        <v>829578</v>
      </c>
      <c r="F9" s="195">
        <v>920449</v>
      </c>
      <c r="G9" s="195">
        <v>941193</v>
      </c>
      <c r="H9" s="196">
        <f>IFERROR(G9/F9-1,"-")</f>
        <v>2.2536827135452464E-2</v>
      </c>
      <c r="I9" s="197">
        <f>IFERROR(G9/C9-1,"-")</f>
        <v>-1.171523074499925E-2</v>
      </c>
      <c r="J9" s="196">
        <f>G9/G$7</f>
        <v>0.1051263552906304</v>
      </c>
      <c r="K9" s="198">
        <f>G9/$G9</f>
        <v>1</v>
      </c>
      <c r="L9" s="195">
        <v>408209</v>
      </c>
      <c r="M9" s="195">
        <v>173559</v>
      </c>
      <c r="N9" s="195">
        <v>370696</v>
      </c>
      <c r="O9" s="195">
        <v>376903</v>
      </c>
      <c r="P9" s="195">
        <v>404928</v>
      </c>
      <c r="Q9" s="196">
        <f>IFERROR(P9/O9-1,"-")</f>
        <v>7.4356001411503669E-2</v>
      </c>
      <c r="R9" s="197">
        <f>IFERROR(P9/L9-1,"-")</f>
        <v>-8.0375493925906039E-3</v>
      </c>
      <c r="S9" s="196">
        <f>P9/P$7</f>
        <v>0.16706694221797902</v>
      </c>
      <c r="T9" s="198">
        <f>P9/$G9</f>
        <v>0.43022844411295025</v>
      </c>
      <c r="U9" s="195">
        <v>297609</v>
      </c>
      <c r="V9" s="195">
        <v>291675</v>
      </c>
      <c r="W9" s="195">
        <v>119440</v>
      </c>
      <c r="X9" s="195">
        <v>281254</v>
      </c>
      <c r="Y9" s="195">
        <v>304356</v>
      </c>
      <c r="Z9" s="195">
        <v>305961</v>
      </c>
      <c r="AA9" s="196">
        <f>IFERROR(Z9/Y9-1,"-")</f>
        <v>5.273429799314E-3</v>
      </c>
      <c r="AB9" s="197">
        <f t="shared" si="3"/>
        <v>4.8979172023656536E-2</v>
      </c>
      <c r="AC9" s="195">
        <f t="shared" si="4"/>
        <v>1605</v>
      </c>
      <c r="AD9" s="195">
        <f t="shared" si="5"/>
        <v>14286</v>
      </c>
      <c r="AE9" s="196">
        <f>Z9/Z$7</f>
        <v>8.927042758982888E-2</v>
      </c>
      <c r="AF9" s="198">
        <f>V9/$C9</f>
        <v>0.30626870373287129</v>
      </c>
      <c r="AG9" s="198">
        <f>Z9/$G9</f>
        <v>0.32507785332020106</v>
      </c>
      <c r="AH9" s="121">
        <f t="shared" si="6"/>
        <v>9.1888066676114544E-2</v>
      </c>
      <c r="AI9" s="121">
        <f t="shared" si="7"/>
        <v>9.0056836075717211E-2</v>
      </c>
      <c r="AJ9" s="121">
        <f t="shared" si="8"/>
        <v>9.9425125654912239E-2</v>
      </c>
      <c r="AK9" s="121">
        <f t="shared" si="9"/>
        <v>0.27255037628375456</v>
      </c>
      <c r="AL9" s="121">
        <f t="shared" si="10"/>
        <v>9.814399134247434E-2</v>
      </c>
      <c r="AM9" s="121">
        <f t="shared" si="11"/>
        <v>8.927042758982888E-2</v>
      </c>
    </row>
    <row r="10" spans="1:39" x14ac:dyDescent="0.25">
      <c r="A10" s="206" t="s">
        <v>171</v>
      </c>
      <c r="B10" s="194" t="s">
        <v>171</v>
      </c>
      <c r="C10" s="195">
        <v>931526</v>
      </c>
      <c r="D10" s="195">
        <v>366228</v>
      </c>
      <c r="E10" s="195">
        <v>562459</v>
      </c>
      <c r="F10" s="195">
        <v>956416</v>
      </c>
      <c r="G10" s="195">
        <v>973103</v>
      </c>
      <c r="H10" s="196">
        <f>IFERROR(G10/F10-1,"-")</f>
        <v>1.7447428733940118E-2</v>
      </c>
      <c r="I10" s="197">
        <f>IFERROR(G10/C10-1,"-")</f>
        <v>4.4633214746555572E-2</v>
      </c>
      <c r="J10" s="196">
        <f>G10/G$7</f>
        <v>0.10869053606686228</v>
      </c>
      <c r="K10" s="198">
        <f>G10/$G10</f>
        <v>1</v>
      </c>
      <c r="L10" s="195">
        <v>239994</v>
      </c>
      <c r="M10" s="195">
        <v>91159</v>
      </c>
      <c r="N10" s="195">
        <v>135767</v>
      </c>
      <c r="O10" s="195">
        <v>250906</v>
      </c>
      <c r="P10" s="195">
        <v>239933</v>
      </c>
      <c r="Q10" s="196">
        <f>IFERROR(P10/O10-1,"-")</f>
        <v>-4.3733509760627509E-2</v>
      </c>
      <c r="R10" s="197">
        <f>IFERROR(P10/L10-1,"-")</f>
        <v>-2.5417302099217665E-4</v>
      </c>
      <c r="S10" s="196">
        <f>P10/P$7</f>
        <v>9.8992592873761165E-2</v>
      </c>
      <c r="T10" s="198">
        <f>P10/$G10</f>
        <v>0.24656485490230737</v>
      </c>
      <c r="U10" s="195">
        <v>425659</v>
      </c>
      <c r="V10" s="195">
        <v>437092</v>
      </c>
      <c r="W10" s="195">
        <v>162991</v>
      </c>
      <c r="X10" s="195">
        <v>227881</v>
      </c>
      <c r="Y10" s="195">
        <v>401631</v>
      </c>
      <c r="Z10" s="195">
        <v>426517</v>
      </c>
      <c r="AA10" s="196">
        <f>IFERROR(Z10/Y10-1,"-")</f>
        <v>6.1962348523893818E-2</v>
      </c>
      <c r="AB10" s="197">
        <f t="shared" si="3"/>
        <v>-2.4193991196361453E-2</v>
      </c>
      <c r="AC10" s="195">
        <f t="shared" si="4"/>
        <v>24886</v>
      </c>
      <c r="AD10" s="195">
        <f t="shared" si="5"/>
        <v>-10575</v>
      </c>
      <c r="AE10" s="196">
        <f>Z10/Z$7</f>
        <v>0.12444512524253432</v>
      </c>
      <c r="AF10" s="198">
        <f>V10/$C10</f>
        <v>0.46922147100564021</v>
      </c>
      <c r="AG10" s="198">
        <f t="shared" si="2"/>
        <v>0.43830611970161432</v>
      </c>
      <c r="AH10" s="121">
        <f t="shared" si="6"/>
        <v>0.13142405832245746</v>
      </c>
      <c r="AI10" s="121">
        <f t="shared" si="7"/>
        <v>0.13495542159597973</v>
      </c>
      <c r="AJ10" s="121">
        <f t="shared" si="8"/>
        <v>0.13567817025803583</v>
      </c>
      <c r="AK10" s="121">
        <f t="shared" si="9"/>
        <v>0.22082904526839894</v>
      </c>
      <c r="AL10" s="121">
        <f t="shared" si="10"/>
        <v>0.12951172109920392</v>
      </c>
      <c r="AM10" s="121">
        <f t="shared" si="11"/>
        <v>0.12444512524253432</v>
      </c>
    </row>
    <row r="11" spans="1:39" x14ac:dyDescent="0.25">
      <c r="A11" s="1"/>
      <c r="B11" s="189" t="s">
        <v>179</v>
      </c>
      <c r="C11" s="190">
        <v>6922737</v>
      </c>
      <c r="D11" s="190">
        <v>2504589</v>
      </c>
      <c r="E11" s="190">
        <v>1407457</v>
      </c>
      <c r="F11" s="190">
        <v>6223845</v>
      </c>
      <c r="G11" s="190">
        <v>7038673</v>
      </c>
      <c r="H11" s="191">
        <f>IFERROR(G11/F11-1,"-")</f>
        <v>0.13092035550371195</v>
      </c>
      <c r="I11" s="192">
        <f>IFERROR(G11/C11-1,"-")</f>
        <v>1.6747133395360825E-2</v>
      </c>
      <c r="J11" s="191">
        <f>G11/G$7</f>
        <v>0.78618310864250729</v>
      </c>
      <c r="K11" s="193">
        <f>G11/$G11</f>
        <v>1</v>
      </c>
      <c r="L11" s="190">
        <v>1871823</v>
      </c>
      <c r="M11" s="190">
        <v>709354</v>
      </c>
      <c r="N11" s="190">
        <v>356100</v>
      </c>
      <c r="O11" s="190">
        <v>1525264</v>
      </c>
      <c r="P11" s="190">
        <v>1778886</v>
      </c>
      <c r="Q11" s="191">
        <f>IFERROR(P11/O11-1,"-")</f>
        <v>0.16628072255032578</v>
      </c>
      <c r="R11" s="192">
        <f>IFERROR(P11/L11-1,"-")</f>
        <v>-4.9650527854396498E-2</v>
      </c>
      <c r="S11" s="191">
        <f>P11/P$7</f>
        <v>0.73394046490825982</v>
      </c>
      <c r="T11" s="193">
        <f>P11/$G11</f>
        <v>0.25273030868176433</v>
      </c>
      <c r="U11" s="190">
        <v>2515553</v>
      </c>
      <c r="V11" s="190">
        <v>2510021</v>
      </c>
      <c r="W11" s="190">
        <v>918875</v>
      </c>
      <c r="X11" s="190">
        <v>522799</v>
      </c>
      <c r="Y11" s="190">
        <v>2395130</v>
      </c>
      <c r="Z11" s="190">
        <v>2694872</v>
      </c>
      <c r="AA11" s="191">
        <f>IFERROR(Z11/Y11-1,"-")</f>
        <v>0.12514644299056843</v>
      </c>
      <c r="AB11" s="192">
        <f t="shared" si="3"/>
        <v>7.3645200578003056E-2</v>
      </c>
      <c r="AC11" s="190">
        <f t="shared" si="4"/>
        <v>299742</v>
      </c>
      <c r="AD11" s="190">
        <f t="shared" si="5"/>
        <v>184851</v>
      </c>
      <c r="AE11" s="191">
        <f>Z11/Z$7</f>
        <v>0.78628444716763679</v>
      </c>
      <c r="AF11" s="193">
        <f t="shared" si="1"/>
        <v>0.3625763913897061</v>
      </c>
      <c r="AG11" s="193">
        <f t="shared" si="2"/>
        <v>0.38286648633911535</v>
      </c>
      <c r="AH11" s="121">
        <f t="shared" si="6"/>
        <v>0.776687875001428</v>
      </c>
      <c r="AI11" s="121">
        <f t="shared" si="7"/>
        <v>0.77498774232830303</v>
      </c>
      <c r="AJ11" s="121">
        <f t="shared" si="8"/>
        <v>0.7648967040870519</v>
      </c>
      <c r="AK11" s="121">
        <f t="shared" si="9"/>
        <v>0.50662057844784647</v>
      </c>
      <c r="AL11" s="121">
        <f t="shared" si="10"/>
        <v>0.77234428755832174</v>
      </c>
      <c r="AM11" s="121">
        <f t="shared" si="11"/>
        <v>0.78628444716763679</v>
      </c>
    </row>
    <row r="12" spans="1:39" s="113" customFormat="1" x14ac:dyDescent="0.25">
      <c r="B12" s="194" t="s">
        <v>183</v>
      </c>
      <c r="C12" s="195">
        <v>2634347</v>
      </c>
      <c r="D12" s="195">
        <v>780311</v>
      </c>
      <c r="E12" s="195">
        <v>181725</v>
      </c>
      <c r="F12" s="195">
        <v>2421118</v>
      </c>
      <c r="G12" s="195">
        <v>2817557</v>
      </c>
      <c r="H12" s="196">
        <f t="shared" ref="H12:H36" si="12">IFERROR(G12/F12-1,"-")</f>
        <v>0.16374212244095498</v>
      </c>
      <c r="I12" s="197">
        <f t="shared" ref="I12:I36" si="13">IFERROR(G12/C12-1,"-")</f>
        <v>6.954664666423982E-2</v>
      </c>
      <c r="J12" s="196">
        <f t="shared" ref="J12:J36" si="14">G12/G$7</f>
        <v>0.31470643984135321</v>
      </c>
      <c r="K12" s="198">
        <f t="shared" ref="K12:K36" si="15">G12/$G12</f>
        <v>1</v>
      </c>
      <c r="L12" s="195">
        <v>447423</v>
      </c>
      <c r="M12" s="195">
        <v>122152</v>
      </c>
      <c r="N12" s="195">
        <v>31154</v>
      </c>
      <c r="O12" s="195">
        <v>382944</v>
      </c>
      <c r="P12" s="195">
        <v>464471</v>
      </c>
      <c r="Q12" s="196">
        <f t="shared" ref="Q12:Q36" si="16">IFERROR(P12/O12-1,"-")</f>
        <v>0.2128953580680204</v>
      </c>
      <c r="R12" s="197">
        <f t="shared" ref="R12:R36" si="17">IFERROR(P12/L12-1,"-")</f>
        <v>3.8102645594884521E-2</v>
      </c>
      <c r="S12" s="196">
        <f t="shared" ref="S12:S29" si="18">P12/P$7</f>
        <v>0.19163345019096464</v>
      </c>
      <c r="T12" s="198">
        <f t="shared" ref="T12:T36" si="19">P12/$G12</f>
        <v>0.16484883890547733</v>
      </c>
      <c r="U12" s="195">
        <v>1113710</v>
      </c>
      <c r="V12" s="195">
        <v>1164042</v>
      </c>
      <c r="W12" s="195">
        <v>358332</v>
      </c>
      <c r="X12" s="195">
        <v>79385</v>
      </c>
      <c r="Y12" s="195">
        <v>1108237</v>
      </c>
      <c r="Z12" s="195">
        <v>1261851</v>
      </c>
      <c r="AA12" s="196">
        <f t="shared" ref="AA12:AA36" si="20">IFERROR(Z12/Y12-1,"-")</f>
        <v>0.13861114544993525</v>
      </c>
      <c r="AB12" s="197">
        <f t="shared" si="3"/>
        <v>8.4025318674068483E-2</v>
      </c>
      <c r="AC12" s="195">
        <f t="shared" si="4"/>
        <v>153614</v>
      </c>
      <c r="AD12" s="195">
        <f t="shared" si="5"/>
        <v>97809</v>
      </c>
      <c r="AE12" s="196">
        <f t="shared" ref="AE12:AE36" si="21">Z12/Z$7</f>
        <v>0.36817103593155059</v>
      </c>
      <c r="AF12" s="198">
        <f t="shared" si="1"/>
        <v>0.44187117338756055</v>
      </c>
      <c r="AG12" s="198">
        <f t="shared" si="2"/>
        <v>0.44785287396137857</v>
      </c>
      <c r="AH12" s="121">
        <f t="shared" si="6"/>
        <v>0.34386278216672056</v>
      </c>
      <c r="AI12" s="121">
        <f t="shared" si="7"/>
        <v>0.35940666693837325</v>
      </c>
      <c r="AJ12" s="121">
        <f t="shared" si="8"/>
        <v>0.29828536609323519</v>
      </c>
      <c r="AK12" s="121">
        <f t="shared" si="9"/>
        <v>7.6928369449984199E-2</v>
      </c>
      <c r="AL12" s="121">
        <f t="shared" si="10"/>
        <v>0.35736703903786926</v>
      </c>
      <c r="AM12" s="121">
        <f>Z12/$Z$7</f>
        <v>0.36817103593155059</v>
      </c>
    </row>
    <row r="13" spans="1:39" s="113" customFormat="1" x14ac:dyDescent="0.25">
      <c r="B13" s="194" t="s">
        <v>187</v>
      </c>
      <c r="C13" s="195">
        <v>1338130</v>
      </c>
      <c r="D13" s="195">
        <v>517802</v>
      </c>
      <c r="E13" s="195">
        <v>345545</v>
      </c>
      <c r="F13" s="195">
        <v>1064951</v>
      </c>
      <c r="G13" s="195">
        <v>1152893</v>
      </c>
      <c r="H13" s="196">
        <f t="shared" si="12"/>
        <v>8.257844727128294E-2</v>
      </c>
      <c r="I13" s="197">
        <f t="shared" si="13"/>
        <v>-0.13842974897805149</v>
      </c>
      <c r="J13" s="196">
        <f t="shared" si="14"/>
        <v>0.12877214251495789</v>
      </c>
      <c r="K13" s="198">
        <f t="shared" si="15"/>
        <v>1</v>
      </c>
      <c r="L13" s="195">
        <v>376441</v>
      </c>
      <c r="M13" s="195">
        <v>137161</v>
      </c>
      <c r="N13" s="195">
        <v>90675</v>
      </c>
      <c r="O13" s="195">
        <v>303096</v>
      </c>
      <c r="P13" s="195">
        <v>332149</v>
      </c>
      <c r="Q13" s="196">
        <f t="shared" si="16"/>
        <v>9.5854118827038315E-2</v>
      </c>
      <c r="R13" s="197">
        <f t="shared" si="17"/>
        <v>-0.11765987233059094</v>
      </c>
      <c r="S13" s="196">
        <f t="shared" si="18"/>
        <v>0.1370394682283258</v>
      </c>
      <c r="T13" s="198">
        <f t="shared" si="19"/>
        <v>0.2881004568507225</v>
      </c>
      <c r="U13" s="195">
        <v>377725</v>
      </c>
      <c r="V13" s="195">
        <v>323112</v>
      </c>
      <c r="W13" s="195">
        <v>120099</v>
      </c>
      <c r="X13" s="195">
        <v>75557</v>
      </c>
      <c r="Y13" s="195">
        <v>238248</v>
      </c>
      <c r="Z13" s="195">
        <v>271245</v>
      </c>
      <c r="AA13" s="196">
        <f t="shared" si="20"/>
        <v>0.13849853933716139</v>
      </c>
      <c r="AB13" s="197">
        <f t="shared" si="3"/>
        <v>-0.16052328604322963</v>
      </c>
      <c r="AC13" s="195">
        <f t="shared" si="4"/>
        <v>32997</v>
      </c>
      <c r="AD13" s="195">
        <f t="shared" si="5"/>
        <v>-51867</v>
      </c>
      <c r="AE13" s="196">
        <f t="shared" si="21"/>
        <v>7.9141319094927567E-2</v>
      </c>
      <c r="AF13" s="198">
        <f t="shared" si="1"/>
        <v>0.24146532848079036</v>
      </c>
      <c r="AG13" s="198">
        <f t="shared" si="2"/>
        <v>0.23527335147320697</v>
      </c>
      <c r="AH13" s="121">
        <f t="shared" si="6"/>
        <v>0.1166242283843411</v>
      </c>
      <c r="AI13" s="121">
        <f t="shared" si="7"/>
        <v>9.9763244769339648E-2</v>
      </c>
      <c r="AJ13" s="121">
        <f t="shared" si="8"/>
        <v>9.9973695294953993E-2</v>
      </c>
      <c r="AK13" s="121">
        <f t="shared" si="9"/>
        <v>7.321882988640746E-2</v>
      </c>
      <c r="AL13" s="121">
        <f t="shared" si="10"/>
        <v>7.6826511221601765E-2</v>
      </c>
      <c r="AM13" s="121">
        <f t="shared" si="11"/>
        <v>7.9141319094927567E-2</v>
      </c>
    </row>
    <row r="14" spans="1:39" x14ac:dyDescent="0.25">
      <c r="A14" s="1"/>
      <c r="B14" s="194" t="s">
        <v>191</v>
      </c>
      <c r="C14" s="195">
        <v>337876</v>
      </c>
      <c r="D14" s="195">
        <v>120713</v>
      </c>
      <c r="E14" s="195">
        <v>180845</v>
      </c>
      <c r="F14" s="195">
        <v>365868</v>
      </c>
      <c r="G14" s="195">
        <v>400545</v>
      </c>
      <c r="H14" s="196">
        <f t="shared" si="12"/>
        <v>9.478008462068277E-2</v>
      </c>
      <c r="I14" s="197">
        <f t="shared" si="13"/>
        <v>0.18547928825959814</v>
      </c>
      <c r="J14" s="196">
        <f t="shared" si="14"/>
        <v>4.4738790003628966E-2</v>
      </c>
      <c r="K14" s="198">
        <f t="shared" si="15"/>
        <v>1</v>
      </c>
      <c r="L14" s="195">
        <v>59383</v>
      </c>
      <c r="M14" s="195">
        <v>19258</v>
      </c>
      <c r="N14" s="195">
        <v>33229</v>
      </c>
      <c r="O14" s="195">
        <v>61923</v>
      </c>
      <c r="P14" s="195">
        <v>69828</v>
      </c>
      <c r="Q14" s="196">
        <f t="shared" si="16"/>
        <v>0.12765854367520957</v>
      </c>
      <c r="R14" s="197">
        <f t="shared" si="17"/>
        <v>0.17589209032888209</v>
      </c>
      <c r="S14" s="196">
        <f t="shared" si="18"/>
        <v>2.8809937670887267E-2</v>
      </c>
      <c r="T14" s="198">
        <f t="shared" si="19"/>
        <v>0.17433247200689062</v>
      </c>
      <c r="U14" s="195">
        <v>112897</v>
      </c>
      <c r="V14" s="195">
        <v>115531</v>
      </c>
      <c r="W14" s="195">
        <v>44488</v>
      </c>
      <c r="X14" s="195">
        <v>71340</v>
      </c>
      <c r="Y14" s="195">
        <v>129000</v>
      </c>
      <c r="Z14" s="195">
        <v>146838</v>
      </c>
      <c r="AA14" s="196">
        <f t="shared" si="20"/>
        <v>0.13827906976744186</v>
      </c>
      <c r="AB14" s="197">
        <f t="shared" si="3"/>
        <v>0.27098354554188919</v>
      </c>
      <c r="AC14" s="195">
        <f t="shared" si="4"/>
        <v>17838</v>
      </c>
      <c r="AD14" s="195">
        <f t="shared" si="5"/>
        <v>31307</v>
      </c>
      <c r="AE14" s="196">
        <f t="shared" si="21"/>
        <v>4.2843012823318309E-2</v>
      </c>
      <c r="AF14" s="198">
        <f t="shared" si="1"/>
        <v>0.34193313523304408</v>
      </c>
      <c r="AG14" s="198">
        <f t="shared" si="2"/>
        <v>0.36659551361270271</v>
      </c>
      <c r="AH14" s="121">
        <f t="shared" si="6"/>
        <v>3.4857437320555844E-2</v>
      </c>
      <c r="AI14" s="121">
        <f t="shared" si="7"/>
        <v>3.5671059667999265E-2</v>
      </c>
      <c r="AJ14" s="121">
        <f t="shared" si="8"/>
        <v>3.703302905338024E-2</v>
      </c>
      <c r="AK14" s="121">
        <f t="shared" si="9"/>
        <v>6.9132328230293805E-2</v>
      </c>
      <c r="AL14" s="121">
        <f t="shared" si="10"/>
        <v>4.1597914557883496E-2</v>
      </c>
      <c r="AM14" s="121">
        <f t="shared" si="11"/>
        <v>4.2843012823318309E-2</v>
      </c>
    </row>
    <row r="15" spans="1:39" x14ac:dyDescent="0.25">
      <c r="A15" s="1"/>
      <c r="B15" s="194" t="s">
        <v>200</v>
      </c>
      <c r="C15" s="195">
        <v>319633</v>
      </c>
      <c r="D15" s="195">
        <v>120411</v>
      </c>
      <c r="E15" s="195">
        <v>88291</v>
      </c>
      <c r="F15" s="195">
        <v>376084</v>
      </c>
      <c r="G15" s="195">
        <v>345334</v>
      </c>
      <c r="H15" s="196">
        <f t="shared" si="12"/>
        <v>-8.1763648546601342E-2</v>
      </c>
      <c r="I15" s="197">
        <f t="shared" si="13"/>
        <v>8.040784274464774E-2</v>
      </c>
      <c r="J15" s="196">
        <f t="shared" si="14"/>
        <v>3.8572008905649068E-2</v>
      </c>
      <c r="K15" s="198">
        <f t="shared" si="15"/>
        <v>1</v>
      </c>
      <c r="L15" s="195">
        <v>137346</v>
      </c>
      <c r="M15" s="195">
        <v>48015</v>
      </c>
      <c r="N15" s="195">
        <v>38838</v>
      </c>
      <c r="O15" s="195">
        <v>155260</v>
      </c>
      <c r="P15" s="195">
        <v>149552</v>
      </c>
      <c r="Q15" s="196">
        <f t="shared" si="16"/>
        <v>-3.6764137575679534E-2</v>
      </c>
      <c r="R15" s="197">
        <f t="shared" si="17"/>
        <v>8.8870443988175785E-2</v>
      </c>
      <c r="S15" s="196">
        <f t="shared" si="18"/>
        <v>6.1702809740455583E-2</v>
      </c>
      <c r="T15" s="198">
        <f t="shared" si="19"/>
        <v>0.43306480103320266</v>
      </c>
      <c r="U15" s="195">
        <v>101290</v>
      </c>
      <c r="V15" s="195">
        <v>94586</v>
      </c>
      <c r="W15" s="195">
        <v>35677</v>
      </c>
      <c r="X15" s="195">
        <v>30042</v>
      </c>
      <c r="Y15" s="195">
        <v>119177</v>
      </c>
      <c r="Z15" s="195">
        <v>108589</v>
      </c>
      <c r="AA15" s="196">
        <f t="shared" si="20"/>
        <v>-8.8842645812530985E-2</v>
      </c>
      <c r="AB15" s="197">
        <f t="shared" si="3"/>
        <v>0.14804516524644229</v>
      </c>
      <c r="AC15" s="195">
        <f t="shared" si="4"/>
        <v>-10588</v>
      </c>
      <c r="AD15" s="195">
        <f t="shared" si="5"/>
        <v>14003</v>
      </c>
      <c r="AE15" s="196">
        <f t="shared" si="21"/>
        <v>3.1683078763476154E-2</v>
      </c>
      <c r="AF15" s="198">
        <f t="shared" si="1"/>
        <v>0.29592063397709245</v>
      </c>
      <c r="AG15" s="198">
        <f t="shared" si="2"/>
        <v>0.31444630415771396</v>
      </c>
      <c r="AH15" s="121">
        <f t="shared" si="6"/>
        <v>3.1273725840359812E-2</v>
      </c>
      <c r="AI15" s="121">
        <f t="shared" si="7"/>
        <v>2.9204134386072816E-2</v>
      </c>
      <c r="AJ15" s="121">
        <f t="shared" si="8"/>
        <v>2.969851145336825E-2</v>
      </c>
      <c r="AK15" s="121">
        <f t="shared" si="9"/>
        <v>2.9112326951142225E-2</v>
      </c>
      <c r="AL15" s="121">
        <f t="shared" si="10"/>
        <v>3.8430346226859549E-2</v>
      </c>
      <c r="AM15" s="121">
        <f t="shared" si="11"/>
        <v>3.1683078763476154E-2</v>
      </c>
    </row>
    <row r="16" spans="1:39" x14ac:dyDescent="0.25">
      <c r="A16" s="1"/>
      <c r="B16" s="194" t="s">
        <v>195</v>
      </c>
      <c r="C16" s="195">
        <v>181228</v>
      </c>
      <c r="D16" s="195">
        <v>71756</v>
      </c>
      <c r="E16" s="195">
        <v>67852</v>
      </c>
      <c r="F16" s="195">
        <v>183849</v>
      </c>
      <c r="G16" s="195">
        <v>190481</v>
      </c>
      <c r="H16" s="196">
        <f t="shared" si="12"/>
        <v>3.607308171379775E-2</v>
      </c>
      <c r="I16" s="197">
        <f t="shared" si="13"/>
        <v>5.1057231774339407E-2</v>
      </c>
      <c r="J16" s="196">
        <f t="shared" si="14"/>
        <v>2.1275735457142765E-2</v>
      </c>
      <c r="K16" s="198">
        <f t="shared" si="15"/>
        <v>1</v>
      </c>
      <c r="L16" s="195">
        <v>54710</v>
      </c>
      <c r="M16" s="195">
        <v>17823</v>
      </c>
      <c r="N16" s="195">
        <v>21211</v>
      </c>
      <c r="O16" s="195">
        <v>55544</v>
      </c>
      <c r="P16" s="195">
        <v>58086</v>
      </c>
      <c r="Q16" s="196">
        <f t="shared" si="16"/>
        <v>4.5765519227999318E-2</v>
      </c>
      <c r="R16" s="197">
        <f t="shared" si="17"/>
        <v>6.1707183330286908E-2</v>
      </c>
      <c r="S16" s="196">
        <f t="shared" si="18"/>
        <v>2.3965372623462763E-2</v>
      </c>
      <c r="T16" s="198">
        <f t="shared" si="19"/>
        <v>0.30494380016904571</v>
      </c>
      <c r="U16" s="195">
        <v>90377</v>
      </c>
      <c r="V16" s="195">
        <v>88780</v>
      </c>
      <c r="W16" s="195">
        <v>39325</v>
      </c>
      <c r="X16" s="195">
        <v>33270</v>
      </c>
      <c r="Y16" s="195">
        <v>95518</v>
      </c>
      <c r="Z16" s="195">
        <v>97806</v>
      </c>
      <c r="AA16" s="196">
        <f t="shared" si="20"/>
        <v>2.3953600368517014E-2</v>
      </c>
      <c r="AB16" s="197">
        <f t="shared" si="3"/>
        <v>0.10166704212660505</v>
      </c>
      <c r="AC16" s="195">
        <f t="shared" si="4"/>
        <v>2288</v>
      </c>
      <c r="AD16" s="195">
        <f t="shared" si="5"/>
        <v>9026</v>
      </c>
      <c r="AE16" s="196">
        <f t="shared" si="21"/>
        <v>2.8536916276423477E-2</v>
      </c>
      <c r="AF16" s="198">
        <f t="shared" si="1"/>
        <v>0.48988015097004878</v>
      </c>
      <c r="AG16" s="198">
        <f>Z16/$G16</f>
        <v>0.51346853491949329</v>
      </c>
      <c r="AH16" s="121">
        <f t="shared" si="6"/>
        <v>2.7904289863502799E-2</v>
      </c>
      <c r="AI16" s="121">
        <f t="shared" si="7"/>
        <v>2.7411488495079024E-2</v>
      </c>
      <c r="AJ16" s="121">
        <f t="shared" si="8"/>
        <v>3.2735206516907429E-2</v>
      </c>
      <c r="AK16" s="121">
        <f t="shared" si="9"/>
        <v>3.2240433981242989E-2</v>
      </c>
      <c r="AL16" s="121">
        <f t="shared" si="10"/>
        <v>3.0801159711162138E-2</v>
      </c>
      <c r="AM16" s="121">
        <f t="shared" si="11"/>
        <v>2.8536916276423477E-2</v>
      </c>
    </row>
    <row r="17" spans="1:39" x14ac:dyDescent="0.25">
      <c r="A17" s="1"/>
      <c r="B17" s="194" t="s">
        <v>204</v>
      </c>
      <c r="C17" s="195">
        <v>215104</v>
      </c>
      <c r="D17" s="195">
        <v>68200</v>
      </c>
      <c r="E17" s="195">
        <v>82096</v>
      </c>
      <c r="F17" s="195">
        <v>222315</v>
      </c>
      <c r="G17" s="195">
        <v>225455</v>
      </c>
      <c r="H17" s="196">
        <f t="shared" si="12"/>
        <v>1.4124103186919479E-2</v>
      </c>
      <c r="I17" s="197">
        <f t="shared" si="13"/>
        <v>4.8120908955668007E-2</v>
      </c>
      <c r="J17" s="196">
        <f t="shared" si="14"/>
        <v>2.5182149072559057E-2</v>
      </c>
      <c r="K17" s="198">
        <f t="shared" si="15"/>
        <v>1</v>
      </c>
      <c r="L17" s="195">
        <v>48960</v>
      </c>
      <c r="M17" s="195">
        <v>15252</v>
      </c>
      <c r="N17" s="195">
        <v>14867</v>
      </c>
      <c r="O17" s="195">
        <v>43490</v>
      </c>
      <c r="P17" s="195">
        <v>48212</v>
      </c>
      <c r="Q17" s="196">
        <f t="shared" si="16"/>
        <v>0.10857668429524026</v>
      </c>
      <c r="R17" s="197">
        <f t="shared" si="17"/>
        <v>-1.5277777777777724E-2</v>
      </c>
      <c r="S17" s="196">
        <f t="shared" si="18"/>
        <v>1.9891515079750486E-2</v>
      </c>
      <c r="T17" s="198">
        <f t="shared" si="19"/>
        <v>0.21384311725177974</v>
      </c>
      <c r="U17" s="195">
        <v>90792</v>
      </c>
      <c r="V17" s="195">
        <v>87728</v>
      </c>
      <c r="W17" s="195">
        <v>29262</v>
      </c>
      <c r="X17" s="195">
        <v>33307</v>
      </c>
      <c r="Y17" s="195">
        <v>97303</v>
      </c>
      <c r="Z17" s="195">
        <v>101692</v>
      </c>
      <c r="AA17" s="196">
        <f t="shared" si="20"/>
        <v>4.5106522923239689E-2</v>
      </c>
      <c r="AB17" s="197">
        <f t="shared" si="3"/>
        <v>0.15917380995805219</v>
      </c>
      <c r="AC17" s="195">
        <f t="shared" si="4"/>
        <v>4389</v>
      </c>
      <c r="AD17" s="195">
        <f t="shared" si="5"/>
        <v>13964</v>
      </c>
      <c r="AE17" s="196">
        <f t="shared" si="21"/>
        <v>2.9670736866675419E-2</v>
      </c>
      <c r="AF17" s="198">
        <f t="shared" si="1"/>
        <v>0.40783992859268076</v>
      </c>
      <c r="AG17" s="198">
        <f t="shared" ref="AG17:AG36" si="22">Z17/$G17</f>
        <v>0.4510523164267814</v>
      </c>
      <c r="AH17" s="121">
        <f t="shared" si="6"/>
        <v>2.8032422909447605E-2</v>
      </c>
      <c r="AI17" s="121">
        <f t="shared" si="7"/>
        <v>2.7086675632983698E-2</v>
      </c>
      <c r="AJ17" s="121">
        <f t="shared" si="8"/>
        <v>2.4358489843553599E-2</v>
      </c>
      <c r="AK17" s="121">
        <f t="shared" si="9"/>
        <v>3.2276288987474006E-2</v>
      </c>
      <c r="AL17" s="121">
        <f t="shared" si="10"/>
        <v>3.1376758761439832E-2</v>
      </c>
      <c r="AM17" s="121">
        <f t="shared" si="11"/>
        <v>2.9670736866675419E-2</v>
      </c>
    </row>
    <row r="18" spans="1:39" x14ac:dyDescent="0.25">
      <c r="A18" s="1"/>
      <c r="B18" s="194" t="s">
        <v>208</v>
      </c>
      <c r="C18" s="195">
        <v>284180</v>
      </c>
      <c r="D18" s="195">
        <v>76460</v>
      </c>
      <c r="E18" s="195">
        <v>35509</v>
      </c>
      <c r="F18" s="195">
        <v>283041</v>
      </c>
      <c r="G18" s="195">
        <v>345112</v>
      </c>
      <c r="H18" s="196">
        <f t="shared" si="12"/>
        <v>0.21930038404330121</v>
      </c>
      <c r="I18" s="197">
        <f t="shared" si="13"/>
        <v>0.21441339995777331</v>
      </c>
      <c r="J18" s="196">
        <f t="shared" si="14"/>
        <v>3.8547212662078917E-2</v>
      </c>
      <c r="K18" s="198">
        <f t="shared" si="15"/>
        <v>1</v>
      </c>
      <c r="L18" s="195">
        <v>40410</v>
      </c>
      <c r="M18" s="195">
        <v>11378</v>
      </c>
      <c r="N18" s="195">
        <v>4764</v>
      </c>
      <c r="O18" s="195">
        <v>37593</v>
      </c>
      <c r="P18" s="195">
        <v>51371</v>
      </c>
      <c r="Q18" s="196">
        <f t="shared" si="16"/>
        <v>0.36650440241534321</v>
      </c>
      <c r="R18" s="197">
        <f t="shared" si="17"/>
        <v>0.27124474140064336</v>
      </c>
      <c r="S18" s="196">
        <f t="shared" si="18"/>
        <v>2.1194868936403016E-2</v>
      </c>
      <c r="T18" s="198">
        <f t="shared" si="19"/>
        <v>0.14885312594172326</v>
      </c>
      <c r="U18" s="195">
        <v>69254</v>
      </c>
      <c r="V18" s="195">
        <v>75442</v>
      </c>
      <c r="W18" s="195">
        <v>23105</v>
      </c>
      <c r="X18" s="195">
        <v>11032</v>
      </c>
      <c r="Y18" s="195">
        <v>92030</v>
      </c>
      <c r="Z18" s="195">
        <v>100111</v>
      </c>
      <c r="AA18" s="196">
        <f t="shared" si="20"/>
        <v>8.7808323372813302E-2</v>
      </c>
      <c r="AB18" s="197">
        <f t="shared" si="3"/>
        <v>0.32699292171469474</v>
      </c>
      <c r="AC18" s="195">
        <f t="shared" si="4"/>
        <v>8081</v>
      </c>
      <c r="AD18" s="195">
        <f t="shared" si="5"/>
        <v>24669</v>
      </c>
      <c r="AE18" s="196">
        <f t="shared" si="21"/>
        <v>2.9209447532350066E-2</v>
      </c>
      <c r="AF18" s="198">
        <f t="shared" si="1"/>
        <v>0.26547258779646704</v>
      </c>
      <c r="AG18" s="198">
        <f t="shared" si="22"/>
        <v>0.29008263983866106</v>
      </c>
      <c r="AH18" s="121">
        <f t="shared" si="6"/>
        <v>2.1382472202076001E-2</v>
      </c>
      <c r="AI18" s="121">
        <f t="shared" si="7"/>
        <v>2.3293281313874203E-2</v>
      </c>
      <c r="AJ18" s="121">
        <f t="shared" si="8"/>
        <v>1.9233234496456357E-2</v>
      </c>
      <c r="AK18" s="121">
        <f t="shared" si="9"/>
        <v>1.0690606182178318E-2</v>
      </c>
      <c r="AL18" s="121">
        <f t="shared" si="10"/>
        <v>2.9676403695829599E-2</v>
      </c>
      <c r="AM18" s="121">
        <f t="shared" si="11"/>
        <v>2.9209447532350066E-2</v>
      </c>
    </row>
    <row r="19" spans="1:39" x14ac:dyDescent="0.25">
      <c r="A19" s="1"/>
      <c r="B19" s="194" t="s">
        <v>230</v>
      </c>
      <c r="C19" s="195">
        <v>120966</v>
      </c>
      <c r="D19" s="195">
        <v>52023</v>
      </c>
      <c r="E19" s="195">
        <v>81590</v>
      </c>
      <c r="F19" s="195">
        <v>165008</v>
      </c>
      <c r="G19" s="195">
        <v>199411</v>
      </c>
      <c r="H19" s="196">
        <f t="shared" si="12"/>
        <v>0.20849292155531862</v>
      </c>
      <c r="I19" s="197">
        <f t="shared" si="13"/>
        <v>0.64848800489393721</v>
      </c>
      <c r="J19" s="196">
        <f t="shared" si="14"/>
        <v>2.2273169939491581E-2</v>
      </c>
      <c r="K19" s="198">
        <f t="shared" si="15"/>
        <v>1</v>
      </c>
      <c r="L19" s="195">
        <v>28974</v>
      </c>
      <c r="M19" s="195">
        <v>10176</v>
      </c>
      <c r="N19" s="195">
        <v>14053</v>
      </c>
      <c r="O19" s="195">
        <v>37997</v>
      </c>
      <c r="P19" s="195">
        <v>47457</v>
      </c>
      <c r="Q19" s="196">
        <f t="shared" si="16"/>
        <v>0.24896702371239843</v>
      </c>
      <c r="R19" s="197">
        <f t="shared" si="17"/>
        <v>0.63791675295092154</v>
      </c>
      <c r="S19" s="196">
        <f t="shared" si="18"/>
        <v>1.9580013920594847E-2</v>
      </c>
      <c r="T19" s="198">
        <f t="shared" si="19"/>
        <v>0.23798586838238614</v>
      </c>
      <c r="U19" s="195">
        <v>38898</v>
      </c>
      <c r="V19" s="195">
        <v>35667</v>
      </c>
      <c r="W19" s="195">
        <v>20127</v>
      </c>
      <c r="X19" s="195">
        <v>34011</v>
      </c>
      <c r="Y19" s="195">
        <v>60354</v>
      </c>
      <c r="Z19" s="195">
        <v>71210</v>
      </c>
      <c r="AA19" s="196">
        <f t="shared" si="20"/>
        <v>0.17987208801405052</v>
      </c>
      <c r="AB19" s="197">
        <f t="shared" si="3"/>
        <v>0.9965233969775984</v>
      </c>
      <c r="AC19" s="195">
        <f t="shared" si="4"/>
        <v>10856</v>
      </c>
      <c r="AD19" s="195">
        <f t="shared" si="5"/>
        <v>35543</v>
      </c>
      <c r="AE19" s="196">
        <f t="shared" si="21"/>
        <v>2.0776985134287423E-2</v>
      </c>
      <c r="AF19" s="198">
        <f t="shared" si="1"/>
        <v>0.2948514458608204</v>
      </c>
      <c r="AG19" s="198">
        <f t="shared" si="22"/>
        <v>0.35710166440166291</v>
      </c>
      <c r="AH19" s="121">
        <f t="shared" si="6"/>
        <v>1.2009925834122973E-2</v>
      </c>
      <c r="AI19" s="121">
        <f t="shared" si="7"/>
        <v>1.101245280642018E-2</v>
      </c>
      <c r="AJ19" s="121">
        <f t="shared" si="8"/>
        <v>1.6754265774082538E-2</v>
      </c>
      <c r="AK19" s="121">
        <f t="shared" si="9"/>
        <v>3.295850316008582E-2</v>
      </c>
      <c r="AL19" s="121">
        <f t="shared" si="10"/>
        <v>1.9462019652918609E-2</v>
      </c>
      <c r="AM19" s="121">
        <f t="shared" si="11"/>
        <v>2.0776985134287423E-2</v>
      </c>
    </row>
    <row r="20" spans="1:39" x14ac:dyDescent="0.25">
      <c r="A20" s="1"/>
      <c r="B20" s="194" t="s">
        <v>220</v>
      </c>
      <c r="C20" s="195">
        <v>170806</v>
      </c>
      <c r="D20" s="195">
        <v>88361</v>
      </c>
      <c r="E20" s="195">
        <v>25475</v>
      </c>
      <c r="F20" s="195">
        <v>152870</v>
      </c>
      <c r="G20" s="195">
        <v>153225</v>
      </c>
      <c r="H20" s="196">
        <f t="shared" si="12"/>
        <v>2.3222345783999732E-3</v>
      </c>
      <c r="I20" s="197">
        <f t="shared" si="13"/>
        <v>-0.10292963947402312</v>
      </c>
      <c r="J20" s="196">
        <f t="shared" si="14"/>
        <v>1.711443432899187E-2</v>
      </c>
      <c r="K20" s="198">
        <f t="shared" si="15"/>
        <v>1</v>
      </c>
      <c r="L20" s="195">
        <v>78532</v>
      </c>
      <c r="M20" s="195">
        <v>39475</v>
      </c>
      <c r="N20" s="195">
        <v>9323</v>
      </c>
      <c r="O20" s="195">
        <v>74502</v>
      </c>
      <c r="P20" s="195">
        <v>67101</v>
      </c>
      <c r="Q20" s="196">
        <f t="shared" si="16"/>
        <v>-9.9339615043891438E-2</v>
      </c>
      <c r="R20" s="197">
        <f t="shared" si="17"/>
        <v>-0.14555849844649316</v>
      </c>
      <c r="S20" s="196">
        <f t="shared" si="18"/>
        <v>2.7684820239076108E-2</v>
      </c>
      <c r="T20" s="198">
        <f t="shared" si="19"/>
        <v>0.43792462065589821</v>
      </c>
      <c r="U20" s="195">
        <v>43841</v>
      </c>
      <c r="V20" s="195">
        <v>49684</v>
      </c>
      <c r="W20" s="195">
        <v>28470</v>
      </c>
      <c r="X20" s="195">
        <v>2961</v>
      </c>
      <c r="Y20" s="195">
        <v>36629</v>
      </c>
      <c r="Z20" s="195">
        <v>45099</v>
      </c>
      <c r="AA20" s="196">
        <f t="shared" si="20"/>
        <v>0.23123754402249586</v>
      </c>
      <c r="AB20" s="197">
        <f t="shared" si="3"/>
        <v>-9.2283230013686546E-2</v>
      </c>
      <c r="AC20" s="195">
        <f t="shared" si="4"/>
        <v>8470</v>
      </c>
      <c r="AD20" s="195">
        <f t="shared" si="5"/>
        <v>-4585</v>
      </c>
      <c r="AE20" s="196">
        <f t="shared" si="21"/>
        <v>1.3158562737975403E-2</v>
      </c>
      <c r="AF20" s="198">
        <f t="shared" si="1"/>
        <v>0.29087971148554498</v>
      </c>
      <c r="AG20" s="198">
        <f t="shared" si="22"/>
        <v>0.29433186490455215</v>
      </c>
      <c r="AH20" s="121">
        <f t="shared" si="6"/>
        <v>1.3536098475340255E-2</v>
      </c>
      <c r="AI20" s="121">
        <f t="shared" si="7"/>
        <v>1.5340306312114286E-2</v>
      </c>
      <c r="AJ20" s="121">
        <f t="shared" si="8"/>
        <v>2.3699207362653647E-2</v>
      </c>
      <c r="AK20" s="121">
        <f t="shared" si="9"/>
        <v>2.8693695527039521E-3</v>
      </c>
      <c r="AL20" s="121">
        <f t="shared" si="10"/>
        <v>1.1811550483261353E-2</v>
      </c>
      <c r="AM20" s="121">
        <f t="shared" si="11"/>
        <v>1.3158562737975403E-2</v>
      </c>
    </row>
    <row r="21" spans="1:39" x14ac:dyDescent="0.25">
      <c r="A21" s="206" t="s">
        <v>187</v>
      </c>
      <c r="B21" s="194" t="s">
        <v>232</v>
      </c>
      <c r="C21" s="195">
        <v>21739</v>
      </c>
      <c r="D21" s="195">
        <v>11321</v>
      </c>
      <c r="E21" s="195">
        <v>7023</v>
      </c>
      <c r="F21" s="195">
        <v>38333</v>
      </c>
      <c r="G21" s="195">
        <v>41507</v>
      </c>
      <c r="H21" s="196">
        <f t="shared" si="12"/>
        <v>8.280072000626082E-2</v>
      </c>
      <c r="I21" s="197">
        <f t="shared" si="13"/>
        <v>0.90933345600073601</v>
      </c>
      <c r="J21" s="196">
        <f t="shared" si="14"/>
        <v>4.6361156840820069E-3</v>
      </c>
      <c r="K21" s="198">
        <f t="shared" si="15"/>
        <v>1</v>
      </c>
      <c r="L21" s="195">
        <v>4791</v>
      </c>
      <c r="M21" s="195">
        <v>3139</v>
      </c>
      <c r="N21" s="195">
        <v>471</v>
      </c>
      <c r="O21" s="195">
        <v>3534</v>
      </c>
      <c r="P21" s="195">
        <v>4643</v>
      </c>
      <c r="Q21" s="196">
        <f t="shared" si="16"/>
        <v>0.31380871533672883</v>
      </c>
      <c r="R21" s="197">
        <f t="shared" si="17"/>
        <v>-3.0891254435399751E-2</v>
      </c>
      <c r="S21" s="196">
        <f t="shared" si="18"/>
        <v>1.9156289827279827E-3</v>
      </c>
      <c r="T21" s="198">
        <f t="shared" si="19"/>
        <v>0.11186065001084154</v>
      </c>
      <c r="U21" s="195">
        <v>14325</v>
      </c>
      <c r="V21" s="195">
        <v>16644</v>
      </c>
      <c r="W21" s="195">
        <v>7989</v>
      </c>
      <c r="X21" s="195">
        <v>6299</v>
      </c>
      <c r="Y21" s="195">
        <v>34237</v>
      </c>
      <c r="Z21" s="195">
        <v>36109</v>
      </c>
      <c r="AA21" s="196">
        <f t="shared" si="20"/>
        <v>5.46776878815316E-2</v>
      </c>
      <c r="AB21" s="197">
        <f t="shared" si="3"/>
        <v>1.169490507089642</v>
      </c>
      <c r="AC21" s="195">
        <f t="shared" si="4"/>
        <v>1872</v>
      </c>
      <c r="AD21" s="195">
        <f t="shared" si="5"/>
        <v>19465</v>
      </c>
      <c r="AE21" s="196">
        <f t="shared" si="21"/>
        <v>1.0535544954556728E-2</v>
      </c>
      <c r="AF21" s="198">
        <f t="shared" si="1"/>
        <v>0.76562859377156267</v>
      </c>
      <c r="AG21" s="198">
        <f t="shared" si="22"/>
        <v>0.86994964704748601</v>
      </c>
      <c r="AH21" s="121">
        <f t="shared" si="6"/>
        <v>4.4229057425526144E-3</v>
      </c>
      <c r="AI21" s="121">
        <f t="shared" si="7"/>
        <v>5.1389593885119988E-3</v>
      </c>
      <c r="AJ21" s="121">
        <f t="shared" si="8"/>
        <v>6.6502622978658228E-3</v>
      </c>
      <c r="AK21" s="121">
        <f t="shared" si="9"/>
        <v>6.1040725472753105E-3</v>
      </c>
      <c r="AL21" s="121">
        <f t="shared" si="10"/>
        <v>1.1040215509443856E-2</v>
      </c>
      <c r="AM21" s="121">
        <f t="shared" si="11"/>
        <v>1.0535544954556728E-2</v>
      </c>
    </row>
    <row r="22" spans="1:39" x14ac:dyDescent="0.25">
      <c r="A22" s="206" t="s">
        <v>382</v>
      </c>
      <c r="B22" s="194" t="s">
        <v>212</v>
      </c>
      <c r="C22" s="195">
        <v>88052</v>
      </c>
      <c r="D22" s="195">
        <v>31158</v>
      </c>
      <c r="E22" s="195">
        <v>36791</v>
      </c>
      <c r="F22" s="195">
        <v>75640</v>
      </c>
      <c r="G22" s="195">
        <v>90869</v>
      </c>
      <c r="H22" s="196">
        <f t="shared" si="12"/>
        <v>0.20133527234267579</v>
      </c>
      <c r="I22" s="197">
        <f t="shared" si="13"/>
        <v>3.1992459001499052E-2</v>
      </c>
      <c r="J22" s="196">
        <f t="shared" si="14"/>
        <v>1.014959395034206E-2</v>
      </c>
      <c r="K22" s="198">
        <f t="shared" si="15"/>
        <v>1</v>
      </c>
      <c r="L22" s="195">
        <v>32293</v>
      </c>
      <c r="M22" s="195">
        <v>10978</v>
      </c>
      <c r="N22" s="195">
        <v>11346</v>
      </c>
      <c r="O22" s="195">
        <v>25252</v>
      </c>
      <c r="P22" s="195">
        <v>31138</v>
      </c>
      <c r="Q22" s="196">
        <f t="shared" si="16"/>
        <v>0.2330904482813243</v>
      </c>
      <c r="R22" s="197">
        <f t="shared" si="17"/>
        <v>-3.5766265134858921E-2</v>
      </c>
      <c r="S22" s="196">
        <f t="shared" si="18"/>
        <v>1.2847050455348681E-2</v>
      </c>
      <c r="T22" s="198">
        <f t="shared" si="19"/>
        <v>0.34266911708063258</v>
      </c>
      <c r="U22" s="195">
        <v>29070</v>
      </c>
      <c r="V22" s="195">
        <v>24501</v>
      </c>
      <c r="W22" s="195">
        <v>9728</v>
      </c>
      <c r="X22" s="195">
        <v>13610</v>
      </c>
      <c r="Y22" s="195">
        <v>25858</v>
      </c>
      <c r="Z22" s="195">
        <v>30232</v>
      </c>
      <c r="AA22" s="196">
        <f t="shared" si="20"/>
        <v>0.16915461365921569</v>
      </c>
      <c r="AB22" s="197">
        <f t="shared" si="3"/>
        <v>0.23390882004816138</v>
      </c>
      <c r="AC22" s="195">
        <f t="shared" si="4"/>
        <v>4374</v>
      </c>
      <c r="AD22" s="195">
        <f t="shared" si="5"/>
        <v>5731</v>
      </c>
      <c r="AE22" s="196">
        <f t="shared" si="21"/>
        <v>8.8208090799013813E-3</v>
      </c>
      <c r="AF22" s="198">
        <f t="shared" si="1"/>
        <v>0.2782560305274156</v>
      </c>
      <c r="AG22" s="198">
        <f t="shared" si="22"/>
        <v>0.33269872013557977</v>
      </c>
      <c r="AH22" s="121">
        <f t="shared" si="6"/>
        <v>8.9754883026879218E-3</v>
      </c>
      <c r="AI22" s="121">
        <f t="shared" si="7"/>
        <v>7.5648668576022886E-3</v>
      </c>
      <c r="AJ22" s="121">
        <f t="shared" si="8"/>
        <v>8.0978535027711514E-3</v>
      </c>
      <c r="AK22" s="121">
        <f t="shared" si="9"/>
        <v>1.3188827967680103E-2</v>
      </c>
      <c r="AL22" s="121">
        <f t="shared" si="10"/>
        <v>8.33828584990505E-3</v>
      </c>
      <c r="AM22" s="121">
        <f t="shared" si="11"/>
        <v>8.8208090799013813E-3</v>
      </c>
    </row>
    <row r="23" spans="1:39" x14ac:dyDescent="0.25">
      <c r="A23" s="206" t="s">
        <v>383</v>
      </c>
      <c r="B23" s="194" t="s">
        <v>226</v>
      </c>
      <c r="C23" s="195">
        <v>298141</v>
      </c>
      <c r="D23" s="195">
        <v>167902</v>
      </c>
      <c r="E23" s="195">
        <v>23035</v>
      </c>
      <c r="F23" s="195">
        <v>133761</v>
      </c>
      <c r="G23" s="195">
        <v>184639</v>
      </c>
      <c r="H23" s="196">
        <f t="shared" si="12"/>
        <v>0.38036497932880287</v>
      </c>
      <c r="I23" s="197">
        <f t="shared" si="13"/>
        <v>-0.38069906520740182</v>
      </c>
      <c r="J23" s="196">
        <f t="shared" si="14"/>
        <v>2.0623214488958912E-2</v>
      </c>
      <c r="K23" s="198">
        <f t="shared" si="15"/>
        <v>1</v>
      </c>
      <c r="L23" s="195">
        <v>190925</v>
      </c>
      <c r="M23" s="195">
        <v>104280</v>
      </c>
      <c r="N23" s="195">
        <v>13441</v>
      </c>
      <c r="O23" s="195">
        <v>86063</v>
      </c>
      <c r="P23" s="195">
        <v>118820</v>
      </c>
      <c r="Q23" s="196">
        <f t="shared" si="16"/>
        <v>0.38061652510370303</v>
      </c>
      <c r="R23" s="197">
        <f t="shared" si="17"/>
        <v>-0.37766138536074378</v>
      </c>
      <c r="S23" s="196">
        <f t="shared" si="18"/>
        <v>4.9023268517712451E-2</v>
      </c>
      <c r="T23" s="198">
        <f t="shared" si="19"/>
        <v>0.6435260156305006</v>
      </c>
      <c r="U23" s="195">
        <v>72108</v>
      </c>
      <c r="V23" s="195">
        <v>60814</v>
      </c>
      <c r="W23" s="195">
        <v>40279</v>
      </c>
      <c r="X23" s="195">
        <v>3022</v>
      </c>
      <c r="Y23" s="195">
        <v>27370</v>
      </c>
      <c r="Z23" s="195">
        <v>40523</v>
      </c>
      <c r="AA23" s="196">
        <f t="shared" si="20"/>
        <v>0.48056265984654734</v>
      </c>
      <c r="AB23" s="197">
        <f t="shared" si="3"/>
        <v>-0.33365672378070843</v>
      </c>
      <c r="AC23" s="195">
        <f t="shared" si="4"/>
        <v>13153</v>
      </c>
      <c r="AD23" s="195">
        <f t="shared" si="5"/>
        <v>-20291</v>
      </c>
      <c r="AE23" s="196">
        <f t="shared" si="21"/>
        <v>1.1823420426860402E-2</v>
      </c>
      <c r="AF23" s="198">
        <f t="shared" si="1"/>
        <v>0.20397731274799508</v>
      </c>
      <c r="AG23" s="198">
        <f t="shared" si="22"/>
        <v>0.21947150926943929</v>
      </c>
      <c r="AH23" s="121">
        <f t="shared" si="6"/>
        <v>2.2263657052983169E-2</v>
      </c>
      <c r="AI23" s="121">
        <f t="shared" si="7"/>
        <v>1.8776776991887088E-2</v>
      </c>
      <c r="AJ23" s="121">
        <f t="shared" si="8"/>
        <v>3.3529342232536924E-2</v>
      </c>
      <c r="AK23" s="121">
        <f t="shared" si="9"/>
        <v>2.9284818602740097E-3</v>
      </c>
      <c r="AL23" s="121">
        <f t="shared" si="10"/>
        <v>8.8258521042579169E-3</v>
      </c>
      <c r="AM23" s="121">
        <f t="shared" si="11"/>
        <v>1.1823420426860402E-2</v>
      </c>
    </row>
    <row r="24" spans="1:39" x14ac:dyDescent="0.25">
      <c r="A24" s="206" t="s">
        <v>195</v>
      </c>
      <c r="B24" s="194" t="s">
        <v>384</v>
      </c>
      <c r="C24" s="195">
        <v>24028</v>
      </c>
      <c r="D24" s="195">
        <v>7699</v>
      </c>
      <c r="E24" s="195">
        <v>7305</v>
      </c>
      <c r="F24" s="195">
        <v>29406</v>
      </c>
      <c r="G24" s="195">
        <v>36913</v>
      </c>
      <c r="H24" s="196">
        <f t="shared" si="12"/>
        <v>0.25528803645514531</v>
      </c>
      <c r="I24" s="197">
        <f t="shared" si="13"/>
        <v>0.53624937572831688</v>
      </c>
      <c r="J24" s="196">
        <f t="shared" si="14"/>
        <v>4.1229898148871062E-3</v>
      </c>
      <c r="K24" s="198">
        <f t="shared" si="15"/>
        <v>1</v>
      </c>
      <c r="L24" s="195">
        <v>7568</v>
      </c>
      <c r="M24" s="195">
        <v>2402</v>
      </c>
      <c r="N24" s="195">
        <v>2507</v>
      </c>
      <c r="O24" s="195">
        <v>7425</v>
      </c>
      <c r="P24" s="195">
        <v>9312</v>
      </c>
      <c r="Q24" s="196">
        <f t="shared" si="16"/>
        <v>0.25414141414141422</v>
      </c>
      <c r="R24" s="197">
        <f t="shared" si="17"/>
        <v>0.23044397463002109</v>
      </c>
      <c r="S24" s="196">
        <f t="shared" si="18"/>
        <v>3.8419851576917889E-3</v>
      </c>
      <c r="T24" s="198">
        <f t="shared" si="19"/>
        <v>0.25226884837320185</v>
      </c>
      <c r="U24" s="195">
        <v>11689</v>
      </c>
      <c r="V24" s="195">
        <v>11750</v>
      </c>
      <c r="W24" s="195">
        <v>3755</v>
      </c>
      <c r="X24" s="195">
        <v>3353</v>
      </c>
      <c r="Y24" s="195">
        <v>17117</v>
      </c>
      <c r="Z24" s="195">
        <v>22174</v>
      </c>
      <c r="AA24" s="196">
        <f t="shared" si="20"/>
        <v>0.29543728457089435</v>
      </c>
      <c r="AB24" s="197">
        <f t="shared" si="3"/>
        <v>0.88714893617021273</v>
      </c>
      <c r="AC24" s="195">
        <f t="shared" si="4"/>
        <v>5057</v>
      </c>
      <c r="AD24" s="195">
        <f t="shared" si="5"/>
        <v>10424</v>
      </c>
      <c r="AE24" s="196">
        <f t="shared" si="21"/>
        <v>6.4697215049528065E-3</v>
      </c>
      <c r="AF24" s="198">
        <f t="shared" si="1"/>
        <v>0.48901281837855837</v>
      </c>
      <c r="AG24" s="198">
        <f t="shared" si="22"/>
        <v>0.60070977704331807</v>
      </c>
      <c r="AH24" s="121">
        <f t="shared" si="6"/>
        <v>3.6090293350574173E-3</v>
      </c>
      <c r="AI24" s="121">
        <f t="shared" si="7"/>
        <v>3.6279003133270842E-3</v>
      </c>
      <c r="AJ24" s="121">
        <f t="shared" si="8"/>
        <v>3.1257647926506652E-3</v>
      </c>
      <c r="AK24" s="121">
        <f t="shared" si="9"/>
        <v>3.2492388079082579E-3</v>
      </c>
      <c r="AL24" s="121">
        <f t="shared" si="10"/>
        <v>5.5196240580410224E-3</v>
      </c>
      <c r="AM24" s="121">
        <f t="shared" si="11"/>
        <v>6.4697215049528065E-3</v>
      </c>
    </row>
    <row r="25" spans="1:39" x14ac:dyDescent="0.25">
      <c r="A25" s="206" t="s">
        <v>191</v>
      </c>
      <c r="B25" s="194" t="s">
        <v>222</v>
      </c>
      <c r="C25" s="195">
        <v>119587</v>
      </c>
      <c r="D25" s="195">
        <v>81589</v>
      </c>
      <c r="E25" s="195">
        <v>1558</v>
      </c>
      <c r="F25" s="195">
        <v>65427</v>
      </c>
      <c r="G25" s="195">
        <v>87525</v>
      </c>
      <c r="H25" s="196">
        <f t="shared" si="12"/>
        <v>0.33775046998945379</v>
      </c>
      <c r="I25" s="197">
        <f t="shared" si="13"/>
        <v>-0.26810606504051449</v>
      </c>
      <c r="J25" s="196">
        <f t="shared" si="14"/>
        <v>9.7760865697178213E-3</v>
      </c>
      <c r="K25" s="198">
        <f t="shared" si="15"/>
        <v>1</v>
      </c>
      <c r="L25" s="195">
        <v>62791</v>
      </c>
      <c r="M25" s="195">
        <v>40024</v>
      </c>
      <c r="N25" s="195">
        <v>865</v>
      </c>
      <c r="O25" s="195">
        <v>32292</v>
      </c>
      <c r="P25" s="195">
        <v>43994</v>
      </c>
      <c r="Q25" s="196">
        <f t="shared" si="16"/>
        <v>0.36238077542425362</v>
      </c>
      <c r="R25" s="197">
        <f t="shared" si="17"/>
        <v>-0.29935818827538974</v>
      </c>
      <c r="S25" s="196">
        <f t="shared" si="18"/>
        <v>1.8151234431646537E-2</v>
      </c>
      <c r="T25" s="198">
        <f t="shared" si="19"/>
        <v>0.50264495858326197</v>
      </c>
      <c r="U25" s="195">
        <v>47367</v>
      </c>
      <c r="V25" s="195">
        <v>47009</v>
      </c>
      <c r="W25" s="195">
        <v>33576</v>
      </c>
      <c r="X25" s="195">
        <v>532</v>
      </c>
      <c r="Y25" s="195">
        <v>27160</v>
      </c>
      <c r="Z25" s="195">
        <v>35971</v>
      </c>
      <c r="AA25" s="196">
        <f t="shared" si="20"/>
        <v>0.3244108983799705</v>
      </c>
      <c r="AB25" s="197">
        <f t="shared" si="3"/>
        <v>-0.23480610095939081</v>
      </c>
      <c r="AC25" s="195">
        <f t="shared" si="4"/>
        <v>8811</v>
      </c>
      <c r="AD25" s="195">
        <f t="shared" si="5"/>
        <v>-11038</v>
      </c>
      <c r="AE25" s="196">
        <f t="shared" si="21"/>
        <v>1.0495280610384116E-2</v>
      </c>
      <c r="AF25" s="198">
        <f t="shared" si="1"/>
        <v>0.39309456713522373</v>
      </c>
      <c r="AG25" s="198">
        <f t="shared" si="22"/>
        <v>0.41097972007997713</v>
      </c>
      <c r="AH25" s="121">
        <f t="shared" si="6"/>
        <v>1.4624766234379733E-2</v>
      </c>
      <c r="AI25" s="121">
        <f t="shared" si="7"/>
        <v>1.4514380070569608E-2</v>
      </c>
      <c r="AJ25" s="121">
        <f t="shared" si="8"/>
        <v>2.794958153875865E-2</v>
      </c>
      <c r="AK25" s="121">
        <f t="shared" si="9"/>
        <v>5.1553684634870057E-4</v>
      </c>
      <c r="AL25" s="121">
        <f t="shared" si="10"/>
        <v>8.7581345689311304E-3</v>
      </c>
      <c r="AM25" s="121">
        <f t="shared" si="11"/>
        <v>1.0495280610384116E-2</v>
      </c>
    </row>
    <row r="26" spans="1:39" x14ac:dyDescent="0.25">
      <c r="A26" s="206" t="s">
        <v>204</v>
      </c>
      <c r="B26" s="194" t="s">
        <v>245</v>
      </c>
      <c r="C26" s="195">
        <v>19024</v>
      </c>
      <c r="D26" s="195">
        <v>7645</v>
      </c>
      <c r="E26" s="195">
        <v>10576</v>
      </c>
      <c r="F26" s="195">
        <v>31348</v>
      </c>
      <c r="G26" s="195">
        <v>39781</v>
      </c>
      <c r="H26" s="196">
        <f t="shared" si="12"/>
        <v>0.26901237718514737</v>
      </c>
      <c r="I26" s="197">
        <f t="shared" si="13"/>
        <v>1.0910954583683767</v>
      </c>
      <c r="J26" s="196">
        <f t="shared" si="14"/>
        <v>4.4433304750636357E-3</v>
      </c>
      <c r="K26" s="198">
        <f t="shared" si="15"/>
        <v>1</v>
      </c>
      <c r="L26" s="195">
        <v>3988</v>
      </c>
      <c r="M26" s="195">
        <v>1483</v>
      </c>
      <c r="N26" s="195">
        <v>1861</v>
      </c>
      <c r="O26" s="195">
        <v>5817</v>
      </c>
      <c r="P26" s="195">
        <v>7772</v>
      </c>
      <c r="Q26" s="196">
        <f t="shared" si="16"/>
        <v>0.33608389204057065</v>
      </c>
      <c r="R26" s="197">
        <f t="shared" si="17"/>
        <v>0.94884653961885657</v>
      </c>
      <c r="S26" s="196">
        <f t="shared" si="18"/>
        <v>3.20660530987764E-3</v>
      </c>
      <c r="T26" s="198">
        <f t="shared" si="19"/>
        <v>0.19536964882732963</v>
      </c>
      <c r="U26" s="195">
        <v>10150</v>
      </c>
      <c r="V26" s="195">
        <v>11653</v>
      </c>
      <c r="W26" s="195">
        <v>4674</v>
      </c>
      <c r="X26" s="195">
        <v>7295</v>
      </c>
      <c r="Y26" s="195">
        <v>19697</v>
      </c>
      <c r="Z26" s="195">
        <v>24693</v>
      </c>
      <c r="AA26" s="196">
        <f t="shared" si="20"/>
        <v>0.25364268670355883</v>
      </c>
      <c r="AB26" s="197">
        <f t="shared" si="3"/>
        <v>1.1190251437398095</v>
      </c>
      <c r="AC26" s="195">
        <f t="shared" si="4"/>
        <v>4996</v>
      </c>
      <c r="AD26" s="195">
        <f t="shared" si="5"/>
        <v>13040</v>
      </c>
      <c r="AE26" s="196">
        <f t="shared" si="21"/>
        <v>7.2046916714079388E-3</v>
      </c>
      <c r="AF26" s="198">
        <f t="shared" si="1"/>
        <v>0.6125420521446594</v>
      </c>
      <c r="AG26" s="198">
        <f t="shared" si="22"/>
        <v>0.62072346094869413</v>
      </c>
      <c r="AH26" s="121">
        <f t="shared" si="6"/>
        <v>3.1338564249151156E-3</v>
      </c>
      <c r="AI26" s="121">
        <f t="shared" si="7"/>
        <v>3.5979508384000433E-3</v>
      </c>
      <c r="AJ26" s="121">
        <f t="shared" si="8"/>
        <v>3.8907655501595763E-3</v>
      </c>
      <c r="AK26" s="121">
        <f t="shared" si="9"/>
        <v>7.0692505528454335E-3</v>
      </c>
      <c r="AL26" s="121">
        <f t="shared" si="10"/>
        <v>6.3515823491986922E-3</v>
      </c>
      <c r="AM26" s="121">
        <f t="shared" si="11"/>
        <v>7.2046916714079388E-3</v>
      </c>
    </row>
    <row r="27" spans="1:39" x14ac:dyDescent="0.25">
      <c r="A27" s="206" t="s">
        <v>212</v>
      </c>
      <c r="B27" s="194" t="s">
        <v>236</v>
      </c>
      <c r="C27" s="195">
        <v>12143</v>
      </c>
      <c r="D27" s="195">
        <v>4489</v>
      </c>
      <c r="E27" s="195">
        <v>8360</v>
      </c>
      <c r="F27" s="195">
        <v>20411</v>
      </c>
      <c r="G27" s="195">
        <v>22619</v>
      </c>
      <c r="H27" s="196">
        <f t="shared" si="12"/>
        <v>0.10817696340208705</v>
      </c>
      <c r="I27" s="197">
        <f t="shared" si="13"/>
        <v>0.86271926212632799</v>
      </c>
      <c r="J27" s="196">
        <f t="shared" si="14"/>
        <v>2.526424474383861E-3</v>
      </c>
      <c r="K27" s="198">
        <f t="shared" si="15"/>
        <v>1</v>
      </c>
      <c r="L27" s="195">
        <v>2286</v>
      </c>
      <c r="M27" s="195">
        <v>787</v>
      </c>
      <c r="N27" s="195">
        <v>851</v>
      </c>
      <c r="O27" s="195">
        <v>3049</v>
      </c>
      <c r="P27" s="195">
        <v>4258</v>
      </c>
      <c r="Q27" s="196">
        <f t="shared" si="16"/>
        <v>0.39652345031157754</v>
      </c>
      <c r="R27" s="197">
        <f t="shared" si="17"/>
        <v>0.86264216972878383</v>
      </c>
      <c r="S27" s="196">
        <f t="shared" si="18"/>
        <v>1.7567840207744455E-3</v>
      </c>
      <c r="T27" s="198">
        <f t="shared" si="19"/>
        <v>0.1882488173659313</v>
      </c>
      <c r="U27" s="195">
        <v>6187</v>
      </c>
      <c r="V27" s="195">
        <v>6134</v>
      </c>
      <c r="W27" s="195">
        <v>2913</v>
      </c>
      <c r="X27" s="195">
        <v>6799</v>
      </c>
      <c r="Y27" s="195">
        <v>13907</v>
      </c>
      <c r="Z27" s="195">
        <v>14139</v>
      </c>
      <c r="AA27" s="196">
        <f t="shared" si="20"/>
        <v>1.6682246350758545E-2</v>
      </c>
      <c r="AB27" s="197">
        <f t="shared" si="3"/>
        <v>1.3050211933485492</v>
      </c>
      <c r="AC27" s="195">
        <f t="shared" si="4"/>
        <v>232</v>
      </c>
      <c r="AD27" s="195">
        <f t="shared" si="5"/>
        <v>8005</v>
      </c>
      <c r="AE27" s="196">
        <f t="shared" si="21"/>
        <v>4.1253446540329992E-3</v>
      </c>
      <c r="AF27" s="198">
        <f t="shared" si="1"/>
        <v>0.5051469982706086</v>
      </c>
      <c r="AG27" s="198">
        <f t="shared" si="22"/>
        <v>0.6250939475662054</v>
      </c>
      <c r="AH27" s="121">
        <f t="shared" si="6"/>
        <v>1.9102630247241203E-3</v>
      </c>
      <c r="AI27" s="121">
        <f t="shared" si="7"/>
        <v>1.8939183422934751E-3</v>
      </c>
      <c r="AJ27" s="121">
        <f t="shared" si="8"/>
        <v>2.4248609430070275E-3</v>
      </c>
      <c r="AK27" s="121">
        <f t="shared" si="9"/>
        <v>6.5885996585052916E-3</v>
      </c>
      <c r="AL27" s="121">
        <f t="shared" si="10"/>
        <v>4.4845131609029905E-3</v>
      </c>
      <c r="AM27" s="121">
        <f t="shared" si="11"/>
        <v>4.1253446540329992E-3</v>
      </c>
    </row>
    <row r="28" spans="1:39" x14ac:dyDescent="0.25">
      <c r="A28" s="206" t="s">
        <v>208</v>
      </c>
      <c r="B28" s="194" t="s">
        <v>224</v>
      </c>
      <c r="C28" s="195">
        <v>193235</v>
      </c>
      <c r="D28" s="195">
        <v>104134</v>
      </c>
      <c r="E28" s="195">
        <v>3867</v>
      </c>
      <c r="F28" s="195">
        <v>101938</v>
      </c>
      <c r="G28" s="195">
        <v>147134</v>
      </c>
      <c r="H28" s="196">
        <f t="shared" si="12"/>
        <v>0.44336753713041266</v>
      </c>
      <c r="I28" s="197">
        <f t="shared" si="13"/>
        <v>-0.23857479235128209</v>
      </c>
      <c r="J28" s="196">
        <f t="shared" si="14"/>
        <v>1.6434101357884742E-2</v>
      </c>
      <c r="K28" s="198">
        <f t="shared" si="15"/>
        <v>1</v>
      </c>
      <c r="L28" s="195">
        <v>145778</v>
      </c>
      <c r="M28" s="195">
        <v>76296</v>
      </c>
      <c r="N28" s="195">
        <v>2991</v>
      </c>
      <c r="O28" s="195">
        <v>79833</v>
      </c>
      <c r="P28" s="195">
        <v>111683</v>
      </c>
      <c r="Q28" s="196">
        <f t="shared" si="16"/>
        <v>0.39895782445855721</v>
      </c>
      <c r="R28" s="197">
        <f t="shared" si="17"/>
        <v>-0.23388302761733593</v>
      </c>
      <c r="S28" s="196">
        <f t="shared" si="18"/>
        <v>4.6078654248978959E-2</v>
      </c>
      <c r="T28" s="198">
        <f t="shared" si="19"/>
        <v>0.75905637038345997</v>
      </c>
      <c r="U28" s="195">
        <v>33355</v>
      </c>
      <c r="V28" s="195">
        <v>37614</v>
      </c>
      <c r="W28" s="195">
        <v>20676</v>
      </c>
      <c r="X28" s="195">
        <v>379</v>
      </c>
      <c r="Y28" s="195">
        <v>17163</v>
      </c>
      <c r="Z28" s="195">
        <v>28444</v>
      </c>
      <c r="AA28" s="196">
        <f t="shared" si="20"/>
        <v>0.65728602225718125</v>
      </c>
      <c r="AB28" s="197">
        <f t="shared" si="3"/>
        <v>-0.24379220503004195</v>
      </c>
      <c r="AC28" s="195">
        <f t="shared" si="4"/>
        <v>11281</v>
      </c>
      <c r="AD28" s="195">
        <f t="shared" si="5"/>
        <v>-9170</v>
      </c>
      <c r="AE28" s="196">
        <f t="shared" si="21"/>
        <v>8.2991232293171107E-3</v>
      </c>
      <c r="AF28" s="198">
        <f t="shared" si="1"/>
        <v>0.19465417755582581</v>
      </c>
      <c r="AG28" s="198">
        <f t="shared" si="22"/>
        <v>0.19332037462449195</v>
      </c>
      <c r="AH28" s="121">
        <f t="shared" si="6"/>
        <v>1.0298500596358983E-2</v>
      </c>
      <c r="AI28" s="121">
        <f t="shared" si="7"/>
        <v>1.1613603607275313E-2</v>
      </c>
      <c r="AJ28" s="121">
        <f t="shared" si="8"/>
        <v>1.721126840288819E-2</v>
      </c>
      <c r="AK28" s="121">
        <f t="shared" si="9"/>
        <v>3.6727155031232616E-4</v>
      </c>
      <c r="AL28" s="121">
        <f t="shared" si="10"/>
        <v>5.5344574229221274E-3</v>
      </c>
      <c r="AM28" s="121">
        <f t="shared" si="11"/>
        <v>8.2991232293171107E-3</v>
      </c>
    </row>
    <row r="29" spans="1:39" x14ac:dyDescent="0.25">
      <c r="A29" s="206" t="s">
        <v>216</v>
      </c>
      <c r="B29" s="194" t="s">
        <v>216</v>
      </c>
      <c r="C29" s="195">
        <v>50158</v>
      </c>
      <c r="D29" s="195">
        <v>17944</v>
      </c>
      <c r="E29" s="195">
        <v>12304</v>
      </c>
      <c r="F29" s="195">
        <v>44569</v>
      </c>
      <c r="G29" s="195">
        <v>47833</v>
      </c>
      <c r="H29" s="196">
        <f t="shared" si="12"/>
        <v>7.3234759586259468E-2</v>
      </c>
      <c r="I29" s="197">
        <f t="shared" si="13"/>
        <v>-4.6353522867737973E-2</v>
      </c>
      <c r="J29" s="196">
        <f t="shared" si="14"/>
        <v>5.3426969310404176E-3</v>
      </c>
      <c r="K29" s="198">
        <f t="shared" si="15"/>
        <v>1</v>
      </c>
      <c r="L29" s="195">
        <v>17746</v>
      </c>
      <c r="M29" s="195">
        <v>6225</v>
      </c>
      <c r="N29" s="195">
        <v>3382</v>
      </c>
      <c r="O29" s="195">
        <v>16199</v>
      </c>
      <c r="P29" s="195">
        <v>17037</v>
      </c>
      <c r="Q29" s="196">
        <f t="shared" si="16"/>
        <v>5.1731588369652526E-2</v>
      </c>
      <c r="R29" s="197">
        <f t="shared" si="17"/>
        <v>-3.9952665389383468E-2</v>
      </c>
      <c r="S29" s="196">
        <f t="shared" si="18"/>
        <v>7.0291990046815944E-3</v>
      </c>
      <c r="T29" s="198">
        <f t="shared" si="19"/>
        <v>0.3561766980954571</v>
      </c>
      <c r="U29" s="195">
        <v>19401</v>
      </c>
      <c r="V29" s="195">
        <v>18292</v>
      </c>
      <c r="W29" s="195">
        <v>6980</v>
      </c>
      <c r="X29" s="195">
        <v>5589</v>
      </c>
      <c r="Y29" s="195">
        <v>16533</v>
      </c>
      <c r="Z29" s="195">
        <v>18593</v>
      </c>
      <c r="AA29" s="196">
        <f t="shared" si="20"/>
        <v>0.12459928627593309</v>
      </c>
      <c r="AB29" s="197">
        <f t="shared" si="3"/>
        <v>1.6455280997157207E-2</v>
      </c>
      <c r="AC29" s="195">
        <f t="shared" si="4"/>
        <v>2060</v>
      </c>
      <c r="AD29" s="195">
        <f t="shared" si="5"/>
        <v>301</v>
      </c>
      <c r="AE29" s="196">
        <f t="shared" si="21"/>
        <v>5.4248909507345327E-3</v>
      </c>
      <c r="AF29" s="198">
        <f t="shared" si="1"/>
        <v>0.364687587224371</v>
      </c>
      <c r="AG29" s="198">
        <f t="shared" si="22"/>
        <v>0.38870654150900008</v>
      </c>
      <c r="AH29" s="121">
        <f t="shared" si="6"/>
        <v>5.9901427093377495E-3</v>
      </c>
      <c r="AI29" s="121">
        <f t="shared" si="7"/>
        <v>5.6477917047982147E-3</v>
      </c>
      <c r="AJ29" s="121">
        <f t="shared" si="8"/>
        <v>5.8103430766182802E-3</v>
      </c>
      <c r="AK29" s="121">
        <f t="shared" si="9"/>
        <v>5.4160440493287365E-3</v>
      </c>
      <c r="AL29" s="121">
        <f t="shared" si="10"/>
        <v>5.3313048169417662E-3</v>
      </c>
      <c r="AM29" s="121">
        <f t="shared" si="11"/>
        <v>5.4248909507345327E-3</v>
      </c>
    </row>
    <row r="30" spans="1:39" x14ac:dyDescent="0.25">
      <c r="A30" s="206" t="s">
        <v>384</v>
      </c>
      <c r="B30" s="194" t="s">
        <v>242</v>
      </c>
      <c r="C30" s="195">
        <v>18527</v>
      </c>
      <c r="D30" s="195">
        <v>6810</v>
      </c>
      <c r="E30" s="195">
        <v>24039</v>
      </c>
      <c r="F30" s="195">
        <v>39920</v>
      </c>
      <c r="G30" s="195">
        <v>44232</v>
      </c>
      <c r="H30" s="196">
        <f t="shared" si="12"/>
        <v>0.10801603206412835</v>
      </c>
      <c r="I30" s="197">
        <f t="shared" si="13"/>
        <v>1.3874345549738218</v>
      </c>
      <c r="J30" s="196">
        <f>G30/G$7</f>
        <v>4.9404839891660519E-3</v>
      </c>
      <c r="K30" s="198">
        <f t="shared" si="15"/>
        <v>1</v>
      </c>
      <c r="L30" s="195">
        <v>4843</v>
      </c>
      <c r="M30" s="195">
        <v>1688</v>
      </c>
      <c r="N30" s="195">
        <v>4837</v>
      </c>
      <c r="O30" s="195">
        <v>7757</v>
      </c>
      <c r="P30" s="195">
        <v>8184</v>
      </c>
      <c r="Q30" s="196">
        <f t="shared" si="16"/>
        <v>5.504705427355927E-2</v>
      </c>
      <c r="R30" s="197">
        <f t="shared" si="17"/>
        <v>0.68986165599834814</v>
      </c>
      <c r="S30" s="196">
        <f>P30/P$7</f>
        <v>3.3765900483837628E-3</v>
      </c>
      <c r="T30" s="198">
        <f t="shared" si="19"/>
        <v>0.1850244167118828</v>
      </c>
      <c r="U30" s="195">
        <v>6337</v>
      </c>
      <c r="V30" s="195">
        <v>6288</v>
      </c>
      <c r="W30" s="195">
        <v>2839</v>
      </c>
      <c r="X30" s="195">
        <v>12252</v>
      </c>
      <c r="Y30" s="195">
        <v>18269</v>
      </c>
      <c r="Z30" s="195">
        <v>19865</v>
      </c>
      <c r="AA30" s="196">
        <f t="shared" si="20"/>
        <v>8.7361103508675875E-2</v>
      </c>
      <c r="AB30" s="197">
        <f t="shared" si="3"/>
        <v>2.1591921119592876</v>
      </c>
      <c r="AC30" s="195">
        <f t="shared" si="4"/>
        <v>1596</v>
      </c>
      <c r="AD30" s="195">
        <f t="shared" si="5"/>
        <v>13577</v>
      </c>
      <c r="AE30" s="196">
        <f t="shared" si="21"/>
        <v>5.7960231665864295E-3</v>
      </c>
      <c r="AF30" s="198">
        <f t="shared" si="1"/>
        <v>0.33939655637717925</v>
      </c>
      <c r="AG30" s="198">
        <f t="shared" si="22"/>
        <v>0.44910924217760895</v>
      </c>
      <c r="AH30" s="121">
        <f t="shared" si="6"/>
        <v>1.9565761738607971E-3</v>
      </c>
      <c r="AI30" s="121">
        <f t="shared" si="7"/>
        <v>1.9414669932085707E-3</v>
      </c>
      <c r="AJ30" s="121">
        <f t="shared" si="8"/>
        <v>2.3632613172663752E-3</v>
      </c>
      <c r="AK30" s="121">
        <f t="shared" si="9"/>
        <v>1.1872852333579473E-2</v>
      </c>
      <c r="AL30" s="121">
        <f t="shared" si="10"/>
        <v>5.8911031089765396E-3</v>
      </c>
      <c r="AM30" s="121">
        <f t="shared" si="11"/>
        <v>5.7960231665864295E-3</v>
      </c>
    </row>
    <row r="31" spans="1:39" x14ac:dyDescent="0.25">
      <c r="A31" s="206" t="s">
        <v>224</v>
      </c>
      <c r="B31" s="194" t="s">
        <v>228</v>
      </c>
      <c r="C31" s="195">
        <v>31791</v>
      </c>
      <c r="D31" s="195">
        <v>5066</v>
      </c>
      <c r="E31" s="195">
        <v>11105</v>
      </c>
      <c r="F31" s="195">
        <v>36115</v>
      </c>
      <c r="G31" s="195">
        <v>47906</v>
      </c>
      <c r="H31" s="196">
        <f t="shared" si="12"/>
        <v>0.3264848400941438</v>
      </c>
      <c r="I31" s="197">
        <f t="shared" si="13"/>
        <v>0.50690446981850212</v>
      </c>
      <c r="J31" s="196">
        <f t="shared" si="14"/>
        <v>5.350850650772945E-3</v>
      </c>
      <c r="K31" s="198">
        <f t="shared" si="15"/>
        <v>1</v>
      </c>
      <c r="L31" s="195">
        <v>12995</v>
      </c>
      <c r="M31" s="195">
        <v>1549</v>
      </c>
      <c r="N31" s="195">
        <v>3446</v>
      </c>
      <c r="O31" s="195">
        <v>13202</v>
      </c>
      <c r="P31" s="195">
        <v>19809</v>
      </c>
      <c r="Q31" s="196">
        <f t="shared" si="16"/>
        <v>0.50045447659445541</v>
      </c>
      <c r="R31" s="197">
        <f t="shared" si="17"/>
        <v>0.52435552135436714</v>
      </c>
      <c r="S31" s="196">
        <f t="shared" ref="S31:S36" si="23">P31/P$7</f>
        <v>8.1728827307470629E-3</v>
      </c>
      <c r="T31" s="198">
        <f t="shared" si="19"/>
        <v>0.41349726547822818</v>
      </c>
      <c r="U31" s="195">
        <v>7712</v>
      </c>
      <c r="V31" s="195">
        <v>8877</v>
      </c>
      <c r="W31" s="195">
        <v>2332</v>
      </c>
      <c r="X31" s="195">
        <v>5198</v>
      </c>
      <c r="Y31" s="195">
        <v>13797</v>
      </c>
      <c r="Z31" s="195">
        <v>17822</v>
      </c>
      <c r="AA31" s="196">
        <f t="shared" si="20"/>
        <v>0.29173008625063424</v>
      </c>
      <c r="AB31" s="197">
        <f t="shared" si="3"/>
        <v>1.0076602455784611</v>
      </c>
      <c r="AC31" s="195">
        <f t="shared" si="4"/>
        <v>4025</v>
      </c>
      <c r="AD31" s="195">
        <f t="shared" si="5"/>
        <v>8945</v>
      </c>
      <c r="AE31" s="196">
        <f t="shared" si="21"/>
        <v>5.1999358104658118E-3</v>
      </c>
      <c r="AF31" s="198">
        <f t="shared" si="1"/>
        <v>0.27922997074643768</v>
      </c>
      <c r="AG31" s="198">
        <f t="shared" si="22"/>
        <v>0.37202020623721455</v>
      </c>
      <c r="AH31" s="121">
        <f t="shared" si="6"/>
        <v>2.3811133742803322E-3</v>
      </c>
      <c r="AI31" s="121">
        <f t="shared" si="7"/>
        <v>2.7408400920344279E-3</v>
      </c>
      <c r="AJ31" s="121">
        <f t="shared" si="8"/>
        <v>1.9412206382054197E-3</v>
      </c>
      <c r="AK31" s="121">
        <f t="shared" si="9"/>
        <v>5.0371438483468901E-3</v>
      </c>
      <c r="AL31" s="121">
        <f t="shared" si="10"/>
        <v>4.4490420709699116E-3</v>
      </c>
      <c r="AM31" s="121">
        <f t="shared" si="11"/>
        <v>5.1999358104658118E-3</v>
      </c>
    </row>
    <row r="32" spans="1:39" x14ac:dyDescent="0.25">
      <c r="A32" s="206" t="s">
        <v>220</v>
      </c>
      <c r="B32" s="194" t="s">
        <v>238</v>
      </c>
      <c r="C32" s="195">
        <v>12483</v>
      </c>
      <c r="D32" s="195">
        <v>4828</v>
      </c>
      <c r="E32" s="195">
        <v>6026</v>
      </c>
      <c r="F32" s="195">
        <v>18819</v>
      </c>
      <c r="G32" s="195">
        <v>25954</v>
      </c>
      <c r="H32" s="196">
        <f t="shared" si="12"/>
        <v>0.37913810510654122</v>
      </c>
      <c r="I32" s="197">
        <f t="shared" si="13"/>
        <v>1.0791476407914766</v>
      </c>
      <c r="J32" s="196">
        <f t="shared" si="14"/>
        <v>2.8989266018903895E-3</v>
      </c>
      <c r="K32" s="198">
        <f t="shared" si="15"/>
        <v>1</v>
      </c>
      <c r="L32" s="195">
        <v>3373</v>
      </c>
      <c r="M32" s="195">
        <v>1054</v>
      </c>
      <c r="N32" s="195">
        <v>1483</v>
      </c>
      <c r="O32" s="195">
        <v>4384</v>
      </c>
      <c r="P32" s="195">
        <v>4764</v>
      </c>
      <c r="Q32" s="196">
        <f t="shared" si="16"/>
        <v>8.6678832116788396E-2</v>
      </c>
      <c r="R32" s="197">
        <f t="shared" si="17"/>
        <v>0.41239252890601841</v>
      </c>
      <c r="S32" s="196">
        <f t="shared" si="23"/>
        <v>1.9655516850562373E-3</v>
      </c>
      <c r="T32" s="198">
        <f t="shared" si="19"/>
        <v>0.18355552130692765</v>
      </c>
      <c r="U32" s="195">
        <v>6285</v>
      </c>
      <c r="V32" s="195">
        <v>6775</v>
      </c>
      <c r="W32" s="195">
        <v>2997</v>
      </c>
      <c r="X32" s="195">
        <v>4062</v>
      </c>
      <c r="Y32" s="195">
        <v>10026</v>
      </c>
      <c r="Z32" s="195">
        <v>12793</v>
      </c>
      <c r="AA32" s="196">
        <f t="shared" si="20"/>
        <v>0.27598244564133245</v>
      </c>
      <c r="AB32" s="197">
        <f t="shared" si="3"/>
        <v>0.88826568265682648</v>
      </c>
      <c r="AC32" s="195">
        <f t="shared" si="4"/>
        <v>2767</v>
      </c>
      <c r="AD32" s="195">
        <f t="shared" si="5"/>
        <v>6018</v>
      </c>
      <c r="AE32" s="196">
        <f t="shared" si="21"/>
        <v>3.7326214130450641E-3</v>
      </c>
      <c r="AF32" s="198">
        <f t="shared" si="1"/>
        <v>0.5427381238484339</v>
      </c>
      <c r="AG32" s="198">
        <f t="shared" si="22"/>
        <v>0.49291053402173074</v>
      </c>
      <c r="AH32" s="121">
        <f t="shared" si="6"/>
        <v>1.940520948826749E-3</v>
      </c>
      <c r="AI32" s="121">
        <f t="shared" si="7"/>
        <v>2.0918318827907231E-3</v>
      </c>
      <c r="AJ32" s="121">
        <f t="shared" si="8"/>
        <v>2.4947848424964163E-3</v>
      </c>
      <c r="AK32" s="121">
        <f t="shared" si="9"/>
        <v>3.9362982516323716E-3</v>
      </c>
      <c r="AL32" s="121">
        <f t="shared" si="10"/>
        <v>3.2330286151731778E-3</v>
      </c>
      <c r="AM32" s="121">
        <f t="shared" si="11"/>
        <v>3.7326214130450641E-3</v>
      </c>
    </row>
    <row r="33" spans="1:39" x14ac:dyDescent="0.25">
      <c r="A33" s="206" t="s">
        <v>226</v>
      </c>
      <c r="B33" s="194" t="s">
        <v>234</v>
      </c>
      <c r="C33" s="195">
        <v>7217</v>
      </c>
      <c r="D33" s="195">
        <v>3418</v>
      </c>
      <c r="E33" s="195">
        <v>10685</v>
      </c>
      <c r="F33" s="195">
        <v>11367</v>
      </c>
      <c r="G33" s="195">
        <v>11575</v>
      </c>
      <c r="H33" s="196">
        <f t="shared" si="12"/>
        <v>1.8298583619248632E-2</v>
      </c>
      <c r="I33" s="197">
        <f t="shared" si="13"/>
        <v>0.60385201607316064</v>
      </c>
      <c r="J33" s="196">
        <f t="shared" si="14"/>
        <v>1.2928672041643391E-3</v>
      </c>
      <c r="K33" s="198">
        <f t="shared" si="15"/>
        <v>1</v>
      </c>
      <c r="L33" s="195">
        <v>2592</v>
      </c>
      <c r="M33" s="195">
        <v>1118</v>
      </c>
      <c r="N33" s="195">
        <v>3217</v>
      </c>
      <c r="O33" s="195">
        <v>3981</v>
      </c>
      <c r="P33" s="195">
        <v>4142</v>
      </c>
      <c r="Q33" s="196">
        <f t="shared" si="16"/>
        <v>4.0442099974880685E-2</v>
      </c>
      <c r="R33" s="197">
        <f t="shared" si="17"/>
        <v>0.59799382716049387</v>
      </c>
      <c r="S33" s="196">
        <f t="shared" si="23"/>
        <v>1.7089242400300032E-3</v>
      </c>
      <c r="T33" s="198">
        <f t="shared" si="19"/>
        <v>0.35784017278617708</v>
      </c>
      <c r="U33" s="195">
        <v>1919</v>
      </c>
      <c r="V33" s="195">
        <v>1728</v>
      </c>
      <c r="W33" s="195">
        <v>966</v>
      </c>
      <c r="X33" s="195">
        <v>2703</v>
      </c>
      <c r="Y33" s="195">
        <v>3258</v>
      </c>
      <c r="Z33" s="195">
        <v>3193</v>
      </c>
      <c r="AA33" s="196">
        <f t="shared" si="20"/>
        <v>-1.9950890116635978E-2</v>
      </c>
      <c r="AB33" s="197">
        <f t="shared" si="3"/>
        <v>0.84780092592592582</v>
      </c>
      <c r="AC33" s="195">
        <f t="shared" si="4"/>
        <v>-65</v>
      </c>
      <c r="AD33" s="195">
        <f t="shared" si="5"/>
        <v>1465</v>
      </c>
      <c r="AE33" s="196">
        <f t="shared" si="21"/>
        <v>9.3162355755904713E-4</v>
      </c>
      <c r="AF33" s="198">
        <f t="shared" si="1"/>
        <v>0.23943466814465844</v>
      </c>
      <c r="AG33" s="198">
        <f t="shared" si="22"/>
        <v>0.27585313174946002</v>
      </c>
      <c r="AH33" s="121">
        <f t="shared" si="6"/>
        <v>5.9249955462188251E-4</v>
      </c>
      <c r="AI33" s="121">
        <f t="shared" si="7"/>
        <v>5.3353291416418736E-4</v>
      </c>
      <c r="AJ33" s="121">
        <f t="shared" si="8"/>
        <v>8.0412484412797404E-4</v>
      </c>
      <c r="AK33" s="121">
        <f t="shared" si="9"/>
        <v>2.6193535633092812E-3</v>
      </c>
      <c r="AL33" s="121">
        <f t="shared" si="10"/>
        <v>1.0505891909270112E-3</v>
      </c>
      <c r="AM33" s="121">
        <f t="shared" si="11"/>
        <v>9.3162355755904713E-4</v>
      </c>
    </row>
    <row r="34" spans="1:39" x14ac:dyDescent="0.25">
      <c r="A34" s="206" t="s">
        <v>222</v>
      </c>
      <c r="B34" s="194" t="s">
        <v>240</v>
      </c>
      <c r="C34" s="195">
        <v>44724</v>
      </c>
      <c r="D34" s="195">
        <v>13780</v>
      </c>
      <c r="E34" s="195">
        <v>5246</v>
      </c>
      <c r="F34" s="195">
        <v>8412</v>
      </c>
      <c r="G34" s="195">
        <v>9669</v>
      </c>
      <c r="H34" s="196">
        <f t="shared" si="12"/>
        <v>0.14942938659058491</v>
      </c>
      <c r="I34" s="197">
        <f t="shared" si="13"/>
        <v>-0.78380735175744565</v>
      </c>
      <c r="J34" s="196">
        <f t="shared" si="14"/>
        <v>1.0799769327917922E-3</v>
      </c>
      <c r="K34" s="198">
        <f t="shared" si="15"/>
        <v>1</v>
      </c>
      <c r="L34" s="195">
        <v>3987</v>
      </c>
      <c r="M34" s="195">
        <v>1993</v>
      </c>
      <c r="N34" s="195">
        <v>1329</v>
      </c>
      <c r="O34" s="195">
        <v>2021</v>
      </c>
      <c r="P34" s="195">
        <v>2163</v>
      </c>
      <c r="Q34" s="196">
        <f t="shared" si="16"/>
        <v>7.0262246412666984E-2</v>
      </c>
      <c r="R34" s="197">
        <f t="shared" si="17"/>
        <v>-0.45748683220466513</v>
      </c>
      <c r="S34" s="196">
        <f t="shared" si="23"/>
        <v>8.9241987715714551E-4</v>
      </c>
      <c r="T34" s="198">
        <f t="shared" si="19"/>
        <v>0.22370462302202918</v>
      </c>
      <c r="U34" s="195">
        <v>33103</v>
      </c>
      <c r="V34" s="195">
        <v>38608</v>
      </c>
      <c r="W34" s="195">
        <v>10784</v>
      </c>
      <c r="X34" s="195">
        <v>3233</v>
      </c>
      <c r="Y34" s="195">
        <v>4926</v>
      </c>
      <c r="Z34" s="195">
        <v>5997</v>
      </c>
      <c r="AA34" s="196">
        <f t="shared" si="20"/>
        <v>0.21741778319123028</v>
      </c>
      <c r="AB34" s="197">
        <f t="shared" si="3"/>
        <v>-0.84466949854952345</v>
      </c>
      <c r="AC34" s="195">
        <f t="shared" si="4"/>
        <v>1071</v>
      </c>
      <c r="AD34" s="195">
        <f t="shared" si="5"/>
        <v>-32611</v>
      </c>
      <c r="AE34" s="196">
        <f t="shared" si="21"/>
        <v>1.7497483478489211E-3</v>
      </c>
      <c r="AF34" s="198">
        <f t="shared" si="1"/>
        <v>0.8632501565155174</v>
      </c>
      <c r="AG34" s="198">
        <f t="shared" si="22"/>
        <v>0.62022959975178404</v>
      </c>
      <c r="AH34" s="121">
        <f t="shared" si="6"/>
        <v>1.0220694505809367E-2</v>
      </c>
      <c r="AI34" s="121">
        <f t="shared" si="7"/>
        <v>1.1920508535909112E-2</v>
      </c>
      <c r="AJ34" s="121">
        <f t="shared" si="8"/>
        <v>8.9768968106377564E-3</v>
      </c>
      <c r="AK34" s="121">
        <f t="shared" si="9"/>
        <v>3.1329523012130619E-3</v>
      </c>
      <c r="AL34" s="121">
        <f t="shared" si="10"/>
        <v>1.5884599000940628E-3</v>
      </c>
      <c r="AM34" s="121">
        <f>Z34/$Z$7</f>
        <v>1.7497483478489211E-3</v>
      </c>
    </row>
    <row r="35" spans="1:39" x14ac:dyDescent="0.25">
      <c r="A35" s="206" t="s">
        <v>385</v>
      </c>
      <c r="B35" s="194" t="s">
        <v>218</v>
      </c>
      <c r="C35" s="195">
        <v>5328</v>
      </c>
      <c r="D35" s="195">
        <v>2810</v>
      </c>
      <c r="E35" s="195">
        <v>899</v>
      </c>
      <c r="F35" s="195">
        <v>5124</v>
      </c>
      <c r="G35" s="195">
        <v>7442</v>
      </c>
      <c r="H35" s="196">
        <f t="shared" si="12"/>
        <v>0.45238095238095233</v>
      </c>
      <c r="I35" s="197">
        <f t="shared" si="13"/>
        <v>0.39677177177177181</v>
      </c>
      <c r="J35" s="196">
        <f t="shared" si="14"/>
        <v>8.3123263355429919E-4</v>
      </c>
      <c r="K35" s="198">
        <f t="shared" si="15"/>
        <v>1</v>
      </c>
      <c r="L35" s="195">
        <v>1698</v>
      </c>
      <c r="M35" s="195">
        <v>771</v>
      </c>
      <c r="N35" s="195">
        <v>324</v>
      </c>
      <c r="O35" s="195">
        <v>1481</v>
      </c>
      <c r="P35" s="195">
        <v>2193</v>
      </c>
      <c r="Q35" s="196">
        <f t="shared" si="16"/>
        <v>0.48075624577987841</v>
      </c>
      <c r="R35" s="197">
        <f t="shared" si="17"/>
        <v>0.29151943462897534</v>
      </c>
      <c r="S35" s="196">
        <f t="shared" si="23"/>
        <v>9.0479740666001853E-4</v>
      </c>
      <c r="T35" s="198">
        <f t="shared" si="19"/>
        <v>0.29467884977156678</v>
      </c>
      <c r="U35" s="195">
        <v>1855</v>
      </c>
      <c r="V35" s="195">
        <v>2273</v>
      </c>
      <c r="W35" s="195">
        <v>1337</v>
      </c>
      <c r="X35" s="195">
        <v>340</v>
      </c>
      <c r="Y35" s="195">
        <v>2461</v>
      </c>
      <c r="Z35" s="195">
        <v>3620</v>
      </c>
      <c r="AA35" s="196">
        <f t="shared" si="20"/>
        <v>0.47094676960585136</v>
      </c>
      <c r="AB35" s="197">
        <f t="shared" si="3"/>
        <v>0.59260888693356795</v>
      </c>
      <c r="AC35" s="195">
        <f t="shared" si="4"/>
        <v>1159</v>
      </c>
      <c r="AD35" s="195">
        <f t="shared" si="5"/>
        <v>1347</v>
      </c>
      <c r="AE35" s="196">
        <f t="shared" si="21"/>
        <v>1.0562096080061856E-3</v>
      </c>
      <c r="AF35" s="198">
        <f t="shared" si="1"/>
        <v>0.4266141141141141</v>
      </c>
      <c r="AG35" s="198">
        <f t="shared" si="22"/>
        <v>0.48642837946788497</v>
      </c>
      <c r="AH35" s="121">
        <f t="shared" si="6"/>
        <v>5.7273927765690046E-4</v>
      </c>
      <c r="AI35" s="121">
        <f t="shared" si="7"/>
        <v>7.0180573720786908E-4</v>
      </c>
      <c r="AJ35" s="121">
        <f t="shared" si="8"/>
        <v>1.112955400206109E-3</v>
      </c>
      <c r="AK35" s="121">
        <f t="shared" si="9"/>
        <v>3.2947843563638761E-4</v>
      </c>
      <c r="AL35" s="121">
        <f t="shared" si="10"/>
        <v>7.9358502113915724E-4</v>
      </c>
      <c r="AM35" s="121">
        <f t="shared" si="11"/>
        <v>1.0562096080061856E-3</v>
      </c>
    </row>
    <row r="36" spans="1:39" x14ac:dyDescent="0.25">
      <c r="A36" s="199" t="s">
        <v>386</v>
      </c>
      <c r="B36" s="200" t="s">
        <v>386</v>
      </c>
      <c r="C36" s="201">
        <f>C11-SUM(C12:C35)</f>
        <v>374290</v>
      </c>
      <c r="D36" s="201">
        <f>D11-SUM(D12:D35)</f>
        <v>137959</v>
      </c>
      <c r="E36" s="201">
        <f>E11-SUM(E12:E35)</f>
        <v>149710</v>
      </c>
      <c r="F36" s="201">
        <f>F11-SUM(F12:F35)</f>
        <v>328151</v>
      </c>
      <c r="G36" s="201">
        <f>G11-SUM(G12:G35)</f>
        <v>363062</v>
      </c>
      <c r="H36" s="202">
        <f t="shared" si="12"/>
        <v>0.10638699866829593</v>
      </c>
      <c r="I36" s="203">
        <f t="shared" si="13"/>
        <v>-2.9998129792406902E-2</v>
      </c>
      <c r="J36" s="202">
        <f t="shared" si="14"/>
        <v>4.0552134157953633E-2</v>
      </c>
      <c r="K36" s="204">
        <f t="shared" si="15"/>
        <v>1</v>
      </c>
      <c r="L36" s="201">
        <f>L11-SUM(L12:L35)</f>
        <v>101990</v>
      </c>
      <c r="M36" s="201">
        <f>M11-SUM(M12:M35)</f>
        <v>34877</v>
      </c>
      <c r="N36" s="201">
        <f>N11-SUM(N12:N35)</f>
        <v>45635</v>
      </c>
      <c r="O36" s="201">
        <f>O11-SUM(O12:O35)</f>
        <v>80625</v>
      </c>
      <c r="P36" s="201">
        <f>P11-SUM(P12:P35)</f>
        <v>100747</v>
      </c>
      <c r="Q36" s="202">
        <f t="shared" si="16"/>
        <v>0.24957519379844961</v>
      </c>
      <c r="R36" s="203">
        <f t="shared" si="17"/>
        <v>-1.2187469359741132E-2</v>
      </c>
      <c r="S36" s="202">
        <f t="shared" si="23"/>
        <v>4.1566632160864973E-2</v>
      </c>
      <c r="T36" s="204">
        <f t="shared" si="19"/>
        <v>0.27749254948190666</v>
      </c>
      <c r="U36" s="201">
        <f t="shared" ref="U36:Z36" si="24">U11-SUM(U12:U35)</f>
        <v>175906</v>
      </c>
      <c r="V36" s="201">
        <f t="shared" si="24"/>
        <v>176489</v>
      </c>
      <c r="W36" s="201">
        <f t="shared" si="24"/>
        <v>68165</v>
      </c>
      <c r="X36" s="201">
        <f t="shared" si="24"/>
        <v>77228</v>
      </c>
      <c r="Y36" s="201">
        <f t="shared" si="24"/>
        <v>166855</v>
      </c>
      <c r="Z36" s="201">
        <f t="shared" si="24"/>
        <v>176263</v>
      </c>
      <c r="AA36" s="202">
        <f t="shared" si="20"/>
        <v>5.6384285757094421E-2</v>
      </c>
      <c r="AB36" s="203">
        <f t="shared" si="3"/>
        <v>-1.2805330643835822E-3</v>
      </c>
      <c r="AC36" s="201">
        <f>Z36-Y36</f>
        <v>9408</v>
      </c>
      <c r="AD36" s="201">
        <f t="shared" si="5"/>
        <v>-226</v>
      </c>
      <c r="AE36" s="202">
        <f t="shared" si="21"/>
        <v>5.1428363020992893E-2</v>
      </c>
      <c r="AF36" s="204">
        <f t="shared" si="1"/>
        <v>0.4715300969836223</v>
      </c>
      <c r="AG36" s="204">
        <f t="shared" si="22"/>
        <v>0.4854900815838617</v>
      </c>
      <c r="AH36" s="121">
        <f t="shared" si="6"/>
        <v>5.4311738746908214E-2</v>
      </c>
      <c r="AI36" s="121">
        <f t="shared" si="7"/>
        <v>5.4492297736066703E-2</v>
      </c>
      <c r="AJ36" s="121">
        <f t="shared" ref="AJ36" si="25">X36/$X$7</f>
        <v>7.4838119492138061E-2</v>
      </c>
      <c r="AK36" s="121">
        <f t="shared" ref="AK36" si="26">Y36/$Y$7</f>
        <v>5.3804806461671711E-2</v>
      </c>
      <c r="AL36" s="121">
        <f t="shared" ref="AL36" si="27">Z36/$Z$7</f>
        <v>5.1428363020992893E-2</v>
      </c>
      <c r="AM36" s="121">
        <f>Z36/$Z$7</f>
        <v>5.1428363020992893E-2</v>
      </c>
    </row>
    <row r="37" spans="1:39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A37" s="121"/>
      <c r="AB37" s="121"/>
      <c r="AH37" s="121"/>
      <c r="AI37" s="121"/>
    </row>
    <row r="38" spans="1:39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2"/>
      <c r="AH38" s="50"/>
      <c r="AI38" s="50"/>
      <c r="AJ38" s="50"/>
    </row>
    <row r="39" spans="1:39" s="184" customFormat="1" ht="75" x14ac:dyDescent="0.25">
      <c r="B39" s="180"/>
      <c r="C39" s="181" t="s">
        <v>529</v>
      </c>
      <c r="D39" s="181" t="s">
        <v>530</v>
      </c>
      <c r="E39" s="181" t="s">
        <v>531</v>
      </c>
      <c r="F39" s="181" t="s">
        <v>532</v>
      </c>
      <c r="G39" s="181" t="s">
        <v>533</v>
      </c>
      <c r="H39" s="182" t="str">
        <f>CONCATENATE("var. ",RIGHT(G39,2),"/",RIGHT(F39,2))</f>
        <v>var. 23/22</v>
      </c>
      <c r="I39" s="182" t="str">
        <f>CONCATENATE("var. ",RIGHT(G39,2),"/",RIGHT(C39,2))</f>
        <v>var. 23/19</v>
      </c>
      <c r="J39" s="182" t="str">
        <f>CONCATENATE("Cuota s/ total lugares de residencia ",RIGHT(G39,4))</f>
        <v>Cuota s/ total lugares de residencia 2023</v>
      </c>
      <c r="K39" s="183" t="str">
        <f>CONCATENATE("cuota s/ Canarias ",RIGHT(G39,4))</f>
        <v>cuota s/ Canarias 2023</v>
      </c>
      <c r="L39" s="181" t="s">
        <v>529</v>
      </c>
      <c r="M39" s="181" t="s">
        <v>530</v>
      </c>
      <c r="N39" s="181" t="s">
        <v>531</v>
      </c>
      <c r="O39" s="181" t="s">
        <v>532</v>
      </c>
      <c r="P39" s="181" t="s">
        <v>533</v>
      </c>
      <c r="Q39" s="182" t="str">
        <f>CONCATENATE("var. ",RIGHT(P39,2),"/",RIGHT(O39,2))</f>
        <v>var. 23/22</v>
      </c>
      <c r="R39" s="182" t="str">
        <f>CONCATENATE("var. ",RIGHT(P39,2),"/",RIGHT(L39,2))</f>
        <v>var. 23/19</v>
      </c>
      <c r="S39" s="182" t="str">
        <f>CONCATENATE("Cuota s/ total lugares de residencia ",RIGHT(P39,4))</f>
        <v>Cuota s/ total lugares de residencia 2023</v>
      </c>
      <c r="T39" s="183" t="str">
        <f>CONCATENATE("cuota s/ Canarias ",RIGHT(P39,4))</f>
        <v>cuota s/ Canarias 2023</v>
      </c>
      <c r="U39" s="181" t="s">
        <v>534</v>
      </c>
      <c r="V39" s="181" t="s">
        <v>529</v>
      </c>
      <c r="W39" s="181" t="s">
        <v>530</v>
      </c>
      <c r="X39" s="181" t="s">
        <v>531</v>
      </c>
      <c r="Y39" s="181" t="s">
        <v>532</v>
      </c>
      <c r="Z39" s="181" t="s">
        <v>533</v>
      </c>
      <c r="AA39" s="182" t="str">
        <f>CONCATENATE("var. ",RIGHT(Z39,2),"/",RIGHT(Y39,2))</f>
        <v>var. 23/22</v>
      </c>
      <c r="AB39" s="182" t="str">
        <f>CONCATENATE("var. ",RIGHT(Z39,2),"/",RIGHT(V39,2))</f>
        <v>var. 23/19</v>
      </c>
      <c r="AC39" s="181" t="str">
        <f>CONCATENATE("dif. ",RIGHT(Z39,2),"/",RIGHT(Y39,2))</f>
        <v>dif. 23/22</v>
      </c>
      <c r="AD39" s="181" t="str">
        <f>CONCATENATE("dif. ",RIGHT(Z39,2),"/",RIGHT(V39,2))</f>
        <v>dif. 23/19</v>
      </c>
      <c r="AE39" s="182" t="str">
        <f>CONCATENATE("Cuota s/ total lugares de residencia ",RIGHT(Z39,4))</f>
        <v>Cuota s/ total lugares de residencia 2023</v>
      </c>
      <c r="AF39" s="183" t="str">
        <f>CONCATENATE("cuota s/ Canarias ",RIGHT(Z39,4))</f>
        <v>cuota s/ Canarias 2023</v>
      </c>
      <c r="AG39" s="183" t="str">
        <f>CONCATENATE("cuota s/ Canarias ",RIGHT(AA39,4))</f>
        <v>cuota s/ Canarias 3/22</v>
      </c>
      <c r="AH39" s="205"/>
      <c r="AI39" s="205"/>
      <c r="AJ39" s="205"/>
    </row>
    <row r="40" spans="1:39" x14ac:dyDescent="0.25">
      <c r="B40" s="185" t="s">
        <v>134</v>
      </c>
      <c r="C40" s="186">
        <v>1180531</v>
      </c>
      <c r="D40" s="186">
        <v>449655</v>
      </c>
      <c r="E40" s="186">
        <v>427830</v>
      </c>
      <c r="F40" s="186">
        <v>1187185</v>
      </c>
      <c r="G40" s="186">
        <v>1279912</v>
      </c>
      <c r="H40" s="187">
        <f>IFERROR(G40/F40-1,"-")</f>
        <v>7.8106613543803105E-2</v>
      </c>
      <c r="I40" s="187">
        <f>IFERROR(G40/C40-1,"-")</f>
        <v>8.4183303953898614E-2</v>
      </c>
      <c r="J40" s="187">
        <f t="shared" ref="J40:J69" si="28">G40/G$40</f>
        <v>1</v>
      </c>
      <c r="K40" s="188">
        <f>G40/$G7</f>
        <v>0.14295950315476352</v>
      </c>
      <c r="L40" s="186">
        <v>1584814</v>
      </c>
      <c r="M40" s="186">
        <v>519775</v>
      </c>
      <c r="N40" s="186">
        <v>363799</v>
      </c>
      <c r="O40" s="186">
        <v>1465117</v>
      </c>
      <c r="P40" s="186">
        <v>1625260</v>
      </c>
      <c r="Q40" s="187">
        <f>IFERROR(P40/O40-1,"-")</f>
        <v>0.10930389859649425</v>
      </c>
      <c r="R40" s="187">
        <f>IFERROR(P40/L40-1,"-")</f>
        <v>2.5520975963109871E-2</v>
      </c>
      <c r="S40" s="187">
        <f t="shared" ref="S40:S69" si="29">P40/P$40</f>
        <v>1</v>
      </c>
      <c r="T40" s="188">
        <f>P40/$G7</f>
        <v>0.18153307578748457</v>
      </c>
      <c r="U40" s="186">
        <v>170188</v>
      </c>
      <c r="V40" s="186">
        <v>153431</v>
      </c>
      <c r="W40" s="186">
        <v>57834</v>
      </c>
      <c r="X40" s="186">
        <v>51056</v>
      </c>
      <c r="Y40" s="186">
        <v>101738</v>
      </c>
      <c r="Z40" s="186">
        <v>101245</v>
      </c>
      <c r="AA40" s="187">
        <f>IFERROR(Z40/Y40-1,"-")</f>
        <v>-4.8457803377301989E-3</v>
      </c>
      <c r="AB40" s="187">
        <f t="shared" ref="AB40:AB69" si="30">IFERROR(Z40/V40-1,"-")</f>
        <v>-0.34012683225684515</v>
      </c>
      <c r="AC40" s="186">
        <f>Z40-Y40</f>
        <v>-493</v>
      </c>
      <c r="AD40" s="186">
        <f>Z40-V40</f>
        <v>-52186</v>
      </c>
      <c r="AE40" s="187">
        <f t="shared" ref="AE40:AE69" si="31">Z40/Z$40</f>
        <v>1</v>
      </c>
      <c r="AF40" s="188">
        <f>Z40/$G7</f>
        <v>1.1308539100269419E-2</v>
      </c>
      <c r="AG40" s="188">
        <f>AA40/$G7</f>
        <v>-5.4124842135946178E-10</v>
      </c>
      <c r="AH40" s="50"/>
      <c r="AI40" s="50"/>
      <c r="AJ40" s="50"/>
    </row>
    <row r="41" spans="1:39" x14ac:dyDescent="0.25">
      <c r="B41" s="189" t="s">
        <v>167</v>
      </c>
      <c r="C41" s="190">
        <v>164550</v>
      </c>
      <c r="D41" s="190">
        <v>65337</v>
      </c>
      <c r="E41" s="190">
        <v>123890</v>
      </c>
      <c r="F41" s="190">
        <v>180806</v>
      </c>
      <c r="G41" s="190">
        <v>180072</v>
      </c>
      <c r="H41" s="191">
        <f>IFERROR(G41/F41-1,"-")</f>
        <v>-4.0595997920422899E-3</v>
      </c>
      <c r="I41" s="192">
        <f>IFERROR(G41/C41-1,"-")</f>
        <v>9.4329990884229664E-2</v>
      </c>
      <c r="J41" s="191">
        <f t="shared" si="28"/>
        <v>0.14069092250092194</v>
      </c>
      <c r="K41" s="193">
        <f t="shared" ref="K41:K69" si="32">G41/$G8</f>
        <v>9.4066957252169986E-2</v>
      </c>
      <c r="L41" s="190">
        <v>213364</v>
      </c>
      <c r="M41" s="190">
        <v>91235</v>
      </c>
      <c r="N41" s="190">
        <v>169948</v>
      </c>
      <c r="O41" s="190">
        <v>248320</v>
      </c>
      <c r="P41" s="190">
        <v>251257</v>
      </c>
      <c r="Q41" s="191">
        <f>IFERROR(P41/O41-1,"-")</f>
        <v>1.1827480670103085E-2</v>
      </c>
      <c r="R41" s="192">
        <f>IFERROR(P41/L41-1,"-")</f>
        <v>0.17759790780075368</v>
      </c>
      <c r="S41" s="191">
        <f t="shared" si="29"/>
        <v>0.15459495711455398</v>
      </c>
      <c r="T41" s="193">
        <f t="shared" ref="T41:T69" si="33">P41/$G8</f>
        <v>0.13125295147667862</v>
      </c>
      <c r="U41" s="190">
        <v>63975</v>
      </c>
      <c r="V41" s="190">
        <v>61103</v>
      </c>
      <c r="W41" s="190">
        <v>23152</v>
      </c>
      <c r="X41" s="190">
        <v>35450</v>
      </c>
      <c r="Y41" s="190">
        <v>65878</v>
      </c>
      <c r="Z41" s="190">
        <v>56102</v>
      </c>
      <c r="AA41" s="191">
        <f>IFERROR(Z41/Y41-1,"-")</f>
        <v>-0.14839551898964753</v>
      </c>
      <c r="AB41" s="192">
        <f t="shared" si="30"/>
        <v>-8.1845408572410516E-2</v>
      </c>
      <c r="AC41" s="190">
        <f t="shared" ref="AC41:AC68" si="34">Z41-Y41</f>
        <v>-9776</v>
      </c>
      <c r="AD41" s="190">
        <f t="shared" ref="AD41:AD69" si="35">Z41-V41</f>
        <v>-5001</v>
      </c>
      <c r="AE41" s="191">
        <f t="shared" si="31"/>
        <v>0.5541211911699343</v>
      </c>
      <c r="AF41" s="193">
        <f t="shared" ref="AF41:AG56" si="36">Z41/$G8</f>
        <v>2.9306857455691282E-2</v>
      </c>
      <c r="AG41" s="193">
        <f t="shared" si="36"/>
        <v>-7.7519630710009079E-8</v>
      </c>
      <c r="AH41" s="50"/>
      <c r="AI41" s="50"/>
      <c r="AJ41" s="50"/>
    </row>
    <row r="42" spans="1:39" x14ac:dyDescent="0.25">
      <c r="B42" s="194" t="s">
        <v>98</v>
      </c>
      <c r="C42" s="195">
        <v>85558</v>
      </c>
      <c r="D42" s="195">
        <v>29457</v>
      </c>
      <c r="E42" s="195">
        <v>64330</v>
      </c>
      <c r="F42" s="195">
        <v>95034</v>
      </c>
      <c r="G42" s="195">
        <v>90804</v>
      </c>
      <c r="H42" s="196">
        <f>IFERROR(G42/F42-1,"-")</f>
        <v>-4.451038575667654E-2</v>
      </c>
      <c r="I42" s="197">
        <f>IFERROR(G42/C42-1,"-")</f>
        <v>6.1315131255990085E-2</v>
      </c>
      <c r="J42" s="196">
        <f t="shared" si="28"/>
        <v>7.0945502503297106E-2</v>
      </c>
      <c r="K42" s="198">
        <f t="shared" si="32"/>
        <v>9.6477555612929547E-2</v>
      </c>
      <c r="L42" s="195">
        <v>65896</v>
      </c>
      <c r="M42" s="195">
        <v>29604</v>
      </c>
      <c r="N42" s="195">
        <v>55264</v>
      </c>
      <c r="O42" s="195">
        <v>76670</v>
      </c>
      <c r="P42" s="195">
        <v>70106</v>
      </c>
      <c r="Q42" s="196">
        <f>IFERROR(P42/O42-1,"-")</f>
        <v>-8.561366897091427E-2</v>
      </c>
      <c r="R42" s="197">
        <f>IFERROR(P42/L42-1,"-")</f>
        <v>6.3888551657156789E-2</v>
      </c>
      <c r="S42" s="196">
        <f t="shared" si="29"/>
        <v>4.3135252205800917E-2</v>
      </c>
      <c r="T42" s="198">
        <f t="shared" si="33"/>
        <v>7.4486316834060595E-2</v>
      </c>
      <c r="U42" s="195">
        <v>42407</v>
      </c>
      <c r="V42" s="195">
        <v>38148</v>
      </c>
      <c r="W42" s="195">
        <v>12837</v>
      </c>
      <c r="X42" s="195">
        <v>16611</v>
      </c>
      <c r="Y42" s="195">
        <v>25397</v>
      </c>
      <c r="Z42" s="195">
        <v>25209</v>
      </c>
      <c r="AA42" s="196">
        <f>IFERROR(Z42/Y42-1,"-")</f>
        <v>-7.4024491081623456E-3</v>
      </c>
      <c r="AB42" s="197">
        <f t="shared" si="30"/>
        <v>-0.33917898710286254</v>
      </c>
      <c r="AC42" s="195">
        <f t="shared" si="34"/>
        <v>-188</v>
      </c>
      <c r="AD42" s="195">
        <f t="shared" si="35"/>
        <v>-12939</v>
      </c>
      <c r="AE42" s="196">
        <f t="shared" si="31"/>
        <v>0.24899007358388067</v>
      </c>
      <c r="AF42" s="198">
        <f t="shared" si="36"/>
        <v>2.6784092104382418E-2</v>
      </c>
      <c r="AG42" s="198">
        <f t="shared" si="36"/>
        <v>-7.8649640489913812E-9</v>
      </c>
      <c r="AH42" s="50"/>
      <c r="AI42" s="50"/>
      <c r="AJ42" s="50"/>
    </row>
    <row r="43" spans="1:39" x14ac:dyDescent="0.25">
      <c r="B43" s="194" t="s">
        <v>171</v>
      </c>
      <c r="C43" s="195">
        <v>78992</v>
      </c>
      <c r="D43" s="195">
        <v>35880</v>
      </c>
      <c r="E43" s="195">
        <v>59560</v>
      </c>
      <c r="F43" s="195">
        <v>85772</v>
      </c>
      <c r="G43" s="195">
        <v>89268</v>
      </c>
      <c r="H43" s="196">
        <f>IFERROR(G43/F43-1,"-")</f>
        <v>4.0759222123770034E-2</v>
      </c>
      <c r="I43" s="197">
        <f>IFERROR(G43/C43-1,"-")</f>
        <v>0.13008912294915942</v>
      </c>
      <c r="J43" s="196">
        <f t="shared" si="28"/>
        <v>6.9745419997624833E-2</v>
      </c>
      <c r="K43" s="198">
        <f t="shared" si="32"/>
        <v>9.1735407248770176E-2</v>
      </c>
      <c r="L43" s="195">
        <v>147468</v>
      </c>
      <c r="M43" s="195">
        <v>61631</v>
      </c>
      <c r="N43" s="195">
        <v>114684</v>
      </c>
      <c r="O43" s="195">
        <v>171650</v>
      </c>
      <c r="P43" s="195">
        <v>181151</v>
      </c>
      <c r="Q43" s="196">
        <f>IFERROR(P43/O43-1,"-")</f>
        <v>5.5351004951937011E-2</v>
      </c>
      <c r="R43" s="197">
        <f>IFERROR(P43/L43-1,"-")</f>
        <v>0.22840887514579444</v>
      </c>
      <c r="S43" s="196">
        <f t="shared" si="29"/>
        <v>0.11145970490875307</v>
      </c>
      <c r="T43" s="198">
        <f t="shared" si="33"/>
        <v>0.18615809426134747</v>
      </c>
      <c r="U43" s="195">
        <v>21568</v>
      </c>
      <c r="V43" s="195">
        <v>22955</v>
      </c>
      <c r="W43" s="195">
        <v>10315</v>
      </c>
      <c r="X43" s="195">
        <v>18839</v>
      </c>
      <c r="Y43" s="195">
        <v>40481</v>
      </c>
      <c r="Z43" s="195">
        <v>30893</v>
      </c>
      <c r="AA43" s="196">
        <f>IFERROR(Z43/Y43-1,"-")</f>
        <v>-0.23685185642647166</v>
      </c>
      <c r="AB43" s="197">
        <f t="shared" si="30"/>
        <v>0.34580701372250044</v>
      </c>
      <c r="AC43" s="195">
        <f t="shared" si="34"/>
        <v>-9588</v>
      </c>
      <c r="AD43" s="195">
        <f t="shared" si="35"/>
        <v>7938</v>
      </c>
      <c r="AE43" s="196">
        <f t="shared" si="31"/>
        <v>0.30513111758605366</v>
      </c>
      <c r="AF43" s="198">
        <f t="shared" si="36"/>
        <v>3.1746896268945834E-2</v>
      </c>
      <c r="AG43" s="198">
        <f t="shared" si="36"/>
        <v>-2.4339854714914211E-7</v>
      </c>
      <c r="AH43" s="50"/>
      <c r="AI43" s="50"/>
      <c r="AJ43" s="50"/>
    </row>
    <row r="44" spans="1:39" x14ac:dyDescent="0.25">
      <c r="B44" s="189" t="s">
        <v>179</v>
      </c>
      <c r="C44" s="190">
        <v>1015981</v>
      </c>
      <c r="D44" s="190">
        <v>384318</v>
      </c>
      <c r="E44" s="190">
        <v>303940</v>
      </c>
      <c r="F44" s="190">
        <v>1006379</v>
      </c>
      <c r="G44" s="190">
        <v>1099840</v>
      </c>
      <c r="H44" s="191">
        <f>IFERROR(G44/F44-1,"-")</f>
        <v>9.2868591256375588E-2</v>
      </c>
      <c r="I44" s="192">
        <f>IFERROR(G44/C44-1,"-")</f>
        <v>8.2539929388443234E-2</v>
      </c>
      <c r="J44" s="191">
        <f t="shared" si="28"/>
        <v>0.85930907749907803</v>
      </c>
      <c r="K44" s="193">
        <f t="shared" si="32"/>
        <v>0.15625672623234521</v>
      </c>
      <c r="L44" s="190">
        <v>1371450</v>
      </c>
      <c r="M44" s="190">
        <v>428540</v>
      </c>
      <c r="N44" s="190">
        <v>193851</v>
      </c>
      <c r="O44" s="190">
        <v>1216797</v>
      </c>
      <c r="P44" s="190">
        <v>1374003</v>
      </c>
      <c r="Q44" s="191">
        <f>IFERROR(P44/O44-1,"-")</f>
        <v>0.12919657099746296</v>
      </c>
      <c r="R44" s="192">
        <f>IFERROR(P44/L44-1,"-")</f>
        <v>1.8615334135403394E-3</v>
      </c>
      <c r="S44" s="191">
        <f t="shared" si="29"/>
        <v>0.84540504288544605</v>
      </c>
      <c r="T44" s="193">
        <f t="shared" si="33"/>
        <v>0.19520767621965107</v>
      </c>
      <c r="U44" s="190">
        <v>106213</v>
      </c>
      <c r="V44" s="190">
        <v>92328</v>
      </c>
      <c r="W44" s="190">
        <v>34682</v>
      </c>
      <c r="X44" s="190">
        <v>15606</v>
      </c>
      <c r="Y44" s="190">
        <v>35860</v>
      </c>
      <c r="Z44" s="190">
        <v>45143</v>
      </c>
      <c r="AA44" s="191">
        <f>IFERROR(Z44/Y44-1,"-")</f>
        <v>0.2588678192972671</v>
      </c>
      <c r="AB44" s="192">
        <f t="shared" si="30"/>
        <v>-0.51105840048522655</v>
      </c>
      <c r="AC44" s="190">
        <f t="shared" si="34"/>
        <v>9283</v>
      </c>
      <c r="AD44" s="190">
        <f t="shared" si="35"/>
        <v>-47185</v>
      </c>
      <c r="AE44" s="191">
        <f t="shared" si="31"/>
        <v>0.4458788088300657</v>
      </c>
      <c r="AF44" s="193">
        <f t="shared" si="36"/>
        <v>6.4135668754607576E-3</v>
      </c>
      <c r="AG44" s="193">
        <f t="shared" si="36"/>
        <v>3.6777929490014252E-8</v>
      </c>
      <c r="AH44" s="50"/>
      <c r="AI44" s="50"/>
      <c r="AJ44" s="50"/>
    </row>
    <row r="45" spans="1:39" x14ac:dyDescent="0.25">
      <c r="B45" s="194" t="s">
        <v>183</v>
      </c>
      <c r="C45" s="195">
        <v>281685</v>
      </c>
      <c r="D45" s="195">
        <v>80819</v>
      </c>
      <c r="E45" s="195">
        <v>18572</v>
      </c>
      <c r="F45" s="195">
        <v>275676</v>
      </c>
      <c r="G45" s="195">
        <v>334616</v>
      </c>
      <c r="H45" s="196">
        <f t="shared" ref="H45:H69" si="37">IFERROR(G45/F45-1,"-")</f>
        <v>0.21380170925289099</v>
      </c>
      <c r="I45" s="197">
        <f t="shared" ref="I45:I69" si="38">IFERROR(G45/C45-1,"-")</f>
        <v>0.18790847932974786</v>
      </c>
      <c r="J45" s="196">
        <f t="shared" si="28"/>
        <v>0.26143672377475952</v>
      </c>
      <c r="K45" s="198">
        <f t="shared" si="32"/>
        <v>0.11876104014932085</v>
      </c>
      <c r="L45" s="195">
        <v>714770</v>
      </c>
      <c r="M45" s="195">
        <v>208601</v>
      </c>
      <c r="N45" s="195">
        <v>50650</v>
      </c>
      <c r="O45" s="195">
        <v>638017</v>
      </c>
      <c r="P45" s="195">
        <v>740985</v>
      </c>
      <c r="Q45" s="196">
        <f t="shared" ref="Q45:Q69" si="39">IFERROR(P45/O45-1,"-")</f>
        <v>0.16138754923458154</v>
      </c>
      <c r="R45" s="197">
        <f t="shared" ref="R45:R69" si="40">IFERROR(P45/L45-1,"-")</f>
        <v>3.6676133581431847E-2</v>
      </c>
      <c r="S45" s="196">
        <f t="shared" si="29"/>
        <v>0.45591782237918854</v>
      </c>
      <c r="T45" s="198">
        <f t="shared" si="33"/>
        <v>0.26298846837881185</v>
      </c>
      <c r="U45" s="195">
        <v>19014</v>
      </c>
      <c r="V45" s="195">
        <v>15487</v>
      </c>
      <c r="W45" s="195">
        <v>5777</v>
      </c>
      <c r="X45" s="195">
        <v>1350</v>
      </c>
      <c r="Y45" s="195">
        <v>7701</v>
      </c>
      <c r="Z45" s="195">
        <v>7244</v>
      </c>
      <c r="AA45" s="196">
        <f t="shared" ref="AA45:AA69" si="41">IFERROR(Z45/Y45-1,"-")</f>
        <v>-5.9342942475003269E-2</v>
      </c>
      <c r="AB45" s="197">
        <f t="shared" si="30"/>
        <v>-0.53225285723510041</v>
      </c>
      <c r="AC45" s="195">
        <f t="shared" si="34"/>
        <v>-457</v>
      </c>
      <c r="AD45" s="195">
        <f t="shared" si="35"/>
        <v>-8243</v>
      </c>
      <c r="AE45" s="196">
        <f t="shared" si="31"/>
        <v>7.1549212306780588E-2</v>
      </c>
      <c r="AF45" s="198">
        <f t="shared" si="36"/>
        <v>2.5710216332801785E-3</v>
      </c>
      <c r="AG45" s="198">
        <f t="shared" si="36"/>
        <v>-2.1061842750653587E-8</v>
      </c>
      <c r="AH45" s="50"/>
      <c r="AI45" s="50"/>
      <c r="AJ45" s="50"/>
    </row>
    <row r="46" spans="1:39" x14ac:dyDescent="0.25">
      <c r="B46" s="194" t="s">
        <v>187</v>
      </c>
      <c r="C46" s="195">
        <v>395161</v>
      </c>
      <c r="D46" s="195">
        <v>173845</v>
      </c>
      <c r="E46" s="195">
        <v>139537</v>
      </c>
      <c r="F46" s="195">
        <v>377883</v>
      </c>
      <c r="G46" s="195">
        <v>390229</v>
      </c>
      <c r="H46" s="196">
        <f t="shared" si="37"/>
        <v>3.2671488264886195E-2</v>
      </c>
      <c r="I46" s="197">
        <f t="shared" si="38"/>
        <v>-1.2480988761542799E-2</v>
      </c>
      <c r="J46" s="196">
        <f t="shared" si="28"/>
        <v>0.3048873672564989</v>
      </c>
      <c r="K46" s="198">
        <f t="shared" si="32"/>
        <v>0.33847807211944214</v>
      </c>
      <c r="L46" s="195">
        <v>176724</v>
      </c>
      <c r="M46" s="195">
        <v>58774</v>
      </c>
      <c r="N46" s="195">
        <v>26875</v>
      </c>
      <c r="O46" s="195">
        <v>116156</v>
      </c>
      <c r="P46" s="195">
        <v>124927</v>
      </c>
      <c r="Q46" s="196">
        <f t="shared" si="39"/>
        <v>7.5510520334722164E-2</v>
      </c>
      <c r="R46" s="197">
        <f t="shared" si="40"/>
        <v>-0.2930954482696182</v>
      </c>
      <c r="S46" s="196">
        <f t="shared" si="29"/>
        <v>7.6865855309304357E-2</v>
      </c>
      <c r="T46" s="198">
        <f t="shared" si="33"/>
        <v>0.10835957890281232</v>
      </c>
      <c r="U46" s="195">
        <v>36714</v>
      </c>
      <c r="V46" s="195">
        <v>35049</v>
      </c>
      <c r="W46" s="195">
        <v>13678</v>
      </c>
      <c r="X46" s="195">
        <v>5281</v>
      </c>
      <c r="Y46" s="195">
        <v>9368</v>
      </c>
      <c r="Z46" s="195">
        <v>12441</v>
      </c>
      <c r="AA46" s="196">
        <f t="shared" si="41"/>
        <v>0.3280315969257046</v>
      </c>
      <c r="AB46" s="197">
        <f t="shared" si="30"/>
        <v>-0.64503980142086792</v>
      </c>
      <c r="AC46" s="195">
        <f t="shared" si="34"/>
        <v>3073</v>
      </c>
      <c r="AD46" s="195">
        <f t="shared" si="35"/>
        <v>-22608</v>
      </c>
      <c r="AE46" s="196">
        <f t="shared" si="31"/>
        <v>0.12288014222924588</v>
      </c>
      <c r="AF46" s="198">
        <f t="shared" si="36"/>
        <v>1.0791114179720061E-2</v>
      </c>
      <c r="AG46" s="198">
        <f t="shared" si="36"/>
        <v>2.845290906664405E-7</v>
      </c>
      <c r="AH46" s="50"/>
      <c r="AI46" s="50"/>
      <c r="AJ46" s="50"/>
    </row>
    <row r="47" spans="1:39" x14ac:dyDescent="0.25">
      <c r="B47" s="194" t="s">
        <v>191</v>
      </c>
      <c r="C47" s="195">
        <v>70092</v>
      </c>
      <c r="D47" s="195">
        <v>25193</v>
      </c>
      <c r="E47" s="195">
        <v>33313</v>
      </c>
      <c r="F47" s="195">
        <v>77642</v>
      </c>
      <c r="G47" s="195">
        <v>71151</v>
      </c>
      <c r="H47" s="196">
        <f t="shared" si="37"/>
        <v>-8.3601658895958386E-2</v>
      </c>
      <c r="I47" s="197">
        <f t="shared" si="38"/>
        <v>1.5108714261256706E-2</v>
      </c>
      <c r="J47" s="196">
        <f t="shared" si="28"/>
        <v>5.5590540599666227E-2</v>
      </c>
      <c r="K47" s="198">
        <f t="shared" si="32"/>
        <v>0.17763547166984983</v>
      </c>
      <c r="L47" s="195">
        <v>83137</v>
      </c>
      <c r="M47" s="195">
        <v>29395</v>
      </c>
      <c r="N47" s="195">
        <v>39671</v>
      </c>
      <c r="O47" s="195">
        <v>92086</v>
      </c>
      <c r="P47" s="195">
        <v>108740</v>
      </c>
      <c r="Q47" s="196">
        <f t="shared" si="39"/>
        <v>0.18085268118932296</v>
      </c>
      <c r="R47" s="197">
        <f t="shared" si="40"/>
        <v>0.30796155742930353</v>
      </c>
      <c r="S47" s="196">
        <f t="shared" si="29"/>
        <v>6.6906218082029956E-2</v>
      </c>
      <c r="T47" s="198">
        <f t="shared" si="33"/>
        <v>0.27148010835236991</v>
      </c>
      <c r="U47" s="195">
        <v>10113</v>
      </c>
      <c r="V47" s="195">
        <v>6768</v>
      </c>
      <c r="W47" s="195">
        <v>1127</v>
      </c>
      <c r="X47" s="195">
        <v>1269</v>
      </c>
      <c r="Y47" s="195">
        <v>2689</v>
      </c>
      <c r="Z47" s="195">
        <v>1954</v>
      </c>
      <c r="AA47" s="196">
        <f t="shared" si="41"/>
        <v>-0.2733358125697285</v>
      </c>
      <c r="AB47" s="197">
        <f t="shared" si="30"/>
        <v>-0.71128841607565008</v>
      </c>
      <c r="AC47" s="195">
        <f t="shared" si="34"/>
        <v>-735</v>
      </c>
      <c r="AD47" s="195">
        <f t="shared" si="35"/>
        <v>-4814</v>
      </c>
      <c r="AE47" s="196">
        <f t="shared" si="31"/>
        <v>1.9299718504617511E-2</v>
      </c>
      <c r="AF47" s="198">
        <f t="shared" si="36"/>
        <v>4.878353243705451E-3</v>
      </c>
      <c r="AG47" s="198">
        <f t="shared" si="36"/>
        <v>-6.824097481424771E-7</v>
      </c>
      <c r="AH47" s="50"/>
      <c r="AI47" s="50"/>
      <c r="AJ47" s="50"/>
    </row>
    <row r="48" spans="1:39" x14ac:dyDescent="0.25">
      <c r="B48" s="194" t="s">
        <v>200</v>
      </c>
      <c r="C48" s="195">
        <v>27031</v>
      </c>
      <c r="D48" s="195">
        <v>12036</v>
      </c>
      <c r="E48" s="195">
        <v>8772</v>
      </c>
      <c r="F48" s="195">
        <v>38268</v>
      </c>
      <c r="G48" s="195">
        <v>34337</v>
      </c>
      <c r="H48" s="196">
        <f t="shared" si="37"/>
        <v>-0.1027229016410578</v>
      </c>
      <c r="I48" s="197">
        <f t="shared" si="38"/>
        <v>0.27028226850652959</v>
      </c>
      <c r="J48" s="196">
        <f t="shared" si="28"/>
        <v>2.6827625649263387E-2</v>
      </c>
      <c r="K48" s="198">
        <f t="shared" si="32"/>
        <v>9.9431275229198396E-2</v>
      </c>
      <c r="L48" s="195">
        <v>48098</v>
      </c>
      <c r="M48" s="195">
        <v>20376</v>
      </c>
      <c r="N48" s="195">
        <v>9463</v>
      </c>
      <c r="O48" s="195">
        <v>58429</v>
      </c>
      <c r="P48" s="195">
        <v>48410</v>
      </c>
      <c r="Q48" s="196">
        <f t="shared" si="39"/>
        <v>-0.17147306987968303</v>
      </c>
      <c r="R48" s="197">
        <f t="shared" si="40"/>
        <v>6.4867562060793027E-3</v>
      </c>
      <c r="S48" s="196">
        <f t="shared" si="29"/>
        <v>2.9786003470213998E-2</v>
      </c>
      <c r="T48" s="198">
        <f t="shared" si="33"/>
        <v>0.14018312705960026</v>
      </c>
      <c r="U48" s="195">
        <v>12163</v>
      </c>
      <c r="V48" s="195">
        <v>10668</v>
      </c>
      <c r="W48" s="195">
        <v>3346</v>
      </c>
      <c r="X48" s="195">
        <v>934</v>
      </c>
      <c r="Y48" s="195">
        <v>3158</v>
      </c>
      <c r="Z48" s="195">
        <v>3040</v>
      </c>
      <c r="AA48" s="196">
        <f t="shared" si="41"/>
        <v>-3.7365421152628198E-2</v>
      </c>
      <c r="AB48" s="197">
        <f t="shared" si="30"/>
        <v>-0.71503562054743153</v>
      </c>
      <c r="AC48" s="195">
        <f t="shared" si="34"/>
        <v>-118</v>
      </c>
      <c r="AD48" s="195">
        <f t="shared" si="35"/>
        <v>-7628</v>
      </c>
      <c r="AE48" s="196">
        <f t="shared" si="31"/>
        <v>3.0026174132055904E-2</v>
      </c>
      <c r="AF48" s="198">
        <f t="shared" si="36"/>
        <v>8.8030718087416821E-3</v>
      </c>
      <c r="AG48" s="198">
        <f t="shared" si="36"/>
        <v>-1.082008176218623E-7</v>
      </c>
      <c r="AH48" s="50"/>
      <c r="AI48" s="50"/>
      <c r="AJ48" s="50"/>
    </row>
    <row r="49" spans="2:36" x14ac:dyDescent="0.25">
      <c r="B49" s="194" t="s">
        <v>195</v>
      </c>
      <c r="C49" s="195">
        <v>6874</v>
      </c>
      <c r="D49" s="195">
        <v>3788</v>
      </c>
      <c r="E49" s="195">
        <v>3733</v>
      </c>
      <c r="F49" s="195">
        <v>7905</v>
      </c>
      <c r="G49" s="195">
        <v>7593</v>
      </c>
      <c r="H49" s="196">
        <f t="shared" si="37"/>
        <v>-3.946869070208725E-2</v>
      </c>
      <c r="I49" s="197">
        <f t="shared" si="38"/>
        <v>0.10459703229560668</v>
      </c>
      <c r="J49" s="196">
        <f t="shared" si="28"/>
        <v>5.9324391051884815E-3</v>
      </c>
      <c r="K49" s="198">
        <f t="shared" si="32"/>
        <v>3.9862243478352169E-2</v>
      </c>
      <c r="L49" s="195">
        <v>26119</v>
      </c>
      <c r="M49" s="195">
        <v>9188</v>
      </c>
      <c r="N49" s="195">
        <v>8260</v>
      </c>
      <c r="O49" s="195">
        <v>22233</v>
      </c>
      <c r="P49" s="195">
        <v>24123</v>
      </c>
      <c r="Q49" s="196">
        <f t="shared" si="39"/>
        <v>8.5008770746188178E-2</v>
      </c>
      <c r="R49" s="197">
        <f t="shared" si="40"/>
        <v>-7.6419464757456312E-2</v>
      </c>
      <c r="S49" s="196">
        <f t="shared" si="29"/>
        <v>1.4842548269200005E-2</v>
      </c>
      <c r="T49" s="198">
        <f t="shared" si="33"/>
        <v>0.12664255227555504</v>
      </c>
      <c r="U49" s="195">
        <v>2640</v>
      </c>
      <c r="V49" s="195">
        <v>3127</v>
      </c>
      <c r="W49" s="195">
        <v>853</v>
      </c>
      <c r="X49" s="195">
        <v>816</v>
      </c>
      <c r="Y49" s="195">
        <v>1231</v>
      </c>
      <c r="Z49" s="195">
        <v>1330</v>
      </c>
      <c r="AA49" s="196">
        <f t="shared" si="41"/>
        <v>8.0422420796100624E-2</v>
      </c>
      <c r="AB49" s="197">
        <f t="shared" si="30"/>
        <v>-0.57467220978573708</v>
      </c>
      <c r="AC49" s="195">
        <f t="shared" si="34"/>
        <v>99</v>
      </c>
      <c r="AD49" s="195">
        <f t="shared" si="35"/>
        <v>-1797</v>
      </c>
      <c r="AE49" s="196">
        <f t="shared" si="31"/>
        <v>1.3136451182774457E-2</v>
      </c>
      <c r="AF49" s="198">
        <f t="shared" si="36"/>
        <v>6.9823236963266677E-3</v>
      </c>
      <c r="AG49" s="198">
        <f>AA49/$G16</f>
        <v>4.2220704845155486E-7</v>
      </c>
      <c r="AH49" s="50"/>
      <c r="AI49" s="50"/>
      <c r="AJ49" s="50"/>
    </row>
    <row r="50" spans="2:36" x14ac:dyDescent="0.25">
      <c r="B50" s="194" t="s">
        <v>204</v>
      </c>
      <c r="C50" s="195">
        <v>44919</v>
      </c>
      <c r="D50" s="195">
        <v>12321</v>
      </c>
      <c r="E50" s="195">
        <v>21723</v>
      </c>
      <c r="F50" s="195">
        <v>47671</v>
      </c>
      <c r="G50" s="195">
        <v>38970</v>
      </c>
      <c r="H50" s="196">
        <f t="shared" si="37"/>
        <v>-0.18252186864131237</v>
      </c>
      <c r="I50" s="197">
        <f t="shared" si="38"/>
        <v>-0.13243838910038064</v>
      </c>
      <c r="J50" s="196">
        <f t="shared" si="28"/>
        <v>3.0447405759145941E-2</v>
      </c>
      <c r="K50" s="198">
        <f t="shared" si="32"/>
        <v>0.17285045796278636</v>
      </c>
      <c r="L50" s="195">
        <v>30905</v>
      </c>
      <c r="M50" s="195">
        <v>10443</v>
      </c>
      <c r="N50" s="195">
        <v>10882</v>
      </c>
      <c r="O50" s="195">
        <v>31535</v>
      </c>
      <c r="P50" s="195">
        <v>34451</v>
      </c>
      <c r="Q50" s="196">
        <f t="shared" si="39"/>
        <v>9.2468685587442589E-2</v>
      </c>
      <c r="R50" s="197">
        <f t="shared" si="40"/>
        <v>0.11473871541821712</v>
      </c>
      <c r="S50" s="196">
        <f t="shared" si="29"/>
        <v>2.1197223828802778E-2</v>
      </c>
      <c r="T50" s="198">
        <f t="shared" si="33"/>
        <v>0.15280654676099442</v>
      </c>
      <c r="U50" s="195">
        <v>1491</v>
      </c>
      <c r="V50" s="195">
        <v>1573</v>
      </c>
      <c r="W50" s="195">
        <v>508</v>
      </c>
      <c r="X50" s="195">
        <v>662</v>
      </c>
      <c r="Y50" s="195">
        <v>1239</v>
      </c>
      <c r="Z50" s="195">
        <v>1233</v>
      </c>
      <c r="AA50" s="196">
        <f t="shared" si="41"/>
        <v>-4.8426150121065881E-3</v>
      </c>
      <c r="AB50" s="197">
        <f t="shared" si="30"/>
        <v>-0.21614748887476165</v>
      </c>
      <c r="AC50" s="195">
        <f t="shared" si="34"/>
        <v>-6</v>
      </c>
      <c r="AD50" s="195">
        <f t="shared" si="35"/>
        <v>-340</v>
      </c>
      <c r="AE50" s="196">
        <f t="shared" si="31"/>
        <v>1.2178379179218726E-2</v>
      </c>
      <c r="AF50" s="198">
        <f t="shared" si="36"/>
        <v>5.4689405868133334E-3</v>
      </c>
      <c r="AG50" s="198">
        <f t="shared" si="36"/>
        <v>-2.1479297474469796E-8</v>
      </c>
      <c r="AH50" s="50"/>
      <c r="AI50" s="50"/>
      <c r="AJ50" s="50"/>
    </row>
    <row r="51" spans="2:36" x14ac:dyDescent="0.25">
      <c r="B51" s="194" t="s">
        <v>208</v>
      </c>
      <c r="C51" s="195">
        <v>14966</v>
      </c>
      <c r="D51" s="195">
        <v>4602</v>
      </c>
      <c r="E51" s="195">
        <v>2376</v>
      </c>
      <c r="F51" s="195">
        <v>15178</v>
      </c>
      <c r="G51" s="195">
        <v>24249</v>
      </c>
      <c r="H51" s="196">
        <f t="shared" si="37"/>
        <v>0.59764132296745287</v>
      </c>
      <c r="I51" s="197">
        <f t="shared" si="38"/>
        <v>0.62027261793398369</v>
      </c>
      <c r="J51" s="196">
        <f t="shared" si="28"/>
        <v>1.8945833776072105E-2</v>
      </c>
      <c r="K51" s="198">
        <f t="shared" si="32"/>
        <v>7.0264146132270097E-2</v>
      </c>
      <c r="L51" s="195">
        <v>152435</v>
      </c>
      <c r="M51" s="195">
        <v>36777</v>
      </c>
      <c r="N51" s="195">
        <v>17182</v>
      </c>
      <c r="O51" s="195">
        <v>137481</v>
      </c>
      <c r="P51" s="195">
        <v>168552</v>
      </c>
      <c r="Q51" s="196">
        <f t="shared" si="39"/>
        <v>0.22600213847731676</v>
      </c>
      <c r="R51" s="197">
        <f t="shared" si="40"/>
        <v>0.1057303112802177</v>
      </c>
      <c r="S51" s="196">
        <f t="shared" si="29"/>
        <v>0.10370771445799441</v>
      </c>
      <c r="T51" s="198">
        <f t="shared" si="33"/>
        <v>0.48839796935487612</v>
      </c>
      <c r="U51" s="195">
        <v>253</v>
      </c>
      <c r="V51" s="195">
        <v>227</v>
      </c>
      <c r="W51" s="195">
        <v>112</v>
      </c>
      <c r="X51" s="195">
        <v>46</v>
      </c>
      <c r="Y51" s="195">
        <v>112</v>
      </c>
      <c r="Z51" s="195">
        <v>201</v>
      </c>
      <c r="AA51" s="196">
        <f t="shared" si="41"/>
        <v>0.79464285714285721</v>
      </c>
      <c r="AB51" s="197">
        <f t="shared" si="30"/>
        <v>-0.11453744493392071</v>
      </c>
      <c r="AC51" s="195">
        <f t="shared" si="34"/>
        <v>89</v>
      </c>
      <c r="AD51" s="195">
        <f t="shared" si="35"/>
        <v>-26</v>
      </c>
      <c r="AE51" s="196">
        <f t="shared" si="31"/>
        <v>1.985283223862907E-3</v>
      </c>
      <c r="AF51" s="198">
        <f t="shared" si="36"/>
        <v>5.8241962029717889E-4</v>
      </c>
      <c r="AG51" s="198">
        <f t="shared" si="36"/>
        <v>2.3025651299950662E-6</v>
      </c>
      <c r="AH51" s="50"/>
      <c r="AI51" s="50"/>
      <c r="AJ51" s="50"/>
    </row>
    <row r="52" spans="2:36" x14ac:dyDescent="0.25">
      <c r="B52" s="194" t="s">
        <v>230</v>
      </c>
      <c r="C52" s="195">
        <v>28176</v>
      </c>
      <c r="D52" s="195">
        <v>12808</v>
      </c>
      <c r="E52" s="195">
        <v>26837</v>
      </c>
      <c r="F52" s="195">
        <v>45710</v>
      </c>
      <c r="G52" s="195">
        <v>56057</v>
      </c>
      <c r="H52" s="196">
        <f t="shared" si="37"/>
        <v>0.22636184642310209</v>
      </c>
      <c r="I52" s="197">
        <f t="shared" si="38"/>
        <v>0.98953009653605917</v>
      </c>
      <c r="J52" s="196">
        <f t="shared" si="28"/>
        <v>4.3797542331035257E-2</v>
      </c>
      <c r="K52" s="198">
        <f t="shared" si="32"/>
        <v>0.2811128774240137</v>
      </c>
      <c r="L52" s="195">
        <v>25442</v>
      </c>
      <c r="M52" s="195">
        <v>8429</v>
      </c>
      <c r="N52" s="195">
        <v>4131</v>
      </c>
      <c r="O52" s="195">
        <v>20060</v>
      </c>
      <c r="P52" s="195">
        <v>21959</v>
      </c>
      <c r="Q52" s="196">
        <f t="shared" si="39"/>
        <v>9.4666001994017979E-2</v>
      </c>
      <c r="R52" s="197">
        <f t="shared" si="40"/>
        <v>-0.13689961481015644</v>
      </c>
      <c r="S52" s="196">
        <f t="shared" si="29"/>
        <v>1.3511068998191059E-2</v>
      </c>
      <c r="T52" s="198">
        <f t="shared" si="33"/>
        <v>0.11011930134245353</v>
      </c>
      <c r="U52" s="195">
        <v>3672</v>
      </c>
      <c r="V52" s="195">
        <v>2302</v>
      </c>
      <c r="W52" s="195">
        <v>306</v>
      </c>
      <c r="X52" s="195">
        <v>2183</v>
      </c>
      <c r="Y52" s="195">
        <v>510</v>
      </c>
      <c r="Z52" s="195">
        <v>2197</v>
      </c>
      <c r="AA52" s="196">
        <f t="shared" si="41"/>
        <v>3.3078431372549018</v>
      </c>
      <c r="AB52" s="197">
        <f t="shared" si="30"/>
        <v>-4.5612510860121636E-2</v>
      </c>
      <c r="AC52" s="195">
        <f t="shared" si="34"/>
        <v>1687</v>
      </c>
      <c r="AD52" s="195">
        <f t="shared" si="35"/>
        <v>-105</v>
      </c>
      <c r="AE52" s="196">
        <f t="shared" si="31"/>
        <v>2.1699837028989085E-2</v>
      </c>
      <c r="AF52" s="198">
        <f t="shared" si="36"/>
        <v>1.1017446379587886E-2</v>
      </c>
      <c r="AG52" s="198">
        <f t="shared" si="36"/>
        <v>1.6588067545195109E-5</v>
      </c>
      <c r="AH52" s="50"/>
      <c r="AI52" s="50"/>
      <c r="AJ52" s="50"/>
    </row>
    <row r="53" spans="2:36" x14ac:dyDescent="0.25">
      <c r="B53" s="194" t="s">
        <v>220</v>
      </c>
      <c r="C53" s="195">
        <v>15917</v>
      </c>
      <c r="D53" s="195">
        <v>7675</v>
      </c>
      <c r="E53" s="195">
        <v>6927</v>
      </c>
      <c r="F53" s="195">
        <v>16200</v>
      </c>
      <c r="G53" s="195">
        <v>16171</v>
      </c>
      <c r="H53" s="196">
        <f t="shared" si="37"/>
        <v>-1.7901234567900826E-3</v>
      </c>
      <c r="I53" s="197">
        <f t="shared" si="38"/>
        <v>1.5957780988879788E-2</v>
      </c>
      <c r="J53" s="196">
        <f t="shared" si="28"/>
        <v>1.2634462369287889E-2</v>
      </c>
      <c r="K53" s="198">
        <f t="shared" si="32"/>
        <v>0.10553760809267418</v>
      </c>
      <c r="L53" s="195">
        <v>22979</v>
      </c>
      <c r="M53" s="195">
        <v>8496</v>
      </c>
      <c r="N53" s="195">
        <v>6166</v>
      </c>
      <c r="O53" s="195">
        <v>24182</v>
      </c>
      <c r="P53" s="195">
        <v>17954</v>
      </c>
      <c r="Q53" s="196">
        <f t="shared" si="39"/>
        <v>-0.25754693573732523</v>
      </c>
      <c r="R53" s="197">
        <f t="shared" si="40"/>
        <v>-0.21867792332129332</v>
      </c>
      <c r="S53" s="196">
        <f t="shared" si="29"/>
        <v>1.1046847888953153E-2</v>
      </c>
      <c r="T53" s="198">
        <f t="shared" si="33"/>
        <v>0.11717409038994941</v>
      </c>
      <c r="U53" s="195">
        <v>4083</v>
      </c>
      <c r="V53" s="195">
        <v>2489</v>
      </c>
      <c r="W53" s="195">
        <v>3118</v>
      </c>
      <c r="X53" s="195">
        <v>45</v>
      </c>
      <c r="Y53" s="195">
        <v>176</v>
      </c>
      <c r="Z53" s="195">
        <v>5785</v>
      </c>
      <c r="AA53" s="196">
        <f t="shared" si="41"/>
        <v>31.86931818181818</v>
      </c>
      <c r="AB53" s="197">
        <f t="shared" si="30"/>
        <v>1.3242265970269185</v>
      </c>
      <c r="AC53" s="195">
        <f t="shared" si="34"/>
        <v>5609</v>
      </c>
      <c r="AD53" s="195">
        <f t="shared" si="35"/>
        <v>3296</v>
      </c>
      <c r="AE53" s="196">
        <f t="shared" si="31"/>
        <v>5.7138624129586646E-2</v>
      </c>
      <c r="AF53" s="198">
        <f t="shared" si="36"/>
        <v>3.7754935552292382E-2</v>
      </c>
      <c r="AG53" s="198">
        <f t="shared" si="36"/>
        <v>2.0799032913570357E-4</v>
      </c>
      <c r="AH53" s="50"/>
      <c r="AI53" s="50"/>
      <c r="AJ53" s="50"/>
    </row>
    <row r="54" spans="2:36" x14ac:dyDescent="0.25">
      <c r="B54" s="194" t="s">
        <v>232</v>
      </c>
      <c r="C54" s="195">
        <v>32</v>
      </c>
      <c r="D54" s="195">
        <v>10</v>
      </c>
      <c r="E54" s="195">
        <v>9</v>
      </c>
      <c r="F54" s="195">
        <v>69</v>
      </c>
      <c r="G54" s="195">
        <v>76</v>
      </c>
      <c r="H54" s="196">
        <f t="shared" si="37"/>
        <v>0.10144927536231885</v>
      </c>
      <c r="I54" s="197">
        <f t="shared" si="38"/>
        <v>1.375</v>
      </c>
      <c r="J54" s="196">
        <f t="shared" si="28"/>
        <v>5.9379082311908945E-5</v>
      </c>
      <c r="K54" s="198">
        <f t="shared" si="32"/>
        <v>1.8310164550557736E-3</v>
      </c>
      <c r="L54" s="195">
        <v>114</v>
      </c>
      <c r="M54" s="195">
        <v>29</v>
      </c>
      <c r="N54" s="195">
        <v>17</v>
      </c>
      <c r="O54" s="195">
        <v>109</v>
      </c>
      <c r="P54" s="195">
        <v>178</v>
      </c>
      <c r="Q54" s="196">
        <f t="shared" si="39"/>
        <v>0.6330275229357798</v>
      </c>
      <c r="R54" s="197">
        <f t="shared" si="40"/>
        <v>0.56140350877192979</v>
      </c>
      <c r="S54" s="196">
        <f t="shared" si="29"/>
        <v>1.095209381883514E-4</v>
      </c>
      <c r="T54" s="198">
        <f t="shared" si="33"/>
        <v>4.2884332763148385E-3</v>
      </c>
      <c r="U54" s="195">
        <v>21</v>
      </c>
      <c r="V54" s="195">
        <v>17</v>
      </c>
      <c r="W54" s="195">
        <v>2</v>
      </c>
      <c r="X54" s="195">
        <v>0</v>
      </c>
      <c r="Y54" s="195">
        <v>15</v>
      </c>
      <c r="Z54" s="195">
        <v>8</v>
      </c>
      <c r="AA54" s="196">
        <f t="shared" si="41"/>
        <v>-0.46666666666666667</v>
      </c>
      <c r="AB54" s="197">
        <f t="shared" si="30"/>
        <v>-0.52941176470588236</v>
      </c>
      <c r="AC54" s="195">
        <f t="shared" si="34"/>
        <v>-7</v>
      </c>
      <c r="AD54" s="195">
        <f t="shared" si="35"/>
        <v>-9</v>
      </c>
      <c r="AE54" s="196">
        <f t="shared" si="31"/>
        <v>7.9016247715936593E-5</v>
      </c>
      <c r="AF54" s="198">
        <f t="shared" si="36"/>
        <v>1.9273857421639725E-4</v>
      </c>
      <c r="AG54" s="198">
        <f t="shared" si="36"/>
        <v>-1.1243083495956506E-5</v>
      </c>
      <c r="AH54" s="50"/>
      <c r="AI54" s="50"/>
      <c r="AJ54" s="50"/>
    </row>
    <row r="55" spans="2:36" x14ac:dyDescent="0.25">
      <c r="B55" s="194" t="s">
        <v>212</v>
      </c>
      <c r="C55" s="195">
        <v>15018</v>
      </c>
      <c r="D55" s="195">
        <v>4828</v>
      </c>
      <c r="E55" s="195">
        <v>6606</v>
      </c>
      <c r="F55" s="195">
        <v>12808</v>
      </c>
      <c r="G55" s="195">
        <v>15817</v>
      </c>
      <c r="H55" s="196">
        <f t="shared" si="37"/>
        <v>0.2349312929419114</v>
      </c>
      <c r="I55" s="197">
        <f t="shared" si="38"/>
        <v>5.320282327873227E-2</v>
      </c>
      <c r="J55" s="196">
        <f t="shared" si="28"/>
        <v>1.2357880854308733E-2</v>
      </c>
      <c r="K55" s="198">
        <f t="shared" si="32"/>
        <v>0.17406376211909452</v>
      </c>
      <c r="L55" s="195">
        <v>12306</v>
      </c>
      <c r="M55" s="195">
        <v>4127</v>
      </c>
      <c r="N55" s="195">
        <v>4086</v>
      </c>
      <c r="O55" s="195">
        <v>9559</v>
      </c>
      <c r="P55" s="195">
        <v>11103</v>
      </c>
      <c r="Q55" s="196">
        <f t="shared" si="39"/>
        <v>0.16152317187990373</v>
      </c>
      <c r="R55" s="197">
        <f t="shared" si="40"/>
        <v>-9.7757191613846883E-2</v>
      </c>
      <c r="S55" s="196">
        <f t="shared" si="29"/>
        <v>6.8315223410408184E-3</v>
      </c>
      <c r="T55" s="198">
        <f t="shared" si="33"/>
        <v>0.12218688441602747</v>
      </c>
      <c r="U55" s="195">
        <v>1191</v>
      </c>
      <c r="V55" s="195">
        <v>1954</v>
      </c>
      <c r="W55" s="195">
        <v>686</v>
      </c>
      <c r="X55" s="195">
        <v>426</v>
      </c>
      <c r="Y55" s="195">
        <v>724</v>
      </c>
      <c r="Z55" s="195">
        <v>946</v>
      </c>
      <c r="AA55" s="196">
        <f t="shared" si="41"/>
        <v>0.30662983425414359</v>
      </c>
      <c r="AB55" s="197">
        <f t="shared" si="30"/>
        <v>-0.51586489252814738</v>
      </c>
      <c r="AC55" s="195">
        <f t="shared" si="34"/>
        <v>222</v>
      </c>
      <c r="AD55" s="195">
        <f t="shared" si="35"/>
        <v>-1008</v>
      </c>
      <c r="AE55" s="196">
        <f t="shared" si="31"/>
        <v>9.3436712924095024E-3</v>
      </c>
      <c r="AF55" s="198">
        <f t="shared" si="36"/>
        <v>1.0410591070662162E-2</v>
      </c>
      <c r="AG55" s="198">
        <f t="shared" si="36"/>
        <v>3.3744162943814014E-6</v>
      </c>
      <c r="AH55" s="50"/>
      <c r="AI55" s="50"/>
      <c r="AJ55" s="50"/>
    </row>
    <row r="56" spans="2:36" x14ac:dyDescent="0.25">
      <c r="B56" s="194" t="s">
        <v>226</v>
      </c>
      <c r="C56" s="195">
        <v>24964</v>
      </c>
      <c r="D56" s="195">
        <v>11340</v>
      </c>
      <c r="E56" s="195">
        <v>6210</v>
      </c>
      <c r="F56" s="195">
        <v>11857</v>
      </c>
      <c r="G56" s="195">
        <v>14193</v>
      </c>
      <c r="H56" s="196">
        <f t="shared" si="37"/>
        <v>0.19701442186050433</v>
      </c>
      <c r="I56" s="197">
        <f t="shared" si="38"/>
        <v>-0.43146130427816054</v>
      </c>
      <c r="J56" s="196">
        <f t="shared" si="28"/>
        <v>1.1089043621748996E-2</v>
      </c>
      <c r="K56" s="198">
        <f t="shared" si="32"/>
        <v>7.6868917184343508E-2</v>
      </c>
      <c r="L56" s="195">
        <v>17393</v>
      </c>
      <c r="M56" s="195">
        <v>9792</v>
      </c>
      <c r="N56" s="195">
        <v>208</v>
      </c>
      <c r="O56" s="195">
        <v>7670</v>
      </c>
      <c r="P56" s="195">
        <v>9813</v>
      </c>
      <c r="Q56" s="196">
        <f t="shared" si="39"/>
        <v>0.27940026075619295</v>
      </c>
      <c r="R56" s="197">
        <f t="shared" si="40"/>
        <v>-0.43580750876789509</v>
      </c>
      <c r="S56" s="196">
        <f t="shared" si="29"/>
        <v>6.0378031822600695E-3</v>
      </c>
      <c r="T56" s="198">
        <f t="shared" si="33"/>
        <v>5.314695161910539E-2</v>
      </c>
      <c r="U56" s="195">
        <v>4158</v>
      </c>
      <c r="V56" s="195">
        <v>2723</v>
      </c>
      <c r="W56" s="195">
        <v>1325</v>
      </c>
      <c r="X56" s="195">
        <v>49</v>
      </c>
      <c r="Y56" s="195">
        <v>105</v>
      </c>
      <c r="Z56" s="195">
        <v>319</v>
      </c>
      <c r="AA56" s="196">
        <f t="shared" si="41"/>
        <v>2.038095238095238</v>
      </c>
      <c r="AB56" s="197">
        <f t="shared" si="30"/>
        <v>-0.88284979801689312</v>
      </c>
      <c r="AC56" s="195">
        <f t="shared" si="34"/>
        <v>214</v>
      </c>
      <c r="AD56" s="195">
        <f t="shared" si="35"/>
        <v>-2404</v>
      </c>
      <c r="AE56" s="196">
        <f t="shared" si="31"/>
        <v>3.1507728776729717E-3</v>
      </c>
      <c r="AF56" s="198">
        <f t="shared" si="36"/>
        <v>1.7276956655961091E-3</v>
      </c>
      <c r="AG56" s="198">
        <f t="shared" si="36"/>
        <v>1.1038270560906622E-5</v>
      </c>
      <c r="AH56" s="50"/>
      <c r="AI56" s="50"/>
      <c r="AJ56" s="50"/>
    </row>
    <row r="57" spans="2:36" x14ac:dyDescent="0.25">
      <c r="B57" s="194" t="s">
        <v>384</v>
      </c>
      <c r="C57" s="195">
        <v>1529</v>
      </c>
      <c r="D57" s="195">
        <v>487</v>
      </c>
      <c r="E57" s="195">
        <v>518</v>
      </c>
      <c r="F57" s="195">
        <v>1483</v>
      </c>
      <c r="G57" s="195">
        <v>1554</v>
      </c>
      <c r="H57" s="196">
        <f t="shared" si="37"/>
        <v>4.787592717464606E-2</v>
      </c>
      <c r="I57" s="197">
        <f t="shared" si="38"/>
        <v>1.6350555918901222E-2</v>
      </c>
      <c r="J57" s="196">
        <f t="shared" si="28"/>
        <v>1.2141459725356117E-3</v>
      </c>
      <c r="K57" s="198">
        <f t="shared" si="32"/>
        <v>4.209898951588871E-2</v>
      </c>
      <c r="L57" s="195">
        <v>2425</v>
      </c>
      <c r="M57" s="195">
        <v>769</v>
      </c>
      <c r="N57" s="195">
        <v>773</v>
      </c>
      <c r="O57" s="195">
        <v>2848</v>
      </c>
      <c r="P57" s="195">
        <v>3244</v>
      </c>
      <c r="Q57" s="196">
        <f t="shared" si="39"/>
        <v>0.13904494382022481</v>
      </c>
      <c r="R57" s="197">
        <f t="shared" si="40"/>
        <v>0.33773195876288664</v>
      </c>
      <c r="S57" s="196">
        <f t="shared" si="29"/>
        <v>1.9959883341742245E-3</v>
      </c>
      <c r="T57" s="198">
        <f t="shared" si="33"/>
        <v>8.7882317882588795E-2</v>
      </c>
      <c r="U57" s="195">
        <v>269</v>
      </c>
      <c r="V57" s="195">
        <v>378</v>
      </c>
      <c r="W57" s="195">
        <v>143</v>
      </c>
      <c r="X57" s="195">
        <v>75</v>
      </c>
      <c r="Y57" s="195">
        <v>280</v>
      </c>
      <c r="Z57" s="195">
        <v>344</v>
      </c>
      <c r="AA57" s="196">
        <f t="shared" si="41"/>
        <v>0.22857142857142865</v>
      </c>
      <c r="AB57" s="197">
        <f t="shared" si="30"/>
        <v>-8.9947089947089998E-2</v>
      </c>
      <c r="AC57" s="195">
        <f t="shared" si="34"/>
        <v>64</v>
      </c>
      <c r="AD57" s="195">
        <f t="shared" si="35"/>
        <v>-34</v>
      </c>
      <c r="AE57" s="196">
        <f t="shared" si="31"/>
        <v>3.3976986517852735E-3</v>
      </c>
      <c r="AF57" s="198">
        <f t="shared" ref="AF57:AG69" si="42">Z57/$G24</f>
        <v>9.3192100344052231E-3</v>
      </c>
      <c r="AG57" s="198">
        <f t="shared" si="42"/>
        <v>6.192166135817426E-6</v>
      </c>
      <c r="AH57" s="50"/>
      <c r="AI57" s="50"/>
      <c r="AJ57" s="50"/>
    </row>
    <row r="58" spans="2:36" x14ac:dyDescent="0.25">
      <c r="B58" s="194" t="s">
        <v>222</v>
      </c>
      <c r="C58" s="195">
        <v>5340</v>
      </c>
      <c r="D58" s="195">
        <v>4069</v>
      </c>
      <c r="E58" s="195">
        <v>45</v>
      </c>
      <c r="F58" s="195">
        <v>2429</v>
      </c>
      <c r="G58" s="195">
        <v>2790</v>
      </c>
      <c r="H58" s="196">
        <f t="shared" si="37"/>
        <v>0.14862083161794981</v>
      </c>
      <c r="I58" s="197">
        <f t="shared" si="38"/>
        <v>-0.47752808988764039</v>
      </c>
      <c r="J58" s="196">
        <f t="shared" si="28"/>
        <v>2.1798373638187625E-3</v>
      </c>
      <c r="K58" s="198">
        <f t="shared" si="32"/>
        <v>3.1876606683804626E-2</v>
      </c>
      <c r="L58" s="195">
        <v>3672</v>
      </c>
      <c r="M58" s="195">
        <v>3022</v>
      </c>
      <c r="N58" s="195">
        <v>85</v>
      </c>
      <c r="O58" s="195">
        <v>3060</v>
      </c>
      <c r="P58" s="195">
        <v>4090</v>
      </c>
      <c r="Q58" s="196">
        <f t="shared" si="39"/>
        <v>0.3366013071895424</v>
      </c>
      <c r="R58" s="197">
        <f t="shared" si="40"/>
        <v>0.11383442265795196</v>
      </c>
      <c r="S58" s="196">
        <f t="shared" si="29"/>
        <v>2.5165204336536923E-3</v>
      </c>
      <c r="T58" s="198">
        <f t="shared" si="33"/>
        <v>4.6729505855469866E-2</v>
      </c>
      <c r="U58" s="195">
        <v>1961</v>
      </c>
      <c r="V58" s="195">
        <v>245</v>
      </c>
      <c r="W58" s="195">
        <v>436</v>
      </c>
      <c r="X58" s="195">
        <v>12</v>
      </c>
      <c r="Y58" s="195">
        <v>56</v>
      </c>
      <c r="Z58" s="195">
        <v>127</v>
      </c>
      <c r="AA58" s="196">
        <f t="shared" si="41"/>
        <v>1.2678571428571428</v>
      </c>
      <c r="AB58" s="197">
        <f t="shared" si="30"/>
        <v>-0.48163265306122449</v>
      </c>
      <c r="AC58" s="195">
        <f t="shared" si="34"/>
        <v>71</v>
      </c>
      <c r="AD58" s="195">
        <f t="shared" si="35"/>
        <v>-118</v>
      </c>
      <c r="AE58" s="196">
        <f t="shared" si="31"/>
        <v>1.2543829324904933E-3</v>
      </c>
      <c r="AF58" s="198">
        <f t="shared" si="42"/>
        <v>1.4510139960011426E-3</v>
      </c>
      <c r="AG58" s="198">
        <f t="shared" si="42"/>
        <v>1.4485657159179009E-5</v>
      </c>
      <c r="AH58" s="50"/>
      <c r="AI58" s="50"/>
      <c r="AJ58" s="50"/>
    </row>
    <row r="59" spans="2:36" x14ac:dyDescent="0.25">
      <c r="B59" s="194" t="s">
        <v>245</v>
      </c>
      <c r="C59" s="195">
        <v>912</v>
      </c>
      <c r="D59" s="195">
        <v>606</v>
      </c>
      <c r="E59" s="195">
        <v>721</v>
      </c>
      <c r="F59" s="195">
        <v>3005</v>
      </c>
      <c r="G59" s="195">
        <v>3415</v>
      </c>
      <c r="H59" s="196">
        <f t="shared" si="37"/>
        <v>0.13643926788685534</v>
      </c>
      <c r="I59" s="197">
        <f t="shared" si="38"/>
        <v>2.744517543859649</v>
      </c>
      <c r="J59" s="196">
        <f t="shared" si="28"/>
        <v>2.6681521854627506E-3</v>
      </c>
      <c r="K59" s="198">
        <f t="shared" si="32"/>
        <v>8.5845001382569563E-2</v>
      </c>
      <c r="L59" s="195">
        <v>2252</v>
      </c>
      <c r="M59" s="195">
        <v>808</v>
      </c>
      <c r="N59" s="195">
        <v>561</v>
      </c>
      <c r="O59" s="195">
        <v>2555</v>
      </c>
      <c r="P59" s="195">
        <v>3570</v>
      </c>
      <c r="Q59" s="196">
        <f t="shared" si="39"/>
        <v>0.39726027397260277</v>
      </c>
      <c r="R59" s="197">
        <f t="shared" si="40"/>
        <v>0.58525754884547077</v>
      </c>
      <c r="S59" s="196">
        <f t="shared" si="29"/>
        <v>2.196571625463003E-3</v>
      </c>
      <c r="T59" s="198">
        <f t="shared" si="33"/>
        <v>8.9741333802569059E-2</v>
      </c>
      <c r="U59" s="195">
        <v>94</v>
      </c>
      <c r="V59" s="195">
        <v>177</v>
      </c>
      <c r="W59" s="195">
        <v>57</v>
      </c>
      <c r="X59" s="195">
        <v>67</v>
      </c>
      <c r="Y59" s="195">
        <v>226</v>
      </c>
      <c r="Z59" s="195">
        <v>224</v>
      </c>
      <c r="AA59" s="196">
        <f t="shared" si="41"/>
        <v>-8.8495575221239076E-3</v>
      </c>
      <c r="AB59" s="197">
        <f t="shared" si="30"/>
        <v>0.26553672316384191</v>
      </c>
      <c r="AC59" s="195">
        <f t="shared" si="34"/>
        <v>-2</v>
      </c>
      <c r="AD59" s="195">
        <f t="shared" si="35"/>
        <v>47</v>
      </c>
      <c r="AE59" s="196">
        <f t="shared" si="31"/>
        <v>2.2124549360462245E-3</v>
      </c>
      <c r="AF59" s="198">
        <f t="shared" si="42"/>
        <v>5.6308287876121769E-3</v>
      </c>
      <c r="AG59" s="198">
        <f t="shared" si="42"/>
        <v>-2.2245688952323741E-7</v>
      </c>
      <c r="AH59" s="50"/>
      <c r="AI59" s="50"/>
      <c r="AJ59" s="50"/>
    </row>
    <row r="60" spans="2:36" x14ac:dyDescent="0.25">
      <c r="B60" s="194" t="s">
        <v>236</v>
      </c>
      <c r="C60" s="195">
        <v>1821</v>
      </c>
      <c r="D60" s="195">
        <v>269</v>
      </c>
      <c r="E60" s="195">
        <v>363</v>
      </c>
      <c r="F60" s="195">
        <v>1748</v>
      </c>
      <c r="G60" s="195">
        <v>1859</v>
      </c>
      <c r="H60" s="196">
        <f t="shared" si="37"/>
        <v>6.3501144164759715E-2</v>
      </c>
      <c r="I60" s="197">
        <f t="shared" si="38"/>
        <v>2.0867655134541474E-2</v>
      </c>
      <c r="J60" s="196">
        <f t="shared" si="28"/>
        <v>1.4524436054978781E-3</v>
      </c>
      <c r="K60" s="198">
        <f t="shared" si="32"/>
        <v>8.2187541447455673E-2</v>
      </c>
      <c r="L60" s="195">
        <v>1779</v>
      </c>
      <c r="M60" s="195">
        <v>483</v>
      </c>
      <c r="N60" s="195">
        <v>268</v>
      </c>
      <c r="O60" s="195">
        <v>1596</v>
      </c>
      <c r="P60" s="195">
        <v>2246</v>
      </c>
      <c r="Q60" s="196">
        <f t="shared" si="39"/>
        <v>0.40726817042606522</v>
      </c>
      <c r="R60" s="197">
        <f t="shared" si="40"/>
        <v>0.26250702641933676</v>
      </c>
      <c r="S60" s="196">
        <f t="shared" si="29"/>
        <v>1.3819327369159395E-3</v>
      </c>
      <c r="T60" s="198">
        <f t="shared" si="33"/>
        <v>9.9297051151686633E-2</v>
      </c>
      <c r="U60" s="195">
        <v>73</v>
      </c>
      <c r="V60" s="195">
        <v>99</v>
      </c>
      <c r="W60" s="195">
        <v>23</v>
      </c>
      <c r="X60" s="195">
        <v>37</v>
      </c>
      <c r="Y60" s="195">
        <v>88</v>
      </c>
      <c r="Z60" s="195">
        <v>65</v>
      </c>
      <c r="AA60" s="196">
        <f t="shared" si="41"/>
        <v>-0.26136363636363635</v>
      </c>
      <c r="AB60" s="197">
        <f t="shared" si="30"/>
        <v>-0.34343434343434343</v>
      </c>
      <c r="AC60" s="195">
        <f t="shared" si="34"/>
        <v>-23</v>
      </c>
      <c r="AD60" s="195">
        <f t="shared" si="35"/>
        <v>-34</v>
      </c>
      <c r="AE60" s="196">
        <f t="shared" si="31"/>
        <v>6.4200701269198483E-4</v>
      </c>
      <c r="AF60" s="198">
        <f t="shared" si="42"/>
        <v>2.8736902604005483E-3</v>
      </c>
      <c r="AG60" s="198">
        <f t="shared" si="42"/>
        <v>-1.1555048249862344E-5</v>
      </c>
      <c r="AH60" s="50"/>
      <c r="AI60" s="50"/>
      <c r="AJ60" s="50"/>
    </row>
    <row r="61" spans="2:36" x14ac:dyDescent="0.25">
      <c r="B61" s="194" t="s">
        <v>224</v>
      </c>
      <c r="C61" s="195">
        <v>1814</v>
      </c>
      <c r="D61" s="195">
        <v>1807</v>
      </c>
      <c r="E61" s="195">
        <v>260</v>
      </c>
      <c r="F61" s="195">
        <v>483</v>
      </c>
      <c r="G61" s="195">
        <v>1555</v>
      </c>
      <c r="H61" s="196">
        <f t="shared" si="37"/>
        <v>2.2194616977225672</v>
      </c>
      <c r="I61" s="197">
        <f t="shared" si="38"/>
        <v>-0.14277839029768469</v>
      </c>
      <c r="J61" s="196">
        <f t="shared" si="28"/>
        <v>1.2149272762502423E-3</v>
      </c>
      <c r="K61" s="198">
        <f t="shared" si="32"/>
        <v>1.0568597333043349E-2</v>
      </c>
      <c r="L61" s="195">
        <v>7025</v>
      </c>
      <c r="M61" s="195">
        <v>4587</v>
      </c>
      <c r="N61" s="195">
        <v>166</v>
      </c>
      <c r="O61" s="195">
        <v>4083</v>
      </c>
      <c r="P61" s="195">
        <v>4740</v>
      </c>
      <c r="Q61" s="196">
        <f t="shared" si="39"/>
        <v>0.16091109478324772</v>
      </c>
      <c r="R61" s="197">
        <f t="shared" si="40"/>
        <v>-0.32526690391459079</v>
      </c>
      <c r="S61" s="196">
        <f t="shared" si="29"/>
        <v>2.9164564438920542E-3</v>
      </c>
      <c r="T61" s="198">
        <f t="shared" si="33"/>
        <v>3.2215531420337923E-2</v>
      </c>
      <c r="U61" s="195">
        <v>1348</v>
      </c>
      <c r="V61" s="195">
        <v>396</v>
      </c>
      <c r="W61" s="195">
        <v>323</v>
      </c>
      <c r="X61" s="195">
        <v>12</v>
      </c>
      <c r="Y61" s="195">
        <v>43</v>
      </c>
      <c r="Z61" s="195">
        <v>132</v>
      </c>
      <c r="AA61" s="196">
        <f t="shared" si="41"/>
        <v>2.0697674418604652</v>
      </c>
      <c r="AB61" s="197">
        <f t="shared" si="30"/>
        <v>-0.66666666666666674</v>
      </c>
      <c r="AC61" s="195">
        <f t="shared" si="34"/>
        <v>89</v>
      </c>
      <c r="AD61" s="195">
        <f t="shared" si="35"/>
        <v>-264</v>
      </c>
      <c r="AE61" s="196">
        <f t="shared" si="31"/>
        <v>1.3037680873129538E-3</v>
      </c>
      <c r="AF61" s="198">
        <f t="shared" si="42"/>
        <v>8.9714138132586624E-4</v>
      </c>
      <c r="AG61" s="198">
        <f t="shared" si="42"/>
        <v>1.4067227437984866E-5</v>
      </c>
      <c r="AH61" s="50"/>
      <c r="AI61" s="50"/>
      <c r="AJ61" s="50"/>
    </row>
    <row r="62" spans="2:36" x14ac:dyDescent="0.25">
      <c r="B62" s="194" t="s">
        <v>216</v>
      </c>
      <c r="C62" s="195">
        <v>7831</v>
      </c>
      <c r="D62" s="195">
        <v>2502</v>
      </c>
      <c r="E62" s="195">
        <v>2152</v>
      </c>
      <c r="F62" s="195">
        <v>6759</v>
      </c>
      <c r="G62" s="195">
        <v>7017</v>
      </c>
      <c r="H62" s="196">
        <f t="shared" si="37"/>
        <v>3.8171327119396414E-2</v>
      </c>
      <c r="I62" s="197">
        <f t="shared" si="38"/>
        <v>-0.10394585621248886</v>
      </c>
      <c r="J62" s="196">
        <f t="shared" si="28"/>
        <v>5.4824081655613826E-3</v>
      </c>
      <c r="K62" s="198">
        <f t="shared" si="32"/>
        <v>0.14669788639642087</v>
      </c>
      <c r="L62" s="195">
        <v>3722</v>
      </c>
      <c r="M62" s="195">
        <v>1274</v>
      </c>
      <c r="N62" s="195">
        <v>631</v>
      </c>
      <c r="O62" s="195">
        <v>3532</v>
      </c>
      <c r="P62" s="195">
        <v>3540</v>
      </c>
      <c r="Q62" s="196">
        <f t="shared" si="39"/>
        <v>2.2650056625141968E-3</v>
      </c>
      <c r="R62" s="197">
        <f t="shared" si="40"/>
        <v>-4.889844169801183E-2</v>
      </c>
      <c r="S62" s="196">
        <f t="shared" si="29"/>
        <v>2.1781130403750785E-3</v>
      </c>
      <c r="T62" s="198">
        <f t="shared" si="33"/>
        <v>7.40074843727134E-2</v>
      </c>
      <c r="U62" s="195">
        <v>707</v>
      </c>
      <c r="V62" s="195">
        <v>795</v>
      </c>
      <c r="W62" s="195">
        <v>326</v>
      </c>
      <c r="X62" s="195">
        <v>155</v>
      </c>
      <c r="Y62" s="195">
        <v>324</v>
      </c>
      <c r="Z62" s="195">
        <v>529</v>
      </c>
      <c r="AA62" s="196">
        <f t="shared" si="41"/>
        <v>0.63271604938271597</v>
      </c>
      <c r="AB62" s="197">
        <f t="shared" si="30"/>
        <v>-0.3345911949685535</v>
      </c>
      <c r="AC62" s="195">
        <f t="shared" si="34"/>
        <v>205</v>
      </c>
      <c r="AD62" s="195">
        <f t="shared" si="35"/>
        <v>-266</v>
      </c>
      <c r="AE62" s="196">
        <f t="shared" si="31"/>
        <v>5.2249493802163068E-3</v>
      </c>
      <c r="AF62" s="198">
        <f t="shared" si="42"/>
        <v>1.105931051784333E-2</v>
      </c>
      <c r="AG62" s="198">
        <f t="shared" si="42"/>
        <v>1.3227605405948111E-5</v>
      </c>
      <c r="AH62" s="50"/>
      <c r="AI62" s="50"/>
      <c r="AJ62" s="50"/>
    </row>
    <row r="63" spans="2:36" x14ac:dyDescent="0.25">
      <c r="B63" s="194" t="s">
        <v>242</v>
      </c>
      <c r="C63" s="195">
        <v>4309</v>
      </c>
      <c r="D63" s="195">
        <v>1576</v>
      </c>
      <c r="E63" s="195">
        <v>5186</v>
      </c>
      <c r="F63" s="195">
        <v>9507</v>
      </c>
      <c r="G63" s="195">
        <v>11463</v>
      </c>
      <c r="H63" s="196">
        <f t="shared" si="37"/>
        <v>0.20574313663616284</v>
      </c>
      <c r="I63" s="197">
        <f t="shared" si="38"/>
        <v>1.6602459967509864</v>
      </c>
      <c r="J63" s="196">
        <f t="shared" si="28"/>
        <v>8.9560844808080561E-3</v>
      </c>
      <c r="K63" s="198">
        <f t="shared" si="32"/>
        <v>0.25915626695604993</v>
      </c>
      <c r="L63" s="195">
        <v>2790</v>
      </c>
      <c r="M63" s="195">
        <v>595</v>
      </c>
      <c r="N63" s="195">
        <v>1543</v>
      </c>
      <c r="O63" s="195">
        <v>4007</v>
      </c>
      <c r="P63" s="195">
        <v>4076</v>
      </c>
      <c r="Q63" s="196">
        <f t="shared" si="39"/>
        <v>1.7219865235837295E-2</v>
      </c>
      <c r="R63" s="197">
        <f t="shared" si="40"/>
        <v>0.46093189964157699</v>
      </c>
      <c r="S63" s="196">
        <f t="shared" si="29"/>
        <v>2.5079064272793277E-3</v>
      </c>
      <c r="T63" s="198">
        <f t="shared" si="33"/>
        <v>9.2150479291011028E-2</v>
      </c>
      <c r="U63" s="195">
        <v>122</v>
      </c>
      <c r="V63" s="195">
        <v>179</v>
      </c>
      <c r="W63" s="195">
        <v>41</v>
      </c>
      <c r="X63" s="195">
        <v>96</v>
      </c>
      <c r="Y63" s="195">
        <v>147</v>
      </c>
      <c r="Z63" s="195">
        <v>451</v>
      </c>
      <c r="AA63" s="196">
        <f t="shared" si="41"/>
        <v>2.0680272108843538</v>
      </c>
      <c r="AB63" s="197">
        <f t="shared" si="30"/>
        <v>1.5195530726256985</v>
      </c>
      <c r="AC63" s="195">
        <f t="shared" si="34"/>
        <v>304</v>
      </c>
      <c r="AD63" s="195">
        <f t="shared" si="35"/>
        <v>272</v>
      </c>
      <c r="AE63" s="196">
        <f t="shared" si="31"/>
        <v>4.4545409649859253E-3</v>
      </c>
      <c r="AF63" s="198">
        <f t="shared" si="42"/>
        <v>1.0196238017724724E-2</v>
      </c>
      <c r="AG63" s="198">
        <f t="shared" si="42"/>
        <v>4.6754096827734531E-5</v>
      </c>
      <c r="AH63" s="50"/>
      <c r="AI63" s="50"/>
      <c r="AJ63" s="50"/>
    </row>
    <row r="64" spans="2:36" x14ac:dyDescent="0.25">
      <c r="B64" s="194" t="s">
        <v>228</v>
      </c>
      <c r="C64" s="195">
        <v>5747</v>
      </c>
      <c r="D64" s="195">
        <v>399</v>
      </c>
      <c r="E64" s="195">
        <v>1380</v>
      </c>
      <c r="F64" s="195">
        <v>5137</v>
      </c>
      <c r="G64" s="195">
        <v>5683</v>
      </c>
      <c r="H64" s="196">
        <f t="shared" si="37"/>
        <v>0.10628771656608915</v>
      </c>
      <c r="I64" s="197">
        <f t="shared" si="38"/>
        <v>-1.1136244997389966E-2</v>
      </c>
      <c r="J64" s="196">
        <f t="shared" si="28"/>
        <v>4.4401490102444546E-3</v>
      </c>
      <c r="K64" s="198">
        <f t="shared" si="32"/>
        <v>0.11862814678745877</v>
      </c>
      <c r="L64" s="195">
        <v>3908</v>
      </c>
      <c r="M64" s="195">
        <v>634</v>
      </c>
      <c r="N64" s="195">
        <v>942</v>
      </c>
      <c r="O64" s="195">
        <v>3605</v>
      </c>
      <c r="P64" s="195">
        <v>4223</v>
      </c>
      <c r="Q64" s="196">
        <f t="shared" si="39"/>
        <v>0.17142857142857149</v>
      </c>
      <c r="R64" s="197">
        <f t="shared" si="40"/>
        <v>8.0603889457522948E-2</v>
      </c>
      <c r="S64" s="196">
        <f t="shared" si="29"/>
        <v>2.598353494210157E-3</v>
      </c>
      <c r="T64" s="198">
        <f t="shared" si="33"/>
        <v>8.8151797269653068E-2</v>
      </c>
      <c r="U64" s="195">
        <v>105</v>
      </c>
      <c r="V64" s="195">
        <v>203</v>
      </c>
      <c r="W64" s="195">
        <v>125</v>
      </c>
      <c r="X64" s="195">
        <v>99</v>
      </c>
      <c r="Y64" s="195">
        <v>245</v>
      </c>
      <c r="Z64" s="195">
        <v>289</v>
      </c>
      <c r="AA64" s="196">
        <f t="shared" si="41"/>
        <v>0.17959183673469381</v>
      </c>
      <c r="AB64" s="197">
        <f t="shared" si="30"/>
        <v>0.42364532019704426</v>
      </c>
      <c r="AC64" s="195">
        <f t="shared" si="34"/>
        <v>44</v>
      </c>
      <c r="AD64" s="195">
        <f t="shared" si="35"/>
        <v>86</v>
      </c>
      <c r="AE64" s="196">
        <f t="shared" si="31"/>
        <v>2.8544619487382095E-3</v>
      </c>
      <c r="AF64" s="198">
        <f t="shared" si="42"/>
        <v>6.0326472675656497E-3</v>
      </c>
      <c r="AG64" s="198">
        <f t="shared" si="42"/>
        <v>3.7488380731994698E-6</v>
      </c>
      <c r="AH64" s="50"/>
      <c r="AI64" s="50"/>
      <c r="AJ64" s="50"/>
    </row>
    <row r="65" spans="2:36" x14ac:dyDescent="0.25">
      <c r="B65" s="194" t="s">
        <v>238</v>
      </c>
      <c r="C65" s="195">
        <v>1145</v>
      </c>
      <c r="D65" s="195">
        <v>397</v>
      </c>
      <c r="E65" s="195">
        <v>271</v>
      </c>
      <c r="F65" s="195">
        <v>3339</v>
      </c>
      <c r="G65" s="195">
        <v>6483</v>
      </c>
      <c r="H65" s="196">
        <f t="shared" si="37"/>
        <v>0.94159928122192271</v>
      </c>
      <c r="I65" s="197">
        <f t="shared" si="38"/>
        <v>4.6620087336244538</v>
      </c>
      <c r="J65" s="196">
        <f t="shared" si="28"/>
        <v>5.0651919819487586E-3</v>
      </c>
      <c r="K65" s="198">
        <f t="shared" si="32"/>
        <v>0.24978808661478</v>
      </c>
      <c r="L65" s="195">
        <v>1022</v>
      </c>
      <c r="M65" s="195">
        <v>332</v>
      </c>
      <c r="N65" s="195">
        <v>138</v>
      </c>
      <c r="O65" s="195">
        <v>940</v>
      </c>
      <c r="P65" s="195">
        <v>1711</v>
      </c>
      <c r="Q65" s="196">
        <f t="shared" si="39"/>
        <v>0.82021276595744674</v>
      </c>
      <c r="R65" s="197">
        <f t="shared" si="40"/>
        <v>0.67416829745596862</v>
      </c>
      <c r="S65" s="196">
        <f t="shared" si="29"/>
        <v>1.0527546361812879E-3</v>
      </c>
      <c r="T65" s="198">
        <f t="shared" si="33"/>
        <v>6.5924327656623261E-2</v>
      </c>
      <c r="U65" s="195">
        <v>118</v>
      </c>
      <c r="V65" s="195">
        <v>119</v>
      </c>
      <c r="W65" s="195">
        <v>30</v>
      </c>
      <c r="X65" s="195">
        <v>29</v>
      </c>
      <c r="Y65" s="195">
        <v>75</v>
      </c>
      <c r="Z65" s="195">
        <v>130</v>
      </c>
      <c r="AA65" s="196">
        <f t="shared" si="41"/>
        <v>0.73333333333333339</v>
      </c>
      <c r="AB65" s="197">
        <f t="shared" si="30"/>
        <v>9.243697478991586E-2</v>
      </c>
      <c r="AC65" s="195">
        <f t="shared" si="34"/>
        <v>55</v>
      </c>
      <c r="AD65" s="195">
        <f t="shared" si="35"/>
        <v>11</v>
      </c>
      <c r="AE65" s="196">
        <f t="shared" si="31"/>
        <v>1.2840140253839697E-3</v>
      </c>
      <c r="AF65" s="198">
        <f t="shared" si="42"/>
        <v>5.0088618324728362E-3</v>
      </c>
      <c r="AG65" s="198">
        <f t="shared" si="42"/>
        <v>2.8255118029333953E-5</v>
      </c>
      <c r="AH65" s="50"/>
      <c r="AI65" s="50"/>
      <c r="AJ65" s="50"/>
    </row>
    <row r="66" spans="2:36" x14ac:dyDescent="0.25">
      <c r="B66" s="194" t="s">
        <v>234</v>
      </c>
      <c r="C66" s="195">
        <v>1251</v>
      </c>
      <c r="D66" s="195">
        <v>559</v>
      </c>
      <c r="E66" s="195">
        <v>2687</v>
      </c>
      <c r="F66" s="195">
        <v>1824</v>
      </c>
      <c r="G66" s="195">
        <v>1692</v>
      </c>
      <c r="H66" s="196">
        <f t="shared" si="37"/>
        <v>-7.2368421052631526E-2</v>
      </c>
      <c r="I66" s="197">
        <f t="shared" si="38"/>
        <v>0.35251798561151082</v>
      </c>
      <c r="J66" s="196">
        <f t="shared" si="28"/>
        <v>1.3219658851546044E-3</v>
      </c>
      <c r="K66" s="198">
        <f t="shared" si="32"/>
        <v>0.14617710583153348</v>
      </c>
      <c r="L66" s="195">
        <v>1501</v>
      </c>
      <c r="M66" s="195">
        <v>704</v>
      </c>
      <c r="N66" s="195">
        <v>1916</v>
      </c>
      <c r="O66" s="195">
        <v>2173</v>
      </c>
      <c r="P66" s="195">
        <v>2443</v>
      </c>
      <c r="Q66" s="196">
        <f t="shared" si="39"/>
        <v>0.12425218591808562</v>
      </c>
      <c r="R66" s="197">
        <f t="shared" si="40"/>
        <v>0.62758161225849429</v>
      </c>
      <c r="S66" s="196">
        <f t="shared" si="29"/>
        <v>1.5031441123266431E-3</v>
      </c>
      <c r="T66" s="198">
        <f t="shared" si="33"/>
        <v>0.21105831533477321</v>
      </c>
      <c r="U66" s="195">
        <v>18</v>
      </c>
      <c r="V66" s="195">
        <v>31</v>
      </c>
      <c r="W66" s="195">
        <v>16</v>
      </c>
      <c r="X66" s="195">
        <v>9</v>
      </c>
      <c r="Y66" s="195">
        <v>22</v>
      </c>
      <c r="Z66" s="195">
        <v>23</v>
      </c>
      <c r="AA66" s="196">
        <f t="shared" si="41"/>
        <v>4.5454545454545414E-2</v>
      </c>
      <c r="AB66" s="197">
        <f t="shared" si="30"/>
        <v>-0.25806451612903225</v>
      </c>
      <c r="AC66" s="195">
        <f t="shared" si="34"/>
        <v>1</v>
      </c>
      <c r="AD66" s="195">
        <f t="shared" si="35"/>
        <v>-8</v>
      </c>
      <c r="AE66" s="196">
        <f t="shared" si="31"/>
        <v>2.2717171218331769E-4</v>
      </c>
      <c r="AF66" s="198">
        <f t="shared" si="42"/>
        <v>1.9870410367170627E-3</v>
      </c>
      <c r="AG66" s="198">
        <f t="shared" si="42"/>
        <v>3.926958570587077E-6</v>
      </c>
      <c r="AH66" s="50"/>
      <c r="AI66" s="50"/>
      <c r="AJ66" s="50"/>
    </row>
    <row r="67" spans="2:36" x14ac:dyDescent="0.25">
      <c r="B67" s="194" t="s">
        <v>240</v>
      </c>
      <c r="C67" s="195">
        <v>818</v>
      </c>
      <c r="D67" s="195">
        <v>418</v>
      </c>
      <c r="E67" s="195">
        <v>337</v>
      </c>
      <c r="F67" s="195">
        <v>549</v>
      </c>
      <c r="G67" s="195">
        <v>688</v>
      </c>
      <c r="H67" s="196">
        <f t="shared" si="37"/>
        <v>0.25318761384335153</v>
      </c>
      <c r="I67" s="197">
        <f t="shared" si="38"/>
        <v>-0.15892420537897312</v>
      </c>
      <c r="J67" s="196">
        <f t="shared" si="28"/>
        <v>5.3753695566570198E-4</v>
      </c>
      <c r="K67" s="198">
        <f t="shared" si="32"/>
        <v>7.1155238390733275E-2</v>
      </c>
      <c r="L67" s="195">
        <v>855</v>
      </c>
      <c r="M67" s="195">
        <v>447</v>
      </c>
      <c r="N67" s="195">
        <v>222</v>
      </c>
      <c r="O67" s="195">
        <v>803</v>
      </c>
      <c r="P67" s="195">
        <v>621</v>
      </c>
      <c r="Q67" s="196">
        <f t="shared" si="39"/>
        <v>-0.22665006226650064</v>
      </c>
      <c r="R67" s="197">
        <f t="shared" si="40"/>
        <v>-0.27368421052631575</v>
      </c>
      <c r="S67" s="196">
        <f t="shared" si="29"/>
        <v>3.8209271132003494E-4</v>
      </c>
      <c r="T67" s="198">
        <f t="shared" si="33"/>
        <v>6.4225876512565935E-2</v>
      </c>
      <c r="U67" s="195">
        <v>126</v>
      </c>
      <c r="V67" s="195">
        <v>260</v>
      </c>
      <c r="W67" s="195">
        <v>64</v>
      </c>
      <c r="X67" s="195">
        <v>70</v>
      </c>
      <c r="Y67" s="195">
        <v>63</v>
      </c>
      <c r="Z67" s="195">
        <v>117</v>
      </c>
      <c r="AA67" s="196">
        <f t="shared" si="41"/>
        <v>0.85714285714285721</v>
      </c>
      <c r="AB67" s="197">
        <f t="shared" si="30"/>
        <v>-0.55000000000000004</v>
      </c>
      <c r="AC67" s="195">
        <f t="shared" si="34"/>
        <v>54</v>
      </c>
      <c r="AD67" s="195">
        <f t="shared" si="35"/>
        <v>-143</v>
      </c>
      <c r="AE67" s="196">
        <f t="shared" si="31"/>
        <v>1.1556126228455725E-3</v>
      </c>
      <c r="AF67" s="198">
        <f t="shared" si="42"/>
        <v>1.2100527458889234E-2</v>
      </c>
      <c r="AG67" s="198">
        <f t="shared" si="42"/>
        <v>8.864855281237534E-5</v>
      </c>
      <c r="AH67" s="50"/>
      <c r="AI67" s="50"/>
      <c r="AJ67" s="50"/>
    </row>
    <row r="68" spans="2:36" x14ac:dyDescent="0.25">
      <c r="B68" s="194" t="s">
        <v>218</v>
      </c>
      <c r="C68" s="195">
        <v>190</v>
      </c>
      <c r="D68" s="195">
        <v>119</v>
      </c>
      <c r="E68" s="195">
        <v>121</v>
      </c>
      <c r="F68" s="195">
        <v>407</v>
      </c>
      <c r="G68" s="195">
        <v>449</v>
      </c>
      <c r="H68" s="196">
        <f t="shared" si="37"/>
        <v>0.10319410319410327</v>
      </c>
      <c r="I68" s="197">
        <f t="shared" si="38"/>
        <v>1.3631578947368421</v>
      </c>
      <c r="J68" s="196">
        <f t="shared" si="28"/>
        <v>3.5080536786904099E-4</v>
      </c>
      <c r="K68" s="198">
        <f t="shared" si="32"/>
        <v>6.0333243751679658E-2</v>
      </c>
      <c r="L68" s="195">
        <v>960</v>
      </c>
      <c r="M68" s="195">
        <v>472</v>
      </c>
      <c r="N68" s="195">
        <v>60</v>
      </c>
      <c r="O68" s="195">
        <v>623</v>
      </c>
      <c r="P68" s="195">
        <v>976</v>
      </c>
      <c r="Q68" s="196">
        <f t="shared" si="39"/>
        <v>0.56661316211877999</v>
      </c>
      <c r="R68" s="197">
        <f t="shared" si="40"/>
        <v>1.6666666666666607E-2</v>
      </c>
      <c r="S68" s="196">
        <f t="shared" si="29"/>
        <v>6.0051930152714027E-4</v>
      </c>
      <c r="T68" s="198">
        <f t="shared" si="33"/>
        <v>0.13114754098360656</v>
      </c>
      <c r="U68" s="195">
        <v>90</v>
      </c>
      <c r="V68" s="195">
        <v>94</v>
      </c>
      <c r="W68" s="195">
        <v>61</v>
      </c>
      <c r="X68" s="195">
        <v>19</v>
      </c>
      <c r="Y68" s="195">
        <v>52</v>
      </c>
      <c r="Z68" s="195">
        <v>72</v>
      </c>
      <c r="AA68" s="196">
        <f t="shared" si="41"/>
        <v>0.38461538461538458</v>
      </c>
      <c r="AB68" s="197">
        <f t="shared" si="30"/>
        <v>-0.23404255319148937</v>
      </c>
      <c r="AC68" s="195">
        <f t="shared" si="34"/>
        <v>20</v>
      </c>
      <c r="AD68" s="195">
        <f t="shared" si="35"/>
        <v>-22</v>
      </c>
      <c r="AE68" s="196">
        <f t="shared" si="31"/>
        <v>7.1114622944342927E-4</v>
      </c>
      <c r="AF68" s="198">
        <f t="shared" si="42"/>
        <v>9.6748185971513041E-3</v>
      </c>
      <c r="AG68" s="198">
        <f t="shared" si="42"/>
        <v>5.1681723275380887E-5</v>
      </c>
      <c r="AH68" s="50"/>
      <c r="AI68" s="50"/>
      <c r="AJ68" s="50"/>
    </row>
    <row r="69" spans="2:36" x14ac:dyDescent="0.25">
      <c r="B69" s="200" t="s">
        <v>386</v>
      </c>
      <c r="C69" s="201">
        <f>C44-SUM(C45:C68)</f>
        <v>58439</v>
      </c>
      <c r="D69" s="201">
        <f>D44-SUM(D45:D68)</f>
        <v>21845</v>
      </c>
      <c r="E69" s="201">
        <f>E44-SUM(E45:E68)</f>
        <v>15284</v>
      </c>
      <c r="F69" s="201">
        <f>F44-SUM(F45:F68)</f>
        <v>42842</v>
      </c>
      <c r="G69" s="201">
        <f>G44-SUM(G45:G68)</f>
        <v>51733</v>
      </c>
      <c r="H69" s="202">
        <f t="shared" si="37"/>
        <v>0.20752999393118898</v>
      </c>
      <c r="I69" s="203">
        <f t="shared" si="38"/>
        <v>-0.11475213470456369</v>
      </c>
      <c r="J69" s="202">
        <f t="shared" si="28"/>
        <v>4.041918506897349E-2</v>
      </c>
      <c r="K69" s="204">
        <f t="shared" si="32"/>
        <v>0.14249081424109381</v>
      </c>
      <c r="L69" s="201">
        <f>L44-SUM(L45:L68)</f>
        <v>29117</v>
      </c>
      <c r="M69" s="201">
        <f>M44-SUM(M45:M68)</f>
        <v>9986</v>
      </c>
      <c r="N69" s="201">
        <f>N44-SUM(N45:N68)</f>
        <v>8955</v>
      </c>
      <c r="O69" s="201">
        <f>O44-SUM(O45:O68)</f>
        <v>29455</v>
      </c>
      <c r="P69" s="201">
        <f>P44-SUM(P45:P68)</f>
        <v>27328</v>
      </c>
      <c r="Q69" s="202">
        <f t="shared" si="39"/>
        <v>-7.221184858258356E-2</v>
      </c>
      <c r="R69" s="203">
        <f t="shared" si="40"/>
        <v>-6.1441769413057679E-2</v>
      </c>
      <c r="S69" s="202">
        <f t="shared" si="29"/>
        <v>1.6814540442759929E-2</v>
      </c>
      <c r="T69" s="204">
        <f t="shared" si="33"/>
        <v>7.5270890371341534E-2</v>
      </c>
      <c r="U69" s="201">
        <f t="shared" ref="U69:Z69" si="43">U44-SUM(U45:U68)</f>
        <v>5669</v>
      </c>
      <c r="V69" s="201">
        <f t="shared" si="43"/>
        <v>6968</v>
      </c>
      <c r="W69" s="201">
        <f t="shared" si="43"/>
        <v>2199</v>
      </c>
      <c r="X69" s="201">
        <f t="shared" si="43"/>
        <v>1865</v>
      </c>
      <c r="Y69" s="201">
        <f t="shared" si="43"/>
        <v>7211</v>
      </c>
      <c r="Z69" s="201">
        <f t="shared" si="43"/>
        <v>5942</v>
      </c>
      <c r="AA69" s="202">
        <f t="shared" si="41"/>
        <v>-0.17598113992511444</v>
      </c>
      <c r="AB69" s="203">
        <f t="shared" si="30"/>
        <v>-0.1472445464982779</v>
      </c>
      <c r="AC69" s="201">
        <f>Z69-Y69</f>
        <v>-1269</v>
      </c>
      <c r="AD69" s="201">
        <f t="shared" si="35"/>
        <v>-1026</v>
      </c>
      <c r="AE69" s="202">
        <f t="shared" si="31"/>
        <v>5.8689317991011902E-2</v>
      </c>
      <c r="AF69" s="204">
        <f t="shared" si="42"/>
        <v>1.6366350650853023E-2</v>
      </c>
      <c r="AG69" s="204">
        <f t="shared" si="42"/>
        <v>-4.8471374014662634E-7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B637A-3EA2-4440-BDAA-66AD3570788C}">
  <sheetPr>
    <pageSetUpPr fitToPage="1"/>
  </sheetPr>
  <dimension ref="A1:AI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6" width="12" customWidth="1"/>
    <col min="27" max="28" width="10.5703125" customWidth="1"/>
    <col min="29" max="29" width="11.28515625" customWidth="1"/>
    <col min="30" max="32" width="10.5703125" customWidth="1"/>
  </cols>
  <sheetData>
    <row r="1" spans="1:33" ht="42.75" customHeight="1" x14ac:dyDescent="0.25"/>
    <row r="3" spans="1:33" ht="42" customHeight="1" thickBot="1" x14ac:dyDescent="0.3">
      <c r="B3" s="52" t="s">
        <v>399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</row>
    <row r="4" spans="1:33" ht="6" customHeight="1" x14ac:dyDescent="0.25"/>
    <row r="5" spans="1:33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1" t="s">
        <v>101</v>
      </c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2"/>
    </row>
    <row r="6" spans="1:33" s="184" customFormat="1" ht="72" customHeight="1" x14ac:dyDescent="0.25">
      <c r="B6" s="180"/>
      <c r="C6" s="181" t="s">
        <v>529</v>
      </c>
      <c r="D6" s="181" t="s">
        <v>530</v>
      </c>
      <c r="E6" s="181" t="s">
        <v>531</v>
      </c>
      <c r="F6" s="181" t="s">
        <v>532</v>
      </c>
      <c r="G6" s="181" t="s">
        <v>533</v>
      </c>
      <c r="H6" s="182" t="str">
        <f>CONCATENATE("var. ",RIGHT(G6,2),"/",RIGHT(F6,2))</f>
        <v>var. 23/22</v>
      </c>
      <c r="I6" s="182" t="str">
        <f>CONCATENATE("var. ",RIGHT(G6,2),"/",RIGHT(C6,2))</f>
        <v>var. 23/19</v>
      </c>
      <c r="J6" s="182" t="str">
        <f>CONCATENATE("Cuota s/ total lugares de residencia ",RIGHT(G6,4))</f>
        <v>Cuota s/ total lugares de residencia 2023</v>
      </c>
      <c r="K6" s="183" t="str">
        <f>CONCATENATE("cuota s/ Canarias ",RIGHT(G6,4))</f>
        <v>cuota s/ Canarias 2023</v>
      </c>
      <c r="L6" s="181" t="s">
        <v>529</v>
      </c>
      <c r="M6" s="181" t="s">
        <v>530</v>
      </c>
      <c r="N6" s="181" t="s">
        <v>531</v>
      </c>
      <c r="O6" s="181" t="s">
        <v>532</v>
      </c>
      <c r="P6" s="181" t="s">
        <v>533</v>
      </c>
      <c r="Q6" s="182" t="str">
        <f>CONCATENATE("var. ",RIGHT(P6,2),"/",RIGHT(O6,2))</f>
        <v>var. 23/22</v>
      </c>
      <c r="R6" s="182" t="str">
        <f>CONCATENATE("var. ",RIGHT(P6,2),"/",RIGHT(L6,2))</f>
        <v>var. 23/19</v>
      </c>
      <c r="S6" s="182" t="str">
        <f>CONCATENATE("Cuota s/ total lugares de residencia ",RIGHT(P6,4))</f>
        <v>Cuota s/ total lugares de residencia 2023</v>
      </c>
      <c r="T6" s="183" t="str">
        <f>CONCATENATE("cuota s/ Canarias ",RIGHT(P6,4))</f>
        <v>cuota s/ Canarias 2023</v>
      </c>
      <c r="U6" s="181" t="s">
        <v>529</v>
      </c>
      <c r="V6" s="181" t="s">
        <v>530</v>
      </c>
      <c r="W6" s="181" t="s">
        <v>531</v>
      </c>
      <c r="X6" s="181" t="s">
        <v>532</v>
      </c>
      <c r="Y6" s="181" t="s">
        <v>533</v>
      </c>
      <c r="Z6" s="182" t="str">
        <f>CONCATENATE("var. ",RIGHT(Y6,2),"/",RIGHT(X6,2))</f>
        <v>var. 23/22</v>
      </c>
      <c r="AA6" s="182" t="str">
        <f>CONCATENATE("var. ",RIGHT(Y6,2),"/",RIGHT(U6,2))</f>
        <v>var. 23/19</v>
      </c>
      <c r="AB6" s="181" t="str">
        <f>CONCATENATE("dif. ",RIGHT(Y6,2),"/",RIGHT(X6,2))</f>
        <v>dif. 23/22</v>
      </c>
      <c r="AC6" s="181" t="str">
        <f>CONCATENATE("dif. ",RIGHT(Y6,2),"/",RIGHT(U6,2))</f>
        <v>dif. 23/19</v>
      </c>
      <c r="AD6" s="182" t="str">
        <f>CONCATENATE("Cuota s/ total lugares de residencia ",RIGHT(Y6,4))</f>
        <v>Cuota s/ total lugares de residencia 2023</v>
      </c>
      <c r="AE6" s="183" t="str">
        <f>CONCATENATE("cuota s/ Canarias ",RIGHT(U6,4))</f>
        <v>cuota s/ Canarias 2019</v>
      </c>
      <c r="AF6" s="183" t="str">
        <f>CONCATENATE("cuota s/ Canarias ",RIGHT(Y6,4))</f>
        <v>cuota s/ Canarias 2023</v>
      </c>
    </row>
    <row r="7" spans="1:33" x14ac:dyDescent="0.25">
      <c r="A7" s="1"/>
      <c r="B7" s="185" t="s">
        <v>134</v>
      </c>
      <c r="C7" s="209">
        <f>'viaj entrados lugar residen acu'!C7/'viaj entrados lugar residen acu'!$C7</f>
        <v>1</v>
      </c>
      <c r="D7" s="209">
        <f>'viaj entrados lugar residen acu'!D7/'viaj entrados lugar residen acu'!$D7</f>
        <v>1</v>
      </c>
      <c r="E7" s="209">
        <f>'viaj entrados lugar residen acu'!E7/'viaj entrados lugar residen acu'!$E7</f>
        <v>1</v>
      </c>
      <c r="F7" s="209">
        <f>'viaj entrados lugar residen acu'!F7/'viaj entrados lugar residen acu'!$F7</f>
        <v>1</v>
      </c>
      <c r="G7" s="209">
        <f>'viaj entrados lugar residen acu'!G7/'viaj entrados lugar residen acu'!$G7</f>
        <v>1</v>
      </c>
      <c r="H7" s="187">
        <f>IFERROR(G7/F7-1,"-")</f>
        <v>0</v>
      </c>
      <c r="I7" s="187">
        <f>IFERROR(G7/C7-1,"-")</f>
        <v>0</v>
      </c>
      <c r="J7" s="187">
        <f>G7/G$7</f>
        <v>1</v>
      </c>
      <c r="K7" s="188">
        <f>G7/$G7</f>
        <v>1</v>
      </c>
      <c r="L7" s="209">
        <f>'viaj entrados lugar residen acu'!L7/'viaj entrados lugar residen acu'!$C7</f>
        <v>0.28615155451931407</v>
      </c>
      <c r="M7" s="209">
        <f>'viaj entrados lugar residen acu'!M7/'viaj entrados lugar residen acu'!$D7</f>
        <v>0.2988452356883195</v>
      </c>
      <c r="N7" s="209">
        <f>'viaj entrados lugar residen acu'!N7/'viaj entrados lugar residen acu'!$E7</f>
        <v>0.30811389486814406</v>
      </c>
      <c r="O7" s="209">
        <f>'viaj entrados lugar residen acu'!O7/'viaj entrados lugar residen acu'!$F7</f>
        <v>0.26578818399868653</v>
      </c>
      <c r="P7" s="209">
        <f>'viaj entrados lugar residen acu'!P7/'viaj entrados lugar residen acu'!$G7</f>
        <v>0.27071991425414293</v>
      </c>
      <c r="Q7" s="187">
        <f>IFERROR(P7/O7-1,"-")</f>
        <v>1.8555114758151747E-2</v>
      </c>
      <c r="R7" s="187">
        <f>IFERROR(P7/L7-1,"-")</f>
        <v>-5.3928206998887895E-2</v>
      </c>
      <c r="S7" s="187">
        <f>P7/P$7</f>
        <v>1</v>
      </c>
      <c r="T7" s="188">
        <f>P7/$G7</f>
        <v>0.27071991425414293</v>
      </c>
      <c r="U7" s="209">
        <f>'viaj entrados lugar residen acu'!V7/'viaj entrados lugar residen acu'!$C7</f>
        <v>0.36776772182449713</v>
      </c>
      <c r="V7" s="209">
        <f>'viaj entrados lugar residen acu'!W7/'viaj entrados lugar residen acu'!$D7</f>
        <v>0.3685606143116652</v>
      </c>
      <c r="W7" s="209">
        <f>'viaj entrados lugar residen acu'!X7/'viaj entrados lugar residen acu'!$E7</f>
        <v>0.36861447104369577</v>
      </c>
      <c r="X7" s="209">
        <f>'viaj entrados lugar residen acu'!Y7/'viaj entrados lugar residen acu'!$F7</f>
        <v>0.38282039475552143</v>
      </c>
      <c r="Y7" s="209">
        <f>'viaj entrados lugar residen acu'!Z7/'viaj entrados lugar residen acu'!$G7</f>
        <v>0.38281714144212942</v>
      </c>
      <c r="Z7" s="187">
        <f>IFERROR(Y7/X7-1,"-")</f>
        <v>-8.49827604954001E-6</v>
      </c>
      <c r="AA7" s="187">
        <f>IFERROR(Y7/U7-1,"-")</f>
        <v>4.0920990953126735E-2</v>
      </c>
      <c r="AB7" s="186">
        <f>Y7-X7</f>
        <v>-3.2533133920154E-6</v>
      </c>
      <c r="AC7" s="186">
        <f>Y7-U7</f>
        <v>1.5049419617632287E-2</v>
      </c>
      <c r="AD7" s="187">
        <f>Y7/Y$7</f>
        <v>1</v>
      </c>
      <c r="AE7" s="188">
        <f t="shared" ref="AE7:AE36" si="0">U7/$C7</f>
        <v>0.36776772182449713</v>
      </c>
      <c r="AF7" s="188">
        <f t="shared" ref="AF7:AF15" si="1">Y7/$G7</f>
        <v>0.38281714144212942</v>
      </c>
      <c r="AG7" s="121"/>
    </row>
    <row r="8" spans="1:33" x14ac:dyDescent="0.25">
      <c r="A8" s="1" t="s">
        <v>166</v>
      </c>
      <c r="B8" s="189" t="s">
        <v>167</v>
      </c>
      <c r="C8" s="210">
        <f>'viaj entrados lugar residen acu'!C8/'viaj entrados lugar residen acu'!$C8</f>
        <v>1</v>
      </c>
      <c r="D8" s="210">
        <f>'viaj entrados lugar residen acu'!D8/'viaj entrados lugar residen acu'!$D8</f>
        <v>1</v>
      </c>
      <c r="E8" s="210">
        <f>'viaj entrados lugar residen acu'!E8/'viaj entrados lugar residen acu'!$E8</f>
        <v>1</v>
      </c>
      <c r="F8" s="210">
        <f>'viaj entrados lugar residen acu'!F8/'viaj entrados lugar residen acu'!$F8</f>
        <v>1</v>
      </c>
      <c r="G8" s="210">
        <f>'viaj entrados lugar residen acu'!G8/'viaj entrados lugar residen acu'!$G8</f>
        <v>1</v>
      </c>
      <c r="H8" s="191">
        <f>IFERROR(G8/F8-1,"-")</f>
        <v>0</v>
      </c>
      <c r="I8" s="192">
        <f>IFERROR(G8/C8-1,"-")</f>
        <v>0</v>
      </c>
      <c r="J8" s="191">
        <f>G8/G$7</f>
        <v>1</v>
      </c>
      <c r="K8" s="193">
        <f>G8/$G8</f>
        <v>1</v>
      </c>
      <c r="L8" s="210">
        <f>'viaj entrados lugar residen acu'!L8/'viaj entrados lugar residen acu'!$C8</f>
        <v>0.34407944047272748</v>
      </c>
      <c r="M8" s="210">
        <f>'viaj entrados lugar residen acu'!M8/'viaj entrados lugar residen acu'!$D8</f>
        <v>0.35068303694440323</v>
      </c>
      <c r="N8" s="210">
        <f>'viaj entrados lugar residen acu'!N8/'viaj entrados lugar residen acu'!$E8</f>
        <v>0.36382869133507229</v>
      </c>
      <c r="O8" s="210">
        <f>'viaj entrados lugar residen acu'!O8/'viaj entrados lugar residen acu'!$F8</f>
        <v>0.33449875190810208</v>
      </c>
      <c r="P8" s="210">
        <f>'viaj entrados lugar residen acu'!P8/'viaj entrados lugar residen acu'!$G8</f>
        <v>0.33686587654155886</v>
      </c>
      <c r="Q8" s="191">
        <f>IFERROR(P8/O8-1,"-")</f>
        <v>7.0766321845860958E-3</v>
      </c>
      <c r="R8" s="192">
        <f>IFERROR(P8/L8-1,"-")</f>
        <v>-2.0964821150772583E-2</v>
      </c>
      <c r="S8" s="191">
        <f>P8/P$7</f>
        <v>1.2443335669252624</v>
      </c>
      <c r="T8" s="193">
        <f>P8/$G8</f>
        <v>0.33686587654155886</v>
      </c>
      <c r="U8" s="210">
        <f>'viaj entrados lugar residen acu'!V8/'viaj entrados lugar residen acu'!$C8</f>
        <v>0.38684446322369415</v>
      </c>
      <c r="V8" s="210">
        <f>'viaj entrados lugar residen acu'!W8/'viaj entrados lugar residen acu'!$D8</f>
        <v>0.37414819093240637</v>
      </c>
      <c r="W8" s="210">
        <f>'viaj entrados lugar residen acu'!X8/'viaj entrados lugar residen acu'!$E8</f>
        <v>0.36574818054405162</v>
      </c>
      <c r="X8" s="210">
        <f>'viaj entrados lugar residen acu'!Y8/'viaj entrados lugar residen acu'!$F8</f>
        <v>0.37615225389146262</v>
      </c>
      <c r="Y8" s="210">
        <f>'viaj entrados lugar residen acu'!Z8/'viaj entrados lugar residen acu'!$G8</f>
        <v>0.38263570524098678</v>
      </c>
      <c r="Z8" s="191">
        <f>IFERROR(Y8/X8-1,"-")</f>
        <v>1.7236242193021445E-2</v>
      </c>
      <c r="AA8" s="192">
        <f t="shared" ref="AA8:AA36" si="2">IFERROR(Y8/U8-1,"-")</f>
        <v>-1.0879716224020619E-2</v>
      </c>
      <c r="AB8" s="190">
        <f t="shared" ref="AB8:AB35" si="3">Y8-X8</f>
        <v>6.4834513495241608E-3</v>
      </c>
      <c r="AC8" s="190">
        <f t="shared" ref="AC8:AC36" si="4">Y8-U8</f>
        <v>-4.2087579827073673E-3</v>
      </c>
      <c r="AD8" s="191">
        <f>Y8/Y$7</f>
        <v>0.99952604995570693</v>
      </c>
      <c r="AE8" s="193">
        <f t="shared" si="0"/>
        <v>0.38684446322369415</v>
      </c>
      <c r="AF8" s="193">
        <f t="shared" si="1"/>
        <v>0.38263570524098678</v>
      </c>
      <c r="AG8" s="121"/>
    </row>
    <row r="9" spans="1:33" x14ac:dyDescent="0.25">
      <c r="A9" s="206" t="s">
        <v>98</v>
      </c>
      <c r="B9" s="194" t="s">
        <v>98</v>
      </c>
      <c r="C9" s="211">
        <f>'viaj entrados lugar residen acu'!C9/'viaj entrados lugar residen acu'!$C9</f>
        <v>1</v>
      </c>
      <c r="D9" s="211">
        <f>'viaj entrados lugar residen acu'!D9/'viaj entrados lugar residen acu'!$D9</f>
        <v>1</v>
      </c>
      <c r="E9" s="211">
        <f>'viaj entrados lugar residen acu'!E9/'viaj entrados lugar residen acu'!$E9</f>
        <v>1</v>
      </c>
      <c r="F9" s="211">
        <f>'viaj entrados lugar residen acu'!F9/'viaj entrados lugar residen acu'!$F9</f>
        <v>1</v>
      </c>
      <c r="G9" s="211">
        <f>'viaj entrados lugar residen acu'!G9/'viaj entrados lugar residen acu'!$G9</f>
        <v>1</v>
      </c>
      <c r="H9" s="196">
        <f>IFERROR(G9/F9-1,"-")</f>
        <v>0</v>
      </c>
      <c r="I9" s="197">
        <f>IFERROR(G9/C9-1,"-")</f>
        <v>0</v>
      </c>
      <c r="J9" s="196">
        <f>G9/G$7</f>
        <v>1</v>
      </c>
      <c r="K9" s="198">
        <f>G9/$G9</f>
        <v>1</v>
      </c>
      <c r="L9" s="211">
        <f>'viaj entrados lugar residen acu'!L9/'viaj entrados lugar residen acu'!$C9</f>
        <v>0.42863338058486899</v>
      </c>
      <c r="M9" s="211">
        <f>'viaj entrados lugar residen acu'!M9/'viaj entrados lugar residen acu'!$D9</f>
        <v>0.44658497926079932</v>
      </c>
      <c r="N9" s="211">
        <f>'viaj entrados lugar residen acu'!N9/'viaj entrados lugar residen acu'!$E9</f>
        <v>0.44684887979189419</v>
      </c>
      <c r="O9" s="211">
        <f>'viaj entrados lugar residen acu'!O9/'viaj entrados lugar residen acu'!$F9</f>
        <v>0.4094773311720693</v>
      </c>
      <c r="P9" s="211">
        <f>'viaj entrados lugar residen acu'!P9/'viaj entrados lugar residen acu'!$G9</f>
        <v>0.43022844411295025</v>
      </c>
      <c r="Q9" s="196">
        <f>IFERROR(P9/O9-1,"-")</f>
        <v>5.0677073823559127E-2</v>
      </c>
      <c r="R9" s="197">
        <f>IFERROR(P9/L9-1,"-")</f>
        <v>3.7212769707875015E-3</v>
      </c>
      <c r="S9" s="196">
        <f>P9/P$7</f>
        <v>1.5892013164168852</v>
      </c>
      <c r="T9" s="198">
        <f>P9/$G9</f>
        <v>0.43022844411295025</v>
      </c>
      <c r="U9" s="211">
        <f>'viaj entrados lugar residen acu'!V9/'viaj entrados lugar residen acu'!$C9</f>
        <v>0.30626870373287129</v>
      </c>
      <c r="V9" s="211">
        <f>'viaj entrados lugar residen acu'!W9/'viaj entrados lugar residen acu'!$D9</f>
        <v>0.30733128171347995</v>
      </c>
      <c r="W9" s="211">
        <f>'viaj entrados lugar residen acu'!X9/'viaj entrados lugar residen acu'!$E9</f>
        <v>0.3390326165833713</v>
      </c>
      <c r="X9" s="211">
        <f>'viaj entrados lugar residen acu'!Y9/'viaj entrados lugar residen acu'!$F9</f>
        <v>0.33066036249699876</v>
      </c>
      <c r="Y9" s="211">
        <f>'viaj entrados lugar residen acu'!Z9/'viaj entrados lugar residen acu'!$G9</f>
        <v>0.32507785332020106</v>
      </c>
      <c r="Z9" s="196">
        <f>IFERROR(Y9/X9-1,"-")</f>
        <v>-1.6882910109458193E-2</v>
      </c>
      <c r="AA9" s="197">
        <f t="shared" si="2"/>
        <v>6.1413880550247768E-2</v>
      </c>
      <c r="AB9" s="195">
        <f t="shared" si="3"/>
        <v>-5.5825091767977009E-3</v>
      </c>
      <c r="AC9" s="195">
        <f t="shared" si="4"/>
        <v>1.8809149587329765E-2</v>
      </c>
      <c r="AD9" s="196">
        <f>Y9/Y$7</f>
        <v>0.84917266791028267</v>
      </c>
      <c r="AE9" s="198">
        <f>U9/$C9</f>
        <v>0.30626870373287129</v>
      </c>
      <c r="AF9" s="198">
        <f>Y9/$G9</f>
        <v>0.32507785332020106</v>
      </c>
      <c r="AG9" s="121" t="s">
        <v>400</v>
      </c>
    </row>
    <row r="10" spans="1:33" x14ac:dyDescent="0.25">
      <c r="A10" s="206" t="s">
        <v>171</v>
      </c>
      <c r="B10" s="194" t="s">
        <v>171</v>
      </c>
      <c r="C10" s="211">
        <f>'viaj entrados lugar residen acu'!C10/'viaj entrados lugar residen acu'!$C10</f>
        <v>1</v>
      </c>
      <c r="D10" s="211">
        <f>'viaj entrados lugar residen acu'!D10/'viaj entrados lugar residen acu'!$D10</f>
        <v>1</v>
      </c>
      <c r="E10" s="211">
        <f>'viaj entrados lugar residen acu'!E10/'viaj entrados lugar residen acu'!$E10</f>
        <v>1</v>
      </c>
      <c r="F10" s="211">
        <f>'viaj entrados lugar residen acu'!F10/'viaj entrados lugar residen acu'!$F10</f>
        <v>1</v>
      </c>
      <c r="G10" s="211">
        <f>'viaj entrados lugar residen acu'!G10/'viaj entrados lugar residen acu'!$G10</f>
        <v>1</v>
      </c>
      <c r="H10" s="196">
        <f>IFERROR(G10/F10-1,"-")</f>
        <v>0</v>
      </c>
      <c r="I10" s="197">
        <f>IFERROR(G10/C10-1,"-")</f>
        <v>0</v>
      </c>
      <c r="J10" s="196">
        <f>G10/G$7</f>
        <v>1</v>
      </c>
      <c r="K10" s="198">
        <f>G10/$G10</f>
        <v>1</v>
      </c>
      <c r="L10" s="211">
        <f>'viaj entrados lugar residen acu'!L10/'viaj entrados lugar residen acu'!$C10</f>
        <v>0.2576353209679601</v>
      </c>
      <c r="M10" s="211">
        <f>'viaj entrados lugar residen acu'!M10/'viaj entrados lugar residen acu'!$D10</f>
        <v>0.2489132453007416</v>
      </c>
      <c r="N10" s="211">
        <f>'viaj entrados lugar residen acu'!N10/'viaj entrados lugar residen acu'!$E10</f>
        <v>0.24138114955934567</v>
      </c>
      <c r="O10" s="211">
        <f>'viaj entrados lugar residen acu'!O10/'viaj entrados lugar residen acu'!$F10</f>
        <v>0.26233981865631689</v>
      </c>
      <c r="P10" s="211">
        <f>'viaj entrados lugar residen acu'!P10/'viaj entrados lugar residen acu'!$G10</f>
        <v>0.24656485490230737</v>
      </c>
      <c r="Q10" s="196">
        <f>IFERROR(P10/O10-1,"-")</f>
        <v>-6.0131793316041793E-2</v>
      </c>
      <c r="R10" s="197">
        <f>IFERROR(P10/L10-1,"-")</f>
        <v>-4.2969519955804003E-2</v>
      </c>
      <c r="S10" s="196">
        <f>P10/P$7</f>
        <v>0.91077472295163486</v>
      </c>
      <c r="T10" s="198">
        <f>P10/$G10</f>
        <v>0.24656485490230737</v>
      </c>
      <c r="U10" s="211">
        <f>'viaj entrados lugar residen acu'!V10/'viaj entrados lugar residen acu'!$C10</f>
        <v>0.46922147100564021</v>
      </c>
      <c r="V10" s="211">
        <f>'viaj entrados lugar residen acu'!W10/'viaj entrados lugar residen acu'!$D10</f>
        <v>0.44505335474076257</v>
      </c>
      <c r="W10" s="211">
        <f>'viaj entrados lugar residen acu'!X10/'viaj entrados lugar residen acu'!$E10</f>
        <v>0.40515130880650857</v>
      </c>
      <c r="X10" s="211">
        <f>'viaj entrados lugar residen acu'!Y10/'viaj entrados lugar residen acu'!$F10</f>
        <v>0.41993337627141325</v>
      </c>
      <c r="Y10" s="211">
        <f>'viaj entrados lugar residen acu'!Z10/'viaj entrados lugar residen acu'!$G10</f>
        <v>0.43830611970161432</v>
      </c>
      <c r="Z10" s="196">
        <f>IFERROR(Y10/X10-1,"-")</f>
        <v>4.37515674351312E-2</v>
      </c>
      <c r="AA10" s="197">
        <f t="shared" si="2"/>
        <v>-6.5886480509444345E-2</v>
      </c>
      <c r="AB10" s="195">
        <f t="shared" si="3"/>
        <v>1.8372743430201066E-2</v>
      </c>
      <c r="AC10" s="195">
        <f t="shared" si="4"/>
        <v>-3.0915351304025895E-2</v>
      </c>
      <c r="AD10" s="196">
        <f>Y10/Y$7</f>
        <v>1.1449490429045304</v>
      </c>
      <c r="AE10" s="198">
        <f>U10/$C10</f>
        <v>0.46922147100564021</v>
      </c>
      <c r="AF10" s="198">
        <f t="shared" si="1"/>
        <v>0.43830611970161432</v>
      </c>
      <c r="AG10" s="121"/>
    </row>
    <row r="11" spans="1:33" x14ac:dyDescent="0.25">
      <c r="A11" s="1"/>
      <c r="B11" s="189" t="s">
        <v>179</v>
      </c>
      <c r="C11" s="210">
        <f>'viaj entrados lugar residen acu'!C11/'viaj entrados lugar residen acu'!$C11</f>
        <v>1</v>
      </c>
      <c r="D11" s="210">
        <f>'viaj entrados lugar residen acu'!D11/'viaj entrados lugar residen acu'!$D11</f>
        <v>1</v>
      </c>
      <c r="E11" s="210">
        <f>'viaj entrados lugar residen acu'!E11/'viaj entrados lugar residen acu'!$E11</f>
        <v>1</v>
      </c>
      <c r="F11" s="210">
        <f>'viaj entrados lugar residen acu'!F11/'viaj entrados lugar residen acu'!$F11</f>
        <v>1</v>
      </c>
      <c r="G11" s="210">
        <f>'viaj entrados lugar residen acu'!G11/'viaj entrados lugar residen acu'!$G11</f>
        <v>1</v>
      </c>
      <c r="H11" s="191">
        <f>IFERROR(G11/F11-1,"-")</f>
        <v>0</v>
      </c>
      <c r="I11" s="192">
        <f>IFERROR(G11/C11-1,"-")</f>
        <v>0</v>
      </c>
      <c r="J11" s="191">
        <f>G11/G$7</f>
        <v>1</v>
      </c>
      <c r="K11" s="193">
        <f>G11/$G11</f>
        <v>1</v>
      </c>
      <c r="L11" s="210">
        <f>'viaj entrados lugar residen acu'!L11/'viaj entrados lugar residen acu'!$C11</f>
        <v>0.27038770936986339</v>
      </c>
      <c r="M11" s="210">
        <f>'viaj entrados lugar residen acu'!M11/'viaj entrados lugar residen acu'!$D11</f>
        <v>0.28322171821404629</v>
      </c>
      <c r="N11" s="210">
        <f>'viaj entrados lugar residen acu'!N11/'viaj entrados lugar residen acu'!$E11</f>
        <v>0.25300950579662468</v>
      </c>
      <c r="O11" s="210">
        <f>'viaj entrados lugar residen acu'!O11/'viaj entrados lugar residen acu'!$F11</f>
        <v>0.245067799728303</v>
      </c>
      <c r="P11" s="210">
        <f>'viaj entrados lugar residen acu'!P11/'viaj entrados lugar residen acu'!$G11</f>
        <v>0.25273030868176433</v>
      </c>
      <c r="Q11" s="191">
        <f>IFERROR(P11/O11-1,"-")</f>
        <v>3.1266894149114766E-2</v>
      </c>
      <c r="R11" s="192">
        <f>IFERROR(P11/L11-1,"-")</f>
        <v>-6.5304006344258481E-2</v>
      </c>
      <c r="S11" s="191">
        <f>P11/P$7</f>
        <v>0.9335490127427768</v>
      </c>
      <c r="T11" s="193">
        <f>P11/$G11</f>
        <v>0.25273030868176433</v>
      </c>
      <c r="U11" s="210">
        <f>'viaj entrados lugar residen acu'!V11/'viaj entrados lugar residen acu'!$C11</f>
        <v>0.3625763913897061</v>
      </c>
      <c r="V11" s="210">
        <f>'viaj entrados lugar residen acu'!W11/'viaj entrados lugar residen acu'!$D11</f>
        <v>0.36687656138392366</v>
      </c>
      <c r="W11" s="210">
        <f>'viaj entrados lugar residen acu'!X11/'viaj entrados lugar residen acu'!$E11</f>
        <v>0.37144935866601964</v>
      </c>
      <c r="X11" s="210">
        <f>'viaj entrados lugar residen acu'!Y11/'viaj entrados lugar residen acu'!$F11</f>
        <v>0.38483124178060346</v>
      </c>
      <c r="Y11" s="210">
        <f>'viaj entrados lugar residen acu'!Z11/'viaj entrados lugar residen acu'!$G11</f>
        <v>0.38286648633911535</v>
      </c>
      <c r="Z11" s="191">
        <f>IFERROR(Y11/X11-1,"-")</f>
        <v>-5.1054987957767084E-3</v>
      </c>
      <c r="AA11" s="192">
        <f t="shared" si="2"/>
        <v>5.5960882813246737E-2</v>
      </c>
      <c r="AB11" s="190">
        <f t="shared" si="3"/>
        <v>-1.9647554414881085E-3</v>
      </c>
      <c r="AC11" s="190">
        <f t="shared" si="4"/>
        <v>2.0290094949409254E-2</v>
      </c>
      <c r="AD11" s="191">
        <f>Y11/Y$7</f>
        <v>1.0001288993925403</v>
      </c>
      <c r="AE11" s="193">
        <f t="shared" si="0"/>
        <v>0.3625763913897061</v>
      </c>
      <c r="AF11" s="193">
        <f t="shared" si="1"/>
        <v>0.38286648633911535</v>
      </c>
      <c r="AG11" s="121"/>
    </row>
    <row r="12" spans="1:33" s="113" customFormat="1" x14ac:dyDescent="0.25">
      <c r="B12" s="194" t="s">
        <v>183</v>
      </c>
      <c r="C12" s="211">
        <f>'viaj entrados lugar residen acu'!C12/'viaj entrados lugar residen acu'!$C12</f>
        <v>1</v>
      </c>
      <c r="D12" s="211">
        <f>'viaj entrados lugar residen acu'!D12/'viaj entrados lugar residen acu'!$D12</f>
        <v>1</v>
      </c>
      <c r="E12" s="211">
        <f>'viaj entrados lugar residen acu'!E12/'viaj entrados lugar residen acu'!$E12</f>
        <v>1</v>
      </c>
      <c r="F12" s="211">
        <f>'viaj entrados lugar residen acu'!F12/'viaj entrados lugar residen acu'!$F12</f>
        <v>1</v>
      </c>
      <c r="G12" s="211">
        <f>'viaj entrados lugar residen acu'!G12/'viaj entrados lugar residen acu'!$G12</f>
        <v>1</v>
      </c>
      <c r="H12" s="196">
        <f t="shared" ref="H12:H36" si="5">IFERROR(G12/F12-1,"-")</f>
        <v>0</v>
      </c>
      <c r="I12" s="197">
        <f t="shared" ref="I12:I36" si="6">IFERROR(G12/C12-1,"-")</f>
        <v>0</v>
      </c>
      <c r="J12" s="196">
        <f t="shared" ref="J12:J36" si="7">G12/G$7</f>
        <v>1</v>
      </c>
      <c r="K12" s="198">
        <f t="shared" ref="K12:K36" si="8">G12/$G12</f>
        <v>1</v>
      </c>
      <c r="L12" s="211">
        <f>'viaj entrados lugar residen acu'!L12/'viaj entrados lugar residen acu'!$C12</f>
        <v>0.16984208989931851</v>
      </c>
      <c r="M12" s="211">
        <f>'viaj entrados lugar residen acu'!M12/'viaj entrados lugar residen acu'!$D12</f>
        <v>0.15654271181618612</v>
      </c>
      <c r="N12" s="211">
        <f>'viaj entrados lugar residen acu'!N12/'viaj entrados lugar residen acu'!$E12</f>
        <v>0.17143486036593755</v>
      </c>
      <c r="O12" s="211">
        <f>'viaj entrados lugar residen acu'!O12/'viaj entrados lugar residen acu'!$F12</f>
        <v>0.15816825119634814</v>
      </c>
      <c r="P12" s="211">
        <f>'viaj entrados lugar residen acu'!P12/'viaj entrados lugar residen acu'!$G12</f>
        <v>0.16484883890547733</v>
      </c>
      <c r="Q12" s="196">
        <f t="shared" ref="Q12:Q36" si="9">IFERROR(P12/O12-1,"-")</f>
        <v>4.2237223074787611E-2</v>
      </c>
      <c r="R12" s="197">
        <f t="shared" ref="R12:R36" si="10">IFERROR(P12/L12-1,"-")</f>
        <v>-2.9399373246061455E-2</v>
      </c>
      <c r="S12" s="196">
        <f t="shared" ref="S12:S29" si="11">P12/P$7</f>
        <v>0.608927641542922</v>
      </c>
      <c r="T12" s="198">
        <f t="shared" ref="T12:T36" si="12">P12/$G12</f>
        <v>0.16484883890547733</v>
      </c>
      <c r="U12" s="211">
        <f>'viaj entrados lugar residen acu'!V12/'viaj entrados lugar residen acu'!$C12</f>
        <v>0.44187117338756055</v>
      </c>
      <c r="V12" s="211">
        <f>'viaj entrados lugar residen acu'!W12/'viaj entrados lugar residen acu'!$D12</f>
        <v>0.45921690197882636</v>
      </c>
      <c r="W12" s="211">
        <f>'viaj entrados lugar residen acu'!X12/'viaj entrados lugar residen acu'!$E12</f>
        <v>0.43684138120786903</v>
      </c>
      <c r="X12" s="211">
        <f>'viaj entrados lugar residen acu'!Y12/'viaj entrados lugar residen acu'!$F12</f>
        <v>0.4577377062993212</v>
      </c>
      <c r="Y12" s="211">
        <f>'viaj entrados lugar residen acu'!Z12/'viaj entrados lugar residen acu'!$G12</f>
        <v>0.44785287396137857</v>
      </c>
      <c r="Z12" s="196">
        <f t="shared" ref="Z12:Z36" si="13">IFERROR(Y12/X12-1,"-")</f>
        <v>-2.1594970660946178E-2</v>
      </c>
      <c r="AA12" s="197">
        <f t="shared" si="2"/>
        <v>1.3537204810080583E-2</v>
      </c>
      <c r="AB12" s="195">
        <f t="shared" si="3"/>
        <v>-9.8848323379426284E-3</v>
      </c>
      <c r="AC12" s="195">
        <f t="shared" si="4"/>
        <v>5.9817005738180273E-3</v>
      </c>
      <c r="AD12" s="196">
        <f t="shared" ref="AD12:AD36" si="14">Y12/Y$7</f>
        <v>1.1698872006468932</v>
      </c>
      <c r="AE12" s="198">
        <f t="shared" si="0"/>
        <v>0.44187117338756055</v>
      </c>
      <c r="AF12" s="198">
        <f t="shared" si="1"/>
        <v>0.44785287396137857</v>
      </c>
      <c r="AG12" s="212"/>
    </row>
    <row r="13" spans="1:33" s="113" customFormat="1" x14ac:dyDescent="0.25">
      <c r="B13" s="194" t="s">
        <v>187</v>
      </c>
      <c r="C13" s="211">
        <f>'viaj entrados lugar residen acu'!C13/'viaj entrados lugar residen acu'!$C13</f>
        <v>1</v>
      </c>
      <c r="D13" s="211">
        <f>'viaj entrados lugar residen acu'!D13/'viaj entrados lugar residen acu'!$D13</f>
        <v>1</v>
      </c>
      <c r="E13" s="211">
        <f>'viaj entrados lugar residen acu'!E13/'viaj entrados lugar residen acu'!$E13</f>
        <v>1</v>
      </c>
      <c r="F13" s="211">
        <f>'viaj entrados lugar residen acu'!F13/'viaj entrados lugar residen acu'!$F13</f>
        <v>1</v>
      </c>
      <c r="G13" s="211">
        <f>'viaj entrados lugar residen acu'!G13/'viaj entrados lugar residen acu'!$G13</f>
        <v>1</v>
      </c>
      <c r="H13" s="196">
        <f t="shared" si="5"/>
        <v>0</v>
      </c>
      <c r="I13" s="197">
        <f t="shared" si="6"/>
        <v>0</v>
      </c>
      <c r="J13" s="196">
        <f t="shared" si="7"/>
        <v>1</v>
      </c>
      <c r="K13" s="198">
        <f t="shared" si="8"/>
        <v>1</v>
      </c>
      <c r="L13" s="211">
        <f>'viaj entrados lugar residen acu'!L13/'viaj entrados lugar residen acu'!$C13</f>
        <v>0.28131870595532571</v>
      </c>
      <c r="M13" s="211">
        <f>'viaj entrados lugar residen acu'!M13/'viaj entrados lugar residen acu'!$D13</f>
        <v>0.26489082699564698</v>
      </c>
      <c r="N13" s="211">
        <f>'viaj entrados lugar residen acu'!N13/'viaj entrados lugar residen acu'!$E13</f>
        <v>0.26241155276447353</v>
      </c>
      <c r="O13" s="211">
        <f>'viaj entrados lugar residen acu'!O13/'viaj entrados lugar residen acu'!$F13</f>
        <v>0.28461027784376935</v>
      </c>
      <c r="P13" s="211">
        <f>'viaj entrados lugar residen acu'!P13/'viaj entrados lugar residen acu'!$G13</f>
        <v>0.2881004568507225</v>
      </c>
      <c r="Q13" s="196">
        <f t="shared" si="9"/>
        <v>1.2263011137176871E-2</v>
      </c>
      <c r="R13" s="197">
        <f t="shared" si="10"/>
        <v>2.4107003024796292E-2</v>
      </c>
      <c r="S13" s="196">
        <f t="shared" si="11"/>
        <v>1.0642011971836813</v>
      </c>
      <c r="T13" s="198">
        <f t="shared" si="12"/>
        <v>0.2881004568507225</v>
      </c>
      <c r="U13" s="211">
        <f>'viaj entrados lugar residen acu'!V13/'viaj entrados lugar residen acu'!$C13</f>
        <v>0.24146532848079036</v>
      </c>
      <c r="V13" s="211">
        <f>'viaj entrados lugar residen acu'!W13/'viaj entrados lugar residen acu'!$D13</f>
        <v>0.23194000795670933</v>
      </c>
      <c r="W13" s="211">
        <f>'viaj entrados lugar residen acu'!X13/'viaj entrados lugar residen acu'!$E13</f>
        <v>0.21866037708547367</v>
      </c>
      <c r="X13" s="211">
        <f>'viaj entrados lugar residen acu'!Y13/'viaj entrados lugar residen acu'!$F13</f>
        <v>0.22371733535157956</v>
      </c>
      <c r="Y13" s="211">
        <f>'viaj entrados lugar residen acu'!Z13/'viaj entrados lugar residen acu'!$G13</f>
        <v>0.23527335147320697</v>
      </c>
      <c r="Z13" s="196">
        <f t="shared" si="13"/>
        <v>5.1654540330845267E-2</v>
      </c>
      <c r="AA13" s="197">
        <f t="shared" si="2"/>
        <v>-2.5643337892611751E-2</v>
      </c>
      <c r="AB13" s="195">
        <f t="shared" si="3"/>
        <v>1.1556016121627405E-2</v>
      </c>
      <c r="AC13" s="195">
        <f t="shared" si="4"/>
        <v>-6.1919770075833935E-3</v>
      </c>
      <c r="AD13" s="196">
        <f t="shared" si="14"/>
        <v>0.61458416043465836</v>
      </c>
      <c r="AE13" s="198">
        <f t="shared" si="0"/>
        <v>0.24146532848079036</v>
      </c>
      <c r="AF13" s="198">
        <f t="shared" si="1"/>
        <v>0.23527335147320697</v>
      </c>
      <c r="AG13" s="212"/>
    </row>
    <row r="14" spans="1:33" x14ac:dyDescent="0.25">
      <c r="A14" s="1"/>
      <c r="B14" s="194" t="s">
        <v>191</v>
      </c>
      <c r="C14" s="211">
        <f>'viaj entrados lugar residen acu'!C14/'viaj entrados lugar residen acu'!$C14</f>
        <v>1</v>
      </c>
      <c r="D14" s="211">
        <f>'viaj entrados lugar residen acu'!D14/'viaj entrados lugar residen acu'!$D14</f>
        <v>1</v>
      </c>
      <c r="E14" s="211">
        <f>'viaj entrados lugar residen acu'!E14/'viaj entrados lugar residen acu'!$E14</f>
        <v>1</v>
      </c>
      <c r="F14" s="211">
        <f>'viaj entrados lugar residen acu'!F14/'viaj entrados lugar residen acu'!$F14</f>
        <v>1</v>
      </c>
      <c r="G14" s="211">
        <f>'viaj entrados lugar residen acu'!G14/'viaj entrados lugar residen acu'!$G14</f>
        <v>1</v>
      </c>
      <c r="H14" s="196">
        <f t="shared" si="5"/>
        <v>0</v>
      </c>
      <c r="I14" s="197">
        <f t="shared" si="6"/>
        <v>0</v>
      </c>
      <c r="J14" s="196">
        <f t="shared" si="7"/>
        <v>1</v>
      </c>
      <c r="K14" s="198">
        <f t="shared" si="8"/>
        <v>1</v>
      </c>
      <c r="L14" s="211">
        <f>'viaj entrados lugar residen acu'!L14/'viaj entrados lugar residen acu'!$C14</f>
        <v>0.17575382684771929</v>
      </c>
      <c r="M14" s="211">
        <f>'viaj entrados lugar residen acu'!M14/'viaj entrados lugar residen acu'!$D14</f>
        <v>0.15953542700454798</v>
      </c>
      <c r="N14" s="211">
        <f>'viaj entrados lugar residen acu'!N14/'viaj entrados lugar residen acu'!$E14</f>
        <v>0.18374298432359204</v>
      </c>
      <c r="O14" s="211">
        <f>'viaj entrados lugar residen acu'!O14/'viaj entrados lugar residen acu'!$F14</f>
        <v>0.16924956541703565</v>
      </c>
      <c r="P14" s="211">
        <f>'viaj entrados lugar residen acu'!P14/'viaj entrados lugar residen acu'!$G14</f>
        <v>0.17433247200689062</v>
      </c>
      <c r="Q14" s="196">
        <f t="shared" si="9"/>
        <v>3.0032021514091012E-2</v>
      </c>
      <c r="R14" s="197">
        <f t="shared" si="10"/>
        <v>-8.0871914217844898E-3</v>
      </c>
      <c r="S14" s="196">
        <f t="shared" si="11"/>
        <v>0.64395880327899713</v>
      </c>
      <c r="T14" s="198">
        <f t="shared" si="12"/>
        <v>0.17433247200689062</v>
      </c>
      <c r="U14" s="211">
        <f>'viaj entrados lugar residen acu'!V14/'viaj entrados lugar residen acu'!$C14</f>
        <v>0.34193313523304408</v>
      </c>
      <c r="V14" s="211">
        <f>'viaj entrados lugar residen acu'!W14/'viaj entrados lugar residen acu'!$D14</f>
        <v>0.36854357028654744</v>
      </c>
      <c r="W14" s="211">
        <f>'viaj entrados lugar residen acu'!X14/'viaj entrados lugar residen acu'!$E14</f>
        <v>0.39448146202549145</v>
      </c>
      <c r="X14" s="211">
        <f>'viaj entrados lugar residen acu'!Y14/'viaj entrados lugar residen acu'!$F14</f>
        <v>0.35258617862179803</v>
      </c>
      <c r="Y14" s="211">
        <f>'viaj entrados lugar residen acu'!Z14/'viaj entrados lugar residen acu'!$G14</f>
        <v>0.36659551361270271</v>
      </c>
      <c r="Z14" s="196">
        <f t="shared" si="13"/>
        <v>3.9733080422110989E-2</v>
      </c>
      <c r="AA14" s="197">
        <f t="shared" si="2"/>
        <v>7.2126318974176096E-2</v>
      </c>
      <c r="AB14" s="195">
        <f t="shared" si="3"/>
        <v>1.4009334990904676E-2</v>
      </c>
      <c r="AC14" s="195">
        <f t="shared" si="4"/>
        <v>2.4662378379658623E-2</v>
      </c>
      <c r="AD14" s="196">
        <f t="shared" si="14"/>
        <v>0.95762564923734239</v>
      </c>
      <c r="AE14" s="198">
        <f t="shared" si="0"/>
        <v>0.34193313523304408</v>
      </c>
      <c r="AF14" s="198">
        <f t="shared" si="1"/>
        <v>0.36659551361270271</v>
      </c>
      <c r="AG14" s="121"/>
    </row>
    <row r="15" spans="1:33" x14ac:dyDescent="0.25">
      <c r="A15" s="1"/>
      <c r="B15" s="194" t="s">
        <v>200</v>
      </c>
      <c r="C15" s="211">
        <f>'viaj entrados lugar residen acu'!C15/'viaj entrados lugar residen acu'!$C15</f>
        <v>1</v>
      </c>
      <c r="D15" s="211">
        <f>'viaj entrados lugar residen acu'!D15/'viaj entrados lugar residen acu'!$D15</f>
        <v>1</v>
      </c>
      <c r="E15" s="211">
        <f>'viaj entrados lugar residen acu'!E15/'viaj entrados lugar residen acu'!$E15</f>
        <v>1</v>
      </c>
      <c r="F15" s="211">
        <f>'viaj entrados lugar residen acu'!F15/'viaj entrados lugar residen acu'!$F15</f>
        <v>1</v>
      </c>
      <c r="G15" s="211">
        <f>'viaj entrados lugar residen acu'!G15/'viaj entrados lugar residen acu'!$G15</f>
        <v>1</v>
      </c>
      <c r="H15" s="196">
        <f t="shared" si="5"/>
        <v>0</v>
      </c>
      <c r="I15" s="197">
        <f t="shared" si="6"/>
        <v>0</v>
      </c>
      <c r="J15" s="196">
        <f t="shared" si="7"/>
        <v>1</v>
      </c>
      <c r="K15" s="198">
        <f t="shared" si="8"/>
        <v>1</v>
      </c>
      <c r="L15" s="211">
        <f>'viaj entrados lugar residen acu'!L15/'viaj entrados lugar residen acu'!$C15</f>
        <v>0.42969906111071132</v>
      </c>
      <c r="M15" s="211">
        <f>'viaj entrados lugar residen acu'!M15/'viaj entrados lugar residen acu'!$D15</f>
        <v>0.39875924957022196</v>
      </c>
      <c r="N15" s="211">
        <f>'viaj entrados lugar residen acu'!N15/'viaj entrados lugar residen acu'!$E15</f>
        <v>0.43988628512532424</v>
      </c>
      <c r="O15" s="211">
        <f>'viaj entrados lugar residen acu'!O15/'viaj entrados lugar residen acu'!$F15</f>
        <v>0.41283330319822165</v>
      </c>
      <c r="P15" s="211">
        <f>'viaj entrados lugar residen acu'!P15/'viaj entrados lugar residen acu'!$G15</f>
        <v>0.43306480103320266</v>
      </c>
      <c r="Q15" s="196">
        <f t="shared" si="9"/>
        <v>4.9006457759699806E-2</v>
      </c>
      <c r="R15" s="197">
        <f t="shared" si="10"/>
        <v>7.832783980936231E-3</v>
      </c>
      <c r="S15" s="196">
        <f t="shared" si="11"/>
        <v>1.5996784064679324</v>
      </c>
      <c r="T15" s="198">
        <f t="shared" si="12"/>
        <v>0.43306480103320266</v>
      </c>
      <c r="U15" s="211">
        <f>'viaj entrados lugar residen acu'!V15/'viaj entrados lugar residen acu'!$C15</f>
        <v>0.29592063397709245</v>
      </c>
      <c r="V15" s="211">
        <f>'viaj entrados lugar residen acu'!W15/'viaj entrados lugar residen acu'!$D15</f>
        <v>0.29629352799993358</v>
      </c>
      <c r="W15" s="211">
        <f>'viaj entrados lugar residen acu'!X15/'viaj entrados lugar residen acu'!$E15</f>
        <v>0.34026118177390674</v>
      </c>
      <c r="X15" s="211">
        <f>'viaj entrados lugar residen acu'!Y15/'viaj entrados lugar residen acu'!$F15</f>
        <v>0.3168893119622212</v>
      </c>
      <c r="Y15" s="211">
        <f>'viaj entrados lugar residen acu'!Z15/'viaj entrados lugar residen acu'!$G15</f>
        <v>0.31444630415771396</v>
      </c>
      <c r="Z15" s="196">
        <f t="shared" si="13"/>
        <v>-7.709341124128799E-3</v>
      </c>
      <c r="AA15" s="197">
        <f t="shared" si="2"/>
        <v>6.2603509365472654E-2</v>
      </c>
      <c r="AB15" s="195">
        <f t="shared" si="3"/>
        <v>-2.4430078045072356E-3</v>
      </c>
      <c r="AC15" s="195">
        <f t="shared" si="4"/>
        <v>1.8525670180621512E-2</v>
      </c>
      <c r="AD15" s="196">
        <f t="shared" si="14"/>
        <v>0.82140079457557125</v>
      </c>
      <c r="AE15" s="198">
        <f t="shared" si="0"/>
        <v>0.29592063397709245</v>
      </c>
      <c r="AF15" s="198">
        <f t="shared" si="1"/>
        <v>0.31444630415771396</v>
      </c>
      <c r="AG15" s="121"/>
    </row>
    <row r="16" spans="1:33" x14ac:dyDescent="0.25">
      <c r="A16" s="1"/>
      <c r="B16" s="194" t="s">
        <v>195</v>
      </c>
      <c r="C16" s="211">
        <f>'viaj entrados lugar residen acu'!C16/'viaj entrados lugar residen acu'!$C16</f>
        <v>1</v>
      </c>
      <c r="D16" s="211">
        <f>'viaj entrados lugar residen acu'!D16/'viaj entrados lugar residen acu'!$D16</f>
        <v>1</v>
      </c>
      <c r="E16" s="211">
        <f>'viaj entrados lugar residen acu'!E16/'viaj entrados lugar residen acu'!$E16</f>
        <v>1</v>
      </c>
      <c r="F16" s="211">
        <f>'viaj entrados lugar residen acu'!F16/'viaj entrados lugar residen acu'!$F16</f>
        <v>1</v>
      </c>
      <c r="G16" s="211">
        <f>'viaj entrados lugar residen acu'!G16/'viaj entrados lugar residen acu'!$G16</f>
        <v>1</v>
      </c>
      <c r="H16" s="196">
        <f t="shared" si="5"/>
        <v>0</v>
      </c>
      <c r="I16" s="197">
        <f t="shared" si="6"/>
        <v>0</v>
      </c>
      <c r="J16" s="196">
        <f t="shared" si="7"/>
        <v>1</v>
      </c>
      <c r="K16" s="198">
        <f t="shared" si="8"/>
        <v>1</v>
      </c>
      <c r="L16" s="211">
        <f>'viaj entrados lugar residen acu'!L16/'viaj entrados lugar residen acu'!$C16</f>
        <v>0.30188491844527338</v>
      </c>
      <c r="M16" s="211">
        <f>'viaj entrados lugar residen acu'!M16/'viaj entrados lugar residen acu'!$D16</f>
        <v>0.24838341044651319</v>
      </c>
      <c r="N16" s="211">
        <f>'viaj entrados lugar residen acu'!N16/'viaj entrados lugar residen acu'!$E16</f>
        <v>0.31260685020338386</v>
      </c>
      <c r="O16" s="211">
        <f>'viaj entrados lugar residen acu'!O16/'viaj entrados lugar residen acu'!$F16</f>
        <v>0.30211749859939407</v>
      </c>
      <c r="P16" s="211">
        <f>'viaj entrados lugar residen acu'!P16/'viaj entrados lugar residen acu'!$G16</f>
        <v>0.30494380016904571</v>
      </c>
      <c r="Q16" s="196">
        <f t="shared" si="9"/>
        <v>9.3549747457670751E-3</v>
      </c>
      <c r="R16" s="197">
        <f t="shared" si="10"/>
        <v>1.0132608609684013E-2</v>
      </c>
      <c r="S16" s="196">
        <f t="shared" si="11"/>
        <v>1.1264180583434085</v>
      </c>
      <c r="T16" s="198">
        <f t="shared" si="12"/>
        <v>0.30494380016904571</v>
      </c>
      <c r="U16" s="211">
        <f>'viaj entrados lugar residen acu'!V16/'viaj entrados lugar residen acu'!$C16</f>
        <v>0.48988015097004878</v>
      </c>
      <c r="V16" s="211">
        <f>'viaj entrados lugar residen acu'!W16/'viaj entrados lugar residen acu'!$D16</f>
        <v>0.54803779474887115</v>
      </c>
      <c r="W16" s="211">
        <f>'viaj entrados lugar residen acu'!X16/'viaj entrados lugar residen acu'!$E16</f>
        <v>0.49033189883864881</v>
      </c>
      <c r="X16" s="211">
        <f>'viaj entrados lugar residen acu'!Y16/'viaj entrados lugar residen acu'!$F16</f>
        <v>0.51954593171570151</v>
      </c>
      <c r="Y16" s="211">
        <f>'viaj entrados lugar residen acu'!Z16/'viaj entrados lugar residen acu'!$G16</f>
        <v>0.51346853491949329</v>
      </c>
      <c r="Z16" s="196">
        <f t="shared" si="13"/>
        <v>-1.1697515898428379E-2</v>
      </c>
      <c r="AA16" s="197">
        <f t="shared" si="2"/>
        <v>4.8151336408987833E-2</v>
      </c>
      <c r="AB16" s="195">
        <f t="shared" si="3"/>
        <v>-6.0773967962082232E-3</v>
      </c>
      <c r="AC16" s="195">
        <f t="shared" si="4"/>
        <v>2.3588383949444514E-2</v>
      </c>
      <c r="AD16" s="196">
        <f t="shared" si="14"/>
        <v>1.3412892980319024</v>
      </c>
      <c r="AE16" s="198">
        <f t="shared" si="0"/>
        <v>0.48988015097004878</v>
      </c>
      <c r="AF16" s="198">
        <f>Y16/$G16</f>
        <v>0.51346853491949329</v>
      </c>
      <c r="AG16" s="121"/>
    </row>
    <row r="17" spans="1:33" x14ac:dyDescent="0.25">
      <c r="A17" s="1"/>
      <c r="B17" s="194" t="s">
        <v>204</v>
      </c>
      <c r="C17" s="211">
        <f>'viaj entrados lugar residen acu'!C17/'viaj entrados lugar residen acu'!$C17</f>
        <v>1</v>
      </c>
      <c r="D17" s="211">
        <f>'viaj entrados lugar residen acu'!D17/'viaj entrados lugar residen acu'!$D17</f>
        <v>1</v>
      </c>
      <c r="E17" s="211">
        <f>'viaj entrados lugar residen acu'!E17/'viaj entrados lugar residen acu'!$E17</f>
        <v>1</v>
      </c>
      <c r="F17" s="211">
        <f>'viaj entrados lugar residen acu'!F17/'viaj entrados lugar residen acu'!$F17</f>
        <v>1</v>
      </c>
      <c r="G17" s="211">
        <f>'viaj entrados lugar residen acu'!G17/'viaj entrados lugar residen acu'!$G17</f>
        <v>1</v>
      </c>
      <c r="H17" s="196">
        <f t="shared" si="5"/>
        <v>0</v>
      </c>
      <c r="I17" s="197">
        <f t="shared" si="6"/>
        <v>0</v>
      </c>
      <c r="J17" s="196">
        <f t="shared" si="7"/>
        <v>1</v>
      </c>
      <c r="K17" s="198">
        <f t="shared" si="8"/>
        <v>1</v>
      </c>
      <c r="L17" s="211">
        <f>'viaj entrados lugar residen acu'!L17/'viaj entrados lugar residen acu'!$C17</f>
        <v>0.22761083011008629</v>
      </c>
      <c r="M17" s="211">
        <f>'viaj entrados lugar residen acu'!M17/'viaj entrados lugar residen acu'!$D17</f>
        <v>0.22363636363636363</v>
      </c>
      <c r="N17" s="211">
        <f>'viaj entrados lugar residen acu'!N17/'viaj entrados lugar residen acu'!$E17</f>
        <v>0.18109286688754628</v>
      </c>
      <c r="O17" s="211">
        <f>'viaj entrados lugar residen acu'!O17/'viaj entrados lugar residen acu'!$F17</f>
        <v>0.19562332726086859</v>
      </c>
      <c r="P17" s="211">
        <f>'viaj entrados lugar residen acu'!P17/'viaj entrados lugar residen acu'!$G17</f>
        <v>0.21384311725177974</v>
      </c>
      <c r="Q17" s="196">
        <f t="shared" si="9"/>
        <v>9.3137103054251824E-2</v>
      </c>
      <c r="R17" s="197">
        <f t="shared" si="10"/>
        <v>-6.0487951525187378E-2</v>
      </c>
      <c r="S17" s="196">
        <f t="shared" si="11"/>
        <v>0.78990538188125625</v>
      </c>
      <c r="T17" s="198">
        <f t="shared" si="12"/>
        <v>0.21384311725177974</v>
      </c>
      <c r="U17" s="211">
        <f>'viaj entrados lugar residen acu'!V17/'viaj entrados lugar residen acu'!$C17</f>
        <v>0.40783992859268076</v>
      </c>
      <c r="V17" s="211">
        <f>'viaj entrados lugar residen acu'!W17/'viaj entrados lugar residen acu'!$D17</f>
        <v>0.42906158357771262</v>
      </c>
      <c r="W17" s="211">
        <f>'viaj entrados lugar residen acu'!X17/'viaj entrados lugar residen acu'!$E17</f>
        <v>0.40570795166634183</v>
      </c>
      <c r="X17" s="211">
        <f>'viaj entrados lugar residen acu'!Y17/'viaj entrados lugar residen acu'!$F17</f>
        <v>0.4376807682792434</v>
      </c>
      <c r="Y17" s="211">
        <f>'viaj entrados lugar residen acu'!Z17/'viaj entrados lugar residen acu'!$G17</f>
        <v>0.4510523164267814</v>
      </c>
      <c r="Z17" s="196">
        <f t="shared" si="13"/>
        <v>3.0550915453993355E-2</v>
      </c>
      <c r="AA17" s="197">
        <f t="shared" si="2"/>
        <v>0.10595428452337208</v>
      </c>
      <c r="AB17" s="195">
        <f t="shared" si="3"/>
        <v>1.3371548147537993E-2</v>
      </c>
      <c r="AC17" s="195">
        <f t="shared" si="4"/>
        <v>4.3212387834100641E-2</v>
      </c>
      <c r="AD17" s="196">
        <f t="shared" si="14"/>
        <v>1.1782448265707222</v>
      </c>
      <c r="AE17" s="198">
        <f t="shared" si="0"/>
        <v>0.40783992859268076</v>
      </c>
      <c r="AF17" s="198">
        <f t="shared" ref="AF17:AF36" si="15">Y17/$G17</f>
        <v>0.4510523164267814</v>
      </c>
      <c r="AG17" s="121"/>
    </row>
    <row r="18" spans="1:33" x14ac:dyDescent="0.25">
      <c r="A18" s="1"/>
      <c r="B18" s="194" t="s">
        <v>208</v>
      </c>
      <c r="C18" s="211">
        <f>'viaj entrados lugar residen acu'!C18/'viaj entrados lugar residen acu'!$C18</f>
        <v>1</v>
      </c>
      <c r="D18" s="211">
        <f>'viaj entrados lugar residen acu'!D18/'viaj entrados lugar residen acu'!$D18</f>
        <v>1</v>
      </c>
      <c r="E18" s="211">
        <f>'viaj entrados lugar residen acu'!E18/'viaj entrados lugar residen acu'!$E18</f>
        <v>1</v>
      </c>
      <c r="F18" s="211">
        <f>'viaj entrados lugar residen acu'!F18/'viaj entrados lugar residen acu'!$F18</f>
        <v>1</v>
      </c>
      <c r="G18" s="211">
        <f>'viaj entrados lugar residen acu'!G18/'viaj entrados lugar residen acu'!$G18</f>
        <v>1</v>
      </c>
      <c r="H18" s="196">
        <f t="shared" si="5"/>
        <v>0</v>
      </c>
      <c r="I18" s="197">
        <f t="shared" si="6"/>
        <v>0</v>
      </c>
      <c r="J18" s="196">
        <f t="shared" si="7"/>
        <v>1</v>
      </c>
      <c r="K18" s="198">
        <f t="shared" si="8"/>
        <v>1</v>
      </c>
      <c r="L18" s="211">
        <f>'viaj entrados lugar residen acu'!L18/'viaj entrados lugar residen acu'!$C18</f>
        <v>0.14219860651699626</v>
      </c>
      <c r="M18" s="211">
        <f>'viaj entrados lugar residen acu'!M18/'viaj entrados lugar residen acu'!$D18</f>
        <v>0.14880983520795188</v>
      </c>
      <c r="N18" s="211">
        <f>'viaj entrados lugar residen acu'!N18/'viaj entrados lugar residen acu'!$E18</f>
        <v>0.13416316990058857</v>
      </c>
      <c r="O18" s="211">
        <f>'viaj entrados lugar residen acu'!O18/'viaj entrados lugar residen acu'!$F18</f>
        <v>0.13281821361569526</v>
      </c>
      <c r="P18" s="211">
        <f>'viaj entrados lugar residen acu'!P18/'viaj entrados lugar residen acu'!$G18</f>
        <v>0.14885312594172326</v>
      </c>
      <c r="Q18" s="196">
        <f t="shared" si="9"/>
        <v>0.120728263763767</v>
      </c>
      <c r="R18" s="197">
        <f t="shared" si="10"/>
        <v>4.6797360309797531E-2</v>
      </c>
      <c r="S18" s="196">
        <f t="shared" si="11"/>
        <v>0.54984180366570612</v>
      </c>
      <c r="T18" s="198">
        <f t="shared" si="12"/>
        <v>0.14885312594172326</v>
      </c>
      <c r="U18" s="211">
        <f>'viaj entrados lugar residen acu'!V18/'viaj entrados lugar residen acu'!$C18</f>
        <v>0.26547258779646704</v>
      </c>
      <c r="V18" s="211">
        <f>'viaj entrados lugar residen acu'!W18/'viaj entrados lugar residen acu'!$D18</f>
        <v>0.302184148574418</v>
      </c>
      <c r="W18" s="211">
        <f>'viaj entrados lugar residen acu'!X18/'viaj entrados lugar residen acu'!$E18</f>
        <v>0.31068179898054016</v>
      </c>
      <c r="X18" s="211">
        <f>'viaj entrados lugar residen acu'!Y18/'viaj entrados lugar residen acu'!$F18</f>
        <v>0.32514724015248675</v>
      </c>
      <c r="Y18" s="211">
        <f>'viaj entrados lugar residen acu'!Z18/'viaj entrados lugar residen acu'!$G18</f>
        <v>0.29008263983866106</v>
      </c>
      <c r="Z18" s="196">
        <f t="shared" si="13"/>
        <v>-0.10784222033495094</v>
      </c>
      <c r="AA18" s="197">
        <f t="shared" si="2"/>
        <v>9.270279936044501E-2</v>
      </c>
      <c r="AB18" s="195">
        <f t="shared" si="3"/>
        <v>-3.5064600313825689E-2</v>
      </c>
      <c r="AC18" s="195">
        <f t="shared" si="4"/>
        <v>2.4610052042194019E-2</v>
      </c>
      <c r="AD18" s="196">
        <f t="shared" si="14"/>
        <v>0.75775770840844892</v>
      </c>
      <c r="AE18" s="198">
        <f t="shared" si="0"/>
        <v>0.26547258779646704</v>
      </c>
      <c r="AF18" s="198">
        <f t="shared" si="15"/>
        <v>0.29008263983866106</v>
      </c>
      <c r="AG18" s="121"/>
    </row>
    <row r="19" spans="1:33" x14ac:dyDescent="0.25">
      <c r="A19" s="1"/>
      <c r="B19" s="194" t="s">
        <v>230</v>
      </c>
      <c r="C19" s="211">
        <f>'viaj entrados lugar residen acu'!C19/'viaj entrados lugar residen acu'!$C19</f>
        <v>1</v>
      </c>
      <c r="D19" s="211">
        <f>'viaj entrados lugar residen acu'!D19/'viaj entrados lugar residen acu'!$D19</f>
        <v>1</v>
      </c>
      <c r="E19" s="211">
        <f>'viaj entrados lugar residen acu'!E19/'viaj entrados lugar residen acu'!$E19</f>
        <v>1</v>
      </c>
      <c r="F19" s="211">
        <f>'viaj entrados lugar residen acu'!F19/'viaj entrados lugar residen acu'!$F19</f>
        <v>1</v>
      </c>
      <c r="G19" s="211">
        <f>'viaj entrados lugar residen acu'!G19/'viaj entrados lugar residen acu'!$G19</f>
        <v>1</v>
      </c>
      <c r="H19" s="196">
        <f t="shared" si="5"/>
        <v>0</v>
      </c>
      <c r="I19" s="197">
        <f t="shared" si="6"/>
        <v>0</v>
      </c>
      <c r="J19" s="196">
        <f t="shared" si="7"/>
        <v>1</v>
      </c>
      <c r="K19" s="198">
        <f t="shared" si="8"/>
        <v>1</v>
      </c>
      <c r="L19" s="211">
        <f>'viaj entrados lugar residen acu'!L19/'viaj entrados lugar residen acu'!$C19</f>
        <v>0.23952184911462726</v>
      </c>
      <c r="M19" s="211">
        <f>'viaj entrados lugar residen acu'!M19/'viaj entrados lugar residen acu'!$D19</f>
        <v>0.19560578974684276</v>
      </c>
      <c r="N19" s="211">
        <f>'viaj entrados lugar residen acu'!N19/'viaj entrados lugar residen acu'!$E19</f>
        <v>0.17223924500551538</v>
      </c>
      <c r="O19" s="211">
        <f>'viaj entrados lugar residen acu'!O19/'viaj entrados lugar residen acu'!$F19</f>
        <v>0.23027368370018422</v>
      </c>
      <c r="P19" s="211">
        <f>'viaj entrados lugar residen acu'!P19/'viaj entrados lugar residen acu'!$G19</f>
        <v>0.23798586838238614</v>
      </c>
      <c r="Q19" s="196">
        <f t="shared" si="9"/>
        <v>3.3491385373602522E-2</v>
      </c>
      <c r="R19" s="197">
        <f t="shared" si="10"/>
        <v>-6.4126957015351316E-3</v>
      </c>
      <c r="S19" s="196">
        <f t="shared" si="11"/>
        <v>0.8790851941500426</v>
      </c>
      <c r="T19" s="198">
        <f t="shared" si="12"/>
        <v>0.23798586838238614</v>
      </c>
      <c r="U19" s="211">
        <f>'viaj entrados lugar residen acu'!V19/'viaj entrados lugar residen acu'!$C19</f>
        <v>0.2948514458608204</v>
      </c>
      <c r="V19" s="211">
        <f>'viaj entrados lugar residen acu'!W19/'viaj entrados lugar residen acu'!$D19</f>
        <v>0.38688656940199528</v>
      </c>
      <c r="W19" s="211">
        <f>'viaj entrados lugar residen acu'!X19/'viaj entrados lugar residen acu'!$E19</f>
        <v>0.41685255546022798</v>
      </c>
      <c r="X19" s="211">
        <f>'viaj entrados lugar residen acu'!Y19/'viaj entrados lugar residen acu'!$F19</f>
        <v>0.36576408416561623</v>
      </c>
      <c r="Y19" s="211">
        <f>'viaj entrados lugar residen acu'!Z19/'viaj entrados lugar residen acu'!$G19</f>
        <v>0.35710166440166291</v>
      </c>
      <c r="Z19" s="196">
        <f t="shared" si="13"/>
        <v>-2.3683079173052457E-2</v>
      </c>
      <c r="AA19" s="197">
        <f t="shared" si="2"/>
        <v>0.2111240063927875</v>
      </c>
      <c r="AB19" s="195">
        <f t="shared" si="3"/>
        <v>-8.6624197639533218E-3</v>
      </c>
      <c r="AC19" s="195">
        <f t="shared" si="4"/>
        <v>6.2250218540842506E-2</v>
      </c>
      <c r="AD19" s="196">
        <f t="shared" si="14"/>
        <v>0.93282569076297772</v>
      </c>
      <c r="AE19" s="198">
        <f t="shared" si="0"/>
        <v>0.2948514458608204</v>
      </c>
      <c r="AF19" s="198">
        <f t="shared" si="15"/>
        <v>0.35710166440166291</v>
      </c>
      <c r="AG19" s="121"/>
    </row>
    <row r="20" spans="1:33" x14ac:dyDescent="0.25">
      <c r="A20" s="1"/>
      <c r="B20" s="194" t="s">
        <v>220</v>
      </c>
      <c r="C20" s="211">
        <f>'viaj entrados lugar residen acu'!C20/'viaj entrados lugar residen acu'!$C20</f>
        <v>1</v>
      </c>
      <c r="D20" s="211">
        <f>'viaj entrados lugar residen acu'!D20/'viaj entrados lugar residen acu'!$D20</f>
        <v>1</v>
      </c>
      <c r="E20" s="211">
        <f>'viaj entrados lugar residen acu'!E20/'viaj entrados lugar residen acu'!$E20</f>
        <v>1</v>
      </c>
      <c r="F20" s="211">
        <f>'viaj entrados lugar residen acu'!F20/'viaj entrados lugar residen acu'!$F20</f>
        <v>1</v>
      </c>
      <c r="G20" s="211">
        <f>'viaj entrados lugar residen acu'!G20/'viaj entrados lugar residen acu'!$G20</f>
        <v>1</v>
      </c>
      <c r="H20" s="196">
        <f t="shared" si="5"/>
        <v>0</v>
      </c>
      <c r="I20" s="197">
        <f t="shared" si="6"/>
        <v>0</v>
      </c>
      <c r="J20" s="196">
        <f t="shared" si="7"/>
        <v>1</v>
      </c>
      <c r="K20" s="198">
        <f t="shared" si="8"/>
        <v>1</v>
      </c>
      <c r="L20" s="211">
        <f>'viaj entrados lugar residen acu'!L20/'viaj entrados lugar residen acu'!$C20</f>
        <v>0.4597730758872639</v>
      </c>
      <c r="M20" s="211">
        <f>'viaj entrados lugar residen acu'!M20/'viaj entrados lugar residen acu'!$D20</f>
        <v>0.44674686796210999</v>
      </c>
      <c r="N20" s="211">
        <f>'viaj entrados lugar residen acu'!N20/'viaj entrados lugar residen acu'!$E20</f>
        <v>0.36596663395485768</v>
      </c>
      <c r="O20" s="211">
        <f>'viaj entrados lugar residen acu'!O20/'viaj entrados lugar residen acu'!$F20</f>
        <v>0.4873552691829659</v>
      </c>
      <c r="P20" s="211">
        <f>'viaj entrados lugar residen acu'!P20/'viaj entrados lugar residen acu'!$G20</f>
        <v>0.43792462065589821</v>
      </c>
      <c r="Q20" s="196">
        <f t="shared" si="9"/>
        <v>-0.10142631392892587</v>
      </c>
      <c r="R20" s="197">
        <f t="shared" si="10"/>
        <v>-4.7520084096274728E-2</v>
      </c>
      <c r="S20" s="196">
        <f t="shared" si="11"/>
        <v>1.6176298735259977</v>
      </c>
      <c r="T20" s="198">
        <f t="shared" si="12"/>
        <v>0.43792462065589821</v>
      </c>
      <c r="U20" s="211">
        <f>'viaj entrados lugar residen acu'!V20/'viaj entrados lugar residen acu'!$C20</f>
        <v>0.29087971148554498</v>
      </c>
      <c r="V20" s="211">
        <f>'viaj entrados lugar residen acu'!W20/'viaj entrados lugar residen acu'!$D20</f>
        <v>0.32220097101662498</v>
      </c>
      <c r="W20" s="211">
        <f>'viaj entrados lugar residen acu'!X20/'viaj entrados lugar residen acu'!$E20</f>
        <v>0.1162315996074583</v>
      </c>
      <c r="X20" s="211">
        <f>'viaj entrados lugar residen acu'!Y20/'viaj entrados lugar residen acu'!$F20</f>
        <v>0.23960881794989206</v>
      </c>
      <c r="Y20" s="211">
        <f>'viaj entrados lugar residen acu'!Z20/'viaj entrados lugar residen acu'!$G20</f>
        <v>0.29433186490455215</v>
      </c>
      <c r="Z20" s="196">
        <f t="shared" si="13"/>
        <v>0.22838494602525028</v>
      </c>
      <c r="AA20" s="197">
        <f t="shared" si="2"/>
        <v>1.1867975945715648E-2</v>
      </c>
      <c r="AB20" s="195">
        <f t="shared" si="3"/>
        <v>5.4723046954660098E-2</v>
      </c>
      <c r="AC20" s="195">
        <f t="shared" si="4"/>
        <v>3.4521534190071756E-3</v>
      </c>
      <c r="AD20" s="196">
        <f t="shared" si="14"/>
        <v>0.76885759032565781</v>
      </c>
      <c r="AE20" s="198">
        <f t="shared" si="0"/>
        <v>0.29087971148554498</v>
      </c>
      <c r="AF20" s="198">
        <f t="shared" si="15"/>
        <v>0.29433186490455215</v>
      </c>
      <c r="AG20" s="121"/>
    </row>
    <row r="21" spans="1:33" x14ac:dyDescent="0.25">
      <c r="A21" s="206" t="s">
        <v>187</v>
      </c>
      <c r="B21" s="194" t="s">
        <v>232</v>
      </c>
      <c r="C21" s="211">
        <f>'viaj entrados lugar residen acu'!C21/'viaj entrados lugar residen acu'!$C21</f>
        <v>1</v>
      </c>
      <c r="D21" s="211">
        <f>'viaj entrados lugar residen acu'!D21/'viaj entrados lugar residen acu'!$D21</f>
        <v>1</v>
      </c>
      <c r="E21" s="211">
        <f>'viaj entrados lugar residen acu'!E21/'viaj entrados lugar residen acu'!$E21</f>
        <v>1</v>
      </c>
      <c r="F21" s="211">
        <f>'viaj entrados lugar residen acu'!F21/'viaj entrados lugar residen acu'!$F21</f>
        <v>1</v>
      </c>
      <c r="G21" s="211">
        <f>'viaj entrados lugar residen acu'!G21/'viaj entrados lugar residen acu'!$G21</f>
        <v>1</v>
      </c>
      <c r="H21" s="196">
        <f t="shared" si="5"/>
        <v>0</v>
      </c>
      <c r="I21" s="197">
        <f t="shared" si="6"/>
        <v>0</v>
      </c>
      <c r="J21" s="196">
        <f t="shared" si="7"/>
        <v>1</v>
      </c>
      <c r="K21" s="198">
        <f t="shared" si="8"/>
        <v>1</v>
      </c>
      <c r="L21" s="211">
        <f>'viaj entrados lugar residen acu'!L21/'viaj entrados lugar residen acu'!$C21</f>
        <v>0.22038732232393393</v>
      </c>
      <c r="M21" s="211">
        <f>'viaj entrados lugar residen acu'!M21/'viaj entrados lugar residen acu'!$D21</f>
        <v>0.27727232576627509</v>
      </c>
      <c r="N21" s="211">
        <f>'viaj entrados lugar residen acu'!N21/'viaj entrados lugar residen acu'!$E21</f>
        <v>6.7065356685177269E-2</v>
      </c>
      <c r="O21" s="211">
        <f>'viaj entrados lugar residen acu'!O21/'viaj entrados lugar residen acu'!$F21</f>
        <v>9.2192106018313208E-2</v>
      </c>
      <c r="P21" s="211">
        <f>'viaj entrados lugar residen acu'!P21/'viaj entrados lugar residen acu'!$G21</f>
        <v>0.11186065001084154</v>
      </c>
      <c r="Q21" s="196">
        <f t="shared" si="9"/>
        <v>0.21334303816230582</v>
      </c>
      <c r="R21" s="197">
        <f t="shared" si="10"/>
        <v>-0.49243609463876348</v>
      </c>
      <c r="S21" s="196">
        <f t="shared" si="11"/>
        <v>0.41319697636218389</v>
      </c>
      <c r="T21" s="198">
        <f t="shared" si="12"/>
        <v>0.11186065001084154</v>
      </c>
      <c r="U21" s="211">
        <f>'viaj entrados lugar residen acu'!V21/'viaj entrados lugar residen acu'!$C21</f>
        <v>0.76562859377156267</v>
      </c>
      <c r="V21" s="211">
        <f>'viaj entrados lugar residen acu'!W21/'viaj entrados lugar residen acu'!$D21</f>
        <v>0.70567971027294407</v>
      </c>
      <c r="W21" s="211">
        <f>'viaj entrados lugar residen acu'!X21/'viaj entrados lugar residen acu'!$E21</f>
        <v>0.89691015235654281</v>
      </c>
      <c r="X21" s="211">
        <f>'viaj entrados lugar residen acu'!Y21/'viaj entrados lugar residen acu'!$F21</f>
        <v>0.89314689692953853</v>
      </c>
      <c r="Y21" s="211">
        <f>'viaj entrados lugar residen acu'!Z21/'viaj entrados lugar residen acu'!$G21</f>
        <v>0.86994964704748601</v>
      </c>
      <c r="Z21" s="196">
        <f t="shared" si="13"/>
        <v>-2.5972491156605937E-2</v>
      </c>
      <c r="AA21" s="197">
        <f t="shared" si="2"/>
        <v>0.13625543001473783</v>
      </c>
      <c r="AB21" s="195">
        <f t="shared" si="3"/>
        <v>-2.3197249882052517E-2</v>
      </c>
      <c r="AC21" s="195">
        <f t="shared" si="4"/>
        <v>0.10432105327592334</v>
      </c>
      <c r="AD21" s="196">
        <f t="shared" si="14"/>
        <v>2.2724939739381984</v>
      </c>
      <c r="AE21" s="198">
        <f t="shared" si="0"/>
        <v>0.76562859377156267</v>
      </c>
      <c r="AF21" s="198">
        <f t="shared" si="15"/>
        <v>0.86994964704748601</v>
      </c>
      <c r="AG21" s="121"/>
    </row>
    <row r="22" spans="1:33" x14ac:dyDescent="0.25">
      <c r="A22" s="206" t="s">
        <v>382</v>
      </c>
      <c r="B22" s="194" t="s">
        <v>212</v>
      </c>
      <c r="C22" s="211">
        <f>'viaj entrados lugar residen acu'!C22/'viaj entrados lugar residen acu'!$C22</f>
        <v>1</v>
      </c>
      <c r="D22" s="211">
        <f>'viaj entrados lugar residen acu'!D22/'viaj entrados lugar residen acu'!$D22</f>
        <v>1</v>
      </c>
      <c r="E22" s="211">
        <f>'viaj entrados lugar residen acu'!E22/'viaj entrados lugar residen acu'!$E22</f>
        <v>1</v>
      </c>
      <c r="F22" s="211">
        <f>'viaj entrados lugar residen acu'!F22/'viaj entrados lugar residen acu'!$F22</f>
        <v>1</v>
      </c>
      <c r="G22" s="211">
        <f>'viaj entrados lugar residen acu'!G22/'viaj entrados lugar residen acu'!$G22</f>
        <v>1</v>
      </c>
      <c r="H22" s="196">
        <f t="shared" si="5"/>
        <v>0</v>
      </c>
      <c r="I22" s="197">
        <f t="shared" si="6"/>
        <v>0</v>
      </c>
      <c r="J22" s="196">
        <f t="shared" si="7"/>
        <v>1</v>
      </c>
      <c r="K22" s="198">
        <f t="shared" si="8"/>
        <v>1</v>
      </c>
      <c r="L22" s="211">
        <f>'viaj entrados lugar residen acu'!L22/'viaj entrados lugar residen acu'!$C22</f>
        <v>0.36674919365829284</v>
      </c>
      <c r="M22" s="211">
        <f>'viaj entrados lugar residen acu'!M22/'viaj entrados lugar residen acu'!$D22</f>
        <v>0.35233326914436097</v>
      </c>
      <c r="N22" s="211">
        <f>'viaj entrados lugar residen acu'!N22/'viaj entrados lugar residen acu'!$E22</f>
        <v>0.30839063901497649</v>
      </c>
      <c r="O22" s="211">
        <f>'viaj entrados lugar residen acu'!O22/'viaj entrados lugar residen acu'!$F22</f>
        <v>0.33384452670544684</v>
      </c>
      <c r="P22" s="211">
        <f>'viaj entrados lugar residen acu'!P22/'viaj entrados lugar residen acu'!$G22</f>
        <v>0.34266911708063258</v>
      </c>
      <c r="Q22" s="196">
        <f t="shared" si="9"/>
        <v>2.6433233644030052E-2</v>
      </c>
      <c r="R22" s="197">
        <f t="shared" si="10"/>
        <v>-6.5658158201967631E-2</v>
      </c>
      <c r="S22" s="196">
        <f t="shared" si="11"/>
        <v>1.2657698936730089</v>
      </c>
      <c r="T22" s="198">
        <f t="shared" si="12"/>
        <v>0.34266911708063258</v>
      </c>
      <c r="U22" s="211">
        <f>'viaj entrados lugar residen acu'!V22/'viaj entrados lugar residen acu'!$C22</f>
        <v>0.2782560305274156</v>
      </c>
      <c r="V22" s="211">
        <f>'viaj entrados lugar residen acu'!W22/'viaj entrados lugar residen acu'!$D22</f>
        <v>0.3122151614352654</v>
      </c>
      <c r="W22" s="211">
        <f>'viaj entrados lugar residen acu'!X22/'viaj entrados lugar residen acu'!$E22</f>
        <v>0.36992742790356337</v>
      </c>
      <c r="X22" s="211">
        <f>'viaj entrados lugar residen acu'!Y22/'viaj entrados lugar residen acu'!$F22</f>
        <v>0.34185616076150183</v>
      </c>
      <c r="Y22" s="211">
        <f>'viaj entrados lugar residen acu'!Z22/'viaj entrados lugar residen acu'!$G22</f>
        <v>0.33269872013557977</v>
      </c>
      <c r="Z22" s="196">
        <f t="shared" si="13"/>
        <v>-2.6787408498133769E-2</v>
      </c>
      <c r="AA22" s="197">
        <f t="shared" si="2"/>
        <v>0.19565681830856185</v>
      </c>
      <c r="AB22" s="195">
        <f t="shared" si="3"/>
        <v>-9.1574406259220531E-3</v>
      </c>
      <c r="AC22" s="195">
        <f t="shared" si="4"/>
        <v>5.4442689608164174E-2</v>
      </c>
      <c r="AD22" s="196">
        <f t="shared" si="14"/>
        <v>0.86907999699870786</v>
      </c>
      <c r="AE22" s="198">
        <f t="shared" si="0"/>
        <v>0.2782560305274156</v>
      </c>
      <c r="AF22" s="198">
        <f t="shared" si="15"/>
        <v>0.33269872013557977</v>
      </c>
      <c r="AG22" s="121"/>
    </row>
    <row r="23" spans="1:33" x14ac:dyDescent="0.25">
      <c r="A23" s="206" t="s">
        <v>383</v>
      </c>
      <c r="B23" s="194" t="s">
        <v>226</v>
      </c>
      <c r="C23" s="211">
        <f>'viaj entrados lugar residen acu'!C23/'viaj entrados lugar residen acu'!$C23</f>
        <v>1</v>
      </c>
      <c r="D23" s="211">
        <f>'viaj entrados lugar residen acu'!D23/'viaj entrados lugar residen acu'!$D23</f>
        <v>1</v>
      </c>
      <c r="E23" s="211">
        <f>'viaj entrados lugar residen acu'!E23/'viaj entrados lugar residen acu'!$E23</f>
        <v>1</v>
      </c>
      <c r="F23" s="211">
        <f>'viaj entrados lugar residen acu'!F23/'viaj entrados lugar residen acu'!$F23</f>
        <v>1</v>
      </c>
      <c r="G23" s="211">
        <f>'viaj entrados lugar residen acu'!G23/'viaj entrados lugar residen acu'!$G23</f>
        <v>1</v>
      </c>
      <c r="H23" s="196">
        <f t="shared" si="5"/>
        <v>0</v>
      </c>
      <c r="I23" s="197">
        <f t="shared" si="6"/>
        <v>0</v>
      </c>
      <c r="J23" s="196">
        <f t="shared" si="7"/>
        <v>1</v>
      </c>
      <c r="K23" s="198">
        <f t="shared" si="8"/>
        <v>1</v>
      </c>
      <c r="L23" s="211">
        <f>'viaj entrados lugar residen acu'!L23/'viaj entrados lugar residen acu'!$C23</f>
        <v>0.64038491854525204</v>
      </c>
      <c r="M23" s="211">
        <f>'viaj entrados lugar residen acu'!M23/'viaj entrados lugar residen acu'!$D23</f>
        <v>0.62107658038617763</v>
      </c>
      <c r="N23" s="211">
        <f>'viaj entrados lugar residen acu'!N23/'viaj entrados lugar residen acu'!$E23</f>
        <v>0.58350336444540918</v>
      </c>
      <c r="O23" s="211">
        <f>'viaj entrados lugar residen acu'!O23/'viaj entrados lugar residen acu'!$F23</f>
        <v>0.64340876638183031</v>
      </c>
      <c r="P23" s="211">
        <f>'viaj entrados lugar residen acu'!P23/'viaj entrados lugar residen acu'!$G23</f>
        <v>0.6435260156305006</v>
      </c>
      <c r="Q23" s="196">
        <f t="shared" si="9"/>
        <v>1.8223135088701881E-4</v>
      </c>
      <c r="R23" s="197">
        <f t="shared" si="10"/>
        <v>4.9050141474038522E-3</v>
      </c>
      <c r="S23" s="196">
        <f t="shared" si="11"/>
        <v>2.3770915316794152</v>
      </c>
      <c r="T23" s="198">
        <f t="shared" si="12"/>
        <v>0.6435260156305006</v>
      </c>
      <c r="U23" s="211">
        <f>'viaj entrados lugar residen acu'!V23/'viaj entrados lugar residen acu'!$C23</f>
        <v>0.20397731274799508</v>
      </c>
      <c r="V23" s="211">
        <f>'viaj entrados lugar residen acu'!W23/'viaj entrados lugar residen acu'!$D23</f>
        <v>0.23989589165108219</v>
      </c>
      <c r="W23" s="211">
        <f>'viaj entrados lugar residen acu'!X23/'viaj entrados lugar residen acu'!$E23</f>
        <v>0.13119166485782505</v>
      </c>
      <c r="X23" s="211">
        <f>'viaj entrados lugar residen acu'!Y23/'viaj entrados lugar residen acu'!$F23</f>
        <v>0.2046186855660469</v>
      </c>
      <c r="Y23" s="211">
        <f>'viaj entrados lugar residen acu'!Z23/'viaj entrados lugar residen acu'!$G23</f>
        <v>0.21947150926943929</v>
      </c>
      <c r="Z23" s="196">
        <f t="shared" si="13"/>
        <v>7.2587817003634258E-2</v>
      </c>
      <c r="AA23" s="197">
        <f t="shared" si="2"/>
        <v>7.5960391441113773E-2</v>
      </c>
      <c r="AB23" s="195">
        <f t="shared" si="3"/>
        <v>1.4852823703392387E-2</v>
      </c>
      <c r="AC23" s="195">
        <f t="shared" si="4"/>
        <v>1.5494196521444209E-2</v>
      </c>
      <c r="AD23" s="196">
        <f t="shared" si="14"/>
        <v>0.57330637923541583</v>
      </c>
      <c r="AE23" s="198">
        <f t="shared" si="0"/>
        <v>0.20397731274799508</v>
      </c>
      <c r="AF23" s="198">
        <f t="shared" si="15"/>
        <v>0.21947150926943929</v>
      </c>
      <c r="AG23" s="121"/>
    </row>
    <row r="24" spans="1:33" x14ac:dyDescent="0.25">
      <c r="A24" s="206" t="s">
        <v>195</v>
      </c>
      <c r="B24" s="194" t="s">
        <v>384</v>
      </c>
      <c r="C24" s="211">
        <f>'viaj entrados lugar residen acu'!C24/'viaj entrados lugar residen acu'!$C24</f>
        <v>1</v>
      </c>
      <c r="D24" s="211">
        <f>'viaj entrados lugar residen acu'!D24/'viaj entrados lugar residen acu'!$D24</f>
        <v>1</v>
      </c>
      <c r="E24" s="211">
        <f>'viaj entrados lugar residen acu'!E24/'viaj entrados lugar residen acu'!$E24</f>
        <v>1</v>
      </c>
      <c r="F24" s="211">
        <f>'viaj entrados lugar residen acu'!F24/'viaj entrados lugar residen acu'!$F24</f>
        <v>1</v>
      </c>
      <c r="G24" s="211">
        <f>'viaj entrados lugar residen acu'!G24/'viaj entrados lugar residen acu'!$G24</f>
        <v>1</v>
      </c>
      <c r="H24" s="196">
        <f t="shared" si="5"/>
        <v>0</v>
      </c>
      <c r="I24" s="197">
        <f t="shared" si="6"/>
        <v>0</v>
      </c>
      <c r="J24" s="196">
        <f t="shared" si="7"/>
        <v>1</v>
      </c>
      <c r="K24" s="198">
        <f t="shared" si="8"/>
        <v>1</v>
      </c>
      <c r="L24" s="211">
        <f>'viaj entrados lugar residen acu'!L24/'viaj entrados lugar residen acu'!$C24</f>
        <v>0.31496587314799401</v>
      </c>
      <c r="M24" s="211">
        <f>'viaj entrados lugar residen acu'!M24/'viaj entrados lugar residen acu'!$D24</f>
        <v>0.31198856994414859</v>
      </c>
      <c r="N24" s="211">
        <f>'viaj entrados lugar residen acu'!N24/'viaj entrados lugar residen acu'!$E24</f>
        <v>0.34318959616700889</v>
      </c>
      <c r="O24" s="211">
        <f>'viaj entrados lugar residen acu'!O24/'viaj entrados lugar residen acu'!$F24</f>
        <v>0.25249948990002041</v>
      </c>
      <c r="P24" s="211">
        <f>'viaj entrados lugar residen acu'!P24/'viaj entrados lugar residen acu'!$G24</f>
        <v>0.25226884837320185</v>
      </c>
      <c r="Q24" s="196">
        <f t="shared" si="9"/>
        <v>-9.1343363469720273E-4</v>
      </c>
      <c r="R24" s="197">
        <f t="shared" si="10"/>
        <v>-0.19905973986372971</v>
      </c>
      <c r="S24" s="196">
        <f t="shared" si="11"/>
        <v>0.93184444546026324</v>
      </c>
      <c r="T24" s="198">
        <f t="shared" si="12"/>
        <v>0.25226884837320185</v>
      </c>
      <c r="U24" s="211">
        <f>'viaj entrados lugar residen acu'!V24/'viaj entrados lugar residen acu'!$C24</f>
        <v>0.48901281837855837</v>
      </c>
      <c r="V24" s="211">
        <f>'viaj entrados lugar residen acu'!W24/'viaj entrados lugar residen acu'!$D24</f>
        <v>0.48772567865956618</v>
      </c>
      <c r="W24" s="211">
        <f>'viaj entrados lugar residen acu'!X24/'viaj entrados lugar residen acu'!$E24</f>
        <v>0.45900068446269676</v>
      </c>
      <c r="X24" s="211">
        <f>'viaj entrados lugar residen acu'!Y24/'viaj entrados lugar residen acu'!$F24</f>
        <v>0.58209209004964968</v>
      </c>
      <c r="Y24" s="211">
        <f>'viaj entrados lugar residen acu'!Z24/'viaj entrados lugar residen acu'!$G24</f>
        <v>0.60070977704331807</v>
      </c>
      <c r="Z24" s="196">
        <f t="shared" si="13"/>
        <v>3.198409205677466E-2</v>
      </c>
      <c r="AA24" s="197">
        <f t="shared" si="2"/>
        <v>0.22841315087632741</v>
      </c>
      <c r="AB24" s="195">
        <f t="shared" si="3"/>
        <v>1.8617686993668392E-2</v>
      </c>
      <c r="AC24" s="195">
        <f t="shared" si="4"/>
        <v>0.1116969586647597</v>
      </c>
      <c r="AD24" s="196">
        <f t="shared" si="14"/>
        <v>1.5691820245570889</v>
      </c>
      <c r="AE24" s="198">
        <f t="shared" si="0"/>
        <v>0.48901281837855837</v>
      </c>
      <c r="AF24" s="198">
        <f t="shared" si="15"/>
        <v>0.60070977704331807</v>
      </c>
      <c r="AG24" s="121"/>
    </row>
    <row r="25" spans="1:33" x14ac:dyDescent="0.25">
      <c r="A25" s="206" t="s">
        <v>191</v>
      </c>
      <c r="B25" s="194" t="s">
        <v>222</v>
      </c>
      <c r="C25" s="211">
        <f>'viaj entrados lugar residen acu'!C25/'viaj entrados lugar residen acu'!$C25</f>
        <v>1</v>
      </c>
      <c r="D25" s="211">
        <f>'viaj entrados lugar residen acu'!D25/'viaj entrados lugar residen acu'!$D25</f>
        <v>1</v>
      </c>
      <c r="E25" s="211">
        <f>'viaj entrados lugar residen acu'!E25/'viaj entrados lugar residen acu'!$E25</f>
        <v>1</v>
      </c>
      <c r="F25" s="211">
        <f>'viaj entrados lugar residen acu'!F25/'viaj entrados lugar residen acu'!$F25</f>
        <v>1</v>
      </c>
      <c r="G25" s="211">
        <f>'viaj entrados lugar residen acu'!G25/'viaj entrados lugar residen acu'!$G25</f>
        <v>1</v>
      </c>
      <c r="H25" s="196">
        <f t="shared" si="5"/>
        <v>0</v>
      </c>
      <c r="I25" s="197">
        <f t="shared" si="6"/>
        <v>0</v>
      </c>
      <c r="J25" s="196">
        <f t="shared" si="7"/>
        <v>1</v>
      </c>
      <c r="K25" s="198">
        <f t="shared" si="8"/>
        <v>1</v>
      </c>
      <c r="L25" s="211">
        <f>'viaj entrados lugar residen acu'!L25/'viaj entrados lugar residen acu'!$C25</f>
        <v>0.52506543353374535</v>
      </c>
      <c r="M25" s="211">
        <f>'viaj entrados lugar residen acu'!M25/'viaj entrados lugar residen acu'!$D25</f>
        <v>0.49055632499479096</v>
      </c>
      <c r="N25" s="211">
        <f>'viaj entrados lugar residen acu'!N25/'viaj entrados lugar residen acu'!$E25</f>
        <v>0.55519897304236199</v>
      </c>
      <c r="O25" s="211">
        <f>'viaj entrados lugar residen acu'!O25/'viaj entrados lugar residen acu'!$F25</f>
        <v>0.49355770553441242</v>
      </c>
      <c r="P25" s="211">
        <f>'viaj entrados lugar residen acu'!P25/'viaj entrados lugar residen acu'!$G25</f>
        <v>0.50264495858326197</v>
      </c>
      <c r="Q25" s="196">
        <f t="shared" si="9"/>
        <v>1.8411733718167955E-2</v>
      </c>
      <c r="R25" s="197">
        <f t="shared" si="10"/>
        <v>-4.270034460198846E-2</v>
      </c>
      <c r="S25" s="196">
        <f t="shared" si="11"/>
        <v>1.8566973913540599</v>
      </c>
      <c r="T25" s="198">
        <f t="shared" si="12"/>
        <v>0.50264495858326197</v>
      </c>
      <c r="U25" s="211">
        <f>'viaj entrados lugar residen acu'!V25/'viaj entrados lugar residen acu'!$C25</f>
        <v>0.39309456713522373</v>
      </c>
      <c r="V25" s="211">
        <f>'viaj entrados lugar residen acu'!W25/'viaj entrados lugar residen acu'!$D25</f>
        <v>0.41152606356249005</v>
      </c>
      <c r="W25" s="211">
        <f>'viaj entrados lugar residen acu'!X25/'viaj entrados lugar residen acu'!$E25</f>
        <v>0.34146341463414637</v>
      </c>
      <c r="X25" s="211">
        <f>'viaj entrados lugar residen acu'!Y25/'viaj entrados lugar residen acu'!$F25</f>
        <v>0.4151191404160362</v>
      </c>
      <c r="Y25" s="211">
        <f>'viaj entrados lugar residen acu'!Z25/'viaj entrados lugar residen acu'!$G25</f>
        <v>0.41097972007997713</v>
      </c>
      <c r="Z25" s="196">
        <f t="shared" si="13"/>
        <v>-9.9716441210360163E-3</v>
      </c>
      <c r="AA25" s="197">
        <f t="shared" si="2"/>
        <v>4.5498346810275203E-2</v>
      </c>
      <c r="AB25" s="195">
        <f t="shared" si="3"/>
        <v>-4.1394203360590742E-3</v>
      </c>
      <c r="AC25" s="195">
        <f t="shared" si="4"/>
        <v>1.7885152944753402E-2</v>
      </c>
      <c r="AD25" s="196">
        <f t="shared" si="14"/>
        <v>1.0735666603949736</v>
      </c>
      <c r="AE25" s="198">
        <f t="shared" si="0"/>
        <v>0.39309456713522373</v>
      </c>
      <c r="AF25" s="198">
        <f t="shared" si="15"/>
        <v>0.41097972007997713</v>
      </c>
      <c r="AG25" s="121"/>
    </row>
    <row r="26" spans="1:33" x14ac:dyDescent="0.25">
      <c r="A26" s="206" t="s">
        <v>204</v>
      </c>
      <c r="B26" s="194" t="s">
        <v>245</v>
      </c>
      <c r="C26" s="211">
        <f>'viaj entrados lugar residen acu'!C26/'viaj entrados lugar residen acu'!$C26</f>
        <v>1</v>
      </c>
      <c r="D26" s="211">
        <f>'viaj entrados lugar residen acu'!D26/'viaj entrados lugar residen acu'!$D26</f>
        <v>1</v>
      </c>
      <c r="E26" s="211">
        <f>'viaj entrados lugar residen acu'!E26/'viaj entrados lugar residen acu'!$E26</f>
        <v>1</v>
      </c>
      <c r="F26" s="211">
        <f>'viaj entrados lugar residen acu'!F26/'viaj entrados lugar residen acu'!$F26</f>
        <v>1</v>
      </c>
      <c r="G26" s="211">
        <f>'viaj entrados lugar residen acu'!G26/'viaj entrados lugar residen acu'!$G26</f>
        <v>1</v>
      </c>
      <c r="H26" s="196">
        <f t="shared" si="5"/>
        <v>0</v>
      </c>
      <c r="I26" s="197">
        <f t="shared" si="6"/>
        <v>0</v>
      </c>
      <c r="J26" s="196">
        <f t="shared" si="7"/>
        <v>1</v>
      </c>
      <c r="K26" s="198">
        <f t="shared" si="8"/>
        <v>1</v>
      </c>
      <c r="L26" s="211">
        <f>'viaj entrados lugar residen acu'!L26/'viaj entrados lugar residen acu'!$C26</f>
        <v>0.20962994112699748</v>
      </c>
      <c r="M26" s="211">
        <f>'viaj entrados lugar residen acu'!M26/'viaj entrados lugar residen acu'!$D26</f>
        <v>0.19398299542184436</v>
      </c>
      <c r="N26" s="211">
        <f>'viaj entrados lugar residen acu'!N26/'viaj entrados lugar residen acu'!$E26</f>
        <v>0.17596444780635401</v>
      </c>
      <c r="O26" s="211">
        <f>'viaj entrados lugar residen acu'!O26/'viaj entrados lugar residen acu'!$F26</f>
        <v>0.1855620773255072</v>
      </c>
      <c r="P26" s="211">
        <f>'viaj entrados lugar residen acu'!P26/'viaj entrados lugar residen acu'!$G26</f>
        <v>0.19536964882732963</v>
      </c>
      <c r="Q26" s="196">
        <f t="shared" si="9"/>
        <v>5.2853318108841307E-2</v>
      </c>
      <c r="R26" s="197">
        <f t="shared" si="10"/>
        <v>-6.8026028262006322E-2</v>
      </c>
      <c r="S26" s="196">
        <f t="shared" si="11"/>
        <v>0.721667075603175</v>
      </c>
      <c r="T26" s="198">
        <f t="shared" si="12"/>
        <v>0.19536964882732963</v>
      </c>
      <c r="U26" s="211">
        <f>'viaj entrados lugar residen acu'!V26/'viaj entrados lugar residen acu'!$C26</f>
        <v>0.6125420521446594</v>
      </c>
      <c r="V26" s="211">
        <f>'viaj entrados lugar residen acu'!W26/'viaj entrados lugar residen acu'!$D26</f>
        <v>0.61137998691955531</v>
      </c>
      <c r="W26" s="211">
        <f>'viaj entrados lugar residen acu'!X26/'viaj entrados lugar residen acu'!$E26</f>
        <v>0.6897692889561271</v>
      </c>
      <c r="X26" s="211">
        <f>'viaj entrados lugar residen acu'!Y26/'viaj entrados lugar residen acu'!$F26</f>
        <v>0.62833354599974478</v>
      </c>
      <c r="Y26" s="211">
        <f>'viaj entrados lugar residen acu'!Z26/'viaj entrados lugar residen acu'!$G26</f>
        <v>0.62072346094869413</v>
      </c>
      <c r="Z26" s="196">
        <f t="shared" si="13"/>
        <v>-1.211153709602153E-2</v>
      </c>
      <c r="AA26" s="197">
        <f t="shared" si="2"/>
        <v>1.3356485118678263E-2</v>
      </c>
      <c r="AB26" s="195">
        <f t="shared" si="3"/>
        <v>-7.6100850510506524E-3</v>
      </c>
      <c r="AC26" s="195">
        <f t="shared" si="4"/>
        <v>8.1814088040347288E-3</v>
      </c>
      <c r="AD26" s="196">
        <f t="shared" si="14"/>
        <v>1.62146203435493</v>
      </c>
      <c r="AE26" s="198">
        <f t="shared" si="0"/>
        <v>0.6125420521446594</v>
      </c>
      <c r="AF26" s="198">
        <f t="shared" si="15"/>
        <v>0.62072346094869413</v>
      </c>
      <c r="AG26" s="121"/>
    </row>
    <row r="27" spans="1:33" x14ac:dyDescent="0.25">
      <c r="A27" s="206" t="s">
        <v>212</v>
      </c>
      <c r="B27" s="194" t="s">
        <v>236</v>
      </c>
      <c r="C27" s="211">
        <f>'viaj entrados lugar residen acu'!C27/'viaj entrados lugar residen acu'!$C27</f>
        <v>1</v>
      </c>
      <c r="D27" s="211">
        <f>'viaj entrados lugar residen acu'!D27/'viaj entrados lugar residen acu'!$D27</f>
        <v>1</v>
      </c>
      <c r="E27" s="211">
        <f>'viaj entrados lugar residen acu'!E27/'viaj entrados lugar residen acu'!$E27</f>
        <v>1</v>
      </c>
      <c r="F27" s="211">
        <f>'viaj entrados lugar residen acu'!F27/'viaj entrados lugar residen acu'!$F27</f>
        <v>1</v>
      </c>
      <c r="G27" s="211">
        <f>'viaj entrados lugar residen acu'!G27/'viaj entrados lugar residen acu'!$G27</f>
        <v>1</v>
      </c>
      <c r="H27" s="196">
        <f t="shared" si="5"/>
        <v>0</v>
      </c>
      <c r="I27" s="197">
        <f t="shared" si="6"/>
        <v>0</v>
      </c>
      <c r="J27" s="196">
        <f t="shared" si="7"/>
        <v>1</v>
      </c>
      <c r="K27" s="198">
        <f t="shared" si="8"/>
        <v>1</v>
      </c>
      <c r="L27" s="211">
        <f>'viaj entrados lugar residen acu'!L27/'viaj entrados lugar residen acu'!$C27</f>
        <v>0.18825660874577946</v>
      </c>
      <c r="M27" s="211">
        <f>'viaj entrados lugar residen acu'!M27/'viaj entrados lugar residen acu'!$D27</f>
        <v>0.17531744263755847</v>
      </c>
      <c r="N27" s="211">
        <f>'viaj entrados lugar residen acu'!N27/'viaj entrados lugar residen acu'!$E27</f>
        <v>0.10179425837320574</v>
      </c>
      <c r="O27" s="211">
        <f>'viaj entrados lugar residen acu'!O27/'viaj entrados lugar residen acu'!$F27</f>
        <v>0.14938023614717555</v>
      </c>
      <c r="P27" s="211">
        <f>'viaj entrados lugar residen acu'!P27/'viaj entrados lugar residen acu'!$G27</f>
        <v>0.1882488173659313</v>
      </c>
      <c r="Q27" s="196">
        <f t="shared" si="9"/>
        <v>0.26019895416727579</v>
      </c>
      <c r="R27" s="197">
        <f t="shared" si="10"/>
        <v>-4.1387019027228078E-5</v>
      </c>
      <c r="S27" s="196">
        <f t="shared" si="11"/>
        <v>0.69536375956890084</v>
      </c>
      <c r="T27" s="198">
        <f t="shared" si="12"/>
        <v>0.1882488173659313</v>
      </c>
      <c r="U27" s="211">
        <f>'viaj entrados lugar residen acu'!V27/'viaj entrados lugar residen acu'!$C27</f>
        <v>0.5051469982706086</v>
      </c>
      <c r="V27" s="211">
        <f>'viaj entrados lugar residen acu'!W27/'viaj entrados lugar residen acu'!$D27</f>
        <v>0.64891958119848514</v>
      </c>
      <c r="W27" s="211">
        <f>'viaj entrados lugar residen acu'!X27/'viaj entrados lugar residen acu'!$E27</f>
        <v>0.81327751196172249</v>
      </c>
      <c r="X27" s="211">
        <f>'viaj entrados lugar residen acu'!Y27/'viaj entrados lugar residen acu'!$F27</f>
        <v>0.68134829258733032</v>
      </c>
      <c r="Y27" s="211">
        <f>'viaj entrados lugar residen acu'!Z27/'viaj entrados lugar residen acu'!$G27</f>
        <v>0.6250939475662054</v>
      </c>
      <c r="Z27" s="196">
        <f t="shared" si="13"/>
        <v>-8.2563272900422868E-2</v>
      </c>
      <c r="AA27" s="197">
        <f t="shared" si="2"/>
        <v>0.23744959329905968</v>
      </c>
      <c r="AB27" s="195">
        <f t="shared" si="3"/>
        <v>-5.6254345021124919E-2</v>
      </c>
      <c r="AC27" s="195">
        <f t="shared" si="4"/>
        <v>0.11994694929559679</v>
      </c>
      <c r="AD27" s="196">
        <f t="shared" si="14"/>
        <v>1.6328786773010817</v>
      </c>
      <c r="AE27" s="198">
        <f t="shared" si="0"/>
        <v>0.5051469982706086</v>
      </c>
      <c r="AF27" s="198">
        <f t="shared" si="15"/>
        <v>0.6250939475662054</v>
      </c>
      <c r="AG27" s="121"/>
    </row>
    <row r="28" spans="1:33" x14ac:dyDescent="0.25">
      <c r="A28" s="206" t="s">
        <v>208</v>
      </c>
      <c r="B28" s="194" t="s">
        <v>224</v>
      </c>
      <c r="C28" s="211">
        <f>'viaj entrados lugar residen acu'!C28/'viaj entrados lugar residen acu'!$C28</f>
        <v>1</v>
      </c>
      <c r="D28" s="211">
        <f>'viaj entrados lugar residen acu'!D28/'viaj entrados lugar residen acu'!$D28</f>
        <v>1</v>
      </c>
      <c r="E28" s="211">
        <f>'viaj entrados lugar residen acu'!E28/'viaj entrados lugar residen acu'!$E28</f>
        <v>1</v>
      </c>
      <c r="F28" s="211">
        <f>'viaj entrados lugar residen acu'!F28/'viaj entrados lugar residen acu'!$F28</f>
        <v>1</v>
      </c>
      <c r="G28" s="211">
        <f>'viaj entrados lugar residen acu'!G28/'viaj entrados lugar residen acu'!$G28</f>
        <v>1</v>
      </c>
      <c r="H28" s="196">
        <f t="shared" si="5"/>
        <v>0</v>
      </c>
      <c r="I28" s="197">
        <f t="shared" si="6"/>
        <v>0</v>
      </c>
      <c r="J28" s="196">
        <f t="shared" si="7"/>
        <v>1</v>
      </c>
      <c r="K28" s="198">
        <f t="shared" si="8"/>
        <v>1</v>
      </c>
      <c r="L28" s="211">
        <f>'viaj entrados lugar residen acu'!L28/'viaj entrados lugar residen acu'!$C28</f>
        <v>0.75440784536962768</v>
      </c>
      <c r="M28" s="211">
        <f>'viaj entrados lugar residen acu'!M28/'viaj entrados lugar residen acu'!$D28</f>
        <v>0.73267136574029612</v>
      </c>
      <c r="N28" s="211">
        <f>'viaj entrados lugar residen acu'!N28/'viaj entrados lugar residen acu'!$E28</f>
        <v>0.77346780449961205</v>
      </c>
      <c r="O28" s="211">
        <f>'viaj entrados lugar residen acu'!O28/'viaj entrados lugar residen acu'!$F28</f>
        <v>0.78315250446349738</v>
      </c>
      <c r="P28" s="211">
        <f>'viaj entrados lugar residen acu'!P28/'viaj entrados lugar residen acu'!$G28</f>
        <v>0.75905637038345997</v>
      </c>
      <c r="Q28" s="196">
        <f t="shared" si="9"/>
        <v>-3.0768124908882921E-2</v>
      </c>
      <c r="R28" s="197">
        <f t="shared" si="10"/>
        <v>6.1618195547192833E-3</v>
      </c>
      <c r="S28" s="196">
        <f t="shared" si="11"/>
        <v>2.8038438637760605</v>
      </c>
      <c r="T28" s="198">
        <f t="shared" si="12"/>
        <v>0.75905637038345997</v>
      </c>
      <c r="U28" s="211">
        <f>'viaj entrados lugar residen acu'!V28/'viaj entrados lugar residen acu'!$C28</f>
        <v>0.19465417755582581</v>
      </c>
      <c r="V28" s="211">
        <f>'viaj entrados lugar residen acu'!W28/'viaj entrados lugar residen acu'!$D28</f>
        <v>0.19855186586513532</v>
      </c>
      <c r="W28" s="211">
        <f>'viaj entrados lugar residen acu'!X28/'viaj entrados lugar residen acu'!$E28</f>
        <v>9.8008792345487455E-2</v>
      </c>
      <c r="X28" s="211">
        <f>'viaj entrados lugar residen acu'!Y28/'viaj entrados lugar residen acu'!$F28</f>
        <v>0.16836704663619062</v>
      </c>
      <c r="Y28" s="211">
        <f>'viaj entrados lugar residen acu'!Z28/'viaj entrados lugar residen acu'!$G28</f>
        <v>0.19332037462449195</v>
      </c>
      <c r="Z28" s="196">
        <f t="shared" si="13"/>
        <v>0.14820790936732853</v>
      </c>
      <c r="AA28" s="197">
        <f t="shared" si="2"/>
        <v>-6.8521669972961829E-3</v>
      </c>
      <c r="AB28" s="195">
        <f t="shared" si="3"/>
        <v>2.4953327988301327E-2</v>
      </c>
      <c r="AC28" s="195">
        <f t="shared" si="4"/>
        <v>-1.3338029313338662E-3</v>
      </c>
      <c r="AD28" s="196">
        <f t="shared" si="14"/>
        <v>0.50499403944197796</v>
      </c>
      <c r="AE28" s="198">
        <f t="shared" si="0"/>
        <v>0.19465417755582581</v>
      </c>
      <c r="AF28" s="198">
        <f t="shared" si="15"/>
        <v>0.19332037462449195</v>
      </c>
      <c r="AG28" s="121"/>
    </row>
    <row r="29" spans="1:33" x14ac:dyDescent="0.25">
      <c r="A29" s="206" t="s">
        <v>216</v>
      </c>
      <c r="B29" s="194" t="s">
        <v>216</v>
      </c>
      <c r="C29" s="211">
        <f>'viaj entrados lugar residen acu'!C29/'viaj entrados lugar residen acu'!$C29</f>
        <v>1</v>
      </c>
      <c r="D29" s="211">
        <f>'viaj entrados lugar residen acu'!D29/'viaj entrados lugar residen acu'!$D29</f>
        <v>1</v>
      </c>
      <c r="E29" s="211">
        <f>'viaj entrados lugar residen acu'!E29/'viaj entrados lugar residen acu'!$E29</f>
        <v>1</v>
      </c>
      <c r="F29" s="211">
        <f>'viaj entrados lugar residen acu'!F29/'viaj entrados lugar residen acu'!$F29</f>
        <v>1</v>
      </c>
      <c r="G29" s="211">
        <f>'viaj entrados lugar residen acu'!G29/'viaj entrados lugar residen acu'!$G29</f>
        <v>1</v>
      </c>
      <c r="H29" s="196">
        <f t="shared" si="5"/>
        <v>0</v>
      </c>
      <c r="I29" s="197">
        <f t="shared" si="6"/>
        <v>0</v>
      </c>
      <c r="J29" s="196">
        <f t="shared" si="7"/>
        <v>1</v>
      </c>
      <c r="K29" s="198">
        <f t="shared" si="8"/>
        <v>1</v>
      </c>
      <c r="L29" s="211">
        <f>'viaj entrados lugar residen acu'!L29/'viaj entrados lugar residen acu'!$C29</f>
        <v>0.35380198572510868</v>
      </c>
      <c r="M29" s="211">
        <f>'viaj entrados lugar residen acu'!M29/'viaj entrados lugar residen acu'!$D29</f>
        <v>0.34691261703076237</v>
      </c>
      <c r="N29" s="211">
        <f>'viaj entrados lugar residen acu'!N29/'viaj entrados lugar residen acu'!$E29</f>
        <v>0.27486996098829647</v>
      </c>
      <c r="O29" s="211">
        <f>'viaj entrados lugar residen acu'!O29/'viaj entrados lugar residen acu'!$F29</f>
        <v>0.36345890641477258</v>
      </c>
      <c r="P29" s="211">
        <f>'viaj entrados lugar residen acu'!P29/'viaj entrados lugar residen acu'!$G29</f>
        <v>0.3561766980954571</v>
      </c>
      <c r="Q29" s="196">
        <f t="shared" si="9"/>
        <v>-2.0035850520622955E-2</v>
      </c>
      <c r="R29" s="197">
        <f t="shared" si="10"/>
        <v>6.7119814646645626E-3</v>
      </c>
      <c r="S29" s="196">
        <f t="shared" si="11"/>
        <v>1.3156649339105884</v>
      </c>
      <c r="T29" s="198">
        <f t="shared" si="12"/>
        <v>0.3561766980954571</v>
      </c>
      <c r="U29" s="211">
        <f>'viaj entrados lugar residen acu'!V29/'viaj entrados lugar residen acu'!$C29</f>
        <v>0.364687587224371</v>
      </c>
      <c r="V29" s="211">
        <f>'viaj entrados lugar residen acu'!W29/'viaj entrados lugar residen acu'!$D29</f>
        <v>0.38898796255015605</v>
      </c>
      <c r="W29" s="211">
        <f>'viaj entrados lugar residen acu'!X29/'viaj entrados lugar residen acu'!$E29</f>
        <v>0.45424252275682703</v>
      </c>
      <c r="X29" s="211">
        <f>'viaj entrados lugar residen acu'!Y29/'viaj entrados lugar residen acu'!$F29</f>
        <v>0.37095290448518026</v>
      </c>
      <c r="Y29" s="211">
        <f>'viaj entrados lugar residen acu'!Z29/'viaj entrados lugar residen acu'!$G29</f>
        <v>0.38870654150900008</v>
      </c>
      <c r="Z29" s="196">
        <f t="shared" si="13"/>
        <v>4.7859544457426129E-2</v>
      </c>
      <c r="AA29" s="197">
        <f t="shared" si="2"/>
        <v>6.5861726930265929E-2</v>
      </c>
      <c r="AB29" s="195">
        <f t="shared" si="3"/>
        <v>1.7753637023819824E-2</v>
      </c>
      <c r="AC29" s="195">
        <f t="shared" si="4"/>
        <v>2.4018954284629079E-2</v>
      </c>
      <c r="AD29" s="196">
        <f t="shared" si="14"/>
        <v>1.0153843687476596</v>
      </c>
      <c r="AE29" s="198">
        <f t="shared" si="0"/>
        <v>0.364687587224371</v>
      </c>
      <c r="AF29" s="198">
        <f t="shared" si="15"/>
        <v>0.38870654150900008</v>
      </c>
      <c r="AG29" s="121"/>
    </row>
    <row r="30" spans="1:33" x14ac:dyDescent="0.25">
      <c r="A30" s="206" t="s">
        <v>384</v>
      </c>
      <c r="B30" s="194" t="s">
        <v>242</v>
      </c>
      <c r="C30" s="211">
        <f>'viaj entrados lugar residen acu'!C30/'viaj entrados lugar residen acu'!$C30</f>
        <v>1</v>
      </c>
      <c r="D30" s="211">
        <f>'viaj entrados lugar residen acu'!D30/'viaj entrados lugar residen acu'!$D30</f>
        <v>1</v>
      </c>
      <c r="E30" s="211">
        <f>'viaj entrados lugar residen acu'!E30/'viaj entrados lugar residen acu'!$E30</f>
        <v>1</v>
      </c>
      <c r="F30" s="211">
        <f>'viaj entrados lugar residen acu'!F30/'viaj entrados lugar residen acu'!$F30</f>
        <v>1</v>
      </c>
      <c r="G30" s="211">
        <f>'viaj entrados lugar residen acu'!G30/'viaj entrados lugar residen acu'!$G30</f>
        <v>1</v>
      </c>
      <c r="H30" s="196">
        <f t="shared" si="5"/>
        <v>0</v>
      </c>
      <c r="I30" s="197">
        <f t="shared" si="6"/>
        <v>0</v>
      </c>
      <c r="J30" s="196">
        <f>G30/G$7</f>
        <v>1</v>
      </c>
      <c r="K30" s="198">
        <f t="shared" si="8"/>
        <v>1</v>
      </c>
      <c r="L30" s="211">
        <f>'viaj entrados lugar residen acu'!L30/'viaj entrados lugar residen acu'!$C30</f>
        <v>0.26140227775678737</v>
      </c>
      <c r="M30" s="211">
        <f>'viaj entrados lugar residen acu'!M30/'viaj entrados lugar residen acu'!$D30</f>
        <v>0.24787077826725404</v>
      </c>
      <c r="N30" s="211">
        <f>'viaj entrados lugar residen acu'!N30/'viaj entrados lugar residen acu'!$E30</f>
        <v>0.20121469279088147</v>
      </c>
      <c r="O30" s="211">
        <f>'viaj entrados lugar residen acu'!O30/'viaj entrados lugar residen acu'!$F30</f>
        <v>0.19431362725450901</v>
      </c>
      <c r="P30" s="211">
        <f>'viaj entrados lugar residen acu'!P30/'viaj entrados lugar residen acu'!$G30</f>
        <v>0.1850244167118828</v>
      </c>
      <c r="Q30" s="196">
        <f t="shared" si="9"/>
        <v>-4.780524492221716E-2</v>
      </c>
      <c r="R30" s="197">
        <f t="shared" si="10"/>
        <v>-0.29218513970244619</v>
      </c>
      <c r="S30" s="196">
        <f>P30/P$7</f>
        <v>0.68345329238760022</v>
      </c>
      <c r="T30" s="198">
        <f t="shared" si="12"/>
        <v>0.1850244167118828</v>
      </c>
      <c r="U30" s="211">
        <f>'viaj entrados lugar residen acu'!V30/'viaj entrados lugar residen acu'!$C30</f>
        <v>0.33939655637717925</v>
      </c>
      <c r="V30" s="211">
        <f>'viaj entrados lugar residen acu'!W30/'viaj entrados lugar residen acu'!$D30</f>
        <v>0.41688693098384727</v>
      </c>
      <c r="W30" s="211">
        <f>'viaj entrados lugar residen acu'!X30/'viaj entrados lugar residen acu'!$E30</f>
        <v>0.50967178335205288</v>
      </c>
      <c r="X30" s="211">
        <f>'viaj entrados lugar residen acu'!Y30/'viaj entrados lugar residen acu'!$F30</f>
        <v>0.45764028056112227</v>
      </c>
      <c r="Y30" s="211">
        <f>'viaj entrados lugar residen acu'!Z30/'viaj entrados lugar residen acu'!$G30</f>
        <v>0.44910924217760895</v>
      </c>
      <c r="Z30" s="196">
        <f t="shared" si="13"/>
        <v>-1.8641362541455542E-2</v>
      </c>
      <c r="AA30" s="197">
        <f t="shared" si="2"/>
        <v>0.32325809952680684</v>
      </c>
      <c r="AB30" s="195">
        <f t="shared" si="3"/>
        <v>-8.531038383513323E-3</v>
      </c>
      <c r="AC30" s="195">
        <f t="shared" si="4"/>
        <v>0.1097126858004297</v>
      </c>
      <c r="AD30" s="196">
        <f t="shared" si="14"/>
        <v>1.1731691023180082</v>
      </c>
      <c r="AE30" s="198">
        <f t="shared" si="0"/>
        <v>0.33939655637717925</v>
      </c>
      <c r="AF30" s="198">
        <f t="shared" si="15"/>
        <v>0.44910924217760895</v>
      </c>
      <c r="AG30" s="121"/>
    </row>
    <row r="31" spans="1:33" x14ac:dyDescent="0.25">
      <c r="A31" s="206" t="s">
        <v>224</v>
      </c>
      <c r="B31" s="194" t="s">
        <v>228</v>
      </c>
      <c r="C31" s="211">
        <f>'viaj entrados lugar residen acu'!C31/'viaj entrados lugar residen acu'!$C31</f>
        <v>1</v>
      </c>
      <c r="D31" s="211">
        <f>'viaj entrados lugar residen acu'!D31/'viaj entrados lugar residen acu'!$D31</f>
        <v>1</v>
      </c>
      <c r="E31" s="211">
        <f>'viaj entrados lugar residen acu'!E31/'viaj entrados lugar residen acu'!$E31</f>
        <v>1</v>
      </c>
      <c r="F31" s="211">
        <f>'viaj entrados lugar residen acu'!F31/'viaj entrados lugar residen acu'!$F31</f>
        <v>1</v>
      </c>
      <c r="G31" s="211">
        <f>'viaj entrados lugar residen acu'!G31/'viaj entrados lugar residen acu'!$G31</f>
        <v>1</v>
      </c>
      <c r="H31" s="196">
        <f t="shared" si="5"/>
        <v>0</v>
      </c>
      <c r="I31" s="197">
        <f t="shared" si="6"/>
        <v>0</v>
      </c>
      <c r="J31" s="196">
        <f t="shared" si="7"/>
        <v>1</v>
      </c>
      <c r="K31" s="198">
        <f t="shared" si="8"/>
        <v>1</v>
      </c>
      <c r="L31" s="211">
        <f>'viaj entrados lugar residen acu'!L31/'viaj entrados lugar residen acu'!$C31</f>
        <v>0.40876348652134253</v>
      </c>
      <c r="M31" s="211">
        <f>'viaj entrados lugar residen acu'!M31/'viaj entrados lugar residen acu'!$D31</f>
        <v>0.30576391630477695</v>
      </c>
      <c r="N31" s="211">
        <f>'viaj entrados lugar residen acu'!N31/'viaj entrados lugar residen acu'!$E31</f>
        <v>0.31031067086897796</v>
      </c>
      <c r="O31" s="211">
        <f>'viaj entrados lugar residen acu'!O31/'viaj entrados lugar residen acu'!$F31</f>
        <v>0.36555447874844249</v>
      </c>
      <c r="P31" s="211">
        <f>'viaj entrados lugar residen acu'!P31/'viaj entrados lugar residen acu'!$G31</f>
        <v>0.41349726547822818</v>
      </c>
      <c r="Q31" s="196">
        <f t="shared" si="9"/>
        <v>0.13115086674338805</v>
      </c>
      <c r="R31" s="197">
        <f t="shared" si="10"/>
        <v>1.1580728496987325E-2</v>
      </c>
      <c r="S31" s="196">
        <f t="shared" ref="S31:S36" si="16">P31/P$7</f>
        <v>1.5273987752893958</v>
      </c>
      <c r="T31" s="198">
        <f t="shared" si="12"/>
        <v>0.41349726547822818</v>
      </c>
      <c r="U31" s="211">
        <f>'viaj entrados lugar residen acu'!V31/'viaj entrados lugar residen acu'!$C31</f>
        <v>0.27922997074643768</v>
      </c>
      <c r="V31" s="211">
        <f>'viaj entrados lugar residen acu'!W31/'viaj entrados lugar residen acu'!$D31</f>
        <v>0.46032372680615868</v>
      </c>
      <c r="W31" s="211">
        <f>'viaj entrados lugar residen acu'!X31/'viaj entrados lugar residen acu'!$E31</f>
        <v>0.46807744259342637</v>
      </c>
      <c r="X31" s="211">
        <f>'viaj entrados lugar residen acu'!Y31/'viaj entrados lugar residen acu'!$F31</f>
        <v>0.38202962757856845</v>
      </c>
      <c r="Y31" s="211">
        <f>'viaj entrados lugar residen acu'!Z31/'viaj entrados lugar residen acu'!$G31</f>
        <v>0.37202020623721455</v>
      </c>
      <c r="Z31" s="196">
        <f t="shared" si="13"/>
        <v>-2.6200641570123695E-2</v>
      </c>
      <c r="AA31" s="197">
        <f t="shared" si="2"/>
        <v>0.3323075787413865</v>
      </c>
      <c r="AB31" s="195">
        <f t="shared" si="3"/>
        <v>-1.0009421341353908E-2</v>
      </c>
      <c r="AC31" s="195">
        <f t="shared" si="4"/>
        <v>9.2790235490776862E-2</v>
      </c>
      <c r="AD31" s="196">
        <f t="shared" si="14"/>
        <v>0.97179610305786934</v>
      </c>
      <c r="AE31" s="198">
        <f t="shared" si="0"/>
        <v>0.27922997074643768</v>
      </c>
      <c r="AF31" s="198">
        <f t="shared" si="15"/>
        <v>0.37202020623721455</v>
      </c>
      <c r="AG31" s="121"/>
    </row>
    <row r="32" spans="1:33" x14ac:dyDescent="0.25">
      <c r="A32" s="206" t="s">
        <v>220</v>
      </c>
      <c r="B32" s="194" t="s">
        <v>238</v>
      </c>
      <c r="C32" s="211">
        <f>'viaj entrados lugar residen acu'!C32/'viaj entrados lugar residen acu'!$C32</f>
        <v>1</v>
      </c>
      <c r="D32" s="211">
        <f>'viaj entrados lugar residen acu'!D32/'viaj entrados lugar residen acu'!$D32</f>
        <v>1</v>
      </c>
      <c r="E32" s="211">
        <f>'viaj entrados lugar residen acu'!E32/'viaj entrados lugar residen acu'!$E32</f>
        <v>1</v>
      </c>
      <c r="F32" s="211">
        <f>'viaj entrados lugar residen acu'!F32/'viaj entrados lugar residen acu'!$F32</f>
        <v>1</v>
      </c>
      <c r="G32" s="211">
        <f>'viaj entrados lugar residen acu'!G32/'viaj entrados lugar residen acu'!$G32</f>
        <v>1</v>
      </c>
      <c r="H32" s="196">
        <f t="shared" si="5"/>
        <v>0</v>
      </c>
      <c r="I32" s="197">
        <f t="shared" si="6"/>
        <v>0</v>
      </c>
      <c r="J32" s="196">
        <f t="shared" si="7"/>
        <v>1</v>
      </c>
      <c r="K32" s="198">
        <f t="shared" si="8"/>
        <v>1</v>
      </c>
      <c r="L32" s="211">
        <f>'viaj entrados lugar residen acu'!L32/'viaj entrados lugar residen acu'!$C32</f>
        <v>0.27020748217575902</v>
      </c>
      <c r="M32" s="211">
        <f>'viaj entrados lugar residen acu'!M32/'viaj entrados lugar residen acu'!$D32</f>
        <v>0.21830985915492956</v>
      </c>
      <c r="N32" s="211">
        <f>'viaj entrados lugar residen acu'!N32/'viaj entrados lugar residen acu'!$E32</f>
        <v>0.24610023232658479</v>
      </c>
      <c r="O32" s="211">
        <f>'viaj entrados lugar residen acu'!O32/'viaj entrados lugar residen acu'!$F32</f>
        <v>0.2329560550507466</v>
      </c>
      <c r="P32" s="211">
        <f>'viaj entrados lugar residen acu'!P32/'viaj entrados lugar residen acu'!$G32</f>
        <v>0.18355552130692765</v>
      </c>
      <c r="Q32" s="196">
        <f t="shared" si="9"/>
        <v>-0.21205945358689071</v>
      </c>
      <c r="R32" s="197">
        <f t="shared" si="10"/>
        <v>-0.32068675586291784</v>
      </c>
      <c r="S32" s="196">
        <f t="shared" si="16"/>
        <v>0.6780274063422308</v>
      </c>
      <c r="T32" s="198">
        <f t="shared" si="12"/>
        <v>0.18355552130692765</v>
      </c>
      <c r="U32" s="211">
        <f>'viaj entrados lugar residen acu'!V32/'viaj entrados lugar residen acu'!$C32</f>
        <v>0.5427381238484339</v>
      </c>
      <c r="V32" s="211">
        <f>'viaj entrados lugar residen acu'!W32/'viaj entrados lugar residen acu'!$D32</f>
        <v>0.62075393537696766</v>
      </c>
      <c r="W32" s="211">
        <f>'viaj entrados lugar residen acu'!X32/'viaj entrados lugar residen acu'!$E32</f>
        <v>0.67407899103883173</v>
      </c>
      <c r="X32" s="211">
        <f>'viaj entrados lugar residen acu'!Y32/'viaj entrados lugar residen acu'!$F32</f>
        <v>0.5327594452415112</v>
      </c>
      <c r="Y32" s="211">
        <f>'viaj entrados lugar residen acu'!Z32/'viaj entrados lugar residen acu'!$G32</f>
        <v>0.49291053402173074</v>
      </c>
      <c r="Z32" s="196">
        <f t="shared" si="13"/>
        <v>-7.4797193321867961E-2</v>
      </c>
      <c r="AA32" s="197">
        <f t="shared" si="2"/>
        <v>-9.1807793919813308E-2</v>
      </c>
      <c r="AB32" s="195">
        <f t="shared" si="3"/>
        <v>-3.9848911219780458E-2</v>
      </c>
      <c r="AC32" s="195">
        <f t="shared" si="4"/>
        <v>-4.9827589826703156E-2</v>
      </c>
      <c r="AD32" s="196">
        <f t="shared" si="14"/>
        <v>1.2875874161874337</v>
      </c>
      <c r="AE32" s="198">
        <f t="shared" si="0"/>
        <v>0.5427381238484339</v>
      </c>
      <c r="AF32" s="198">
        <f t="shared" si="15"/>
        <v>0.49291053402173074</v>
      </c>
      <c r="AG32" s="121"/>
    </row>
    <row r="33" spans="1:35" x14ac:dyDescent="0.25">
      <c r="A33" s="206" t="s">
        <v>226</v>
      </c>
      <c r="B33" s="194" t="s">
        <v>234</v>
      </c>
      <c r="C33" s="211">
        <f>'viaj entrados lugar residen acu'!C33/'viaj entrados lugar residen acu'!$C33</f>
        <v>1</v>
      </c>
      <c r="D33" s="211">
        <f>'viaj entrados lugar residen acu'!D33/'viaj entrados lugar residen acu'!$D33</f>
        <v>1</v>
      </c>
      <c r="E33" s="211">
        <f>'viaj entrados lugar residen acu'!E33/'viaj entrados lugar residen acu'!$E33</f>
        <v>1</v>
      </c>
      <c r="F33" s="211">
        <f>'viaj entrados lugar residen acu'!F33/'viaj entrados lugar residen acu'!$F33</f>
        <v>1</v>
      </c>
      <c r="G33" s="211">
        <f>'viaj entrados lugar residen acu'!G33/'viaj entrados lugar residen acu'!$G33</f>
        <v>1</v>
      </c>
      <c r="H33" s="196">
        <f t="shared" si="5"/>
        <v>0</v>
      </c>
      <c r="I33" s="197">
        <f t="shared" si="6"/>
        <v>0</v>
      </c>
      <c r="J33" s="196">
        <f t="shared" si="7"/>
        <v>1</v>
      </c>
      <c r="K33" s="198">
        <f t="shared" si="8"/>
        <v>1</v>
      </c>
      <c r="L33" s="211">
        <f>'viaj entrados lugar residen acu'!L33/'viaj entrados lugar residen acu'!$C33</f>
        <v>0.35915200221698768</v>
      </c>
      <c r="M33" s="211">
        <f>'viaj entrados lugar residen acu'!M33/'viaj entrados lugar residen acu'!$D33</f>
        <v>0.32709186658864831</v>
      </c>
      <c r="N33" s="211">
        <f>'viaj entrados lugar residen acu'!N33/'viaj entrados lugar residen acu'!$E33</f>
        <v>0.30107627515208235</v>
      </c>
      <c r="O33" s="211">
        <f>'viaj entrados lugar residen acu'!O33/'viaj entrados lugar residen acu'!$F33</f>
        <v>0.35022433359725519</v>
      </c>
      <c r="P33" s="211">
        <f>'viaj entrados lugar residen acu'!P33/'viaj entrados lugar residen acu'!$G33</f>
        <v>0.35784017278617708</v>
      </c>
      <c r="Q33" s="196">
        <f t="shared" si="9"/>
        <v>2.1745602627599947E-2</v>
      </c>
      <c r="R33" s="197">
        <f t="shared" si="10"/>
        <v>-3.6525744607098787E-3</v>
      </c>
      <c r="S33" s="196">
        <f t="shared" si="16"/>
        <v>1.3218095675453285</v>
      </c>
      <c r="T33" s="198">
        <f t="shared" si="12"/>
        <v>0.35784017278617708</v>
      </c>
      <c r="U33" s="211">
        <f>'viaj entrados lugar residen acu'!V33/'viaj entrados lugar residen acu'!$C33</f>
        <v>0.23943466814465844</v>
      </c>
      <c r="V33" s="211">
        <f>'viaj entrados lugar residen acu'!W33/'viaj entrados lugar residen acu'!$D33</f>
        <v>0.28262141603276769</v>
      </c>
      <c r="W33" s="211">
        <f>'viaj entrados lugar residen acu'!X33/'viaj entrados lugar residen acu'!$E33</f>
        <v>0.25297145531118392</v>
      </c>
      <c r="X33" s="211">
        <f>'viaj entrados lugar residen acu'!Y33/'viaj entrados lugar residen acu'!$F33</f>
        <v>0.28661916072842436</v>
      </c>
      <c r="Y33" s="211">
        <f>'viaj entrados lugar residen acu'!Z33/'viaj entrados lugar residen acu'!$G33</f>
        <v>0.27585313174946002</v>
      </c>
      <c r="Z33" s="196">
        <f t="shared" si="13"/>
        <v>-3.7562139780198733E-2</v>
      </c>
      <c r="AA33" s="197">
        <f t="shared" si="2"/>
        <v>0.15210188184945195</v>
      </c>
      <c r="AB33" s="195">
        <f t="shared" si="3"/>
        <v>-1.0766028978964337E-2</v>
      </c>
      <c r="AC33" s="195">
        <f t="shared" si="4"/>
        <v>3.6418463604801582E-2</v>
      </c>
      <c r="AD33" s="196">
        <f t="shared" si="14"/>
        <v>0.72058719917890834</v>
      </c>
      <c r="AE33" s="198">
        <f t="shared" si="0"/>
        <v>0.23943466814465844</v>
      </c>
      <c r="AF33" s="198">
        <f t="shared" si="15"/>
        <v>0.27585313174946002</v>
      </c>
      <c r="AG33" s="121"/>
    </row>
    <row r="34" spans="1:35" x14ac:dyDescent="0.25">
      <c r="A34" s="206" t="s">
        <v>222</v>
      </c>
      <c r="B34" s="194" t="s">
        <v>240</v>
      </c>
      <c r="C34" s="211">
        <f>'viaj entrados lugar residen acu'!C34/'viaj entrados lugar residen acu'!$C34</f>
        <v>1</v>
      </c>
      <c r="D34" s="211">
        <f>'viaj entrados lugar residen acu'!D34/'viaj entrados lugar residen acu'!$D34</f>
        <v>1</v>
      </c>
      <c r="E34" s="211">
        <f>'viaj entrados lugar residen acu'!E34/'viaj entrados lugar residen acu'!$E34</f>
        <v>1</v>
      </c>
      <c r="F34" s="211">
        <f>'viaj entrados lugar residen acu'!F34/'viaj entrados lugar residen acu'!$F34</f>
        <v>1</v>
      </c>
      <c r="G34" s="211">
        <f>'viaj entrados lugar residen acu'!G34/'viaj entrados lugar residen acu'!$G34</f>
        <v>1</v>
      </c>
      <c r="H34" s="196">
        <f t="shared" si="5"/>
        <v>0</v>
      </c>
      <c r="I34" s="197">
        <f t="shared" si="6"/>
        <v>0</v>
      </c>
      <c r="J34" s="196">
        <f t="shared" si="7"/>
        <v>1</v>
      </c>
      <c r="K34" s="198">
        <f t="shared" si="8"/>
        <v>1</v>
      </c>
      <c r="L34" s="211">
        <f>'viaj entrados lugar residen acu'!L34/'viaj entrados lugar residen acu'!$C34</f>
        <v>8.9146766836597793E-2</v>
      </c>
      <c r="M34" s="211">
        <f>'viaj entrados lugar residen acu'!M34/'viaj entrados lugar residen acu'!$D34</f>
        <v>0.14462989840348331</v>
      </c>
      <c r="N34" s="211">
        <f>'viaj entrados lugar residen acu'!N34/'viaj entrados lugar residen acu'!$E34</f>
        <v>0.25333587495234466</v>
      </c>
      <c r="O34" s="211">
        <f>'viaj entrados lugar residen acu'!O34/'viaj entrados lugar residen acu'!$F34</f>
        <v>0.24025202092249168</v>
      </c>
      <c r="P34" s="211">
        <f>'viaj entrados lugar residen acu'!P34/'viaj entrados lugar residen acu'!$G34</f>
        <v>0.22370462302202918</v>
      </c>
      <c r="Q34" s="196">
        <f t="shared" si="9"/>
        <v>-6.8875166322954318E-2</v>
      </c>
      <c r="R34" s="197">
        <f t="shared" si="10"/>
        <v>1.5093969300319121</v>
      </c>
      <c r="S34" s="196">
        <f t="shared" si="16"/>
        <v>0.82633235031251762</v>
      </c>
      <c r="T34" s="198">
        <f t="shared" si="12"/>
        <v>0.22370462302202918</v>
      </c>
      <c r="U34" s="211">
        <f>'viaj entrados lugar residen acu'!V34/'viaj entrados lugar residen acu'!$C34</f>
        <v>0.8632501565155174</v>
      </c>
      <c r="V34" s="211">
        <f>'viaj entrados lugar residen acu'!W34/'viaj entrados lugar residen acu'!$D34</f>
        <v>0.7825834542815675</v>
      </c>
      <c r="W34" s="211">
        <f>'viaj entrados lugar residen acu'!X34/'viaj entrados lugar residen acu'!$E34</f>
        <v>0.61627906976744184</v>
      </c>
      <c r="X34" s="211">
        <f>'viaj entrados lugar residen acu'!Y34/'viaj entrados lugar residen acu'!$F34</f>
        <v>0.58559201141226824</v>
      </c>
      <c r="Y34" s="211">
        <f>'viaj entrados lugar residen acu'!Z34/'viaj entrados lugar residen acu'!$G34</f>
        <v>0.62022959975178404</v>
      </c>
      <c r="Z34" s="196">
        <f t="shared" si="13"/>
        <v>5.9149694095007588E-2</v>
      </c>
      <c r="AA34" s="197">
        <f t="shared" si="2"/>
        <v>-0.28151811491662893</v>
      </c>
      <c r="AB34" s="195">
        <f t="shared" si="3"/>
        <v>3.4637588339515801E-2</v>
      </c>
      <c r="AC34" s="195">
        <f t="shared" si="4"/>
        <v>-0.24302055676373335</v>
      </c>
      <c r="AD34" s="196">
        <f t="shared" si="14"/>
        <v>1.6201719636045722</v>
      </c>
      <c r="AE34" s="198">
        <f t="shared" si="0"/>
        <v>0.8632501565155174</v>
      </c>
      <c r="AF34" s="198">
        <f t="shared" si="15"/>
        <v>0.62022959975178404</v>
      </c>
      <c r="AG34" s="121"/>
    </row>
    <row r="35" spans="1:35" x14ac:dyDescent="0.25">
      <c r="A35" s="206" t="s">
        <v>385</v>
      </c>
      <c r="B35" s="194" t="s">
        <v>218</v>
      </c>
      <c r="C35" s="211">
        <f>'viaj entrados lugar residen acu'!C35/'viaj entrados lugar residen acu'!$C35</f>
        <v>1</v>
      </c>
      <c r="D35" s="211">
        <f>'viaj entrados lugar residen acu'!D35/'viaj entrados lugar residen acu'!$D35</f>
        <v>1</v>
      </c>
      <c r="E35" s="211">
        <f>'viaj entrados lugar residen acu'!E35/'viaj entrados lugar residen acu'!$E35</f>
        <v>1</v>
      </c>
      <c r="F35" s="211">
        <f>'viaj entrados lugar residen acu'!F35/'viaj entrados lugar residen acu'!$F35</f>
        <v>1</v>
      </c>
      <c r="G35" s="211">
        <f>'viaj entrados lugar residen acu'!G35/'viaj entrados lugar residen acu'!$G35</f>
        <v>1</v>
      </c>
      <c r="H35" s="196">
        <f t="shared" si="5"/>
        <v>0</v>
      </c>
      <c r="I35" s="197">
        <f t="shared" si="6"/>
        <v>0</v>
      </c>
      <c r="J35" s="196">
        <f t="shared" si="7"/>
        <v>1</v>
      </c>
      <c r="K35" s="198">
        <f t="shared" si="8"/>
        <v>1</v>
      </c>
      <c r="L35" s="211">
        <f>'viaj entrados lugar residen acu'!L35/'viaj entrados lugar residen acu'!$C35</f>
        <v>0.31869369369369371</v>
      </c>
      <c r="M35" s="211">
        <f>'viaj entrados lugar residen acu'!M35/'viaj entrados lugar residen acu'!$D35</f>
        <v>0.27437722419928828</v>
      </c>
      <c r="N35" s="211">
        <f>'viaj entrados lugar residen acu'!N35/'viaj entrados lugar residen acu'!$E35</f>
        <v>0.3604004449388209</v>
      </c>
      <c r="O35" s="211">
        <f>'viaj entrados lugar residen acu'!O35/'viaj entrados lugar residen acu'!$F35</f>
        <v>0.28903200624512099</v>
      </c>
      <c r="P35" s="211">
        <f>'viaj entrados lugar residen acu'!P35/'viaj entrados lugar residen acu'!$G35</f>
        <v>0.29467884977156678</v>
      </c>
      <c r="Q35" s="196">
        <f t="shared" si="9"/>
        <v>1.9537087258276964E-2</v>
      </c>
      <c r="R35" s="197">
        <f t="shared" si="10"/>
        <v>-7.5353997889924806E-2</v>
      </c>
      <c r="S35" s="196">
        <f t="shared" si="16"/>
        <v>1.0885008241208733</v>
      </c>
      <c r="T35" s="198">
        <f t="shared" si="12"/>
        <v>0.29467884977156678</v>
      </c>
      <c r="U35" s="211">
        <f>'viaj entrados lugar residen acu'!V35/'viaj entrados lugar residen acu'!$C35</f>
        <v>0.4266141141141141</v>
      </c>
      <c r="V35" s="211">
        <f>'viaj entrados lugar residen acu'!W35/'viaj entrados lugar residen acu'!$D35</f>
        <v>0.47580071174377225</v>
      </c>
      <c r="W35" s="211">
        <f>'viaj entrados lugar residen acu'!X35/'viaj entrados lugar residen acu'!$E35</f>
        <v>0.37819799777530588</v>
      </c>
      <c r="X35" s="211">
        <f>'viaj entrados lugar residen acu'!Y35/'viaj entrados lugar residen acu'!$F35</f>
        <v>0.48028883684621387</v>
      </c>
      <c r="Y35" s="211">
        <f>'viaj entrados lugar residen acu'!Z35/'viaj entrados lugar residen acu'!$G35</f>
        <v>0.48642837946788497</v>
      </c>
      <c r="Z35" s="196">
        <f t="shared" si="13"/>
        <v>1.2783021695832009E-2</v>
      </c>
      <c r="AA35" s="197">
        <f t="shared" si="2"/>
        <v>0.14020695371970571</v>
      </c>
      <c r="AB35" s="195">
        <f t="shared" si="3"/>
        <v>6.1395426216711013E-3</v>
      </c>
      <c r="AC35" s="195">
        <f t="shared" si="4"/>
        <v>5.9814265353770879E-2</v>
      </c>
      <c r="AD35" s="196">
        <f t="shared" si="14"/>
        <v>1.2706546463291495</v>
      </c>
      <c r="AE35" s="198">
        <f t="shared" si="0"/>
        <v>0.4266141141141141</v>
      </c>
      <c r="AF35" s="198">
        <f t="shared" si="15"/>
        <v>0.48642837946788497</v>
      </c>
      <c r="AG35" s="121"/>
    </row>
    <row r="36" spans="1:35" x14ac:dyDescent="0.25">
      <c r="A36" s="199" t="s">
        <v>386</v>
      </c>
      <c r="B36" s="200" t="s">
        <v>386</v>
      </c>
      <c r="C36" s="213">
        <f>'viaj entrados lugar residen acu'!C36/'viaj entrados lugar residen acu'!$C36</f>
        <v>1</v>
      </c>
      <c r="D36" s="213">
        <f>'viaj entrados lugar residen acu'!D36/'viaj entrados lugar residen acu'!$D36</f>
        <v>1</v>
      </c>
      <c r="E36" s="213">
        <f>'viaj entrados lugar residen acu'!E36/'viaj entrados lugar residen acu'!$E36</f>
        <v>1</v>
      </c>
      <c r="F36" s="213">
        <f>'viaj entrados lugar residen acu'!F36/'viaj entrados lugar residen acu'!$F36</f>
        <v>1</v>
      </c>
      <c r="G36" s="213">
        <f>'viaj entrados lugar residen acu'!G36/'viaj entrados lugar residen acu'!$G36</f>
        <v>1</v>
      </c>
      <c r="H36" s="202">
        <f t="shared" si="5"/>
        <v>0</v>
      </c>
      <c r="I36" s="203">
        <f t="shared" si="6"/>
        <v>0</v>
      </c>
      <c r="J36" s="202">
        <f t="shared" si="7"/>
        <v>1</v>
      </c>
      <c r="K36" s="204">
        <f t="shared" si="8"/>
        <v>1</v>
      </c>
      <c r="L36" s="213">
        <f>'viaj entrados lugar residen acu'!L36/'viaj entrados lugar residen acu'!$C36</f>
        <v>0.27248924630634003</v>
      </c>
      <c r="M36" s="213">
        <f>'viaj entrados lugar residen acu'!M36/'viaj entrados lugar residen acu'!$D36</f>
        <v>0.25280699338209178</v>
      </c>
      <c r="N36" s="213">
        <f>'viaj entrados lugar residen acu'!N36/'viaj entrados lugar residen acu'!$E36</f>
        <v>0.3048226571371318</v>
      </c>
      <c r="O36" s="213">
        <f>'viaj entrados lugar residen acu'!O36/'viaj entrados lugar residen acu'!$F36</f>
        <v>0.24569481732495102</v>
      </c>
      <c r="P36" s="213">
        <f>'viaj entrados lugar residen acu'!P36/'viaj entrados lugar residen acu'!$G36</f>
        <v>0.27749254948190666</v>
      </c>
      <c r="Q36" s="202">
        <f t="shared" si="9"/>
        <v>0.12941962920976313</v>
      </c>
      <c r="R36" s="203">
        <f t="shared" si="10"/>
        <v>1.83614701988708E-2</v>
      </c>
      <c r="S36" s="202">
        <f t="shared" si="16"/>
        <v>1.0250171297757054</v>
      </c>
      <c r="T36" s="204">
        <f t="shared" si="12"/>
        <v>0.27749254948190666</v>
      </c>
      <c r="U36" s="213">
        <f>'viaj entrados lugar residen acu'!V36/'viaj entrados lugar residen acu'!$C36</f>
        <v>0.4715300969836223</v>
      </c>
      <c r="V36" s="213">
        <f>'viaj entrados lugar residen acu'!W36/'viaj entrados lugar residen acu'!$D36</f>
        <v>0.49409607202139766</v>
      </c>
      <c r="W36" s="213">
        <f>'viaj entrados lugar residen acu'!X36/'viaj entrados lugar residen acu'!$E36</f>
        <v>0.51585064457952046</v>
      </c>
      <c r="X36" s="213">
        <f>'viaj entrados lugar residen acu'!Y36/'viaj entrados lugar residen acu'!$F36</f>
        <v>0.50847018598145366</v>
      </c>
      <c r="Y36" s="213">
        <f>'viaj entrados lugar residen acu'!Z36/'viaj entrados lugar residen acu'!$G36</f>
        <v>0.4854900815838617</v>
      </c>
      <c r="Z36" s="202">
        <f t="shared" si="13"/>
        <v>-4.5194595536089399E-2</v>
      </c>
      <c r="AA36" s="203">
        <f t="shared" si="2"/>
        <v>2.9605712741437751E-2</v>
      </c>
      <c r="AB36" s="201">
        <f>Y36-X36</f>
        <v>-2.2980104397591961E-2</v>
      </c>
      <c r="AC36" s="201">
        <f t="shared" si="4"/>
        <v>1.3959984600239395E-2</v>
      </c>
      <c r="AD36" s="202">
        <f t="shared" si="14"/>
        <v>1.268203612186612</v>
      </c>
      <c r="AE36" s="204">
        <f t="shared" si="0"/>
        <v>0.4715300969836223</v>
      </c>
      <c r="AF36" s="204">
        <f t="shared" si="15"/>
        <v>0.4854900815838617</v>
      </c>
      <c r="AG36" s="121"/>
    </row>
    <row r="37" spans="1:35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A37" s="121"/>
      <c r="AG37" s="121"/>
      <c r="AH37" s="121"/>
    </row>
    <row r="38" spans="1:35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1" t="s">
        <v>105</v>
      </c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2"/>
      <c r="AG38" s="50"/>
      <c r="AH38" s="50"/>
      <c r="AI38" s="50"/>
    </row>
    <row r="39" spans="1:35" s="184" customFormat="1" ht="75" x14ac:dyDescent="0.25">
      <c r="B39" s="180"/>
      <c r="C39" s="181" t="s">
        <v>529</v>
      </c>
      <c r="D39" s="181" t="s">
        <v>530</v>
      </c>
      <c r="E39" s="181" t="s">
        <v>531</v>
      </c>
      <c r="F39" s="181" t="s">
        <v>532</v>
      </c>
      <c r="G39" s="181" t="s">
        <v>533</v>
      </c>
      <c r="H39" s="182" t="str">
        <f>CONCATENATE("var. ",RIGHT(G39,2),"/",RIGHT(F39,2))</f>
        <v>var. 23/22</v>
      </c>
      <c r="I39" s="182" t="str">
        <f>CONCATENATE("var. ",RIGHT(G39,2),"/",RIGHT(C39,2))</f>
        <v>var. 23/19</v>
      </c>
      <c r="J39" s="182" t="str">
        <f>CONCATENATE("Cuota s/ total lugares de residencia ",RIGHT(G39,4))</f>
        <v>Cuota s/ total lugares de residencia 2023</v>
      </c>
      <c r="K39" s="183" t="str">
        <f>CONCATENATE("cuota s/ Canarias ",RIGHT(G39,4))</f>
        <v>cuota s/ Canarias 2023</v>
      </c>
      <c r="L39" s="181" t="s">
        <v>529</v>
      </c>
      <c r="M39" s="181" t="s">
        <v>530</v>
      </c>
      <c r="N39" s="181" t="s">
        <v>531</v>
      </c>
      <c r="O39" s="181" t="s">
        <v>532</v>
      </c>
      <c r="P39" s="181" t="s">
        <v>533</v>
      </c>
      <c r="Q39" s="182" t="str">
        <f>CONCATENATE("var. ",RIGHT(P39,2),"/",RIGHT(O39,2))</f>
        <v>var. 23/22</v>
      </c>
      <c r="R39" s="182" t="str">
        <f>CONCATENATE("var. ",RIGHT(P39,2),"/",RIGHT(L39,2))</f>
        <v>var. 23/19</v>
      </c>
      <c r="S39" s="182" t="str">
        <f>CONCATENATE("Cuota s/ total lugares de residencia ",RIGHT(P39,4))</f>
        <v>Cuota s/ total lugares de residencia 2023</v>
      </c>
      <c r="T39" s="183" t="str">
        <f>CONCATENATE("cuota s/ Canarias ",RIGHT(P39,4))</f>
        <v>cuota s/ Canarias 2023</v>
      </c>
      <c r="U39" s="181" t="s">
        <v>529</v>
      </c>
      <c r="V39" s="181" t="s">
        <v>530</v>
      </c>
      <c r="W39" s="181" t="s">
        <v>531</v>
      </c>
      <c r="X39" s="181" t="s">
        <v>532</v>
      </c>
      <c r="Y39" s="181" t="s">
        <v>533</v>
      </c>
      <c r="Z39" s="182" t="str">
        <f>CONCATENATE("var. ",RIGHT(Y39,2),"/",RIGHT(X39,2))</f>
        <v>var. 23/22</v>
      </c>
      <c r="AA39" s="182" t="str">
        <f>CONCATENATE("var. ",RIGHT(Y39,2),"/",RIGHT(U39,2))</f>
        <v>var. 23/19</v>
      </c>
      <c r="AB39" s="181" t="str">
        <f>CONCATENATE("dif. ",RIGHT(Y39,2),"/",RIGHT(X39,2))</f>
        <v>dif. 23/22</v>
      </c>
      <c r="AC39" s="181" t="str">
        <f>CONCATENATE("dif. ",RIGHT(Y39,2),"/",RIGHT(U39,2))</f>
        <v>dif. 23/19</v>
      </c>
      <c r="AD39" s="182" t="str">
        <f>CONCATENATE("Cuota s/ total lugares de residencia ",RIGHT(Y39,4))</f>
        <v>Cuota s/ total lugares de residencia 2023</v>
      </c>
      <c r="AE39" s="183" t="str">
        <f>CONCATENATE("cuota s/ Canarias ",RIGHT(Y39,4))</f>
        <v>cuota s/ Canarias 2023</v>
      </c>
      <c r="AF39" s="183" t="str">
        <f>CONCATENATE("cuota s/ Canarias ",RIGHT(Z39,4))</f>
        <v>cuota s/ Canarias 3/22</v>
      </c>
      <c r="AG39" s="205"/>
      <c r="AH39" s="205"/>
      <c r="AI39" s="205"/>
    </row>
    <row r="40" spans="1:35" x14ac:dyDescent="0.25">
      <c r="B40" s="185" t="s">
        <v>134</v>
      </c>
      <c r="C40" s="209">
        <f>'viaj entrados lugar residen acu'!C40/'viaj entrados lugar residen acu'!$C7</f>
        <v>0.13405051408526752</v>
      </c>
      <c r="D40" s="209">
        <f>'viaj entrados lugar residen acu'!D40/'viaj entrados lugar residen acu'!$D7</f>
        <v>0.13795412911307511</v>
      </c>
      <c r="E40" s="209">
        <f>'viaj entrados lugar residen acu'!E40/'viaj entrados lugar residen acu'!$E7</f>
        <v>0.15282404605975222</v>
      </c>
      <c r="F40" s="209">
        <f>'viaj entrados lugar residen acu'!F40/'viaj entrados lugar residen acu'!$F7</f>
        <v>0.14655320336118685</v>
      </c>
      <c r="G40" s="209">
        <f>'viaj entrados lugar residen acu'!G40/'viaj entrados lugar residen acu'!$G7</f>
        <v>0.14295950315476352</v>
      </c>
      <c r="H40" s="187">
        <f>IFERROR(G40/F40-1,"-")</f>
        <v>-2.4521471547547802E-2</v>
      </c>
      <c r="I40" s="187">
        <f>IFERROR(G40/C40-1,"-")</f>
        <v>6.6459939600299611E-2</v>
      </c>
      <c r="J40" s="187">
        <f t="shared" ref="J40:J69" si="17">G40/G$40</f>
        <v>1</v>
      </c>
      <c r="K40" s="188">
        <f>G40/$G7</f>
        <v>0.14295950315476352</v>
      </c>
      <c r="L40" s="209">
        <f>'viaj entrados lugar residen acu'!L40/'viaj entrados lugar residen acu'!$C7</f>
        <v>0.17995726620438526</v>
      </c>
      <c r="M40" s="209">
        <f>'viaj entrados lugar residen acu'!M40/'viaj entrados lugar residen acu'!$D7</f>
        <v>0.15946694123216379</v>
      </c>
      <c r="N40" s="209">
        <f>'viaj entrados lugar residen acu'!N40/'viaj entrados lugar residen acu'!$E7</f>
        <v>0.12995169841407053</v>
      </c>
      <c r="O40" s="209">
        <f>'viaj entrados lugar residen acu'!O40/'viaj entrados lugar residen acu'!$F7</f>
        <v>0.18086278857038457</v>
      </c>
      <c r="P40" s="209">
        <f>'viaj entrados lugar residen acu'!P40/'viaj entrados lugar residen acu'!$G7</f>
        <v>0.18153307578748457</v>
      </c>
      <c r="Q40" s="187">
        <f>IFERROR(P40/O40-1,"-")</f>
        <v>3.7060537570952068E-3</v>
      </c>
      <c r="R40" s="187">
        <f>IFERROR(P40/L40-1,"-")</f>
        <v>8.7565765825181607E-3</v>
      </c>
      <c r="S40" s="187">
        <f t="shared" ref="S40:S69" si="18">P40/P$40</f>
        <v>1</v>
      </c>
      <c r="T40" s="188">
        <f>P40/$G7</f>
        <v>0.18153307578748457</v>
      </c>
      <c r="U40" s="209">
        <f>'viaj entrados lugar residen acu'!U40/'viaj entrados lugar residen acu'!$C7</f>
        <v>1.9325023138861672E-2</v>
      </c>
      <c r="V40" s="209">
        <f>'viaj entrados lugar residen acu'!V40/'viaj entrados lugar residen acu'!$D7</f>
        <v>4.7072622308098937E-2</v>
      </c>
      <c r="W40" s="209">
        <f>'viaj entrados lugar residen acu'!W40/'viaj entrados lugar residen acu'!$E7</f>
        <v>2.0658733328237176E-2</v>
      </c>
      <c r="X40" s="209">
        <f>'viaj entrados lugar residen acu'!X40/'viaj entrados lugar residen acu'!$F7</f>
        <v>6.3026574213865209E-3</v>
      </c>
      <c r="Y40" s="209">
        <f>'viaj entrados lugar residen acu'!Y40/'viaj entrados lugar residen acu'!$G7</f>
        <v>1.1363604632161689E-2</v>
      </c>
      <c r="Z40" s="187">
        <f>IFERROR(Y40/X40-1,"-")</f>
        <v>0.80298624412015251</v>
      </c>
      <c r="AA40" s="187">
        <f t="shared" ref="AA40:AA69" si="19">IFERROR(Y40/U40-1,"-")</f>
        <v>-0.41197459115533797</v>
      </c>
      <c r="AB40" s="186">
        <f>Y40-X40</f>
        <v>5.0609472107751678E-3</v>
      </c>
      <c r="AC40" s="186">
        <f>Y40-U40</f>
        <v>-7.9614185066999837E-3</v>
      </c>
      <c r="AD40" s="187">
        <f t="shared" ref="AD40:AD69" si="20">Y40/Y$40</f>
        <v>1</v>
      </c>
      <c r="AE40" s="188">
        <f>Y40/$G7</f>
        <v>1.1363604632161689E-2</v>
      </c>
      <c r="AF40" s="188">
        <f>Z40/$G7</f>
        <v>0.80298624412015251</v>
      </c>
      <c r="AG40" s="50"/>
      <c r="AH40" s="50"/>
      <c r="AI40" s="50"/>
    </row>
    <row r="41" spans="1:35" x14ac:dyDescent="0.25">
      <c r="B41" s="189" t="s">
        <v>167</v>
      </c>
      <c r="C41" s="210">
        <f>'viaj entrados lugar residen acu'!C41/'viaj entrados lugar residen acu'!$C8</f>
        <v>8.7346513252464605E-2</v>
      </c>
      <c r="D41" s="210">
        <f>'viaj entrados lugar residen acu'!D41/'viaj entrados lugar residen acu'!$D8</f>
        <v>8.6554664151423308E-2</v>
      </c>
      <c r="E41" s="210">
        <f>'viaj entrados lugar residen acu'!E41/'viaj entrados lugar residen acu'!$E8</f>
        <v>8.8999071145379041E-2</v>
      </c>
      <c r="F41" s="210">
        <f>'viaj entrados lugar residen acu'!F41/'viaj entrados lugar residen acu'!$F8</f>
        <v>9.6334046401845633E-2</v>
      </c>
      <c r="G41" s="210">
        <f>'viaj entrados lugar residen acu'!G41/'viaj entrados lugar residen acu'!$G8</f>
        <v>9.4066957252169986E-2</v>
      </c>
      <c r="H41" s="191">
        <f>IFERROR(G41/F41-1,"-")</f>
        <v>-2.3533623203355947E-2</v>
      </c>
      <c r="I41" s="192">
        <f>IFERROR(G41/C41-1,"-")</f>
        <v>7.6940037437793762E-2</v>
      </c>
      <c r="J41" s="191">
        <f t="shared" si="17"/>
        <v>0.65799723121824238</v>
      </c>
      <c r="K41" s="193">
        <f t="shared" ref="K41:K69" si="21">G41/$G8</f>
        <v>9.4066957252169986E-2</v>
      </c>
      <c r="L41" s="210">
        <f>'viaj entrados lugar residen acu'!L41/'viaj entrados lugar residen acu'!$C8</f>
        <v>0.11325798513277945</v>
      </c>
      <c r="M41" s="210">
        <f>'viaj entrados lugar residen acu'!M41/'viaj entrados lugar residen acu'!$D8</f>
        <v>0.12086283092053668</v>
      </c>
      <c r="N41" s="210">
        <f>'viaj entrados lugar residen acu'!N41/'viaj entrados lugar residen acu'!$E8</f>
        <v>0.12208583536213477</v>
      </c>
      <c r="O41" s="210">
        <f>'viaj entrados lugar residen acu'!O41/'viaj entrados lugar residen acu'!$F8</f>
        <v>0.13230573323067987</v>
      </c>
      <c r="P41" s="210">
        <f>'viaj entrados lugar residen acu'!P41/'viaj entrados lugar residen acu'!$G8</f>
        <v>0.13125295147667862</v>
      </c>
      <c r="Q41" s="191">
        <f>IFERROR(P41/O41-1,"-")</f>
        <v>-7.9571892184421289E-3</v>
      </c>
      <c r="R41" s="192">
        <f>IFERROR(P41/L41-1,"-")</f>
        <v>0.15888474726795243</v>
      </c>
      <c r="S41" s="191">
        <f t="shared" si="18"/>
        <v>0.72302499644931151</v>
      </c>
      <c r="T41" s="193">
        <f t="shared" ref="T41:T69" si="22">P41/$G8</f>
        <v>0.13125295147667862</v>
      </c>
      <c r="U41" s="210">
        <f>'viaj entrados lugar residen acu'!U41/'viaj entrados lugar residen acu'!$C8</f>
        <v>3.3959241478738515E-2</v>
      </c>
      <c r="V41" s="210">
        <f>'viaj entrados lugar residen acu'!V41/'viaj entrados lugar residen acu'!$D8</f>
        <v>8.0945706776319973E-2</v>
      </c>
      <c r="W41" s="210">
        <f>'viaj entrados lugar residen acu'!W41/'viaj entrados lugar residen acu'!$E8</f>
        <v>1.6631741828701391E-2</v>
      </c>
      <c r="X41" s="210">
        <f>'viaj entrados lugar residen acu'!X41/'viaj entrados lugar residen acu'!$F8</f>
        <v>1.8887879522501618E-2</v>
      </c>
      <c r="Y41" s="210">
        <f>'viaj entrados lugar residen acu'!Y41/'viaj entrados lugar residen acu'!$G8</f>
        <v>3.4413695687605259E-2</v>
      </c>
      <c r="Z41" s="191">
        <f>IFERROR(Y41/X41-1,"-")</f>
        <v>0.82199889863800402</v>
      </c>
      <c r="AA41" s="192">
        <f t="shared" si="19"/>
        <v>1.3382342746120379E-2</v>
      </c>
      <c r="AB41" s="190">
        <f t="shared" ref="AB41:AB68" si="23">Y41-X41</f>
        <v>1.552581616510364E-2</v>
      </c>
      <c r="AC41" s="190">
        <f t="shared" ref="AC41:AC69" si="24">Y41-U41</f>
        <v>4.5445420886674331E-4</v>
      </c>
      <c r="AD41" s="191">
        <f t="shared" si="20"/>
        <v>3.0284136769600694</v>
      </c>
      <c r="AE41" s="193">
        <f t="shared" ref="AE41:AF56" si="25">Y41/$G8</f>
        <v>3.4413695687605259E-2</v>
      </c>
      <c r="AF41" s="193">
        <f t="shared" si="25"/>
        <v>0.82199889863800402</v>
      </c>
      <c r="AG41" s="50"/>
      <c r="AH41" s="50"/>
      <c r="AI41" s="50"/>
    </row>
    <row r="42" spans="1:35" x14ac:dyDescent="0.25">
      <c r="B42" s="194" t="s">
        <v>98</v>
      </c>
      <c r="C42" s="211">
        <f>'viaj entrados lugar residen acu'!C42/'viaj entrados lugar residen acu'!$C9</f>
        <v>8.983881976164225E-2</v>
      </c>
      <c r="D42" s="211">
        <f>'viaj entrados lugar residen acu'!D42/'viaj entrados lugar residen acu'!$D9</f>
        <v>7.5795860393787509E-2</v>
      </c>
      <c r="E42" s="211">
        <f>'viaj entrados lugar residen acu'!E42/'viaj entrados lugar residen acu'!$E9</f>
        <v>7.7545450819573328E-2</v>
      </c>
      <c r="F42" s="211">
        <f>'viaj entrados lugar residen acu'!F42/'viaj entrados lugar residen acu'!$F9</f>
        <v>0.10324743684875534</v>
      </c>
      <c r="G42" s="211">
        <f>'viaj entrados lugar residen acu'!G42/'viaj entrados lugar residen acu'!$G9</f>
        <v>9.6477555612929547E-2</v>
      </c>
      <c r="H42" s="196">
        <f>IFERROR(G42/F42-1,"-")</f>
        <v>-6.55694847489805E-2</v>
      </c>
      <c r="I42" s="197">
        <f>IFERROR(G42/C42-1,"-")</f>
        <v>7.3896071530113572E-2</v>
      </c>
      <c r="J42" s="196">
        <f t="shared" si="17"/>
        <v>0.67485933767191353</v>
      </c>
      <c r="K42" s="198">
        <f t="shared" si="21"/>
        <v>9.6477555612929547E-2</v>
      </c>
      <c r="L42" s="211">
        <f>'viaj entrados lugar residen acu'!L42/'viaj entrados lugar residen acu'!$C9</f>
        <v>6.9193048774085164E-2</v>
      </c>
      <c r="M42" s="211">
        <f>'viaj entrados lugar residen acu'!M42/'viaj entrados lugar residen acu'!$D9</f>
        <v>7.6174106361736951E-2</v>
      </c>
      <c r="N42" s="211">
        <f>'viaj entrados lugar residen acu'!N42/'viaj entrados lugar residen acu'!$E9</f>
        <v>6.6617002861695945E-2</v>
      </c>
      <c r="O42" s="211">
        <f>'viaj entrados lugar residen acu'!O42/'viaj entrados lugar residen acu'!$F9</f>
        <v>8.3296304303660501E-2</v>
      </c>
      <c r="P42" s="211">
        <f>'viaj entrados lugar residen acu'!P42/'viaj entrados lugar residen acu'!$G9</f>
        <v>7.4486316834060595E-2</v>
      </c>
      <c r="Q42" s="196">
        <f>IFERROR(P42/O42-1,"-")</f>
        <v>-0.10576684695977256</v>
      </c>
      <c r="R42" s="197">
        <f>IFERROR(P42/L42-1,"-")</f>
        <v>7.6499997525154795E-2</v>
      </c>
      <c r="S42" s="196">
        <f t="shared" si="18"/>
        <v>0.41031815558096718</v>
      </c>
      <c r="T42" s="198">
        <f t="shared" si="22"/>
        <v>7.4486316834060595E-2</v>
      </c>
      <c r="U42" s="211">
        <f>'viaj entrados lugar residen acu'!U42/'viaj entrados lugar residen acu'!$C9</f>
        <v>4.452879718590854E-2</v>
      </c>
      <c r="V42" s="211">
        <f>'viaj entrados lugar residen acu'!V42/'viaj entrados lugar residen acu'!$D9</f>
        <v>9.8158688335614822E-2</v>
      </c>
      <c r="W42" s="211">
        <f>'viaj entrados lugar residen acu'!W42/'viaj entrados lugar residen acu'!$E9</f>
        <v>1.5474132631289644E-2</v>
      </c>
      <c r="X42" s="211">
        <f>'viaj entrados lugar residen acu'!X42/'viaj entrados lugar residen acu'!$F9</f>
        <v>1.8046627243877716E-2</v>
      </c>
      <c r="Y42" s="211">
        <f>'viaj entrados lugar residen acu'!Y42/'viaj entrados lugar residen acu'!$G9</f>
        <v>2.6983838596334651E-2</v>
      </c>
      <c r="Z42" s="196">
        <f>IFERROR(Y42/X42-1,"-")</f>
        <v>0.4952288996543035</v>
      </c>
      <c r="AA42" s="197">
        <f t="shared" si="19"/>
        <v>-0.394013755106013</v>
      </c>
      <c r="AB42" s="195">
        <f t="shared" si="23"/>
        <v>8.9372113524569356E-3</v>
      </c>
      <c r="AC42" s="195">
        <f t="shared" si="24"/>
        <v>-1.7544958589573889E-2</v>
      </c>
      <c r="AD42" s="196">
        <f t="shared" si="20"/>
        <v>2.3745844271952237</v>
      </c>
      <c r="AE42" s="198">
        <f t="shared" si="25"/>
        <v>2.6983838596334651E-2</v>
      </c>
      <c r="AF42" s="198">
        <f t="shared" si="25"/>
        <v>0.4952288996543035</v>
      </c>
      <c r="AG42" s="50"/>
      <c r="AH42" s="50"/>
      <c r="AI42" s="50"/>
    </row>
    <row r="43" spans="1:35" x14ac:dyDescent="0.25">
      <c r="B43" s="194" t="s">
        <v>171</v>
      </c>
      <c r="C43" s="211">
        <f>'viaj entrados lugar residen acu'!C43/'viaj entrados lugar residen acu'!$C10</f>
        <v>8.479849193688635E-2</v>
      </c>
      <c r="D43" s="211">
        <f>'viaj entrados lugar residen acu'!D43/'viaj entrados lugar residen acu'!$D10</f>
        <v>9.7971755299977065E-2</v>
      </c>
      <c r="E43" s="211">
        <f>'viaj entrados lugar residen acu'!E43/'viaj entrados lugar residen acu'!$E10</f>
        <v>0.10589216280653345</v>
      </c>
      <c r="F43" s="211">
        <f>'viaj entrados lugar residen acu'!F43/'viaj entrados lugar residen acu'!$F10</f>
        <v>8.968064105995717E-2</v>
      </c>
      <c r="G43" s="211">
        <f>'viaj entrados lugar residen acu'!G43/'viaj entrados lugar residen acu'!$G10</f>
        <v>9.1735407248770176E-2</v>
      </c>
      <c r="H43" s="196">
        <f>IFERROR(G43/F43-1,"-")</f>
        <v>2.2912037252713846E-2</v>
      </c>
      <c r="I43" s="197">
        <f>IFERROR(G43/C43-1,"-")</f>
        <v>8.1804701397836466E-2</v>
      </c>
      <c r="J43" s="196">
        <f t="shared" si="17"/>
        <v>0.64168806707071635</v>
      </c>
      <c r="K43" s="198">
        <f t="shared" si="21"/>
        <v>9.1735407248770176E-2</v>
      </c>
      <c r="L43" s="211">
        <f>'viaj entrados lugar residen acu'!L43/'viaj entrados lugar residen acu'!$C10</f>
        <v>0.15830798066827978</v>
      </c>
      <c r="M43" s="211">
        <f>'viaj entrados lugar residen acu'!M43/'viaj entrados lugar residen acu'!$D10</f>
        <v>0.16828587655777275</v>
      </c>
      <c r="N43" s="211">
        <f>'viaj entrados lugar residen acu'!N43/'viaj entrados lugar residen acu'!$E10</f>
        <v>0.20389752853096849</v>
      </c>
      <c r="O43" s="211">
        <f>'viaj entrados lugar residen acu'!O43/'viaj entrados lugar residen acu'!$F10</f>
        <v>0.17947211255353318</v>
      </c>
      <c r="P43" s="211">
        <f>'viaj entrados lugar residen acu'!P43/'viaj entrados lugar residen acu'!$G10</f>
        <v>0.18615809426134747</v>
      </c>
      <c r="Q43" s="196">
        <f>IFERROR(P43/O43-1,"-")</f>
        <v>3.7253596743727968E-2</v>
      </c>
      <c r="R43" s="197">
        <f>IFERROR(P43/L43-1,"-")</f>
        <v>0.17592362353117941</v>
      </c>
      <c r="S43" s="196">
        <f t="shared" si="18"/>
        <v>1.0254775525275475</v>
      </c>
      <c r="T43" s="198">
        <f t="shared" si="22"/>
        <v>0.18615809426134747</v>
      </c>
      <c r="U43" s="211">
        <f>'viaj entrados lugar residen acu'!U43/'viaj entrados lugar residen acu'!$C10</f>
        <v>2.3153406346146002E-2</v>
      </c>
      <c r="V43" s="211">
        <f>'viaj entrados lugar residen acu'!V43/'viaj entrados lugar residen acu'!$D10</f>
        <v>6.2679532968533264E-2</v>
      </c>
      <c r="W43" s="211">
        <f>'viaj entrados lugar residen acu'!W43/'viaj entrados lugar residen acu'!$E10</f>
        <v>1.8339114495456558E-2</v>
      </c>
      <c r="X43" s="211">
        <f>'viaj entrados lugar residen acu'!X43/'viaj entrados lugar residen acu'!$F10</f>
        <v>1.9697495650428266E-2</v>
      </c>
      <c r="Y43" s="211">
        <f>'viaj entrados lugar residen acu'!Y43/'viaj entrados lugar residen acu'!$G10</f>
        <v>4.1599912856090257E-2</v>
      </c>
      <c r="Z43" s="196">
        <f>IFERROR(Y43/X43-1,"-")</f>
        <v>1.1119391822374021</v>
      </c>
      <c r="AA43" s="197">
        <f t="shared" si="19"/>
        <v>0.79670810567425487</v>
      </c>
      <c r="AB43" s="195">
        <f t="shared" si="23"/>
        <v>2.1902417205661991E-2</v>
      </c>
      <c r="AC43" s="195">
        <f t="shared" si="24"/>
        <v>1.8446506509944255E-2</v>
      </c>
      <c r="AD43" s="196">
        <f t="shared" si="20"/>
        <v>3.6608025536503326</v>
      </c>
      <c r="AE43" s="198">
        <f t="shared" si="25"/>
        <v>4.1599912856090257E-2</v>
      </c>
      <c r="AF43" s="198">
        <f t="shared" si="25"/>
        <v>1.1119391822374021</v>
      </c>
      <c r="AG43" s="50"/>
      <c r="AH43" s="50"/>
      <c r="AI43" s="50"/>
    </row>
    <row r="44" spans="1:35" x14ac:dyDescent="0.25">
      <c r="B44" s="189" t="s">
        <v>179</v>
      </c>
      <c r="C44" s="210">
        <f>'viaj entrados lugar residen acu'!C44/'viaj entrados lugar residen acu'!$C11</f>
        <v>0.14676001702794719</v>
      </c>
      <c r="D44" s="210">
        <f>'viaj entrados lugar residen acu'!D44/'viaj entrados lugar residen acu'!$D11</f>
        <v>0.15344553537526517</v>
      </c>
      <c r="E44" s="210">
        <f>'viaj entrados lugar residen acu'!E44/'viaj entrados lugar residen acu'!$E11</f>
        <v>0.2159497590334909</v>
      </c>
      <c r="F44" s="210">
        <f>'viaj entrados lugar residen acu'!F44/'viaj entrados lugar residen acu'!$F11</f>
        <v>0.1616973109066823</v>
      </c>
      <c r="G44" s="210">
        <f>'viaj entrados lugar residen acu'!G44/'viaj entrados lugar residen acu'!$G11</f>
        <v>0.15625672623234521</v>
      </c>
      <c r="H44" s="191">
        <f>IFERROR(G44/F44-1,"-")</f>
        <v>-3.3646723274680324E-2</v>
      </c>
      <c r="I44" s="192">
        <f>IFERROR(G44/C44-1,"-")</f>
        <v>6.4709103996557715E-2</v>
      </c>
      <c r="J44" s="191">
        <f t="shared" si="17"/>
        <v>1.0930139150189024</v>
      </c>
      <c r="K44" s="193">
        <f t="shared" si="21"/>
        <v>0.15625672623234521</v>
      </c>
      <c r="L44" s="210">
        <f>'viaj entrados lugar residen acu'!L44/'viaj entrados lugar residen acu'!$C11</f>
        <v>0.1981080604391009</v>
      </c>
      <c r="M44" s="210">
        <f>'viaj entrados lugar residen acu'!M44/'viaj entrados lugar residen acu'!$D11</f>
        <v>0.17110192530590848</v>
      </c>
      <c r="N44" s="210">
        <f>'viaj entrados lugar residen acu'!N44/'viaj entrados lugar residen acu'!$E11</f>
        <v>0.13773138362308759</v>
      </c>
      <c r="O44" s="210">
        <f>'viaj entrados lugar residen acu'!O44/'viaj entrados lugar residen acu'!$F11</f>
        <v>0.1955056721367579</v>
      </c>
      <c r="P44" s="210">
        <f>'viaj entrados lugar residen acu'!P44/'viaj entrados lugar residen acu'!$G11</f>
        <v>0.19520767621965107</v>
      </c>
      <c r="Q44" s="191">
        <f>IFERROR(P44/O44-1,"-")</f>
        <v>-1.5242315675546569E-3</v>
      </c>
      <c r="R44" s="192">
        <f>IFERROR(P44/L44-1,"-")</f>
        <v>-1.464041499887081E-2</v>
      </c>
      <c r="S44" s="191">
        <f t="shared" si="18"/>
        <v>1.0753284236101137</v>
      </c>
      <c r="T44" s="193">
        <f t="shared" si="22"/>
        <v>0.19520767621965107</v>
      </c>
      <c r="U44" s="210">
        <f>'viaj entrados lugar residen acu'!U44/'viaj entrados lugar residen acu'!$C11</f>
        <v>1.5342631100964834E-2</v>
      </c>
      <c r="V44" s="210">
        <f>'viaj entrados lugar residen acu'!V44/'viaj entrados lugar residen acu'!$D11</f>
        <v>3.6863533298277684E-2</v>
      </c>
      <c r="W44" s="210">
        <f>'viaj entrados lugar residen acu'!W44/'viaj entrados lugar residen acu'!$E11</f>
        <v>2.4641605391852114E-2</v>
      </c>
      <c r="X44" s="210">
        <f>'viaj entrados lugar residen acu'!X44/'viaj entrados lugar residen acu'!$F11</f>
        <v>2.5074531901099722E-3</v>
      </c>
      <c r="Y44" s="210">
        <f>'viaj entrados lugar residen acu'!Y44/'viaj entrados lugar residen acu'!$G11</f>
        <v>5.0947103239488466E-3</v>
      </c>
      <c r="Z44" s="191">
        <f>IFERROR(Y44/X44-1,"-")</f>
        <v>1.0318266933331675</v>
      </c>
      <c r="AA44" s="192">
        <f t="shared" si="19"/>
        <v>-0.66793763791736727</v>
      </c>
      <c r="AB44" s="190">
        <f t="shared" si="23"/>
        <v>2.5872571338388744E-3</v>
      </c>
      <c r="AC44" s="190">
        <f t="shared" si="24"/>
        <v>-1.0247920777015987E-2</v>
      </c>
      <c r="AD44" s="191">
        <f t="shared" si="20"/>
        <v>0.44833576042672335</v>
      </c>
      <c r="AE44" s="193">
        <f t="shared" si="25"/>
        <v>5.0947103239488466E-3</v>
      </c>
      <c r="AF44" s="193">
        <f t="shared" si="25"/>
        <v>1.0318266933331675</v>
      </c>
      <c r="AG44" s="50"/>
      <c r="AH44" s="50"/>
      <c r="AI44" s="50"/>
    </row>
    <row r="45" spans="1:35" x14ac:dyDescent="0.25">
      <c r="B45" s="194" t="s">
        <v>183</v>
      </c>
      <c r="C45" s="211">
        <f>'viaj entrados lugar residen acu'!C45/'viaj entrados lugar residen acu'!$C12</f>
        <v>0.10692782689600117</v>
      </c>
      <c r="D45" s="211">
        <f>'viaj entrados lugar residen acu'!D45/'viaj entrados lugar residen acu'!$D12</f>
        <v>0.10357280622726067</v>
      </c>
      <c r="E45" s="211">
        <f>'viaj entrados lugar residen acu'!E45/'viaj entrados lugar residen acu'!$E12</f>
        <v>0.10219837666804236</v>
      </c>
      <c r="F45" s="211">
        <f>'viaj entrados lugar residen acu'!F45/'viaj entrados lugar residen acu'!$F12</f>
        <v>0.11386309960935402</v>
      </c>
      <c r="G45" s="211">
        <f>'viaj entrados lugar residen acu'!G45/'viaj entrados lugar residen acu'!$G12</f>
        <v>0.11876104014932085</v>
      </c>
      <c r="H45" s="196">
        <f t="shared" ref="H45:H69" si="26">IFERROR(G45/F45-1,"-")</f>
        <v>4.3016047839650184E-2</v>
      </c>
      <c r="I45" s="197">
        <f t="shared" ref="I45:I69" si="27">IFERROR(G45/C45-1,"-")</f>
        <v>0.11066542355554243</v>
      </c>
      <c r="J45" s="196">
        <f t="shared" si="17"/>
        <v>0.83073204319095761</v>
      </c>
      <c r="K45" s="198">
        <f t="shared" si="21"/>
        <v>0.11876104014932085</v>
      </c>
      <c r="L45" s="211">
        <f>'viaj entrados lugar residen acu'!L45/'viaj entrados lugar residen acu'!$C12</f>
        <v>0.27132720176954667</v>
      </c>
      <c r="M45" s="211">
        <f>'viaj entrados lugar residen acu'!M45/'viaj entrados lugar residen acu'!$D12</f>
        <v>0.26733058998271203</v>
      </c>
      <c r="N45" s="211">
        <f>'viaj entrados lugar residen acu'!N45/'viaj entrados lugar residen acu'!$E12</f>
        <v>0.27871784289448343</v>
      </c>
      <c r="O45" s="211">
        <f>'viaj entrados lugar residen acu'!O45/'viaj entrados lugar residen acu'!$F12</f>
        <v>0.26352164578512904</v>
      </c>
      <c r="P45" s="211">
        <f>'viaj entrados lugar residen acu'!P45/'viaj entrados lugar residen acu'!$G12</f>
        <v>0.26298846837881185</v>
      </c>
      <c r="Q45" s="196">
        <f t="shared" ref="Q45:Q69" si="28">IFERROR(P45/O45-1,"-")</f>
        <v>-2.0232774606756543E-3</v>
      </c>
      <c r="R45" s="197">
        <f t="shared" ref="R45:R69" si="29">IFERROR(P45/L45-1,"-")</f>
        <v>-3.0733127148148465E-2</v>
      </c>
      <c r="S45" s="196">
        <f t="shared" si="18"/>
        <v>1.4487082711399917</v>
      </c>
      <c r="T45" s="198">
        <f t="shared" si="22"/>
        <v>0.26298846837881185</v>
      </c>
      <c r="U45" s="211">
        <f>'viaj entrados lugar residen acu'!U45/'viaj entrados lugar residen acu'!$C12</f>
        <v>7.2177279606672924E-3</v>
      </c>
      <c r="V45" s="211">
        <f>'viaj entrados lugar residen acu'!V45/'viaj entrados lugar residen acu'!$D12</f>
        <v>1.984721476436959E-2</v>
      </c>
      <c r="W45" s="211">
        <f>'viaj entrados lugar residen acu'!W45/'viaj entrados lugar residen acu'!$E12</f>
        <v>3.1789792268537627E-2</v>
      </c>
      <c r="X45" s="211">
        <f>'viaj entrados lugar residen acu'!X45/'viaj entrados lugar residen acu'!$F12</f>
        <v>5.5759364062387708E-4</v>
      </c>
      <c r="Y45" s="211">
        <f>'viaj entrados lugar residen acu'!Y45/'viaj entrados lugar residen acu'!$G12</f>
        <v>2.733218884302962E-3</v>
      </c>
      <c r="Z45" s="196">
        <f t="shared" ref="Z45:Z69" si="30">IFERROR(Y45/X45-1,"-")</f>
        <v>3.9018114360931992</v>
      </c>
      <c r="AA45" s="197">
        <f t="shared" si="19"/>
        <v>-0.62131866160687621</v>
      </c>
      <c r="AB45" s="195">
        <f t="shared" si="23"/>
        <v>2.1756252436790848E-3</v>
      </c>
      <c r="AC45" s="195">
        <f t="shared" si="24"/>
        <v>-4.4845090763643309E-3</v>
      </c>
      <c r="AD45" s="196">
        <f t="shared" si="20"/>
        <v>0.24052393345042172</v>
      </c>
      <c r="AE45" s="198">
        <f t="shared" si="25"/>
        <v>2.733218884302962E-3</v>
      </c>
      <c r="AF45" s="198">
        <f t="shared" si="25"/>
        <v>3.9018114360931992</v>
      </c>
      <c r="AG45" s="50"/>
      <c r="AH45" s="50"/>
      <c r="AI45" s="50"/>
    </row>
    <row r="46" spans="1:35" x14ac:dyDescent="0.25">
      <c r="B46" s="194" t="s">
        <v>187</v>
      </c>
      <c r="C46" s="211">
        <f>'viaj entrados lugar residen acu'!C46/'viaj entrados lugar residen acu'!$C13</f>
        <v>0.29530837810975019</v>
      </c>
      <c r="D46" s="211">
        <f>'viaj entrados lugar residen acu'!D46/'viaj entrados lugar residen acu'!$D13</f>
        <v>0.33573643979745155</v>
      </c>
      <c r="E46" s="211">
        <f>'viaj entrados lugar residen acu'!E46/'viaj entrados lugar residen acu'!$E13</f>
        <v>0.40381715840194476</v>
      </c>
      <c r="F46" s="211">
        <f>'viaj entrados lugar residen acu'!F46/'viaj entrados lugar residen acu'!$F13</f>
        <v>0.35483604409968156</v>
      </c>
      <c r="G46" s="211">
        <f>'viaj entrados lugar residen acu'!G46/'viaj entrados lugar residen acu'!$G13</f>
        <v>0.33847807211944214</v>
      </c>
      <c r="H46" s="196">
        <f t="shared" si="26"/>
        <v>-4.6100085524694023E-2</v>
      </c>
      <c r="I46" s="197">
        <f t="shared" si="27"/>
        <v>0.14618513123812593</v>
      </c>
      <c r="J46" s="196">
        <f t="shared" si="17"/>
        <v>2.3676500313030346</v>
      </c>
      <c r="K46" s="198">
        <f t="shared" si="21"/>
        <v>0.33847807211944214</v>
      </c>
      <c r="L46" s="211">
        <f>'viaj entrados lugar residen acu'!L46/'viaj entrados lugar residen acu'!$C13</f>
        <v>0.1320678857809032</v>
      </c>
      <c r="M46" s="211">
        <f>'viaj entrados lugar residen acu'!M46/'viaj entrados lugar residen acu'!$D13</f>
        <v>0.11350670719695946</v>
      </c>
      <c r="N46" s="211">
        <f>'viaj entrados lugar residen acu'!N46/'viaj entrados lugar residen acu'!$E13</f>
        <v>7.7775687681778061E-2</v>
      </c>
      <c r="O46" s="211">
        <f>'viaj entrados lugar residen acu'!O46/'viaj entrados lugar residen acu'!$F13</f>
        <v>0.10907168498832341</v>
      </c>
      <c r="P46" s="211">
        <f>'viaj entrados lugar residen acu'!P46/'viaj entrados lugar residen acu'!$G13</f>
        <v>0.10835957890281232</v>
      </c>
      <c r="Q46" s="196">
        <f t="shared" si="28"/>
        <v>-6.528789626632503E-3</v>
      </c>
      <c r="R46" s="197">
        <f t="shared" si="29"/>
        <v>-0.17951606280290022</v>
      </c>
      <c r="S46" s="196">
        <f t="shared" si="18"/>
        <v>0.59691369428271956</v>
      </c>
      <c r="T46" s="198">
        <f t="shared" si="22"/>
        <v>0.10835957890281232</v>
      </c>
      <c r="U46" s="211">
        <f>'viaj entrados lugar residen acu'!U46/'viaj entrados lugar residen acu'!$C13</f>
        <v>2.7436796125936941E-2</v>
      </c>
      <c r="V46" s="211">
        <f>'viaj entrados lugar residen acu'!V46/'viaj entrados lugar residen acu'!$D13</f>
        <v>6.768803519492006E-2</v>
      </c>
      <c r="W46" s="211">
        <f>'viaj entrados lugar residen acu'!W46/'viaj entrados lugar residen acu'!$E13</f>
        <v>3.9583845808794801E-2</v>
      </c>
      <c r="X46" s="211">
        <f>'viaj entrados lugar residen acu'!X46/'viaj entrados lugar residen acu'!$F13</f>
        <v>4.958913602597678E-3</v>
      </c>
      <c r="Y46" s="211">
        <f>'viaj entrados lugar residen acu'!Y46/'viaj entrados lugar residen acu'!$G13</f>
        <v>8.1256456583568473E-3</v>
      </c>
      <c r="Z46" s="196">
        <f t="shared" si="30"/>
        <v>0.63859391583275582</v>
      </c>
      <c r="AA46" s="197">
        <f t="shared" si="19"/>
        <v>-0.70384130781671717</v>
      </c>
      <c r="AB46" s="195">
        <f t="shared" si="23"/>
        <v>3.1667320557591692E-3</v>
      </c>
      <c r="AC46" s="195">
        <f t="shared" si="24"/>
        <v>-1.9311150467580092E-2</v>
      </c>
      <c r="AD46" s="196">
        <f t="shared" si="20"/>
        <v>0.71505881464402132</v>
      </c>
      <c r="AE46" s="198">
        <f t="shared" si="25"/>
        <v>8.1256456583568473E-3</v>
      </c>
      <c r="AF46" s="198">
        <f t="shared" si="25"/>
        <v>0.63859391583275582</v>
      </c>
      <c r="AG46" s="50"/>
      <c r="AH46" s="50"/>
      <c r="AI46" s="50"/>
    </row>
    <row r="47" spans="1:35" x14ac:dyDescent="0.25">
      <c r="B47" s="194" t="s">
        <v>191</v>
      </c>
      <c r="C47" s="211">
        <f>'viaj entrados lugar residen acu'!C47/'viaj entrados lugar residen acu'!$C14</f>
        <v>0.20744888657377264</v>
      </c>
      <c r="D47" s="211">
        <f>'viaj entrados lugar residen acu'!D47/'viaj entrados lugar residen acu'!$D14</f>
        <v>0.20870163114163345</v>
      </c>
      <c r="E47" s="211">
        <f>'viaj entrados lugar residen acu'!E47/'viaj entrados lugar residen acu'!$E14</f>
        <v>0.1842074704857751</v>
      </c>
      <c r="F47" s="211">
        <f>'viaj entrados lugar residen acu'!F47/'viaj entrados lugar residen acu'!$F14</f>
        <v>0.21221314791126855</v>
      </c>
      <c r="G47" s="211">
        <f>'viaj entrados lugar residen acu'!G47/'viaj entrados lugar residen acu'!$G14</f>
        <v>0.17763547166984983</v>
      </c>
      <c r="H47" s="196">
        <f t="shared" si="26"/>
        <v>-0.16293842573729922</v>
      </c>
      <c r="I47" s="197">
        <f t="shared" si="27"/>
        <v>-0.14371450913196693</v>
      </c>
      <c r="J47" s="196">
        <f t="shared" si="17"/>
        <v>1.2425579814553998</v>
      </c>
      <c r="K47" s="198">
        <f t="shared" si="21"/>
        <v>0.17763547166984983</v>
      </c>
      <c r="L47" s="211">
        <f>'viaj entrados lugar residen acu'!L47/'viaj entrados lugar residen acu'!$C14</f>
        <v>0.24605772531934791</v>
      </c>
      <c r="M47" s="211">
        <f>'viaj entrados lugar residen acu'!M47/'viaj entrados lugar residen acu'!$D14</f>
        <v>0.24351146935292803</v>
      </c>
      <c r="N47" s="211">
        <f>'viaj entrados lugar residen acu'!N47/'viaj entrados lugar residen acu'!$E14</f>
        <v>0.21936464928529956</v>
      </c>
      <c r="O47" s="211">
        <f>'viaj entrados lugar residen acu'!O47/'viaj entrados lugar residen acu'!$F14</f>
        <v>0.25169186701214646</v>
      </c>
      <c r="P47" s="211">
        <f>'viaj entrados lugar residen acu'!P47/'viaj entrados lugar residen acu'!$G14</f>
        <v>0.27148010835236991</v>
      </c>
      <c r="Q47" s="196">
        <f t="shared" si="28"/>
        <v>7.862090092592644E-2</v>
      </c>
      <c r="R47" s="197">
        <f t="shared" si="29"/>
        <v>0.10331877611250517</v>
      </c>
      <c r="S47" s="196">
        <f t="shared" si="18"/>
        <v>1.4954856418021787</v>
      </c>
      <c r="T47" s="198">
        <f t="shared" si="22"/>
        <v>0.27148010835236991</v>
      </c>
      <c r="U47" s="211">
        <f>'viaj entrados lugar residen acu'!U47/'viaj entrados lugar residen acu'!$C14</f>
        <v>2.9931098983058874E-2</v>
      </c>
      <c r="V47" s="211">
        <f>'viaj entrados lugar residen acu'!V47/'viaj entrados lugar residen acu'!$D14</f>
        <v>5.6066869351271198E-2</v>
      </c>
      <c r="W47" s="211">
        <f>'viaj entrados lugar residen acu'!W47/'viaj entrados lugar residen acu'!$E14</f>
        <v>6.2318560092897235E-3</v>
      </c>
      <c r="X47" s="211">
        <f>'viaj entrados lugar residen acu'!X47/'viaj entrados lugar residen acu'!$F14</f>
        <v>3.4684640362097805E-3</v>
      </c>
      <c r="Y47" s="211">
        <f>'viaj entrados lugar residen acu'!Y47/'viaj entrados lugar residen acu'!$G14</f>
        <v>6.7133530564605724E-3</v>
      </c>
      <c r="Z47" s="196">
        <f t="shared" si="30"/>
        <v>0.93554062731372478</v>
      </c>
      <c r="AA47" s="197">
        <f t="shared" si="19"/>
        <v>-0.77570642961488456</v>
      </c>
      <c r="AB47" s="195">
        <f t="shared" si="23"/>
        <v>3.2448890202507919E-3</v>
      </c>
      <c r="AC47" s="195">
        <f t="shared" si="24"/>
        <v>-2.3217745926598303E-2</v>
      </c>
      <c r="AD47" s="196">
        <f t="shared" si="20"/>
        <v>0.59077671863558112</v>
      </c>
      <c r="AE47" s="198">
        <f t="shared" si="25"/>
        <v>6.7133530564605724E-3</v>
      </c>
      <c r="AF47" s="198">
        <f t="shared" si="25"/>
        <v>0.93554062731372478</v>
      </c>
      <c r="AG47" s="50"/>
      <c r="AH47" s="50"/>
      <c r="AI47" s="50"/>
    </row>
    <row r="48" spans="1:35" x14ac:dyDescent="0.25">
      <c r="B48" s="194" t="s">
        <v>200</v>
      </c>
      <c r="C48" s="211">
        <f>'viaj entrados lugar residen acu'!C48/'viaj entrados lugar residen acu'!$C15</f>
        <v>8.4568864916951633E-2</v>
      </c>
      <c r="D48" s="211">
        <f>'viaj entrados lugar residen acu'!D48/'viaj entrados lugar residen acu'!$D15</f>
        <v>9.995764506565015E-2</v>
      </c>
      <c r="E48" s="211">
        <f>'viaj entrados lugar residen acu'!E48/'viaj entrados lugar residen acu'!$E15</f>
        <v>9.93532749657383E-2</v>
      </c>
      <c r="F48" s="211">
        <f>'viaj entrados lugar residen acu'!F48/'viaj entrados lugar residen acu'!$F15</f>
        <v>0.10175386349858011</v>
      </c>
      <c r="G48" s="211">
        <f>'viaj entrados lugar residen acu'!G48/'viaj entrados lugar residen acu'!$G15</f>
        <v>9.9431275229198396E-2</v>
      </c>
      <c r="H48" s="196">
        <f t="shared" si="26"/>
        <v>-2.2825553640173246E-2</v>
      </c>
      <c r="I48" s="197">
        <f t="shared" si="27"/>
        <v>0.17574328716415843</v>
      </c>
      <c r="J48" s="196">
        <f t="shared" si="17"/>
        <v>0.69552057075602158</v>
      </c>
      <c r="K48" s="198">
        <f t="shared" si="21"/>
        <v>9.9431275229198396E-2</v>
      </c>
      <c r="L48" s="211">
        <f>'viaj entrados lugar residen acu'!L48/'viaj entrados lugar residen acu'!$C15</f>
        <v>0.15047883040862489</v>
      </c>
      <c r="M48" s="211">
        <f>'viaj entrados lugar residen acu'!M48/'viaj entrados lugar residen acu'!$D15</f>
        <v>0.16922042006129009</v>
      </c>
      <c r="N48" s="211">
        <f>'viaj entrados lugar residen acu'!N48/'viaj entrados lugar residen acu'!$E15</f>
        <v>0.10717966723675119</v>
      </c>
      <c r="O48" s="211">
        <f>'viaj entrados lugar residen acu'!O48/'viaj entrados lugar residen acu'!$F15</f>
        <v>0.15536156816030461</v>
      </c>
      <c r="P48" s="211">
        <f>'viaj entrados lugar residen acu'!P48/'viaj entrados lugar residen acu'!$G15</f>
        <v>0.14018312705960026</v>
      </c>
      <c r="Q48" s="196">
        <f t="shared" si="28"/>
        <v>-9.7697527647525928E-2</v>
      </c>
      <c r="R48" s="197">
        <f t="shared" si="29"/>
        <v>-6.8419613051660999E-2</v>
      </c>
      <c r="S48" s="196">
        <f t="shared" si="18"/>
        <v>0.77221810103470356</v>
      </c>
      <c r="T48" s="198">
        <f t="shared" si="22"/>
        <v>0.14018312705960026</v>
      </c>
      <c r="U48" s="211">
        <f>'viaj entrados lugar residen acu'!U48/'viaj entrados lugar residen acu'!$C15</f>
        <v>3.8053017053933727E-2</v>
      </c>
      <c r="V48" s="211">
        <f>'viaj entrados lugar residen acu'!V48/'viaj entrados lugar residen acu'!$D15</f>
        <v>8.8596556792984033E-2</v>
      </c>
      <c r="W48" s="211">
        <f>'viaj entrados lugar residen acu'!W48/'viaj entrados lugar residen acu'!$E15</f>
        <v>3.7897407436771585E-2</v>
      </c>
      <c r="X48" s="211">
        <f>'viaj entrados lugar residen acu'!X48/'viaj entrados lugar residen acu'!$F15</f>
        <v>2.4834877314642472E-3</v>
      </c>
      <c r="Y48" s="211">
        <f>'viaj entrados lugar residen acu'!Y48/'viaj entrados lugar residen acu'!$G15</f>
        <v>9.144769990791524E-3</v>
      </c>
      <c r="Z48" s="196">
        <f t="shared" si="30"/>
        <v>2.6822287764634258</v>
      </c>
      <c r="AA48" s="197">
        <f t="shared" si="19"/>
        <v>-0.75968344434213042</v>
      </c>
      <c r="AB48" s="195">
        <f t="shared" si="23"/>
        <v>6.6612822593272768E-3</v>
      </c>
      <c r="AC48" s="195">
        <f t="shared" si="24"/>
        <v>-2.8908247063142205E-2</v>
      </c>
      <c r="AD48" s="196">
        <f t="shared" si="20"/>
        <v>0.8047420063269064</v>
      </c>
      <c r="AE48" s="198">
        <f t="shared" si="25"/>
        <v>9.144769990791524E-3</v>
      </c>
      <c r="AF48" s="198">
        <f t="shared" si="25"/>
        <v>2.6822287764634258</v>
      </c>
      <c r="AG48" s="50"/>
      <c r="AH48" s="50"/>
      <c r="AI48" s="50"/>
    </row>
    <row r="49" spans="2:35" x14ac:dyDescent="0.25">
      <c r="B49" s="194" t="s">
        <v>195</v>
      </c>
      <c r="C49" s="211">
        <f>'viaj entrados lugar residen acu'!C49/'viaj entrados lugar residen acu'!$C16</f>
        <v>3.7930121173328626E-2</v>
      </c>
      <c r="D49" s="211">
        <f>'viaj entrados lugar residen acu'!D49/'viaj entrados lugar residen acu'!$D16</f>
        <v>5.2790010591448798E-2</v>
      </c>
      <c r="E49" s="211">
        <f>'viaj entrados lugar residen acu'!E49/'viaj entrados lugar residen acu'!$E16</f>
        <v>5.5016801273359665E-2</v>
      </c>
      <c r="F49" s="211">
        <f>'viaj entrados lugar residen acu'!F49/'viaj entrados lugar residen acu'!$F16</f>
        <v>4.2997242302106622E-2</v>
      </c>
      <c r="G49" s="211">
        <f>'viaj entrados lugar residen acu'!G49/'viaj entrados lugar residen acu'!$G16</f>
        <v>3.9862243478352169E-2</v>
      </c>
      <c r="H49" s="196">
        <f t="shared" si="26"/>
        <v>-7.2911625395121082E-2</v>
      </c>
      <c r="I49" s="197">
        <f t="shared" si="27"/>
        <v>5.0938996376899359E-2</v>
      </c>
      <c r="J49" s="196">
        <f t="shared" si="17"/>
        <v>0.27883591225970156</v>
      </c>
      <c r="K49" s="198">
        <f t="shared" si="21"/>
        <v>3.9862243478352169E-2</v>
      </c>
      <c r="L49" s="211">
        <f>'viaj entrados lugar residen acu'!L49/'viaj entrados lugar residen acu'!$C16</f>
        <v>0.14412232105414174</v>
      </c>
      <c r="M49" s="211">
        <f>'viaj entrados lugar residen acu'!M49/'viaj entrados lugar residen acu'!$D16</f>
        <v>0.12804504152962817</v>
      </c>
      <c r="N49" s="211">
        <f>'viaj entrados lugar residen acu'!N49/'viaj entrados lugar residen acu'!$E16</f>
        <v>0.12173554206213523</v>
      </c>
      <c r="O49" s="211">
        <f>'viaj entrados lugar residen acu'!O49/'viaj entrados lugar residen acu'!$F16</f>
        <v>0.12093076383336325</v>
      </c>
      <c r="P49" s="211">
        <f>'viaj entrados lugar residen acu'!P49/'viaj entrados lugar residen acu'!$G16</f>
        <v>0.12664255227555504</v>
      </c>
      <c r="Q49" s="196">
        <f t="shared" si="28"/>
        <v>4.7231889232605573E-2</v>
      </c>
      <c r="R49" s="197">
        <f t="shared" si="29"/>
        <v>-0.12128425805757148</v>
      </c>
      <c r="S49" s="196">
        <f t="shared" si="18"/>
        <v>0.69762797620314521</v>
      </c>
      <c r="T49" s="198">
        <f t="shared" si="22"/>
        <v>0.12664255227555504</v>
      </c>
      <c r="U49" s="211">
        <f>'viaj entrados lugar residen acu'!U49/'viaj entrados lugar residen acu'!$C16</f>
        <v>1.4567285408435783E-2</v>
      </c>
      <c r="V49" s="211">
        <f>'viaj entrados lugar residen acu'!V49/'viaj entrados lugar residen acu'!$D16</f>
        <v>4.3578237359942026E-2</v>
      </c>
      <c r="W49" s="211">
        <f>'viaj entrados lugar residen acu'!W49/'viaj entrados lugar residen acu'!$E16</f>
        <v>1.2571479101574015E-2</v>
      </c>
      <c r="X49" s="211">
        <f>'viaj entrados lugar residen acu'!X49/'viaj entrados lugar residen acu'!$F16</f>
        <v>4.4384250118303607E-3</v>
      </c>
      <c r="Y49" s="211">
        <f>'viaj entrados lugar residen acu'!Y49/'viaj entrados lugar residen acu'!$G16</f>
        <v>6.4625868196828027E-3</v>
      </c>
      <c r="Z49" s="196">
        <f t="shared" si="30"/>
        <v>0.45605407378904861</v>
      </c>
      <c r="AA49" s="197">
        <f t="shared" si="19"/>
        <v>-0.55636299842519887</v>
      </c>
      <c r="AB49" s="195">
        <f t="shared" si="23"/>
        <v>2.0241618078524421E-3</v>
      </c>
      <c r="AC49" s="195">
        <f t="shared" si="24"/>
        <v>-8.1046985887529809E-3</v>
      </c>
      <c r="AD49" s="196">
        <f t="shared" si="20"/>
        <v>0.56870922817854408</v>
      </c>
      <c r="AE49" s="198">
        <f t="shared" si="25"/>
        <v>6.4625868196828027E-3</v>
      </c>
      <c r="AF49" s="198">
        <f>Z49/$G16</f>
        <v>0.45605407378904861</v>
      </c>
      <c r="AG49" s="50"/>
      <c r="AH49" s="50"/>
      <c r="AI49" s="50"/>
    </row>
    <row r="50" spans="2:35" x14ac:dyDescent="0.25">
      <c r="B50" s="194" t="s">
        <v>204</v>
      </c>
      <c r="C50" s="211">
        <f>'viaj entrados lugar residen acu'!C50/'viaj entrados lugar residen acu'!$C17</f>
        <v>0.20882456858077952</v>
      </c>
      <c r="D50" s="211">
        <f>'viaj entrados lugar residen acu'!D50/'viaj entrados lugar residen acu'!$D17</f>
        <v>0.18065982404692082</v>
      </c>
      <c r="E50" s="211">
        <f>'viaj entrados lugar residen acu'!E50/'viaj entrados lugar residen acu'!$E17</f>
        <v>0.26460485285519392</v>
      </c>
      <c r="F50" s="211">
        <f>'viaj entrados lugar residen acu'!F50/'viaj entrados lugar residen acu'!$F17</f>
        <v>0.2144299754852349</v>
      </c>
      <c r="G50" s="211">
        <f>'viaj entrados lugar residen acu'!G50/'viaj entrados lugar residen acu'!$G17</f>
        <v>0.17285045796278636</v>
      </c>
      <c r="H50" s="196">
        <f t="shared" si="26"/>
        <v>-0.19390720643584458</v>
      </c>
      <c r="I50" s="197">
        <f t="shared" si="27"/>
        <v>-0.17226953160962621</v>
      </c>
      <c r="J50" s="196">
        <f t="shared" si="17"/>
        <v>1.2090868682976872</v>
      </c>
      <c r="K50" s="198">
        <f t="shared" si="21"/>
        <v>0.17285045796278636</v>
      </c>
      <c r="L50" s="211">
        <f>'viaj entrados lugar residen acu'!L50/'viaj entrados lugar residen acu'!$C17</f>
        <v>0.14367468759297827</v>
      </c>
      <c r="M50" s="211">
        <f>'viaj entrados lugar residen acu'!M50/'viaj entrados lugar residen acu'!$D17</f>
        <v>0.15312316715542523</v>
      </c>
      <c r="N50" s="211">
        <f>'viaj entrados lugar residen acu'!N50/'viaj entrados lugar residen acu'!$E17</f>
        <v>0.13255213408692262</v>
      </c>
      <c r="O50" s="211">
        <f>'viaj entrados lugar residen acu'!O50/'viaj entrados lugar residen acu'!$F17</f>
        <v>0.14184827834379146</v>
      </c>
      <c r="P50" s="211">
        <f>'viaj entrados lugar residen acu'!P50/'viaj entrados lugar residen acu'!$G17</f>
        <v>0.15280654676099442</v>
      </c>
      <c r="Q50" s="196">
        <f t="shared" si="28"/>
        <v>7.7253446747121535E-2</v>
      </c>
      <c r="R50" s="197">
        <f t="shared" si="29"/>
        <v>6.3559276313766233E-2</v>
      </c>
      <c r="S50" s="196">
        <f t="shared" si="18"/>
        <v>0.84175595052375218</v>
      </c>
      <c r="T50" s="198">
        <f t="shared" si="22"/>
        <v>0.15280654676099442</v>
      </c>
      <c r="U50" s="211">
        <f>'viaj entrados lugar residen acu'!U50/'viaj entrados lugar residen acu'!$C17</f>
        <v>6.9315307944064269E-3</v>
      </c>
      <c r="V50" s="211">
        <f>'viaj entrados lugar residen acu'!V50/'viaj entrados lugar residen acu'!$D17</f>
        <v>2.3064516129032257E-2</v>
      </c>
      <c r="W50" s="211">
        <f>'viaj entrados lugar residen acu'!W50/'viaj entrados lugar residen acu'!$E17</f>
        <v>6.1878776067043461E-3</v>
      </c>
      <c r="X50" s="211">
        <f>'viaj entrados lugar residen acu'!X50/'viaj entrados lugar residen acu'!$F17</f>
        <v>2.977756786541619E-3</v>
      </c>
      <c r="Y50" s="211">
        <f>'viaj entrados lugar residen acu'!Y50/'viaj entrados lugar residen acu'!$G17</f>
        <v>5.4955534363842007E-3</v>
      </c>
      <c r="Z50" s="196">
        <f t="shared" si="30"/>
        <v>0.84553468611745242</v>
      </c>
      <c r="AA50" s="197">
        <f t="shared" si="19"/>
        <v>-0.20716597828304018</v>
      </c>
      <c r="AB50" s="195">
        <f t="shared" si="23"/>
        <v>2.5177966498425818E-3</v>
      </c>
      <c r="AC50" s="195">
        <f t="shared" si="24"/>
        <v>-1.4359773580222262E-3</v>
      </c>
      <c r="AD50" s="196">
        <f t="shared" si="20"/>
        <v>0.48361005281990233</v>
      </c>
      <c r="AE50" s="198">
        <f t="shared" si="25"/>
        <v>5.4955534363842007E-3</v>
      </c>
      <c r="AF50" s="198">
        <f t="shared" si="25"/>
        <v>0.84553468611745242</v>
      </c>
      <c r="AG50" s="50"/>
      <c r="AH50" s="50"/>
      <c r="AI50" s="50"/>
    </row>
    <row r="51" spans="2:35" x14ac:dyDescent="0.25">
      <c r="B51" s="194" t="s">
        <v>208</v>
      </c>
      <c r="C51" s="211">
        <f>'viaj entrados lugar residen acu'!C51/'viaj entrados lugar residen acu'!$C18</f>
        <v>5.2663804630867762E-2</v>
      </c>
      <c r="D51" s="211">
        <f>'viaj entrados lugar residen acu'!D51/'viaj entrados lugar residen acu'!$D18</f>
        <v>6.0188333769291134E-2</v>
      </c>
      <c r="E51" s="211">
        <f>'viaj entrados lugar residen acu'!E51/'viaj entrados lugar residen acu'!$E18</f>
        <v>6.6912613703568116E-2</v>
      </c>
      <c r="F51" s="211">
        <f>'viaj entrados lugar residen acu'!F51/'viaj entrados lugar residen acu'!$F18</f>
        <v>5.3624739878674818E-2</v>
      </c>
      <c r="G51" s="211">
        <f>'viaj entrados lugar residen acu'!G51/'viaj entrados lugar residen acu'!$G18</f>
        <v>7.0264146132270097E-2</v>
      </c>
      <c r="H51" s="196">
        <f t="shared" si="26"/>
        <v>0.31029346326418916</v>
      </c>
      <c r="I51" s="197">
        <f t="shared" si="27"/>
        <v>0.33420186074225011</v>
      </c>
      <c r="J51" s="196">
        <f t="shared" si="17"/>
        <v>0.49149685457569275</v>
      </c>
      <c r="K51" s="198">
        <f t="shared" si="21"/>
        <v>7.0264146132270097E-2</v>
      </c>
      <c r="L51" s="211">
        <f>'viaj entrados lugar residen acu'!L51/'viaj entrados lugar residen acu'!$C18</f>
        <v>0.53640298402421005</v>
      </c>
      <c r="M51" s="211">
        <f>'viaj entrados lugar residen acu'!M51/'viaj entrados lugar residen acu'!$D18</f>
        <v>0.48099659952916557</v>
      </c>
      <c r="N51" s="211">
        <f>'viaj entrados lugar residen acu'!N51/'viaj entrados lugar residen acu'!$E18</f>
        <v>0.48387732687487678</v>
      </c>
      <c r="O51" s="211">
        <f>'viaj entrados lugar residen acu'!O51/'viaj entrados lugar residen acu'!$F18</f>
        <v>0.48572821605350464</v>
      </c>
      <c r="P51" s="211">
        <f>'viaj entrados lugar residen acu'!P51/'viaj entrados lugar residen acu'!$G18</f>
        <v>0.48839796935487612</v>
      </c>
      <c r="Q51" s="196">
        <f t="shared" si="28"/>
        <v>5.4963932774236834E-3</v>
      </c>
      <c r="R51" s="197">
        <f t="shared" si="29"/>
        <v>-8.9494309500648295E-2</v>
      </c>
      <c r="S51" s="196">
        <f t="shared" si="18"/>
        <v>2.6904076143491849</v>
      </c>
      <c r="T51" s="198">
        <f t="shared" si="22"/>
        <v>0.48839796935487612</v>
      </c>
      <c r="U51" s="211">
        <f>'viaj entrados lugar residen acu'!U51/'viaj entrados lugar residen acu'!$C18</f>
        <v>8.9028080793863041E-4</v>
      </c>
      <c r="V51" s="211">
        <f>'viaj entrados lugar residen acu'!V51/'viaj entrados lugar residen acu'!$D18</f>
        <v>2.968872613131049E-3</v>
      </c>
      <c r="W51" s="211">
        <f>'viaj entrados lugar residen acu'!W51/'viaj entrados lugar residen acu'!$E18</f>
        <v>3.1541299388887323E-3</v>
      </c>
      <c r="X51" s="211">
        <f>'viaj entrados lugar residen acu'!X51/'viaj entrados lugar residen acu'!$F18</f>
        <v>1.6252062422051928E-4</v>
      </c>
      <c r="Y51" s="211">
        <f>'viaj entrados lugar residen acu'!Y51/'viaj entrados lugar residen acu'!$G18</f>
        <v>3.2453232573773154E-4</v>
      </c>
      <c r="Z51" s="196">
        <f t="shared" si="30"/>
        <v>0.99686856541594082</v>
      </c>
      <c r="AA51" s="197">
        <f t="shared" si="19"/>
        <v>-0.63547195127214007</v>
      </c>
      <c r="AB51" s="195">
        <f t="shared" si="23"/>
        <v>1.6201170151721226E-4</v>
      </c>
      <c r="AC51" s="195">
        <f t="shared" si="24"/>
        <v>-5.6574848220089882E-4</v>
      </c>
      <c r="AD51" s="196">
        <f t="shared" si="20"/>
        <v>2.8558924411997606E-2</v>
      </c>
      <c r="AE51" s="198">
        <f t="shared" si="25"/>
        <v>3.2453232573773154E-4</v>
      </c>
      <c r="AF51" s="198">
        <f t="shared" si="25"/>
        <v>0.99686856541594082</v>
      </c>
      <c r="AG51" s="50"/>
      <c r="AH51" s="50"/>
      <c r="AI51" s="50"/>
    </row>
    <row r="52" spans="2:35" x14ac:dyDescent="0.25">
      <c r="B52" s="194" t="s">
        <v>230</v>
      </c>
      <c r="C52" s="211">
        <f>'viaj entrados lugar residen acu'!C52/'viaj entrados lugar residen acu'!$C19</f>
        <v>0.23292495411933931</v>
      </c>
      <c r="D52" s="211">
        <f>'viaj entrados lugar residen acu'!D52/'viaj entrados lugar residen acu'!$D19</f>
        <v>0.24619879668608116</v>
      </c>
      <c r="E52" s="211">
        <f>'viaj entrados lugar residen acu'!E52/'viaj entrados lugar residen acu'!$E19</f>
        <v>0.32892511337173674</v>
      </c>
      <c r="F52" s="211">
        <f>'viaj entrados lugar residen acu'!F52/'viaj entrados lugar residen acu'!$F19</f>
        <v>0.27701687190924079</v>
      </c>
      <c r="G52" s="211">
        <f>'viaj entrados lugar residen acu'!G52/'viaj entrados lugar residen acu'!$G19</f>
        <v>0.2811128774240137</v>
      </c>
      <c r="H52" s="196">
        <f t="shared" si="26"/>
        <v>1.4786122904870913E-2</v>
      </c>
      <c r="I52" s="197">
        <f t="shared" si="27"/>
        <v>0.20688175505654605</v>
      </c>
      <c r="J52" s="196">
        <f t="shared" si="17"/>
        <v>1.9663811864237497</v>
      </c>
      <c r="K52" s="198">
        <f t="shared" si="21"/>
        <v>0.2811128774240137</v>
      </c>
      <c r="L52" s="211">
        <f>'viaj entrados lugar residen acu'!L52/'viaj entrados lugar residen acu'!$C19</f>
        <v>0.21032356199262603</v>
      </c>
      <c r="M52" s="211">
        <f>'viaj entrados lugar residen acu'!M52/'viaj entrados lugar residen acu'!$D19</f>
        <v>0.16202448916825252</v>
      </c>
      <c r="N52" s="211">
        <f>'viaj entrados lugar residen acu'!N52/'viaj entrados lugar residen acu'!$E19</f>
        <v>5.0631204804510353E-2</v>
      </c>
      <c r="O52" s="211">
        <f>'viaj entrados lugar residen acu'!O52/'viaj entrados lugar residen acu'!$F19</f>
        <v>0.12156986327935615</v>
      </c>
      <c r="P52" s="211">
        <f>'viaj entrados lugar residen acu'!P52/'viaj entrados lugar residen acu'!$G19</f>
        <v>0.11011930134245353</v>
      </c>
      <c r="Q52" s="196">
        <f t="shared" si="28"/>
        <v>-9.4189148757947594E-2</v>
      </c>
      <c r="R52" s="197">
        <f t="shared" si="29"/>
        <v>-0.47642907765933362</v>
      </c>
      <c r="S52" s="196">
        <f t="shared" si="18"/>
        <v>0.60660736818764072</v>
      </c>
      <c r="T52" s="198">
        <f t="shared" si="22"/>
        <v>0.11011930134245353</v>
      </c>
      <c r="U52" s="211">
        <f>'viaj entrados lugar residen acu'!U52/'viaj entrados lugar residen acu'!$C19</f>
        <v>3.0355637121174544E-2</v>
      </c>
      <c r="V52" s="211">
        <f>'viaj entrados lugar residen acu'!V52/'viaj entrados lugar residen acu'!$D19</f>
        <v>4.424965880475943E-2</v>
      </c>
      <c r="W52" s="211">
        <f>'viaj entrados lugar residen acu'!W52/'viaj entrados lugar residen acu'!$E19</f>
        <v>3.7504596151489151E-3</v>
      </c>
      <c r="X52" s="211">
        <f>'viaj entrados lugar residen acu'!X52/'viaj entrados lugar residen acu'!$F19</f>
        <v>1.3229661592165229E-2</v>
      </c>
      <c r="Y52" s="211">
        <f>'viaj entrados lugar residen acu'!Y52/'viaj entrados lugar residen acu'!$G19</f>
        <v>2.5575319315383803E-3</v>
      </c>
      <c r="Z52" s="196">
        <f t="shared" si="30"/>
        <v>-0.80668198398566882</v>
      </c>
      <c r="AA52" s="197">
        <f t="shared" si="19"/>
        <v>-0.91574771034028546</v>
      </c>
      <c r="AB52" s="195">
        <f t="shared" si="23"/>
        <v>-1.0672129660626847E-2</v>
      </c>
      <c r="AC52" s="195">
        <f t="shared" si="24"/>
        <v>-2.7798105189636164E-2</v>
      </c>
      <c r="AD52" s="196">
        <f t="shared" si="20"/>
        <v>0.2250634384357196</v>
      </c>
      <c r="AE52" s="198">
        <f t="shared" si="25"/>
        <v>2.5575319315383803E-3</v>
      </c>
      <c r="AF52" s="198">
        <f t="shared" si="25"/>
        <v>-0.80668198398566882</v>
      </c>
      <c r="AG52" s="50"/>
      <c r="AH52" s="50"/>
      <c r="AI52" s="50"/>
    </row>
    <row r="53" spans="2:35" x14ac:dyDescent="0.25">
      <c r="B53" s="194" t="s">
        <v>220</v>
      </c>
      <c r="C53" s="211">
        <f>'viaj entrados lugar residen acu'!C53/'viaj entrados lugar residen acu'!$C20</f>
        <v>9.318759294169994E-2</v>
      </c>
      <c r="D53" s="211">
        <f>'viaj entrados lugar residen acu'!D53/'viaj entrados lugar residen acu'!$D20</f>
        <v>8.6859587374520431E-2</v>
      </c>
      <c r="E53" s="211">
        <f>'viaj entrados lugar residen acu'!E53/'viaj entrados lugar residen acu'!$E20</f>
        <v>0.27191364082433761</v>
      </c>
      <c r="F53" s="211">
        <f>'viaj entrados lugar residen acu'!F53/'viaj entrados lugar residen acu'!$F20</f>
        <v>0.10597239484529339</v>
      </c>
      <c r="G53" s="211">
        <f>'viaj entrados lugar residen acu'!G53/'viaj entrados lugar residen acu'!$G20</f>
        <v>0.10553760809267418</v>
      </c>
      <c r="H53" s="196">
        <f t="shared" si="26"/>
        <v>-4.1028303007961675E-3</v>
      </c>
      <c r="I53" s="197">
        <f t="shared" si="27"/>
        <v>0.13252853476643245</v>
      </c>
      <c r="J53" s="196">
        <f t="shared" si="17"/>
        <v>0.73823429547333019</v>
      </c>
      <c r="K53" s="198">
        <f t="shared" si="21"/>
        <v>0.10553760809267418</v>
      </c>
      <c r="L53" s="211">
        <f>'viaj entrados lugar residen acu'!L53/'viaj entrados lugar residen acu'!$C20</f>
        <v>0.13453274475135535</v>
      </c>
      <c r="M53" s="211">
        <f>'viaj entrados lugar residen acu'!M53/'viaj entrados lugar residen acu'!$D20</f>
        <v>9.6151016851325807E-2</v>
      </c>
      <c r="N53" s="211">
        <f>'viaj entrados lugar residen acu'!N53/'viaj entrados lugar residen acu'!$E20</f>
        <v>0.24204121687929342</v>
      </c>
      <c r="O53" s="211">
        <f>'viaj entrados lugar residen acu'!O53/'viaj entrados lugar residen acu'!$F20</f>
        <v>0.15818669457709164</v>
      </c>
      <c r="P53" s="211">
        <f>'viaj entrados lugar residen acu'!P53/'viaj entrados lugar residen acu'!$G20</f>
        <v>0.11717409038994941</v>
      </c>
      <c r="Q53" s="196">
        <f t="shared" si="28"/>
        <v>-0.25926709131124115</v>
      </c>
      <c r="R53" s="197">
        <f t="shared" si="29"/>
        <v>-0.12902921436330139</v>
      </c>
      <c r="S53" s="196">
        <f t="shared" si="18"/>
        <v>0.64546964723454403</v>
      </c>
      <c r="T53" s="198">
        <f t="shared" si="22"/>
        <v>0.11717409038994941</v>
      </c>
      <c r="U53" s="211">
        <f>'viaj entrados lugar residen acu'!U53/'viaj entrados lugar residen acu'!$C20</f>
        <v>2.390431249487723E-2</v>
      </c>
      <c r="V53" s="211">
        <f>'viaj entrados lugar residen acu'!V53/'viaj entrados lugar residen acu'!$D20</f>
        <v>2.8168535892531772E-2</v>
      </c>
      <c r="W53" s="211">
        <f>'viaj entrados lugar residen acu'!W53/'viaj entrados lugar residen acu'!$E20</f>
        <v>0.12239450441609422</v>
      </c>
      <c r="X53" s="211">
        <f>'viaj entrados lugar residen acu'!X53/'viaj entrados lugar residen acu'!$F20</f>
        <v>2.943677634591483E-4</v>
      </c>
      <c r="Y53" s="211">
        <f>'viaj entrados lugar residen acu'!Y53/'viaj entrados lugar residen acu'!$G20</f>
        <v>1.1486376244085495E-3</v>
      </c>
      <c r="Z53" s="196">
        <f t="shared" si="30"/>
        <v>2.9020496365185546</v>
      </c>
      <c r="AA53" s="197">
        <f t="shared" si="19"/>
        <v>-0.95194851871792141</v>
      </c>
      <c r="AB53" s="195">
        <f t="shared" si="23"/>
        <v>8.5426986094940113E-4</v>
      </c>
      <c r="AC53" s="195">
        <f t="shared" si="24"/>
        <v>-2.275567487046868E-2</v>
      </c>
      <c r="AD53" s="196">
        <f t="shared" si="20"/>
        <v>0.10108039320178681</v>
      </c>
      <c r="AE53" s="198">
        <f t="shared" si="25"/>
        <v>1.1486376244085495E-3</v>
      </c>
      <c r="AF53" s="198">
        <f t="shared" si="25"/>
        <v>2.9020496365185546</v>
      </c>
      <c r="AG53" s="50"/>
      <c r="AH53" s="50"/>
      <c r="AI53" s="50"/>
    </row>
    <row r="54" spans="2:35" x14ac:dyDescent="0.25">
      <c r="B54" s="194" t="s">
        <v>232</v>
      </c>
      <c r="C54" s="211">
        <f>'viaj entrados lugar residen acu'!C54/'viaj entrados lugar residen acu'!$C21</f>
        <v>1.4720088320529924E-3</v>
      </c>
      <c r="D54" s="211">
        <f>'viaj entrados lugar residen acu'!D54/'viaj entrados lugar residen acu'!$D21</f>
        <v>8.8331419485911144E-4</v>
      </c>
      <c r="E54" s="211">
        <f>'viaj entrados lugar residen acu'!E54/'viaj entrados lugar residen acu'!$E21</f>
        <v>1.2815036309269544E-3</v>
      </c>
      <c r="F54" s="211">
        <f>'viaj entrados lugar residen acu'!F54/'viaj entrados lugar residen acu'!$F21</f>
        <v>1.8000156523100201E-3</v>
      </c>
      <c r="G54" s="211">
        <f>'viaj entrados lugar residen acu'!G54/'viaj entrados lugar residen acu'!$G21</f>
        <v>1.8310164550557736E-3</v>
      </c>
      <c r="H54" s="196">
        <f t="shared" si="26"/>
        <v>1.7222518429753197E-2</v>
      </c>
      <c r="I54" s="197">
        <f t="shared" si="27"/>
        <v>0.24388958488929569</v>
      </c>
      <c r="J54" s="196">
        <f t="shared" si="17"/>
        <v>1.2807938014960586E-2</v>
      </c>
      <c r="K54" s="198">
        <f t="shared" si="21"/>
        <v>1.8310164550557736E-3</v>
      </c>
      <c r="L54" s="211">
        <f>'viaj entrados lugar residen acu'!L54/'viaj entrados lugar residen acu'!$C21</f>
        <v>5.2440314641887852E-3</v>
      </c>
      <c r="M54" s="211">
        <f>'viaj entrados lugar residen acu'!M54/'viaj entrados lugar residen acu'!$D21</f>
        <v>2.5616111650914228E-3</v>
      </c>
      <c r="N54" s="211">
        <f>'viaj entrados lugar residen acu'!N54/'viaj entrados lugar residen acu'!$E21</f>
        <v>2.4206179695286916E-3</v>
      </c>
      <c r="O54" s="211">
        <f>'viaj entrados lugar residen acu'!O54/'viaj entrados lugar residen acu'!$F21</f>
        <v>2.8435029869824957E-3</v>
      </c>
      <c r="P54" s="211">
        <f>'viaj entrados lugar residen acu'!P54/'viaj entrados lugar residen acu'!$G21</f>
        <v>4.2884332763148385E-3</v>
      </c>
      <c r="Q54" s="196">
        <f t="shared" si="28"/>
        <v>0.50815149340345589</v>
      </c>
      <c r="R54" s="197">
        <f t="shared" si="29"/>
        <v>-0.18222586847536604</v>
      </c>
      <c r="S54" s="196">
        <f t="shared" si="18"/>
        <v>2.3623426517243508E-2</v>
      </c>
      <c r="T54" s="198">
        <f t="shared" si="22"/>
        <v>4.2884332763148385E-3</v>
      </c>
      <c r="U54" s="211">
        <f>'viaj entrados lugar residen acu'!U54/'viaj entrados lugar residen acu'!$C21</f>
        <v>9.6600579603477621E-4</v>
      </c>
      <c r="V54" s="211">
        <f>'viaj entrados lugar residen acu'!V54/'viaj entrados lugar residen acu'!$D21</f>
        <v>1.5016341312604894E-3</v>
      </c>
      <c r="W54" s="211">
        <f>'viaj entrados lugar residen acu'!W54/'viaj entrados lugar residen acu'!$E21</f>
        <v>2.8477858465043431E-4</v>
      </c>
      <c r="X54" s="211">
        <f>'viaj entrados lugar residen acu'!X54/'viaj entrados lugar residen acu'!$F21</f>
        <v>0</v>
      </c>
      <c r="Y54" s="211">
        <f>'viaj entrados lugar residen acu'!Y54/'viaj entrados lugar residen acu'!$G21</f>
        <v>3.613848266557448E-4</v>
      </c>
      <c r="Z54" s="196" t="str">
        <f t="shared" si="30"/>
        <v>-</v>
      </c>
      <c r="AA54" s="197">
        <f t="shared" si="19"/>
        <v>-0.62589786920622692</v>
      </c>
      <c r="AB54" s="195">
        <f t="shared" si="23"/>
        <v>3.613848266557448E-4</v>
      </c>
      <c r="AC54" s="195">
        <f t="shared" si="24"/>
        <v>-6.0462096937903141E-4</v>
      </c>
      <c r="AD54" s="196">
        <f t="shared" si="20"/>
        <v>3.18019535485193E-2</v>
      </c>
      <c r="AE54" s="198">
        <f t="shared" si="25"/>
        <v>3.613848266557448E-4</v>
      </c>
      <c r="AF54" s="198" t="e">
        <f t="shared" si="25"/>
        <v>#VALUE!</v>
      </c>
      <c r="AG54" s="50"/>
      <c r="AH54" s="50"/>
      <c r="AI54" s="50"/>
    </row>
    <row r="55" spans="2:35" x14ac:dyDescent="0.25">
      <c r="B55" s="194" t="s">
        <v>212</v>
      </c>
      <c r="C55" s="211">
        <f>'viaj entrados lugar residen acu'!C55/'viaj entrados lugar residen acu'!$C22</f>
        <v>0.17055830645527642</v>
      </c>
      <c r="D55" s="211">
        <f>'viaj entrados lugar residen acu'!D55/'viaj entrados lugar residen acu'!$D22</f>
        <v>0.15495217921561075</v>
      </c>
      <c r="E55" s="211">
        <f>'viaj entrados lugar residen acu'!E55/'viaj entrados lugar residen acu'!$E22</f>
        <v>0.17955478241961348</v>
      </c>
      <c r="F55" s="211">
        <f>'viaj entrados lugar residen acu'!F55/'viaj entrados lugar residen acu'!$F22</f>
        <v>0.1693283976731888</v>
      </c>
      <c r="G55" s="211">
        <f>'viaj entrados lugar residen acu'!G55/'viaj entrados lugar residen acu'!$G22</f>
        <v>0.17406376211909452</v>
      </c>
      <c r="H55" s="196">
        <f t="shared" si="26"/>
        <v>2.7965565793902858E-2</v>
      </c>
      <c r="I55" s="197">
        <f t="shared" si="27"/>
        <v>2.0552828746205343E-2</v>
      </c>
      <c r="J55" s="196">
        <f t="shared" si="17"/>
        <v>1.2175739162345751</v>
      </c>
      <c r="K55" s="198">
        <f t="shared" si="21"/>
        <v>0.17406376211909452</v>
      </c>
      <c r="L55" s="211">
        <f>'viaj entrados lugar residen acu'!L55/'viaj entrados lugar residen acu'!$C22</f>
        <v>0.13975832462635715</v>
      </c>
      <c r="M55" s="211">
        <f>'viaj entrados lugar residen acu'!M55/'viaj entrados lugar residen acu'!$D22</f>
        <v>0.13245394441234995</v>
      </c>
      <c r="N55" s="211">
        <f>'viaj entrados lugar residen acu'!N55/'viaj entrados lugar residen acu'!$E22</f>
        <v>0.11105977005245848</v>
      </c>
      <c r="O55" s="211">
        <f>'viaj entrados lugar residen acu'!O55/'viaj entrados lugar residen acu'!$F22</f>
        <v>0.12637493389740878</v>
      </c>
      <c r="P55" s="211">
        <f>'viaj entrados lugar residen acu'!P55/'viaj entrados lugar residen acu'!$G22</f>
        <v>0.12218688441602747</v>
      </c>
      <c r="Q55" s="196">
        <f t="shared" si="28"/>
        <v>-3.3139874753811305E-2</v>
      </c>
      <c r="R55" s="197">
        <f t="shared" si="29"/>
        <v>-0.12572732434584344</v>
      </c>
      <c r="S55" s="196">
        <f t="shared" si="18"/>
        <v>0.67308331490547801</v>
      </c>
      <c r="T55" s="198">
        <f t="shared" si="22"/>
        <v>0.12218688441602747</v>
      </c>
      <c r="U55" s="211">
        <f>'viaj entrados lugar residen acu'!U55/'viaj entrados lugar residen acu'!$C22</f>
        <v>1.3526098214691319E-2</v>
      </c>
      <c r="V55" s="211">
        <f>'viaj entrados lugar residen acu'!V55/'viaj entrados lugar residen acu'!$D22</f>
        <v>6.2712625970858207E-2</v>
      </c>
      <c r="W55" s="211">
        <f>'viaj entrados lugar residen acu'!W55/'viaj entrados lugar residen acu'!$E22</f>
        <v>1.8645864477725531E-2</v>
      </c>
      <c r="X55" s="211">
        <f>'viaj entrados lugar residen acu'!X55/'viaj entrados lugar residen acu'!$F22</f>
        <v>5.6319407720782652E-3</v>
      </c>
      <c r="Y55" s="211">
        <f>'viaj entrados lugar residen acu'!Y55/'viaj entrados lugar residen acu'!$G22</f>
        <v>7.9675136735300259E-3</v>
      </c>
      <c r="Z55" s="196">
        <f t="shared" si="30"/>
        <v>0.41470125414509673</v>
      </c>
      <c r="AA55" s="197">
        <f t="shared" si="19"/>
        <v>-0.41095254913378187</v>
      </c>
      <c r="AB55" s="195">
        <f t="shared" si="23"/>
        <v>2.3355729014517606E-3</v>
      </c>
      <c r="AC55" s="195">
        <f t="shared" si="24"/>
        <v>-5.558584541161293E-3</v>
      </c>
      <c r="AD55" s="196">
        <f t="shared" si="20"/>
        <v>0.70114316112161079</v>
      </c>
      <c r="AE55" s="198">
        <f t="shared" si="25"/>
        <v>7.9675136735300259E-3</v>
      </c>
      <c r="AF55" s="198">
        <f t="shared" si="25"/>
        <v>0.41470125414509673</v>
      </c>
      <c r="AG55" s="50"/>
      <c r="AH55" s="50"/>
      <c r="AI55" s="50"/>
    </row>
    <row r="56" spans="2:35" x14ac:dyDescent="0.25">
      <c r="B56" s="194" t="s">
        <v>226</v>
      </c>
      <c r="C56" s="211">
        <f>'viaj entrados lugar residen acu'!C56/'viaj entrados lugar residen acu'!$C23</f>
        <v>8.3732193827752641E-2</v>
      </c>
      <c r="D56" s="211">
        <f>'viaj entrados lugar residen acu'!D56/'viaj entrados lugar residen acu'!$D23</f>
        <v>6.753939798215626E-2</v>
      </c>
      <c r="E56" s="211">
        <f>'viaj entrados lugar residen acu'!E56/'viaj entrados lugar residen acu'!$E23</f>
        <v>0.2695897547210766</v>
      </c>
      <c r="F56" s="211">
        <f>'viaj entrados lugar residen acu'!F56/'viaj entrados lugar residen acu'!$F23</f>
        <v>8.8643177009741253E-2</v>
      </c>
      <c r="G56" s="211">
        <f>'viaj entrados lugar residen acu'!G56/'viaj entrados lugar residen acu'!$G23</f>
        <v>7.6868917184343508E-2</v>
      </c>
      <c r="H56" s="196">
        <f t="shared" si="26"/>
        <v>-0.13282759285696444</v>
      </c>
      <c r="I56" s="197">
        <f t="shared" si="27"/>
        <v>-8.1966998948191039E-2</v>
      </c>
      <c r="J56" s="196">
        <f t="shared" si="17"/>
        <v>0.53769714840941774</v>
      </c>
      <c r="K56" s="198">
        <f t="shared" si="21"/>
        <v>7.6868917184343508E-2</v>
      </c>
      <c r="L56" s="211">
        <f>'viaj entrados lugar residen acu'!L56/'viaj entrados lugar residen acu'!$C23</f>
        <v>5.8338168852992374E-2</v>
      </c>
      <c r="M56" s="211">
        <f>'viaj entrados lugar residen acu'!M56/'viaj entrados lugar residen acu'!$D23</f>
        <v>5.8319734130623815E-2</v>
      </c>
      <c r="N56" s="211">
        <f>'viaj entrados lugar residen acu'!N56/'viaj entrados lugar residen acu'!$E23</f>
        <v>9.0297373561970921E-3</v>
      </c>
      <c r="O56" s="211">
        <f>'viaj entrados lugar residen acu'!O56/'viaj entrados lugar residen acu'!$F23</f>
        <v>5.7341078490740952E-2</v>
      </c>
      <c r="P56" s="211">
        <f>'viaj entrados lugar residen acu'!P56/'viaj entrados lugar residen acu'!$G23</f>
        <v>5.314695161910539E-2</v>
      </c>
      <c r="Q56" s="196">
        <f t="shared" si="28"/>
        <v>-7.3143494716668145E-2</v>
      </c>
      <c r="R56" s="197">
        <f t="shared" si="29"/>
        <v>-8.8984919066768198E-2</v>
      </c>
      <c r="S56" s="196">
        <f t="shared" si="18"/>
        <v>0.29276731740789191</v>
      </c>
      <c r="T56" s="198">
        <f t="shared" si="22"/>
        <v>5.314695161910539E-2</v>
      </c>
      <c r="U56" s="211">
        <f>'viaj entrados lugar residen acu'!U56/'viaj entrados lugar residen acu'!$C23</f>
        <v>1.3946421324138579E-2</v>
      </c>
      <c r="V56" s="211">
        <f>'viaj entrados lugar residen acu'!V56/'viaj entrados lugar residen acu'!$D23</f>
        <v>1.6217793712999251E-2</v>
      </c>
      <c r="W56" s="211">
        <f>'viaj entrados lugar residen acu'!W56/'viaj entrados lugar residen acu'!$E23</f>
        <v>5.7521163446928585E-2</v>
      </c>
      <c r="X56" s="211">
        <f>'viaj entrados lugar residen acu'!X56/'viaj entrados lugar residen acu'!$F23</f>
        <v>3.663250125223346E-4</v>
      </c>
      <c r="Y56" s="211">
        <f>'viaj entrados lugar residen acu'!Y56/'viaj entrados lugar residen acu'!$G23</f>
        <v>5.6867725670091364E-4</v>
      </c>
      <c r="Z56" s="196">
        <f t="shared" si="30"/>
        <v>0.55238445986879414</v>
      </c>
      <c r="AA56" s="197">
        <f t="shared" si="19"/>
        <v>-0.95922414478353368</v>
      </c>
      <c r="AB56" s="195">
        <f t="shared" si="23"/>
        <v>2.0235224417857904E-4</v>
      </c>
      <c r="AC56" s="195">
        <f t="shared" si="24"/>
        <v>-1.3377744067437665E-2</v>
      </c>
      <c r="AD56" s="196">
        <f t="shared" si="20"/>
        <v>5.004373833030256E-2</v>
      </c>
      <c r="AE56" s="198">
        <f t="shared" si="25"/>
        <v>5.6867725670091364E-4</v>
      </c>
      <c r="AF56" s="198">
        <f t="shared" si="25"/>
        <v>0.55238445986879414</v>
      </c>
      <c r="AG56" s="50"/>
      <c r="AH56" s="50"/>
      <c r="AI56" s="50"/>
    </row>
    <row r="57" spans="2:35" x14ac:dyDescent="0.25">
      <c r="B57" s="194" t="s">
        <v>384</v>
      </c>
      <c r="C57" s="211">
        <f>'viaj entrados lugar residen acu'!C57/'viaj entrados lugar residen acu'!$C24</f>
        <v>6.363409355751623E-2</v>
      </c>
      <c r="D57" s="211">
        <f>'viaj entrados lugar residen acu'!D57/'viaj entrados lugar residen acu'!$D24</f>
        <v>6.3254968177685417E-2</v>
      </c>
      <c r="E57" s="211">
        <f>'viaj entrados lugar residen acu'!E57/'viaj entrados lugar residen acu'!$E24</f>
        <v>7.0910335386721424E-2</v>
      </c>
      <c r="F57" s="211">
        <f>'viaj entrados lugar residen acu'!F57/'viaj entrados lugar residen acu'!$F24</f>
        <v>5.043188464939128E-2</v>
      </c>
      <c r="G57" s="211">
        <f>'viaj entrados lugar residen acu'!G57/'viaj entrados lugar residen acu'!$G24</f>
        <v>4.209898951588871E-2</v>
      </c>
      <c r="H57" s="196">
        <f t="shared" si="26"/>
        <v>-0.16523069069169016</v>
      </c>
      <c r="I57" s="197">
        <f t="shared" si="27"/>
        <v>-0.3384208501715017</v>
      </c>
      <c r="J57" s="196">
        <f t="shared" si="17"/>
        <v>0.29448192380966554</v>
      </c>
      <c r="K57" s="198">
        <f t="shared" si="21"/>
        <v>4.209898951588871E-2</v>
      </c>
      <c r="L57" s="211">
        <f>'viaj entrados lugar residen acu'!L57/'viaj entrados lugar residen acu'!$C24</f>
        <v>0.10092392209089396</v>
      </c>
      <c r="M57" s="211">
        <f>'viaj entrados lugar residen acu'!M57/'viaj entrados lugar residen acu'!$D24</f>
        <v>9.9883101701519678E-2</v>
      </c>
      <c r="N57" s="211">
        <f>'viaj entrados lugar residen acu'!N57/'viaj entrados lugar residen acu'!$E24</f>
        <v>0.10581793292265572</v>
      </c>
      <c r="O57" s="211">
        <f>'viaj entrados lugar residen acu'!O57/'viaj entrados lugar residen acu'!$F24</f>
        <v>9.6850982792627355E-2</v>
      </c>
      <c r="P57" s="211">
        <f>'viaj entrados lugar residen acu'!P57/'viaj entrados lugar residen acu'!$G24</f>
        <v>8.7882317882588795E-2</v>
      </c>
      <c r="Q57" s="196">
        <f t="shared" si="28"/>
        <v>-9.2602724840096129E-2</v>
      </c>
      <c r="R57" s="197">
        <f t="shared" si="29"/>
        <v>-0.12922213027511609</v>
      </c>
      <c r="S57" s="196">
        <f t="shared" si="18"/>
        <v>0.48411187603888806</v>
      </c>
      <c r="T57" s="198">
        <f t="shared" si="22"/>
        <v>8.7882317882588795E-2</v>
      </c>
      <c r="U57" s="211">
        <f>'viaj entrados lugar residen acu'!U57/'viaj entrados lugar residen acu'!$C24</f>
        <v>1.1195272182453805E-2</v>
      </c>
      <c r="V57" s="211">
        <f>'viaj entrados lugar residen acu'!V57/'viaj entrados lugar residen acu'!$D24</f>
        <v>4.9097285361735292E-2</v>
      </c>
      <c r="W57" s="211">
        <f>'viaj entrados lugar residen acu'!W57/'viaj entrados lugar residen acu'!$E24</f>
        <v>1.9575633127994523E-2</v>
      </c>
      <c r="X57" s="211">
        <f>'viaj entrados lugar residen acu'!X57/'viaj entrados lugar residen acu'!$F24</f>
        <v>2.5504998979800041E-3</v>
      </c>
      <c r="Y57" s="211">
        <f>'viaj entrados lugar residen acu'!Y57/'viaj entrados lugar residen acu'!$G24</f>
        <v>7.5854035163763446E-3</v>
      </c>
      <c r="Z57" s="196">
        <f t="shared" si="30"/>
        <v>1.9740850107008372</v>
      </c>
      <c r="AA57" s="197">
        <f t="shared" si="19"/>
        <v>-0.32244581527326843</v>
      </c>
      <c r="AB57" s="195">
        <f t="shared" si="23"/>
        <v>5.0349036183963405E-3</v>
      </c>
      <c r="AC57" s="195">
        <f t="shared" si="24"/>
        <v>-3.6098686660774601E-3</v>
      </c>
      <c r="AD57" s="196">
        <f t="shared" si="20"/>
        <v>0.66751737339645367</v>
      </c>
      <c r="AE57" s="198">
        <f t="shared" ref="AE57:AF69" si="31">Y57/$G24</f>
        <v>7.5854035163763446E-3</v>
      </c>
      <c r="AF57" s="198">
        <f t="shared" si="31"/>
        <v>1.9740850107008372</v>
      </c>
      <c r="AG57" s="50"/>
      <c r="AH57" s="50"/>
      <c r="AI57" s="50"/>
    </row>
    <row r="58" spans="2:35" x14ac:dyDescent="0.25">
      <c r="B58" s="194" t="s">
        <v>222</v>
      </c>
      <c r="C58" s="211">
        <f>'viaj entrados lugar residen acu'!C58/'viaj entrados lugar residen acu'!$C25</f>
        <v>4.465368309264385E-2</v>
      </c>
      <c r="D58" s="211">
        <f>'viaj entrados lugar residen acu'!D58/'viaj entrados lugar residen acu'!$D25</f>
        <v>4.9871919008689897E-2</v>
      </c>
      <c r="E58" s="211">
        <f>'viaj entrados lugar residen acu'!E58/'viaj entrados lugar residen acu'!$E25</f>
        <v>2.8883183568677792E-2</v>
      </c>
      <c r="F58" s="211">
        <f>'viaj entrados lugar residen acu'!F58/'viaj entrados lugar residen acu'!$F25</f>
        <v>3.7125345805248601E-2</v>
      </c>
      <c r="G58" s="211">
        <f>'viaj entrados lugar residen acu'!G58/'viaj entrados lugar residen acu'!$G25</f>
        <v>3.1876606683804626E-2</v>
      </c>
      <c r="H58" s="196">
        <f t="shared" si="26"/>
        <v>-0.14137886146509471</v>
      </c>
      <c r="I58" s="197">
        <f t="shared" si="27"/>
        <v>-0.28613712294079707</v>
      </c>
      <c r="J58" s="196">
        <f t="shared" si="17"/>
        <v>0.22297647921520825</v>
      </c>
      <c r="K58" s="198">
        <f t="shared" si="21"/>
        <v>3.1876606683804626E-2</v>
      </c>
      <c r="L58" s="211">
        <f>'viaj entrados lugar residen acu'!L58/'viaj entrados lugar residen acu'!$C25</f>
        <v>3.0705678710896668E-2</v>
      </c>
      <c r="M58" s="211">
        <f>'viaj entrados lugar residen acu'!M58/'viaj entrados lugar residen acu'!$D25</f>
        <v>3.7039306769294879E-2</v>
      </c>
      <c r="N58" s="211">
        <f>'viaj entrados lugar residen acu'!N58/'viaj entrados lugar residen acu'!$E25</f>
        <v>5.4557124518613609E-2</v>
      </c>
      <c r="O58" s="211">
        <f>'viaj entrados lugar residen acu'!O58/'viaj entrados lugar residen acu'!$F25</f>
        <v>4.676968224127654E-2</v>
      </c>
      <c r="P58" s="211">
        <f>'viaj entrados lugar residen acu'!P58/'viaj entrados lugar residen acu'!$G25</f>
        <v>4.6729505855469866E-2</v>
      </c>
      <c r="Q58" s="196">
        <f t="shared" si="28"/>
        <v>-8.5902627260558972E-4</v>
      </c>
      <c r="R58" s="197">
        <f t="shared" si="29"/>
        <v>0.52185223767376776</v>
      </c>
      <c r="S58" s="196">
        <f t="shared" si="18"/>
        <v>0.25741593179512212</v>
      </c>
      <c r="T58" s="198">
        <f t="shared" si="22"/>
        <v>4.6729505855469866E-2</v>
      </c>
      <c r="U58" s="211">
        <f>'viaj entrados lugar residen acu'!U58/'viaj entrados lugar residen acu'!$C25</f>
        <v>1.6398103472785502E-2</v>
      </c>
      <c r="V58" s="211">
        <f>'viaj entrados lugar residen acu'!V58/'viaj entrados lugar residen acu'!$D25</f>
        <v>3.0028557771268186E-3</v>
      </c>
      <c r="W58" s="211">
        <f>'viaj entrados lugar residen acu'!W58/'viaj entrados lugar residen acu'!$E25</f>
        <v>0.27984595635430037</v>
      </c>
      <c r="X58" s="211">
        <f>'viaj entrados lugar residen acu'!X58/'viaj entrados lugar residen acu'!$F25</f>
        <v>1.8341051859324133E-4</v>
      </c>
      <c r="Y58" s="211">
        <f>'viaj entrados lugar residen acu'!Y58/'viaj entrados lugar residen acu'!$G25</f>
        <v>6.39817195087118E-4</v>
      </c>
      <c r="Z58" s="196">
        <f t="shared" si="30"/>
        <v>2.4884433019137391</v>
      </c>
      <c r="AA58" s="197">
        <f t="shared" si="19"/>
        <v>-0.96098224430959556</v>
      </c>
      <c r="AB58" s="195">
        <f t="shared" si="23"/>
        <v>4.5640667649387667E-4</v>
      </c>
      <c r="AC58" s="195">
        <f t="shared" si="24"/>
        <v>-1.5758286277698385E-2</v>
      </c>
      <c r="AD58" s="196">
        <f t="shared" si="20"/>
        <v>5.6304070389450546E-2</v>
      </c>
      <c r="AE58" s="198">
        <f t="shared" si="31"/>
        <v>6.39817195087118E-4</v>
      </c>
      <c r="AF58" s="198">
        <f t="shared" si="31"/>
        <v>2.4884433019137391</v>
      </c>
      <c r="AG58" s="50"/>
      <c r="AH58" s="50"/>
      <c r="AI58" s="50"/>
    </row>
    <row r="59" spans="2:35" x14ac:dyDescent="0.25">
      <c r="B59" s="194" t="s">
        <v>245</v>
      </c>
      <c r="C59" s="211">
        <f>'viaj entrados lugar residen acu'!C59/'viaj entrados lugar residen acu'!$C26</f>
        <v>4.7939444911690499E-2</v>
      </c>
      <c r="D59" s="211">
        <f>'viaj entrados lugar residen acu'!D59/'viaj entrados lugar residen acu'!$D26</f>
        <v>7.9267495094833218E-2</v>
      </c>
      <c r="E59" s="211">
        <f>'viaj entrados lugar residen acu'!E59/'viaj entrados lugar residen acu'!$E26</f>
        <v>6.81732223903177E-2</v>
      </c>
      <c r="F59" s="211">
        <f>'viaj entrados lugar residen acu'!F59/'viaj entrados lugar residen acu'!$F26</f>
        <v>9.585938496873804E-2</v>
      </c>
      <c r="G59" s="211">
        <f>'viaj entrados lugar residen acu'!G59/'viaj entrados lugar residen acu'!$G26</f>
        <v>8.5845001382569563E-2</v>
      </c>
      <c r="H59" s="196">
        <f t="shared" si="26"/>
        <v>-0.10446951635913793</v>
      </c>
      <c r="I59" s="197">
        <f t="shared" si="27"/>
        <v>0.79069660778728434</v>
      </c>
      <c r="J59" s="196">
        <f t="shared" si="17"/>
        <v>0.60048474909454908</v>
      </c>
      <c r="K59" s="198">
        <f t="shared" si="21"/>
        <v>8.5845001382569563E-2</v>
      </c>
      <c r="L59" s="211">
        <f>'viaj entrados lugar residen acu'!L59/'viaj entrados lugar residen acu'!$C26</f>
        <v>0.11837678721614803</v>
      </c>
      <c r="M59" s="211">
        <f>'viaj entrados lugar residen acu'!M59/'viaj entrados lugar residen acu'!$D26</f>
        <v>0.10568999345977763</v>
      </c>
      <c r="N59" s="211">
        <f>'viaj entrados lugar residen acu'!N59/'viaj entrados lugar residen acu'!$E26</f>
        <v>5.3044629349470497E-2</v>
      </c>
      <c r="O59" s="211">
        <f>'viaj entrados lugar residen acu'!O59/'viaj entrados lugar residen acu'!$F26</f>
        <v>8.1504402194717371E-2</v>
      </c>
      <c r="P59" s="211">
        <f>'viaj entrados lugar residen acu'!P59/'viaj entrados lugar residen acu'!$G26</f>
        <v>8.9741333802569059E-2</v>
      </c>
      <c r="Q59" s="196">
        <f t="shared" si="28"/>
        <v>0.10106118670956343</v>
      </c>
      <c r="R59" s="197">
        <f t="shared" si="29"/>
        <v>-0.24190091729126384</v>
      </c>
      <c r="S59" s="196">
        <f t="shared" si="18"/>
        <v>0.49435252178300887</v>
      </c>
      <c r="T59" s="198">
        <f t="shared" si="22"/>
        <v>8.9741333802569059E-2</v>
      </c>
      <c r="U59" s="211">
        <f>'viaj entrados lugar residen acu'!U59/'viaj entrados lugar residen acu'!$C26</f>
        <v>4.9411269974768716E-3</v>
      </c>
      <c r="V59" s="211">
        <f>'viaj entrados lugar residen acu'!V59/'viaj entrados lugar residen acu'!$D26</f>
        <v>2.315238718116416E-2</v>
      </c>
      <c r="W59" s="211">
        <f>'viaj entrados lugar residen acu'!W59/'viaj entrados lugar residen acu'!$E26</f>
        <v>5.3895612708018152E-3</v>
      </c>
      <c r="X59" s="211">
        <f>'viaj entrados lugar residen acu'!X59/'viaj entrados lugar residen acu'!$F26</f>
        <v>2.1372974352430775E-3</v>
      </c>
      <c r="Y59" s="211">
        <f>'viaj entrados lugar residen acu'!Y59/'viaj entrados lugar residen acu'!$G26</f>
        <v>5.6811040446444281E-3</v>
      </c>
      <c r="Z59" s="196">
        <f t="shared" si="30"/>
        <v>1.6580783521121427</v>
      </c>
      <c r="AA59" s="197">
        <f t="shared" si="19"/>
        <v>0.14975875899271918</v>
      </c>
      <c r="AB59" s="195">
        <f t="shared" si="23"/>
        <v>3.5438066094013506E-3</v>
      </c>
      <c r="AC59" s="195">
        <f t="shared" si="24"/>
        <v>7.3997704716755649E-4</v>
      </c>
      <c r="AD59" s="196">
        <f t="shared" si="20"/>
        <v>0.49993855194200965</v>
      </c>
      <c r="AE59" s="198">
        <f t="shared" si="31"/>
        <v>5.6811040446444281E-3</v>
      </c>
      <c r="AF59" s="198">
        <f t="shared" si="31"/>
        <v>1.6580783521121427</v>
      </c>
      <c r="AG59" s="50"/>
      <c r="AH59" s="50"/>
      <c r="AI59" s="50"/>
    </row>
    <row r="60" spans="2:35" x14ac:dyDescent="0.25">
      <c r="B60" s="194" t="s">
        <v>236</v>
      </c>
      <c r="C60" s="211">
        <f>'viaj entrados lugar residen acu'!C60/'viaj entrados lugar residen acu'!$C27</f>
        <v>0.14996294161245161</v>
      </c>
      <c r="D60" s="211">
        <f>'viaj entrados lugar residen acu'!D60/'viaj entrados lugar residen acu'!$D27</f>
        <v>5.9924259300512366E-2</v>
      </c>
      <c r="E60" s="211">
        <f>'viaj entrados lugar residen acu'!E60/'viaj entrados lugar residen acu'!$E27</f>
        <v>4.3421052631578951E-2</v>
      </c>
      <c r="F60" s="211">
        <f>'viaj entrados lugar residen acu'!F60/'viaj entrados lugar residen acu'!$F27</f>
        <v>8.564009602665229E-2</v>
      </c>
      <c r="G60" s="211">
        <f>'viaj entrados lugar residen acu'!G60/'viaj entrados lugar residen acu'!$G27</f>
        <v>8.2187541447455673E-2</v>
      </c>
      <c r="H60" s="196">
        <f t="shared" si="26"/>
        <v>-4.0314697663605403E-2</v>
      </c>
      <c r="I60" s="197">
        <f t="shared" si="27"/>
        <v>-0.45194765744291365</v>
      </c>
      <c r="J60" s="196">
        <f t="shared" si="17"/>
        <v>0.57490086096957116</v>
      </c>
      <c r="K60" s="198">
        <f t="shared" si="21"/>
        <v>8.2187541447455673E-2</v>
      </c>
      <c r="L60" s="211">
        <f>'viaj entrados lugar residen acu'!L60/'viaj entrados lugar residen acu'!$C27</f>
        <v>0.14650415877460266</v>
      </c>
      <c r="M60" s="211">
        <f>'viaj entrados lugar residen acu'!M60/'viaj entrados lugar residen acu'!$D27</f>
        <v>0.10759634662508354</v>
      </c>
      <c r="N60" s="211">
        <f>'viaj entrados lugar residen acu'!N60/'viaj entrados lugar residen acu'!$E27</f>
        <v>3.2057416267942583E-2</v>
      </c>
      <c r="O60" s="211">
        <f>'viaj entrados lugar residen acu'!O60/'viaj entrados lugar residen acu'!$F27</f>
        <v>7.8193131154769488E-2</v>
      </c>
      <c r="P60" s="211">
        <f>'viaj entrados lugar residen acu'!P60/'viaj entrados lugar residen acu'!$G27</f>
        <v>9.9297051151686633E-2</v>
      </c>
      <c r="Q60" s="196">
        <f t="shared" si="28"/>
        <v>0.26989480642673924</v>
      </c>
      <c r="R60" s="197">
        <f t="shared" si="29"/>
        <v>-0.32222366940138802</v>
      </c>
      <c r="S60" s="196">
        <f t="shared" si="18"/>
        <v>0.54699150951384068</v>
      </c>
      <c r="T60" s="198">
        <f t="shared" si="22"/>
        <v>9.9297051151686633E-2</v>
      </c>
      <c r="U60" s="211">
        <f>'viaj entrados lugar residen acu'!U60/'viaj entrados lugar residen acu'!$C27</f>
        <v>6.0116939800708225E-3</v>
      </c>
      <c r="V60" s="211">
        <f>'viaj entrados lugar residen acu'!V60/'viaj entrados lugar residen acu'!$D27</f>
        <v>2.2053909556694142E-2</v>
      </c>
      <c r="W60" s="211">
        <f>'viaj entrados lugar residen acu'!W60/'viaj entrados lugar residen acu'!$E27</f>
        <v>2.7511961722488038E-3</v>
      </c>
      <c r="X60" s="211">
        <f>'viaj entrados lugar residen acu'!X60/'viaj entrados lugar residen acu'!$F27</f>
        <v>1.8127480280241046E-3</v>
      </c>
      <c r="Y60" s="211">
        <f>'viaj entrados lugar residen acu'!Y60/'viaj entrados lugar residen acu'!$G27</f>
        <v>3.8905345063884344E-3</v>
      </c>
      <c r="Z60" s="196">
        <f t="shared" si="30"/>
        <v>1.146208102970117</v>
      </c>
      <c r="AA60" s="197">
        <f t="shared" si="19"/>
        <v>-0.35283889710856498</v>
      </c>
      <c r="AB60" s="195">
        <f t="shared" si="23"/>
        <v>2.0777864783643298E-3</v>
      </c>
      <c r="AC60" s="195">
        <f t="shared" si="24"/>
        <v>-2.1211594736823881E-3</v>
      </c>
      <c r="AD60" s="196">
        <f t="shared" si="20"/>
        <v>0.34236799258021539</v>
      </c>
      <c r="AE60" s="198">
        <f t="shared" si="31"/>
        <v>3.8905345063884344E-3</v>
      </c>
      <c r="AF60" s="198">
        <f t="shared" si="31"/>
        <v>1.146208102970117</v>
      </c>
      <c r="AG60" s="50"/>
      <c r="AH60" s="50"/>
      <c r="AI60" s="50"/>
    </row>
    <row r="61" spans="2:35" x14ac:dyDescent="0.25">
      <c r="B61" s="194" t="s">
        <v>224</v>
      </c>
      <c r="C61" s="211">
        <f>'viaj entrados lugar residen acu'!C61/'viaj entrados lugar residen acu'!$C28</f>
        <v>9.3875333143581645E-3</v>
      </c>
      <c r="D61" s="211">
        <f>'viaj entrados lugar residen acu'!D61/'viaj entrados lugar residen acu'!$D28</f>
        <v>1.7352641788464861E-2</v>
      </c>
      <c r="E61" s="211">
        <f>'viaj entrados lugar residen acu'!E61/'viaj entrados lugar residen acu'!$E28</f>
        <v>6.7235583139384533E-2</v>
      </c>
      <c r="F61" s="211">
        <f>'viaj entrados lugar residen acu'!F61/'viaj entrados lugar residen acu'!$F28</f>
        <v>4.7381741843081091E-3</v>
      </c>
      <c r="G61" s="211">
        <f>'viaj entrados lugar residen acu'!G61/'viaj entrados lugar residen acu'!$G28</f>
        <v>1.0568597333043349E-2</v>
      </c>
      <c r="H61" s="196">
        <f t="shared" si="26"/>
        <v>1.2305210661196124</v>
      </c>
      <c r="I61" s="197">
        <f t="shared" si="27"/>
        <v>0.12581196562879371</v>
      </c>
      <c r="J61" s="196">
        <f t="shared" si="17"/>
        <v>7.3927210852167788E-2</v>
      </c>
      <c r="K61" s="198">
        <f t="shared" si="21"/>
        <v>1.0568597333043349E-2</v>
      </c>
      <c r="L61" s="211">
        <f>'viaj entrados lugar residen acu'!L61/'viaj entrados lugar residen acu'!$C28</f>
        <v>3.6354697647941622E-2</v>
      </c>
      <c r="M61" s="211">
        <f>'viaj entrados lugar residen acu'!M61/'viaj entrados lugar residen acu'!$D28</f>
        <v>4.4049013770718494E-2</v>
      </c>
      <c r="N61" s="211">
        <f>'viaj entrados lugar residen acu'!N61/'viaj entrados lugar residen acu'!$E28</f>
        <v>4.2927333850530124E-2</v>
      </c>
      <c r="O61" s="211">
        <f>'viaj entrados lugar residen acu'!O61/'viaj entrados lugar residen acu'!$F28</f>
        <v>4.0053758166728799E-2</v>
      </c>
      <c r="P61" s="211">
        <f>'viaj entrados lugar residen acu'!P61/'viaj entrados lugar residen acu'!$G28</f>
        <v>3.2215531420337923E-2</v>
      </c>
      <c r="Q61" s="196">
        <f t="shared" si="28"/>
        <v>-0.19569266668469099</v>
      </c>
      <c r="R61" s="197">
        <f t="shared" si="29"/>
        <v>-0.11385505850405708</v>
      </c>
      <c r="S61" s="196">
        <f t="shared" si="18"/>
        <v>0.17746370065393316</v>
      </c>
      <c r="T61" s="198">
        <f t="shared" si="22"/>
        <v>3.2215531420337923E-2</v>
      </c>
      <c r="U61" s="211">
        <f>'viaj entrados lugar residen acu'!U61/'viaj entrados lugar residen acu'!$C28</f>
        <v>6.9759619116619657E-3</v>
      </c>
      <c r="V61" s="211">
        <f>'viaj entrados lugar residen acu'!V61/'viaj entrados lugar residen acu'!$D28</f>
        <v>3.8027925557454819E-3</v>
      </c>
      <c r="W61" s="211">
        <f>'viaj entrados lugar residen acu'!W61/'viaj entrados lugar residen acu'!$E28</f>
        <v>8.3527282130850783E-2</v>
      </c>
      <c r="X61" s="211">
        <f>'viaj entrados lugar residen acu'!X61/'viaj entrados lugar residen acu'!$F28</f>
        <v>1.1771861327473563E-4</v>
      </c>
      <c r="Y61" s="211">
        <f>'viaj entrados lugar residen acu'!Y61/'viaj entrados lugar residen acu'!$G28</f>
        <v>2.9225060149251701E-4</v>
      </c>
      <c r="Z61" s="196">
        <f t="shared" si="30"/>
        <v>1.4826201512453498</v>
      </c>
      <c r="AA61" s="197">
        <f t="shared" si="19"/>
        <v>-0.95810604971854119</v>
      </c>
      <c r="AB61" s="195">
        <f t="shared" si="23"/>
        <v>1.7453198821778138E-4</v>
      </c>
      <c r="AC61" s="195">
        <f t="shared" si="24"/>
        <v>-6.6837113101694485E-3</v>
      </c>
      <c r="AD61" s="196">
        <f t="shared" si="20"/>
        <v>2.5718124745855615E-2</v>
      </c>
      <c r="AE61" s="198">
        <f t="shared" si="31"/>
        <v>2.9225060149251701E-4</v>
      </c>
      <c r="AF61" s="198">
        <f t="shared" si="31"/>
        <v>1.4826201512453498</v>
      </c>
      <c r="AG61" s="50"/>
      <c r="AH61" s="50"/>
      <c r="AI61" s="50"/>
    </row>
    <row r="62" spans="2:35" x14ac:dyDescent="0.25">
      <c r="B62" s="194" t="s">
        <v>216</v>
      </c>
      <c r="C62" s="211">
        <f>'viaj entrados lugar residen acu'!C62/'viaj entrados lugar residen acu'!$C29</f>
        <v>0.15612663981817457</v>
      </c>
      <c r="D62" s="211">
        <f>'viaj entrados lugar residen acu'!D62/'viaj entrados lugar residen acu'!$D29</f>
        <v>0.13943379402585823</v>
      </c>
      <c r="E62" s="211">
        <f>'viaj entrados lugar residen acu'!E62/'viaj entrados lugar residen acu'!$E29</f>
        <v>0.17490247074122237</v>
      </c>
      <c r="F62" s="211">
        <f>'viaj entrados lugar residen acu'!F62/'viaj entrados lugar residen acu'!$F29</f>
        <v>0.15165249388588481</v>
      </c>
      <c r="G62" s="211">
        <f>'viaj entrados lugar residen acu'!G62/'viaj entrados lugar residen acu'!$G29</f>
        <v>0.14669788639642087</v>
      </c>
      <c r="H62" s="196">
        <f t="shared" si="26"/>
        <v>-3.2670794673460346E-2</v>
      </c>
      <c r="I62" s="197">
        <f t="shared" si="27"/>
        <v>-6.0391701459369451E-2</v>
      </c>
      <c r="J62" s="196">
        <f t="shared" si="17"/>
        <v>1.0261499456780447</v>
      </c>
      <c r="K62" s="198">
        <f t="shared" si="21"/>
        <v>0.14669788639642087</v>
      </c>
      <c r="L62" s="211">
        <f>'viaj entrados lugar residen acu'!L62/'viaj entrados lugar residen acu'!$C29</f>
        <v>7.4205510586546508E-2</v>
      </c>
      <c r="M62" s="211">
        <f>'viaj entrados lugar residen acu'!M62/'viaj entrados lugar residen acu'!$D29</f>
        <v>7.0998662505572893E-2</v>
      </c>
      <c r="N62" s="211">
        <f>'viaj entrados lugar residen acu'!N62/'viaj entrados lugar residen acu'!$E29</f>
        <v>5.1284135240572175E-2</v>
      </c>
      <c r="O62" s="211">
        <f>'viaj entrados lugar residen acu'!O62/'viaj entrados lugar residen acu'!$F29</f>
        <v>7.9247907738562676E-2</v>
      </c>
      <c r="P62" s="211">
        <f>'viaj entrados lugar residen acu'!P62/'viaj entrados lugar residen acu'!$G29</f>
        <v>7.40074843727134E-2</v>
      </c>
      <c r="Q62" s="196">
        <f t="shared" si="28"/>
        <v>-6.612696177591626E-2</v>
      </c>
      <c r="R62" s="197">
        <f t="shared" si="29"/>
        <v>-2.6686187086085722E-3</v>
      </c>
      <c r="S62" s="196">
        <f t="shared" si="18"/>
        <v>0.40768044088754263</v>
      </c>
      <c r="T62" s="198">
        <f t="shared" si="22"/>
        <v>7.40074843727134E-2</v>
      </c>
      <c r="U62" s="211">
        <f>'viaj entrados lugar residen acu'!U62/'viaj entrados lugar residen acu'!$C29</f>
        <v>1.4095458351608916E-2</v>
      </c>
      <c r="V62" s="211">
        <f>'viaj entrados lugar residen acu'!V62/'viaj entrados lugar residen acu'!$D29</f>
        <v>4.4304502897904594E-2</v>
      </c>
      <c r="W62" s="211">
        <f>'viaj entrados lugar residen acu'!W62/'viaj entrados lugar residen acu'!$E29</f>
        <v>2.6495448634590378E-2</v>
      </c>
      <c r="X62" s="211">
        <f>'viaj entrados lugar residen acu'!X62/'viaj entrados lugar residen acu'!$F29</f>
        <v>3.4777535955484752E-3</v>
      </c>
      <c r="Y62" s="211">
        <f>'viaj entrados lugar residen acu'!Y62/'viaj entrados lugar residen acu'!$G29</f>
        <v>6.7735663663161414E-3</v>
      </c>
      <c r="Z62" s="196">
        <f t="shared" si="30"/>
        <v>0.94768438309899428</v>
      </c>
      <c r="AA62" s="197">
        <f t="shared" si="19"/>
        <v>-0.51945043592406637</v>
      </c>
      <c r="AB62" s="195">
        <f t="shared" si="23"/>
        <v>3.2958127707676662E-3</v>
      </c>
      <c r="AC62" s="195">
        <f t="shared" si="24"/>
        <v>-7.3218919852927741E-3</v>
      </c>
      <c r="AD62" s="196">
        <f t="shared" si="20"/>
        <v>0.59607550469904125</v>
      </c>
      <c r="AE62" s="198">
        <f t="shared" si="31"/>
        <v>6.7735663663161414E-3</v>
      </c>
      <c r="AF62" s="198">
        <f t="shared" si="31"/>
        <v>0.94768438309899428</v>
      </c>
      <c r="AG62" s="50"/>
      <c r="AH62" s="50"/>
      <c r="AI62" s="50"/>
    </row>
    <row r="63" spans="2:35" x14ac:dyDescent="0.25">
      <c r="B63" s="194" t="s">
        <v>242</v>
      </c>
      <c r="C63" s="211">
        <f>'viaj entrados lugar residen acu'!C63/'viaj entrados lugar residen acu'!$C30</f>
        <v>0.23257947859880174</v>
      </c>
      <c r="D63" s="211">
        <f>'viaj entrados lugar residen acu'!D63/'viaj entrados lugar residen acu'!$D30</f>
        <v>0.23142437591776799</v>
      </c>
      <c r="E63" s="211">
        <f>'viaj entrados lugar residen acu'!E63/'viaj entrados lugar residen acu'!$E30</f>
        <v>0.21573276758600607</v>
      </c>
      <c r="F63" s="211">
        <f>'viaj entrados lugar residen acu'!F63/'viaj entrados lugar residen acu'!$F30</f>
        <v>0.23815130260521042</v>
      </c>
      <c r="G63" s="211">
        <f>'viaj entrados lugar residen acu'!G63/'viaj entrados lugar residen acu'!$G30</f>
        <v>0.25915626695604993</v>
      </c>
      <c r="H63" s="196">
        <f t="shared" si="26"/>
        <v>8.8200081717209722E-2</v>
      </c>
      <c r="I63" s="197">
        <f t="shared" si="27"/>
        <v>0.11426970477947029</v>
      </c>
      <c r="J63" s="196">
        <f t="shared" si="17"/>
        <v>1.8127949610701668</v>
      </c>
      <c r="K63" s="198">
        <f t="shared" si="21"/>
        <v>0.25915626695604993</v>
      </c>
      <c r="L63" s="211">
        <f>'viaj entrados lugar residen acu'!L63/'viaj entrados lugar residen acu'!$C30</f>
        <v>0.15059102930857668</v>
      </c>
      <c r="M63" s="211">
        <f>'viaj entrados lugar residen acu'!M63/'viaj entrados lugar residen acu'!$D30</f>
        <v>8.7371512481644639E-2</v>
      </c>
      <c r="N63" s="211">
        <f>'viaj entrados lugar residen acu'!N63/'viaj entrados lugar residen acu'!$E30</f>
        <v>6.4187362203086656E-2</v>
      </c>
      <c r="O63" s="211">
        <f>'viaj entrados lugar residen acu'!O63/'viaj entrados lugar residen acu'!$F30</f>
        <v>0.10037575150300601</v>
      </c>
      <c r="P63" s="211">
        <f>'viaj entrados lugar residen acu'!P63/'viaj entrados lugar residen acu'!$G30</f>
        <v>9.2150479291011028E-2</v>
      </c>
      <c r="Q63" s="196">
        <f t="shared" si="28"/>
        <v>-8.1944813252518012E-2</v>
      </c>
      <c r="R63" s="197">
        <f t="shared" si="29"/>
        <v>-0.38807457712381321</v>
      </c>
      <c r="S63" s="196">
        <f t="shared" si="18"/>
        <v>0.50762363217427597</v>
      </c>
      <c r="T63" s="198">
        <f t="shared" si="22"/>
        <v>9.2150479291011028E-2</v>
      </c>
      <c r="U63" s="211">
        <f>'viaj entrados lugar residen acu'!U63/'viaj entrados lugar residen acu'!$C30</f>
        <v>6.5849840772925997E-3</v>
      </c>
      <c r="V63" s="211">
        <f>'viaj entrados lugar residen acu'!V63/'viaj entrados lugar residen acu'!$D30</f>
        <v>2.6284875183553599E-2</v>
      </c>
      <c r="W63" s="211">
        <f>'viaj entrados lugar residen acu'!W63/'viaj entrados lugar residen acu'!$E30</f>
        <v>1.7055617954157827E-3</v>
      </c>
      <c r="X63" s="211">
        <f>'viaj entrados lugar residen acu'!X63/'viaj entrados lugar residen acu'!$F30</f>
        <v>2.4048096192384768E-3</v>
      </c>
      <c r="Y63" s="211">
        <f>'viaj entrados lugar residen acu'!Y63/'viaj entrados lugar residen acu'!$G30</f>
        <v>3.323385784047748E-3</v>
      </c>
      <c r="Z63" s="196">
        <f t="shared" si="30"/>
        <v>0.38197458853318866</v>
      </c>
      <c r="AA63" s="197">
        <f t="shared" si="19"/>
        <v>-0.49530845556514236</v>
      </c>
      <c r="AB63" s="195">
        <f t="shared" si="23"/>
        <v>9.1857616480927121E-4</v>
      </c>
      <c r="AC63" s="195">
        <f t="shared" si="24"/>
        <v>-3.2615982932448517E-3</v>
      </c>
      <c r="AD63" s="196">
        <f t="shared" si="20"/>
        <v>0.29245876564921841</v>
      </c>
      <c r="AE63" s="198">
        <f t="shared" si="31"/>
        <v>3.323385784047748E-3</v>
      </c>
      <c r="AF63" s="198">
        <f t="shared" si="31"/>
        <v>0.38197458853318866</v>
      </c>
      <c r="AG63" s="50"/>
      <c r="AH63" s="50"/>
      <c r="AI63" s="50"/>
    </row>
    <row r="64" spans="2:35" x14ac:dyDescent="0.25">
      <c r="B64" s="194" t="s">
        <v>228</v>
      </c>
      <c r="C64" s="211">
        <f>'viaj entrados lugar residen acu'!C64/'viaj entrados lugar residen acu'!$C31</f>
        <v>0.18077443301563337</v>
      </c>
      <c r="D64" s="211">
        <f>'viaj entrados lugar residen acu'!D64/'viaj entrados lugar residen acu'!$D31</f>
        <v>7.8760363205684955E-2</v>
      </c>
      <c r="E64" s="211">
        <f>'viaj entrados lugar residen acu'!E64/'viaj entrados lugar residen acu'!$E31</f>
        <v>0.12426834759117515</v>
      </c>
      <c r="F64" s="211">
        <f>'viaj entrados lugar residen acu'!F64/'viaj entrados lugar residen acu'!$F31</f>
        <v>0.14224006645438184</v>
      </c>
      <c r="G64" s="211">
        <f>'viaj entrados lugar residen acu'!G64/'viaj entrados lugar residen acu'!$G31</f>
        <v>0.11862814678745877</v>
      </c>
      <c r="H64" s="196">
        <f t="shared" si="26"/>
        <v>-0.16600048253278699</v>
      </c>
      <c r="I64" s="197">
        <f t="shared" si="27"/>
        <v>-0.34377807299110819</v>
      </c>
      <c r="J64" s="196">
        <f t="shared" si="17"/>
        <v>0.8298024557278687</v>
      </c>
      <c r="K64" s="198">
        <f t="shared" si="21"/>
        <v>0.11862814678745877</v>
      </c>
      <c r="L64" s="211">
        <f>'viaj entrados lugar residen acu'!L64/'viaj entrados lugar residen acu'!$C31</f>
        <v>0.12292787266836526</v>
      </c>
      <c r="M64" s="211">
        <f>'viaj entrados lugar residen acu'!M64/'viaj entrados lugar residen acu'!$D31</f>
        <v>0.1251480457954994</v>
      </c>
      <c r="N64" s="211">
        <f>'viaj entrados lugar residen acu'!N64/'viaj entrados lugar residen acu'!$E31</f>
        <v>8.4826654660063033E-2</v>
      </c>
      <c r="O64" s="211">
        <f>'viaj entrados lugar residen acu'!O64/'viaj entrados lugar residen acu'!$F31</f>
        <v>9.9820019382528033E-2</v>
      </c>
      <c r="P64" s="211">
        <f>'viaj entrados lugar residen acu'!P64/'viaj entrados lugar residen acu'!$G31</f>
        <v>8.8151797269653068E-2</v>
      </c>
      <c r="Q64" s="196">
        <f t="shared" si="28"/>
        <v>-0.11689260516129807</v>
      </c>
      <c r="R64" s="197">
        <f t="shared" si="29"/>
        <v>-0.28289821212908373</v>
      </c>
      <c r="S64" s="196">
        <f t="shared" si="18"/>
        <v>0.48559634043137012</v>
      </c>
      <c r="T64" s="198">
        <f t="shared" si="22"/>
        <v>8.8151797269653068E-2</v>
      </c>
      <c r="U64" s="211">
        <f>'viaj entrados lugar residen acu'!U64/'viaj entrados lugar residen acu'!$C31</f>
        <v>3.3028215532697933E-3</v>
      </c>
      <c r="V64" s="211">
        <f>'viaj entrados lugar residen acu'!V64/'viaj entrados lugar residen acu'!$D31</f>
        <v>4.0071061981839719E-2</v>
      </c>
      <c r="W64" s="211">
        <f>'viaj entrados lugar residen acu'!W64/'viaj entrados lugar residen acu'!$E31</f>
        <v>1.125619090499775E-2</v>
      </c>
      <c r="X64" s="211">
        <f>'viaj entrados lugar residen acu'!X64/'viaj entrados lugar residen acu'!$F31</f>
        <v>2.7412432507268446E-3</v>
      </c>
      <c r="Y64" s="211">
        <f>'viaj entrados lugar residen acu'!Y64/'viaj entrados lugar residen acu'!$G31</f>
        <v>5.1141819396317793E-3</v>
      </c>
      <c r="Z64" s="196">
        <f t="shared" si="30"/>
        <v>0.8656432398969871</v>
      </c>
      <c r="AA64" s="197">
        <f t="shared" si="19"/>
        <v>0.54842817183651338</v>
      </c>
      <c r="AB64" s="195">
        <f t="shared" si="23"/>
        <v>2.3729386889049346E-3</v>
      </c>
      <c r="AC64" s="195">
        <f t="shared" si="24"/>
        <v>1.8113603863619859E-3</v>
      </c>
      <c r="AD64" s="196">
        <f t="shared" si="20"/>
        <v>0.45004926739156648</v>
      </c>
      <c r="AE64" s="198">
        <f t="shared" si="31"/>
        <v>5.1141819396317793E-3</v>
      </c>
      <c r="AF64" s="198">
        <f t="shared" si="31"/>
        <v>0.8656432398969871</v>
      </c>
      <c r="AG64" s="50"/>
      <c r="AH64" s="50"/>
      <c r="AI64" s="50"/>
    </row>
    <row r="65" spans="2:35" x14ac:dyDescent="0.25">
      <c r="B65" s="194" t="s">
        <v>238</v>
      </c>
      <c r="C65" s="211">
        <f>'viaj entrados lugar residen acu'!C65/'viaj entrados lugar residen acu'!$C32</f>
        <v>9.1724745654089557E-2</v>
      </c>
      <c r="D65" s="211">
        <f>'viaj entrados lugar residen acu'!D65/'viaj entrados lugar residen acu'!$D32</f>
        <v>8.2228666114333063E-2</v>
      </c>
      <c r="E65" s="211">
        <f>'viaj entrados lugar residen acu'!E65/'viaj entrados lugar residen acu'!$E32</f>
        <v>4.4971788914702951E-2</v>
      </c>
      <c r="F65" s="211">
        <f>'viaj entrados lugar residen acu'!F65/'viaj entrados lugar residen acu'!$F32</f>
        <v>0.17742706838833094</v>
      </c>
      <c r="G65" s="211">
        <f>'viaj entrados lugar residen acu'!G65/'viaj entrados lugar residen acu'!$G32</f>
        <v>0.24978808661478</v>
      </c>
      <c r="H65" s="196">
        <f t="shared" si="26"/>
        <v>0.40783528062400265</v>
      </c>
      <c r="I65" s="197">
        <f t="shared" si="27"/>
        <v>1.7232355329365054</v>
      </c>
      <c r="J65" s="196">
        <f t="shared" si="17"/>
        <v>1.7472646525944284</v>
      </c>
      <c r="K65" s="198">
        <f t="shared" si="21"/>
        <v>0.24978808661478</v>
      </c>
      <c r="L65" s="211">
        <f>'viaj entrados lugar residen acu'!L65/'viaj entrados lugar residen acu'!$C32</f>
        <v>8.1871345029239762E-2</v>
      </c>
      <c r="M65" s="211">
        <f>'viaj entrados lugar residen acu'!M65/'viaj entrados lugar residen acu'!$D32</f>
        <v>6.8765534382767196E-2</v>
      </c>
      <c r="N65" s="211">
        <f>'viaj entrados lugar residen acu'!N65/'viaj entrados lugar residen acu'!$E32</f>
        <v>2.2900763358778626E-2</v>
      </c>
      <c r="O65" s="211">
        <f>'viaj entrados lugar residen acu'!O65/'viaj entrados lugar residen acu'!$F32</f>
        <v>4.9949519103034169E-2</v>
      </c>
      <c r="P65" s="211">
        <f>'viaj entrados lugar residen acu'!P65/'viaj entrados lugar residen acu'!$G32</f>
        <v>6.5924327656623261E-2</v>
      </c>
      <c r="Q65" s="196">
        <f t="shared" si="28"/>
        <v>0.31981906613829048</v>
      </c>
      <c r="R65" s="197">
        <f t="shared" si="29"/>
        <v>-0.19478142647981589</v>
      </c>
      <c r="S65" s="196">
        <f t="shared" si="18"/>
        <v>0.36315325662084263</v>
      </c>
      <c r="T65" s="198">
        <f t="shared" si="22"/>
        <v>6.5924327656623261E-2</v>
      </c>
      <c r="U65" s="211">
        <f>'viaj entrados lugar residen acu'!U65/'viaj entrados lugar residen acu'!$C32</f>
        <v>9.4528558840022425E-3</v>
      </c>
      <c r="V65" s="211">
        <f>'viaj entrados lugar residen acu'!V65/'viaj entrados lugar residen acu'!$D32</f>
        <v>2.464788732394366E-2</v>
      </c>
      <c r="W65" s="211">
        <f>'viaj entrados lugar residen acu'!W65/'viaj entrados lugar residen acu'!$E32</f>
        <v>4.9784268171257882E-3</v>
      </c>
      <c r="X65" s="211">
        <f>'viaj entrados lugar residen acu'!X65/'viaj entrados lugar residen acu'!$F32</f>
        <v>1.5409958021148839E-3</v>
      </c>
      <c r="Y65" s="211">
        <f>'viaj entrados lugar residen acu'!Y65/'viaj entrados lugar residen acu'!$G32</f>
        <v>2.8897279802727904E-3</v>
      </c>
      <c r="Z65" s="196">
        <f t="shared" si="30"/>
        <v>0.87523416761219441</v>
      </c>
      <c r="AA65" s="197">
        <f t="shared" si="19"/>
        <v>-0.69430106459537932</v>
      </c>
      <c r="AB65" s="195">
        <f t="shared" si="23"/>
        <v>1.3487321781579065E-3</v>
      </c>
      <c r="AC65" s="195">
        <f t="shared" si="24"/>
        <v>-6.5631279037294526E-3</v>
      </c>
      <c r="AD65" s="196">
        <f t="shared" si="20"/>
        <v>0.25429677235462567</v>
      </c>
      <c r="AE65" s="198">
        <f t="shared" si="31"/>
        <v>2.8897279802727904E-3</v>
      </c>
      <c r="AF65" s="198">
        <f t="shared" si="31"/>
        <v>0.87523416761219441</v>
      </c>
      <c r="AG65" s="50"/>
      <c r="AH65" s="50"/>
      <c r="AI65" s="50"/>
    </row>
    <row r="66" spans="2:35" x14ac:dyDescent="0.25">
      <c r="B66" s="194" t="s">
        <v>234</v>
      </c>
      <c r="C66" s="211">
        <f>'viaj entrados lugar residen acu'!C66/'viaj entrados lugar residen acu'!$C33</f>
        <v>0.17334072329222669</v>
      </c>
      <c r="D66" s="211">
        <f>'viaj entrados lugar residen acu'!D66/'viaj entrados lugar residen acu'!$D33</f>
        <v>0.16354593329432415</v>
      </c>
      <c r="E66" s="211">
        <f>'viaj entrados lugar residen acu'!E66/'viaj entrados lugar residen acu'!$E33</f>
        <v>0.25147402901263455</v>
      </c>
      <c r="F66" s="211">
        <f>'viaj entrados lugar residen acu'!F66/'viaj entrados lugar residen acu'!$F33</f>
        <v>0.16046450250725786</v>
      </c>
      <c r="G66" s="211">
        <f>'viaj entrados lugar residen acu'!G66/'viaj entrados lugar residen acu'!$G33</f>
        <v>0.14617710583153348</v>
      </c>
      <c r="H66" s="196">
        <f t="shared" si="26"/>
        <v>-8.9037740138683596E-2</v>
      </c>
      <c r="I66" s="197">
        <f t="shared" si="27"/>
        <v>-0.1567064965737992</v>
      </c>
      <c r="J66" s="196">
        <f t="shared" si="17"/>
        <v>1.0225070919090051</v>
      </c>
      <c r="K66" s="198">
        <f t="shared" si="21"/>
        <v>0.14617710583153348</v>
      </c>
      <c r="L66" s="211">
        <f>'viaj entrados lugar residen acu'!L66/'viaj entrados lugar residen acu'!$C33</f>
        <v>0.20798115560482194</v>
      </c>
      <c r="M66" s="211">
        <f>'viaj entrados lugar residen acu'!M66/'viaj entrados lugar residen acu'!$D33</f>
        <v>0.20596840257460503</v>
      </c>
      <c r="N66" s="211">
        <f>'viaj entrados lugar residen acu'!N66/'viaj entrados lugar residen acu'!$E33</f>
        <v>0.17931679925128685</v>
      </c>
      <c r="O66" s="211">
        <f>'viaj entrados lugar residen acu'!O66/'viaj entrados lugar residen acu'!$F33</f>
        <v>0.19116741444532417</v>
      </c>
      <c r="P66" s="211">
        <f>'viaj entrados lugar residen acu'!P66/'viaj entrados lugar residen acu'!$G33</f>
        <v>0.21105831533477321</v>
      </c>
      <c r="Q66" s="196">
        <f t="shared" si="28"/>
        <v>0.10404964123808891</v>
      </c>
      <c r="R66" s="197">
        <f t="shared" si="29"/>
        <v>1.4795377595641757E-2</v>
      </c>
      <c r="S66" s="196">
        <f t="shared" si="18"/>
        <v>1.1626438566041428</v>
      </c>
      <c r="T66" s="198">
        <f t="shared" si="22"/>
        <v>0.21105831533477321</v>
      </c>
      <c r="U66" s="211">
        <f>'viaj entrados lugar residen acu'!U66/'viaj entrados lugar residen acu'!$C33</f>
        <v>2.4941111265068586E-3</v>
      </c>
      <c r="V66" s="211">
        <f>'viaj entrados lugar residen acu'!V66/'viaj entrados lugar residen acu'!$D33</f>
        <v>9.0696313633703927E-3</v>
      </c>
      <c r="W66" s="211">
        <f>'viaj entrados lugar residen acu'!W66/'viaj entrados lugar residen acu'!$E33</f>
        <v>1.4974262985493682E-3</v>
      </c>
      <c r="X66" s="211">
        <f>'viaj entrados lugar residen acu'!X66/'viaj entrados lugar residen acu'!$F33</f>
        <v>7.9176563737133805E-4</v>
      </c>
      <c r="Y66" s="211">
        <f>'viaj entrados lugar residen acu'!Y66/'viaj entrados lugar residen acu'!$G33</f>
        <v>1.9006479481641469E-3</v>
      </c>
      <c r="Z66" s="196">
        <f t="shared" si="30"/>
        <v>1.4005183585313175</v>
      </c>
      <c r="AA66" s="197">
        <f t="shared" si="19"/>
        <v>-0.23794576433885284</v>
      </c>
      <c r="AB66" s="195">
        <f t="shared" si="23"/>
        <v>1.1088823107928089E-3</v>
      </c>
      <c r="AC66" s="195">
        <f t="shared" si="24"/>
        <v>-5.9346317834271171E-4</v>
      </c>
      <c r="AD66" s="196">
        <f t="shared" si="20"/>
        <v>0.16725748648319422</v>
      </c>
      <c r="AE66" s="198">
        <f t="shared" si="31"/>
        <v>1.9006479481641469E-3</v>
      </c>
      <c r="AF66" s="198">
        <f t="shared" si="31"/>
        <v>1.4005183585313175</v>
      </c>
      <c r="AG66" s="50"/>
      <c r="AH66" s="50"/>
      <c r="AI66" s="50"/>
    </row>
    <row r="67" spans="2:35" x14ac:dyDescent="0.25">
      <c r="B67" s="194" t="s">
        <v>240</v>
      </c>
      <c r="C67" s="211">
        <f>'viaj entrados lugar residen acu'!C67/'viaj entrados lugar residen acu'!$C34</f>
        <v>1.8289956175655129E-2</v>
      </c>
      <c r="D67" s="211">
        <f>'viaj entrados lugar residen acu'!D67/'viaj entrados lugar residen acu'!$D34</f>
        <v>3.0333817126269955E-2</v>
      </c>
      <c r="E67" s="211">
        <f>'viaj entrados lugar residen acu'!E67/'viaj entrados lugar residen acu'!$E34</f>
        <v>6.4239420510865425E-2</v>
      </c>
      <c r="F67" s="211">
        <f>'viaj entrados lugar residen acu'!F67/'viaj entrados lugar residen acu'!$F34</f>
        <v>6.5263908701854487E-2</v>
      </c>
      <c r="G67" s="211">
        <f>'viaj entrados lugar residen acu'!G67/'viaj entrados lugar residen acu'!$G34</f>
        <v>7.1155238390733275E-2</v>
      </c>
      <c r="H67" s="196">
        <f t="shared" si="26"/>
        <v>9.0269335779323168E-2</v>
      </c>
      <c r="I67" s="197">
        <f t="shared" si="27"/>
        <v>2.890399610986742</v>
      </c>
      <c r="J67" s="196">
        <f t="shared" si="17"/>
        <v>0.49773003417410328</v>
      </c>
      <c r="K67" s="198">
        <f t="shared" si="21"/>
        <v>7.1155238390733275E-2</v>
      </c>
      <c r="L67" s="211">
        <f>'viaj entrados lugar residen acu'!L67/'viaj entrados lugar residen acu'!$C34</f>
        <v>1.9117252481888919E-2</v>
      </c>
      <c r="M67" s="211">
        <f>'viaj entrados lugar residen acu'!M67/'viaj entrados lugar residen acu'!$D34</f>
        <v>3.243831640058055E-2</v>
      </c>
      <c r="N67" s="211">
        <f>'viaj entrados lugar residen acu'!N67/'viaj entrados lugar residen acu'!$E34</f>
        <v>4.2317956538314903E-2</v>
      </c>
      <c r="O67" s="211">
        <f>'viaj entrados lugar residen acu'!O67/'viaj entrados lugar residen acu'!$F34</f>
        <v>9.5458868283404663E-2</v>
      </c>
      <c r="P67" s="211">
        <f>'viaj entrados lugar residen acu'!P67/'viaj entrados lugar residen acu'!$G34</f>
        <v>6.4225876512565935E-2</v>
      </c>
      <c r="Q67" s="196">
        <f t="shared" si="28"/>
        <v>-0.3271879536442035</v>
      </c>
      <c r="R67" s="197">
        <f t="shared" si="29"/>
        <v>2.3595767264888874</v>
      </c>
      <c r="S67" s="196">
        <f t="shared" si="18"/>
        <v>0.35379710410323945</v>
      </c>
      <c r="T67" s="198">
        <f t="shared" si="22"/>
        <v>6.4225876512565935E-2</v>
      </c>
      <c r="U67" s="211">
        <f>'viaj entrados lugar residen acu'!U67/'viaj entrados lugar residen acu'!$C34</f>
        <v>2.817279313120472E-3</v>
      </c>
      <c r="V67" s="211">
        <f>'viaj entrados lugar residen acu'!V67/'viaj entrados lugar residen acu'!$D34</f>
        <v>1.8867924528301886E-2</v>
      </c>
      <c r="W67" s="211">
        <f>'viaj entrados lugar residen acu'!W67/'viaj entrados lugar residen acu'!$E34</f>
        <v>1.2199771254288982E-2</v>
      </c>
      <c r="X67" s="211">
        <f>'viaj entrados lugar residen acu'!X67/'viaj entrados lugar residen acu'!$F34</f>
        <v>8.321445553970519E-3</v>
      </c>
      <c r="Y67" s="211">
        <f>'viaj entrados lugar residen acu'!Y67/'viaj entrados lugar residen acu'!$G34</f>
        <v>6.5156686317095871E-3</v>
      </c>
      <c r="Z67" s="196">
        <f t="shared" si="30"/>
        <v>-0.21700279242941367</v>
      </c>
      <c r="AA67" s="197">
        <f t="shared" si="19"/>
        <v>1.3127520943220601</v>
      </c>
      <c r="AB67" s="195">
        <f t="shared" si="23"/>
        <v>-1.8057769222609319E-3</v>
      </c>
      <c r="AC67" s="195">
        <f t="shared" si="24"/>
        <v>3.698389318589115E-3</v>
      </c>
      <c r="AD67" s="196">
        <f t="shared" si="20"/>
        <v>0.57338044068065375</v>
      </c>
      <c r="AE67" s="198">
        <f t="shared" si="31"/>
        <v>6.5156686317095871E-3</v>
      </c>
      <c r="AF67" s="198">
        <f t="shared" si="31"/>
        <v>-0.21700279242941367</v>
      </c>
      <c r="AG67" s="50"/>
      <c r="AH67" s="50"/>
      <c r="AI67" s="50"/>
    </row>
    <row r="68" spans="2:35" x14ac:dyDescent="0.25">
      <c r="B68" s="194" t="s">
        <v>218</v>
      </c>
      <c r="C68" s="211">
        <f>'viaj entrados lugar residen acu'!C68/'viaj entrados lugar residen acu'!$C35</f>
        <v>3.5660660660660662E-2</v>
      </c>
      <c r="D68" s="211">
        <f>'viaj entrados lugar residen acu'!D68/'viaj entrados lugar residen acu'!$D35</f>
        <v>4.2348754448398578E-2</v>
      </c>
      <c r="E68" s="211">
        <f>'viaj entrados lugar residen acu'!E68/'viaj entrados lugar residen acu'!$E35</f>
        <v>0.13459399332591768</v>
      </c>
      <c r="F68" s="211">
        <f>'viaj entrados lugar residen acu'!F68/'viaj entrados lugar residen acu'!$F35</f>
        <v>7.9430132708821238E-2</v>
      </c>
      <c r="G68" s="211">
        <f>'viaj entrados lugar residen acu'!G68/'viaj entrados lugar residen acu'!$G35</f>
        <v>6.0333243751679658E-2</v>
      </c>
      <c r="H68" s="196">
        <f t="shared" si="26"/>
        <v>-0.24042373222701097</v>
      </c>
      <c r="I68" s="197">
        <f t="shared" si="27"/>
        <v>0.69187117215236427</v>
      </c>
      <c r="J68" s="196">
        <f t="shared" si="17"/>
        <v>0.42203031222320886</v>
      </c>
      <c r="K68" s="198">
        <f t="shared" si="21"/>
        <v>6.0333243751679658E-2</v>
      </c>
      <c r="L68" s="211">
        <f>'viaj entrados lugar residen acu'!L68/'viaj entrados lugar residen acu'!$C35</f>
        <v>0.18018018018018017</v>
      </c>
      <c r="M68" s="211">
        <f>'viaj entrados lugar residen acu'!M68/'viaj entrados lugar residen acu'!$D35</f>
        <v>0.16797153024911032</v>
      </c>
      <c r="N68" s="211">
        <f>'viaj entrados lugar residen acu'!N68/'viaj entrados lugar residen acu'!$E35</f>
        <v>6.6740823136818686E-2</v>
      </c>
      <c r="O68" s="211">
        <f>'viaj entrados lugar residen acu'!O68/'viaj entrados lugar residen acu'!$F35</f>
        <v>0.12158469945355191</v>
      </c>
      <c r="P68" s="211">
        <f>'viaj entrados lugar residen acu'!P68/'viaj entrados lugar residen acu'!$G35</f>
        <v>0.13114754098360656</v>
      </c>
      <c r="Q68" s="196">
        <f t="shared" si="28"/>
        <v>7.8651685393258619E-2</v>
      </c>
      <c r="R68" s="197">
        <f t="shared" si="29"/>
        <v>-0.27213114754098355</v>
      </c>
      <c r="S68" s="196">
        <f t="shared" si="18"/>
        <v>0.72244432820130877</v>
      </c>
      <c r="T68" s="198">
        <f t="shared" si="22"/>
        <v>0.13114754098360656</v>
      </c>
      <c r="U68" s="211">
        <f>'viaj entrados lugar residen acu'!U68/'viaj entrados lugar residen acu'!$C35</f>
        <v>1.6891891891891893E-2</v>
      </c>
      <c r="V68" s="211">
        <f>'viaj entrados lugar residen acu'!V68/'viaj entrados lugar residen acu'!$D35</f>
        <v>3.3451957295373667E-2</v>
      </c>
      <c r="W68" s="211">
        <f>'viaj entrados lugar residen acu'!W68/'viaj entrados lugar residen acu'!$E35</f>
        <v>6.7853170189099005E-2</v>
      </c>
      <c r="X68" s="211">
        <f>'viaj entrados lugar residen acu'!X68/'viaj entrados lugar residen acu'!$F35</f>
        <v>3.7080405932864951E-3</v>
      </c>
      <c r="Y68" s="211">
        <f>'viaj entrados lugar residen acu'!Y68/'viaj entrados lugar residen acu'!$G35</f>
        <v>6.9873689868314966E-3</v>
      </c>
      <c r="Z68" s="196">
        <f t="shared" si="30"/>
        <v>0.88438308886971506</v>
      </c>
      <c r="AA68" s="197">
        <f t="shared" si="19"/>
        <v>-0.58634775597957545</v>
      </c>
      <c r="AB68" s="195">
        <f t="shared" si="23"/>
        <v>3.2793283935450015E-3</v>
      </c>
      <c r="AC68" s="195">
        <f t="shared" si="24"/>
        <v>-9.9045229050603971E-3</v>
      </c>
      <c r="AD68" s="196">
        <f t="shared" si="20"/>
        <v>0.61489018784194494</v>
      </c>
      <c r="AE68" s="198">
        <f t="shared" si="31"/>
        <v>6.9873689868314966E-3</v>
      </c>
      <c r="AF68" s="198">
        <f t="shared" si="31"/>
        <v>0.88438308886971506</v>
      </c>
      <c r="AG68" s="50"/>
      <c r="AH68" s="50"/>
      <c r="AI68" s="50"/>
    </row>
    <row r="69" spans="2:35" x14ac:dyDescent="0.25">
      <c r="B69" s="200" t="s">
        <v>386</v>
      </c>
      <c r="C69" s="213">
        <f>'viaj entrados lugar residen acu'!C69/'viaj entrados lugar residen acu'!$C36</f>
        <v>0.15613294504261402</v>
      </c>
      <c r="D69" s="213">
        <f>'viaj entrados lugar residen acu'!D69/'viaj entrados lugar residen acu'!$D36</f>
        <v>0.15834414572445438</v>
      </c>
      <c r="E69" s="213">
        <f>'viaj entrados lugar residen acu'!E69/'viaj entrados lugar residen acu'!$E36</f>
        <v>0.10209070870349342</v>
      </c>
      <c r="F69" s="213">
        <f>'viaj entrados lugar residen acu'!F69/'viaj entrados lugar residen acu'!$F36</f>
        <v>0.13055575024912311</v>
      </c>
      <c r="G69" s="213">
        <f>'viaj entrados lugar residen acu'!G69/'viaj entrados lugar residen acu'!$G36</f>
        <v>0.14249081424109381</v>
      </c>
      <c r="H69" s="202">
        <f t="shared" si="26"/>
        <v>9.1417375099882792E-2</v>
      </c>
      <c r="I69" s="203">
        <f t="shared" si="27"/>
        <v>-8.737509433256907E-2</v>
      </c>
      <c r="J69" s="202">
        <f t="shared" si="17"/>
        <v>0.9967215267028291</v>
      </c>
      <c r="K69" s="204">
        <f t="shared" si="21"/>
        <v>0.14249081424109381</v>
      </c>
      <c r="L69" s="213">
        <f>'viaj entrados lugar residen acu'!L69/'viaj entrados lugar residen acu'!$C36</f>
        <v>7.7792620695182876E-2</v>
      </c>
      <c r="M69" s="213">
        <f>'viaj entrados lugar residen acu'!M69/'viaj entrados lugar residen acu'!$D36</f>
        <v>7.2383824179647574E-2</v>
      </c>
      <c r="N69" s="213">
        <f>'viaj entrados lugar residen acu'!N69/'viaj entrados lugar residen acu'!$E36</f>
        <v>5.981564357758333E-2</v>
      </c>
      <c r="O69" s="213">
        <f>'viaj entrados lugar residen acu'!O69/'viaj entrados lugar residen acu'!$F36</f>
        <v>8.976050659604877E-2</v>
      </c>
      <c r="P69" s="213">
        <f>'viaj entrados lugar residen acu'!P69/'viaj entrados lugar residen acu'!$G36</f>
        <v>7.5270890371341534E-2</v>
      </c>
      <c r="Q69" s="202">
        <f t="shared" si="28"/>
        <v>-0.16142529464450528</v>
      </c>
      <c r="R69" s="203">
        <f t="shared" si="29"/>
        <v>-3.2416060820502635E-2</v>
      </c>
      <c r="S69" s="202">
        <f t="shared" si="18"/>
        <v>0.41464008718421624</v>
      </c>
      <c r="T69" s="204">
        <f t="shared" si="22"/>
        <v>7.5270890371341534E-2</v>
      </c>
      <c r="U69" s="213">
        <f>'viaj entrados lugar residen acu'!U69/'viaj entrados lugar residen acu'!$C36</f>
        <v>1.5146009778513986E-2</v>
      </c>
      <c r="V69" s="213">
        <f>'viaj entrados lugar residen acu'!V69/'viaj entrados lugar residen acu'!$D36</f>
        <v>5.050775955175088E-2</v>
      </c>
      <c r="W69" s="213">
        <f>'viaj entrados lugar residen acu'!W69/'viaj entrados lugar residen acu'!$E36</f>
        <v>1.468839756863269E-2</v>
      </c>
      <c r="X69" s="213">
        <f>'viaj entrados lugar residen acu'!X69/'viaj entrados lugar residen acu'!$F36</f>
        <v>5.6833591852531304E-3</v>
      </c>
      <c r="Y69" s="213">
        <f>'viaj entrados lugar residen acu'!Y69/'viaj entrados lugar residen acu'!$G36</f>
        <v>1.9861621431050344E-2</v>
      </c>
      <c r="Z69" s="202">
        <f t="shared" si="30"/>
        <v>2.4946975518609125</v>
      </c>
      <c r="AA69" s="203">
        <f t="shared" si="19"/>
        <v>0.31134349716490273</v>
      </c>
      <c r="AB69" s="201">
        <f>Y69-X69</f>
        <v>1.4178262245797213E-2</v>
      </c>
      <c r="AC69" s="201">
        <f t="shared" si="24"/>
        <v>4.715611652536358E-3</v>
      </c>
      <c r="AD69" s="202">
        <f t="shared" si="20"/>
        <v>1.7478275665132927</v>
      </c>
      <c r="AE69" s="204">
        <f t="shared" si="31"/>
        <v>1.9861621431050344E-2</v>
      </c>
      <c r="AF69" s="204">
        <f t="shared" si="31"/>
        <v>2.4946975518609125</v>
      </c>
      <c r="AG69" s="50"/>
      <c r="AH69" s="50"/>
      <c r="AI69" s="50"/>
    </row>
    <row r="70" spans="2:35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2:35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</row>
  </sheetData>
  <mergeCells count="6">
    <mergeCell ref="C38:K38"/>
    <mergeCell ref="L38:T38"/>
    <mergeCell ref="U38:AF38"/>
    <mergeCell ref="C5:K5"/>
    <mergeCell ref="L5:T5"/>
    <mergeCell ref="U5:AF5"/>
  </mergeCells>
  <pageMargins left="0.25" right="0.25" top="0.75" bottom="0.75" header="0.3" footer="0.3"/>
  <pageSetup paperSize="9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F982F-7801-47AB-8084-A7FE715D2CB5}">
  <dimension ref="B1:S31"/>
  <sheetViews>
    <sheetView showGridLines="0" workbookViewId="0"/>
  </sheetViews>
  <sheetFormatPr baseColWidth="10" defaultRowHeight="15" x14ac:dyDescent="0.25"/>
  <cols>
    <col min="1" max="1" width="15.5703125" customWidth="1"/>
    <col min="2" max="2" width="15" customWidth="1"/>
    <col min="3" max="16" width="12.140625" customWidth="1"/>
    <col min="17" max="18" width="13.5703125" customWidth="1"/>
  </cols>
  <sheetData>
    <row r="1" spans="2:19" ht="42.75" customHeight="1" x14ac:dyDescent="0.25"/>
    <row r="3" spans="2:19" ht="21.75" thickBot="1" x14ac:dyDescent="0.3">
      <c r="B3" s="13" t="s">
        <v>94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ht="21.75" thickBot="1" x14ac:dyDescent="0.3">
      <c r="B4" s="15"/>
      <c r="C4" s="319" t="s">
        <v>95</v>
      </c>
      <c r="D4" s="319"/>
      <c r="E4" s="319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2:19" ht="77.25" customHeight="1" thickBot="1" x14ac:dyDescent="0.3">
      <c r="B5" s="16"/>
      <c r="C5" s="17">
        <v>2020</v>
      </c>
      <c r="D5" s="17">
        <v>2021</v>
      </c>
      <c r="E5" s="17">
        <v>2022</v>
      </c>
      <c r="F5" s="18" t="str">
        <f>CONCATENATE("var. ",RIGHT(D5,2),"/",RIGHT(C5,2))</f>
        <v>var. 21/20</v>
      </c>
      <c r="G5" s="18" t="str">
        <f>CONCATENATE("var. ",RIGHT(E5,2),"/",RIGHT(D5,2))</f>
        <v>var. 22/21</v>
      </c>
      <c r="H5" s="18" t="str">
        <f>CONCATENATE("var. ",RIGHT(E5,2),"/",RIGHT(C5,2))</f>
        <v>var. 22/20</v>
      </c>
      <c r="I5" s="19" t="str">
        <f>CONCATENATE("Cuota ",E5)</f>
        <v>Cuota 2022</v>
      </c>
      <c r="J5" s="20" t="s">
        <v>515</v>
      </c>
      <c r="K5" s="20" t="s">
        <v>516</v>
      </c>
      <c r="L5" s="20" t="s">
        <v>517</v>
      </c>
      <c r="M5" s="20" t="s">
        <v>518</v>
      </c>
      <c r="N5" s="21" t="str">
        <f>CONCATENATE("var. ",RIGHT(M5,2),"/",RIGHT(L5,2))</f>
        <v>var. 23/22</v>
      </c>
      <c r="O5" s="22" t="str">
        <f>CONCATENATE("var. ",RIGHT(M5,2),"/",RIGHT(J5,2))</f>
        <v>var. 23/19</v>
      </c>
      <c r="P5" s="23" t="str">
        <f>CONCATENATE("Cuota s/ total plazas en Canarias ",M5)</f>
        <v>Cuota s/ total plazas en Canarias agosto 2023</v>
      </c>
      <c r="Q5" s="23" t="str">
        <f>CONCATENATE("Cuota s/ total plazas isla ",M5)</f>
        <v>Cuota s/ total plazas isla agosto 2023</v>
      </c>
      <c r="R5" s="24" t="s">
        <v>96</v>
      </c>
      <c r="S5" t="s">
        <v>97</v>
      </c>
    </row>
    <row r="6" spans="2:19" s="31" customFormat="1" ht="15.75" x14ac:dyDescent="0.25">
      <c r="B6" s="25" t="s">
        <v>98</v>
      </c>
      <c r="C6" s="26">
        <v>190092</v>
      </c>
      <c r="D6" s="26">
        <v>236547</v>
      </c>
      <c r="E6" s="26">
        <v>349350</v>
      </c>
      <c r="F6" s="27">
        <f>D6/C6-1</f>
        <v>0.24438166782400095</v>
      </c>
      <c r="G6" s="27">
        <f>E6/D6-1</f>
        <v>0.47687351773643294</v>
      </c>
      <c r="H6" s="27">
        <f>E6/C6-1</f>
        <v>0.83779433116596169</v>
      </c>
      <c r="I6" s="28">
        <f>E6/$E$6</f>
        <v>1</v>
      </c>
      <c r="J6" s="29">
        <v>393879</v>
      </c>
      <c r="K6" s="30">
        <v>292959</v>
      </c>
      <c r="L6" s="30">
        <v>354108</v>
      </c>
      <c r="M6" s="30">
        <v>363583</v>
      </c>
      <c r="N6" s="27">
        <f>M6/L6-1</f>
        <v>2.6757373456685496E-2</v>
      </c>
      <c r="O6" s="27">
        <f>M6/J6-1</f>
        <v>-7.6917022740486285E-2</v>
      </c>
      <c r="P6" s="27">
        <f>M6/$M$6</f>
        <v>1</v>
      </c>
      <c r="Q6" s="27">
        <f>M6/M6</f>
        <v>1</v>
      </c>
      <c r="R6" s="27">
        <f>M6/J6</f>
        <v>0.92308297725951372</v>
      </c>
      <c r="S6" s="27">
        <f>J6/J6</f>
        <v>1</v>
      </c>
    </row>
    <row r="7" spans="2:19" s="31" customFormat="1" ht="15.75" x14ac:dyDescent="0.25">
      <c r="B7" s="32" t="s">
        <v>99</v>
      </c>
      <c r="C7" s="33">
        <v>126743</v>
      </c>
      <c r="D7" s="33">
        <v>166850</v>
      </c>
      <c r="E7" s="33">
        <v>251308</v>
      </c>
      <c r="F7" s="34">
        <f t="shared" ref="F7:G29" si="0">D7/C7-1</f>
        <v>0.31644351167322848</v>
      </c>
      <c r="G7" s="34">
        <f t="shared" si="0"/>
        <v>0.50619118969133958</v>
      </c>
      <c r="H7" s="34">
        <f t="shared" ref="H7:H29" si="1">E7/C7-1</f>
        <v>0.98281561900854486</v>
      </c>
      <c r="I7" s="34">
        <f t="shared" ref="I7:I29" si="2">E7/$E$6</f>
        <v>0.71935880921711748</v>
      </c>
      <c r="J7" s="35">
        <v>250528</v>
      </c>
      <c r="K7" s="33">
        <v>214239</v>
      </c>
      <c r="L7" s="33">
        <v>255502</v>
      </c>
      <c r="M7" s="33">
        <v>257187</v>
      </c>
      <c r="N7" s="34">
        <f t="shared" ref="N7:N29" si="3">M7/L7-1</f>
        <v>6.5948603142049755E-3</v>
      </c>
      <c r="O7" s="34">
        <f t="shared" ref="O7:O29" si="4">M7/J7-1</f>
        <v>2.6579863328649811E-2</v>
      </c>
      <c r="P7" s="34">
        <f t="shared" ref="P7:P29" si="5">M7/$M$6</f>
        <v>0.70736805626225652</v>
      </c>
      <c r="Q7" s="34">
        <f>M7/M6</f>
        <v>0.70736805626225652</v>
      </c>
      <c r="R7" s="34">
        <f>M7/J7</f>
        <v>1.0265798633286498</v>
      </c>
      <c r="S7" s="34">
        <f>J7/J6</f>
        <v>0.63605320415660649</v>
      </c>
    </row>
    <row r="8" spans="2:19" s="31" customFormat="1" ht="15.75" x14ac:dyDescent="0.25">
      <c r="B8" s="32" t="s">
        <v>100</v>
      </c>
      <c r="C8" s="33">
        <v>63349</v>
      </c>
      <c r="D8" s="33">
        <v>69697</v>
      </c>
      <c r="E8" s="33">
        <v>98042</v>
      </c>
      <c r="F8" s="34">
        <f t="shared" si="0"/>
        <v>0.10020679095171192</v>
      </c>
      <c r="G8" s="34">
        <f t="shared" si="0"/>
        <v>0.40668895361349833</v>
      </c>
      <c r="H8" s="34">
        <f t="shared" si="1"/>
        <v>0.54764873952232862</v>
      </c>
      <c r="I8" s="34">
        <f t="shared" si="2"/>
        <v>0.28064119078288252</v>
      </c>
      <c r="J8" s="35">
        <v>143351</v>
      </c>
      <c r="K8" s="33">
        <v>78720</v>
      </c>
      <c r="L8" s="33">
        <v>98606</v>
      </c>
      <c r="M8" s="33">
        <v>106396</v>
      </c>
      <c r="N8" s="34">
        <f t="shared" si="3"/>
        <v>7.9001277812709159E-2</v>
      </c>
      <c r="O8" s="34">
        <f t="shared" si="4"/>
        <v>-0.25779380680985831</v>
      </c>
      <c r="P8" s="34">
        <f t="shared" si="5"/>
        <v>0.29263194373774354</v>
      </c>
      <c r="Q8" s="34">
        <f>M8/M6</f>
        <v>0.29263194373774354</v>
      </c>
      <c r="R8" s="34">
        <f t="shared" ref="R8:R29" si="6">M8/J8</f>
        <v>0.74220619319014169</v>
      </c>
      <c r="S8" s="34">
        <f>J8/J6</f>
        <v>0.36394679584339351</v>
      </c>
    </row>
    <row r="9" spans="2:19" x14ac:dyDescent="0.25">
      <c r="B9" s="36" t="s">
        <v>101</v>
      </c>
      <c r="C9" s="37">
        <v>66601</v>
      </c>
      <c r="D9" s="37">
        <v>82456</v>
      </c>
      <c r="E9" s="37">
        <v>123696</v>
      </c>
      <c r="F9" s="38">
        <f t="shared" si="0"/>
        <v>0.23805948859626724</v>
      </c>
      <c r="G9" s="38">
        <f t="shared" si="0"/>
        <v>0.50014553216260804</v>
      </c>
      <c r="H9" s="38">
        <f t="shared" si="1"/>
        <v>0.85726941036921378</v>
      </c>
      <c r="I9" s="38">
        <f t="shared" si="2"/>
        <v>0.3540747101760412</v>
      </c>
      <c r="J9" s="39">
        <v>132473</v>
      </c>
      <c r="K9" s="37">
        <v>99473</v>
      </c>
      <c r="L9" s="37">
        <v>124678</v>
      </c>
      <c r="M9" s="37">
        <v>124185</v>
      </c>
      <c r="N9" s="38">
        <f t="shared" si="3"/>
        <v>-3.9541859830924952E-3</v>
      </c>
      <c r="O9" s="38">
        <f t="shared" si="4"/>
        <v>-6.2563692224075873E-2</v>
      </c>
      <c r="P9" s="38">
        <f t="shared" si="5"/>
        <v>0.34155887376472499</v>
      </c>
      <c r="Q9" s="38">
        <f>M9/M9</f>
        <v>1</v>
      </c>
      <c r="R9" s="38">
        <f t="shared" si="6"/>
        <v>0.93743630777592413</v>
      </c>
      <c r="S9" s="38">
        <f>J9/J9</f>
        <v>1</v>
      </c>
    </row>
    <row r="10" spans="2:19" x14ac:dyDescent="0.25">
      <c r="B10" s="40" t="s">
        <v>99</v>
      </c>
      <c r="C10" s="41">
        <v>44487</v>
      </c>
      <c r="D10" s="41">
        <v>56791</v>
      </c>
      <c r="E10" s="41">
        <v>89503</v>
      </c>
      <c r="F10" s="42">
        <f t="shared" si="0"/>
        <v>0.27657517926585284</v>
      </c>
      <c r="G10" s="42">
        <f t="shared" si="0"/>
        <v>0.57600676163476616</v>
      </c>
      <c r="H10" s="42">
        <f t="shared" si="1"/>
        <v>1.011891114258098</v>
      </c>
      <c r="I10" s="42">
        <f t="shared" si="2"/>
        <v>0.2561986546443395</v>
      </c>
      <c r="J10" s="43">
        <v>88568</v>
      </c>
      <c r="K10" s="41">
        <v>71722</v>
      </c>
      <c r="L10" s="41">
        <v>89730</v>
      </c>
      <c r="M10" s="41">
        <v>88181</v>
      </c>
      <c r="N10" s="42">
        <f t="shared" si="3"/>
        <v>-1.7262899810542742E-2</v>
      </c>
      <c r="O10" s="42">
        <f t="shared" si="4"/>
        <v>-4.3695239815735309E-3</v>
      </c>
      <c r="P10" s="42">
        <f t="shared" si="5"/>
        <v>0.24253334176790445</v>
      </c>
      <c r="Q10" s="42">
        <f>M10/M9</f>
        <v>0.71007770664734071</v>
      </c>
      <c r="R10" s="42">
        <f t="shared" si="6"/>
        <v>0.99563047601842647</v>
      </c>
      <c r="S10" s="42">
        <f>J10/J9</f>
        <v>0.6685739735644245</v>
      </c>
    </row>
    <row r="11" spans="2:19" x14ac:dyDescent="0.25">
      <c r="B11" s="40" t="s">
        <v>100</v>
      </c>
      <c r="C11" s="41">
        <v>22114</v>
      </c>
      <c r="D11" s="41">
        <v>25665</v>
      </c>
      <c r="E11" s="41">
        <v>34193</v>
      </c>
      <c r="F11" s="42">
        <f t="shared" si="0"/>
        <v>0.16057701003888947</v>
      </c>
      <c r="G11" s="42">
        <f t="shared" si="0"/>
        <v>0.33228131696863428</v>
      </c>
      <c r="H11" s="42">
        <f t="shared" si="1"/>
        <v>0.54621506737813141</v>
      </c>
      <c r="I11" s="42">
        <f t="shared" si="2"/>
        <v>9.7876055531701728E-2</v>
      </c>
      <c r="J11" s="43">
        <v>43905</v>
      </c>
      <c r="K11" s="41">
        <v>27751</v>
      </c>
      <c r="L11" s="41">
        <v>34948</v>
      </c>
      <c r="M11" s="41">
        <v>36004</v>
      </c>
      <c r="N11" s="42">
        <f t="shared" si="3"/>
        <v>3.0216321391782097E-2</v>
      </c>
      <c r="O11" s="42">
        <f t="shared" si="4"/>
        <v>-0.17995672474661195</v>
      </c>
      <c r="P11" s="42">
        <f>M11/$M$6</f>
        <v>9.9025531996820529E-2</v>
      </c>
      <c r="Q11" s="42">
        <f>M11/M9</f>
        <v>0.28992229335265934</v>
      </c>
      <c r="R11" s="42">
        <f t="shared" si="6"/>
        <v>0.82004327525338805</v>
      </c>
      <c r="S11" s="42">
        <f>J11/J9</f>
        <v>0.33142602643557556</v>
      </c>
    </row>
    <row r="12" spans="2:19" x14ac:dyDescent="0.25">
      <c r="B12" s="36" t="s">
        <v>102</v>
      </c>
      <c r="C12" s="37">
        <v>54656</v>
      </c>
      <c r="D12" s="37">
        <v>66755</v>
      </c>
      <c r="E12" s="37">
        <v>96885</v>
      </c>
      <c r="F12" s="38">
        <f t="shared" si="0"/>
        <v>0.22136636416861832</v>
      </c>
      <c r="G12" s="38">
        <f t="shared" si="0"/>
        <v>0.4513519586547825</v>
      </c>
      <c r="H12" s="38">
        <f t="shared" si="1"/>
        <v>0.77263246487119441</v>
      </c>
      <c r="I12" s="38">
        <f t="shared" si="2"/>
        <v>0.27732932589094034</v>
      </c>
      <c r="J12" s="39">
        <v>120324</v>
      </c>
      <c r="K12" s="37">
        <v>77502</v>
      </c>
      <c r="L12" s="37">
        <v>97132</v>
      </c>
      <c r="M12" s="37">
        <v>105307</v>
      </c>
      <c r="N12" s="38">
        <f t="shared" si="3"/>
        <v>8.4163818309105132E-2</v>
      </c>
      <c r="O12" s="38">
        <f t="shared" si="4"/>
        <v>-0.12480469399288585</v>
      </c>
      <c r="P12" s="38">
        <f t="shared" si="5"/>
        <v>0.2896367541936779</v>
      </c>
      <c r="Q12" s="38">
        <f>M12/M12</f>
        <v>1</v>
      </c>
      <c r="R12" s="38">
        <f t="shared" si="6"/>
        <v>0.87519530600711415</v>
      </c>
      <c r="S12" s="38">
        <f>J12/J12</f>
        <v>1</v>
      </c>
    </row>
    <row r="13" spans="2:19" x14ac:dyDescent="0.25">
      <c r="B13" s="40" t="s">
        <v>99</v>
      </c>
      <c r="C13" s="41">
        <v>34291</v>
      </c>
      <c r="D13" s="41">
        <v>46740</v>
      </c>
      <c r="E13" s="41">
        <v>65951</v>
      </c>
      <c r="F13" s="42">
        <f t="shared" si="0"/>
        <v>0.36303986468752725</v>
      </c>
      <c r="G13" s="42">
        <f t="shared" si="0"/>
        <v>0.41101839965768083</v>
      </c>
      <c r="H13" s="42">
        <f t="shared" si="1"/>
        <v>0.92327432854101654</v>
      </c>
      <c r="I13" s="42">
        <f t="shared" si="2"/>
        <v>0.18878202375840847</v>
      </c>
      <c r="J13" s="43">
        <v>63868</v>
      </c>
      <c r="K13" s="41">
        <v>56329</v>
      </c>
      <c r="L13" s="41">
        <v>66719</v>
      </c>
      <c r="M13" s="41">
        <v>69130</v>
      </c>
      <c r="N13" s="42">
        <f t="shared" si="3"/>
        <v>3.6136632743296593E-2</v>
      </c>
      <c r="O13" s="42">
        <f t="shared" si="4"/>
        <v>8.2388676645581471E-2</v>
      </c>
      <c r="P13" s="42">
        <f t="shared" si="5"/>
        <v>0.19013540237029783</v>
      </c>
      <c r="Q13" s="42">
        <f>M13/M12</f>
        <v>0.65646158375036801</v>
      </c>
      <c r="R13" s="42">
        <f t="shared" si="6"/>
        <v>1.0823886766455815</v>
      </c>
      <c r="S13" s="42">
        <f>J13/J12</f>
        <v>0.53080017286659353</v>
      </c>
    </row>
    <row r="14" spans="2:19" x14ac:dyDescent="0.25">
      <c r="B14" s="40" t="s">
        <v>100</v>
      </c>
      <c r="C14" s="41">
        <v>20364</v>
      </c>
      <c r="D14" s="41">
        <v>20015</v>
      </c>
      <c r="E14" s="41">
        <v>30934</v>
      </c>
      <c r="F14" s="42">
        <f t="shared" si="0"/>
        <v>-1.7138086819878162E-2</v>
      </c>
      <c r="G14" s="42">
        <f t="shared" si="0"/>
        <v>0.5455408443667249</v>
      </c>
      <c r="H14" s="42">
        <f t="shared" si="1"/>
        <v>0.51905323119230018</v>
      </c>
      <c r="I14" s="42">
        <f t="shared" si="2"/>
        <v>8.8547302132531841E-2</v>
      </c>
      <c r="J14" s="43">
        <v>56456</v>
      </c>
      <c r="K14" s="41">
        <v>21173</v>
      </c>
      <c r="L14" s="41">
        <v>30413</v>
      </c>
      <c r="M14" s="41">
        <v>36177</v>
      </c>
      <c r="N14" s="42">
        <f t="shared" si="3"/>
        <v>0.18952421661789365</v>
      </c>
      <c r="O14" s="42">
        <f t="shared" si="4"/>
        <v>-0.35920008502196399</v>
      </c>
      <c r="P14" s="42">
        <f>M14/$M$6</f>
        <v>9.9501351823380074E-2</v>
      </c>
      <c r="Q14" s="42">
        <f>M14/M12</f>
        <v>0.34353841624963205</v>
      </c>
      <c r="R14" s="42">
        <f t="shared" si="6"/>
        <v>0.64079991497803601</v>
      </c>
      <c r="S14" s="42">
        <f>J14/J12</f>
        <v>0.46919982713340647</v>
      </c>
    </row>
    <row r="15" spans="2:19" x14ac:dyDescent="0.25">
      <c r="B15" s="36" t="s">
        <v>103</v>
      </c>
      <c r="C15" s="37">
        <v>32914</v>
      </c>
      <c r="D15" s="37">
        <v>41148</v>
      </c>
      <c r="E15" s="37">
        <v>62011</v>
      </c>
      <c r="F15" s="38">
        <f t="shared" si="0"/>
        <v>0.25016710214498383</v>
      </c>
      <c r="G15" s="38">
        <f t="shared" si="0"/>
        <v>0.50702342762710217</v>
      </c>
      <c r="H15" s="38">
        <f t="shared" si="1"/>
        <v>0.88403111138117518</v>
      </c>
      <c r="I15" s="38">
        <f t="shared" si="2"/>
        <v>0.1775039358809217</v>
      </c>
      <c r="J15" s="39">
        <v>67125</v>
      </c>
      <c r="K15" s="37">
        <v>55257</v>
      </c>
      <c r="L15" s="37">
        <v>62789</v>
      </c>
      <c r="M15" s="37">
        <v>64787</v>
      </c>
      <c r="N15" s="38">
        <f t="shared" si="3"/>
        <v>3.1820860341779555E-2</v>
      </c>
      <c r="O15" s="38">
        <f t="shared" si="4"/>
        <v>-3.4830540037243951E-2</v>
      </c>
      <c r="P15" s="38">
        <f t="shared" si="5"/>
        <v>0.17819039944111797</v>
      </c>
      <c r="Q15" s="38">
        <f>M15/M15</f>
        <v>1</v>
      </c>
      <c r="R15" s="38">
        <f t="shared" si="6"/>
        <v>0.96516945996275605</v>
      </c>
      <c r="S15" s="38">
        <f>J15/J15</f>
        <v>1</v>
      </c>
    </row>
    <row r="16" spans="2:19" x14ac:dyDescent="0.25">
      <c r="B16" s="40" t="s">
        <v>99</v>
      </c>
      <c r="C16" s="41">
        <v>20995</v>
      </c>
      <c r="D16" s="41">
        <v>27249</v>
      </c>
      <c r="E16" s="41">
        <v>41371</v>
      </c>
      <c r="F16" s="42">
        <f t="shared" si="0"/>
        <v>0.29788044772564892</v>
      </c>
      <c r="G16" s="42">
        <f t="shared" si="0"/>
        <v>0.51825755073580693</v>
      </c>
      <c r="H16" s="42">
        <f t="shared" si="1"/>
        <v>0.97051678971183608</v>
      </c>
      <c r="I16" s="42">
        <f t="shared" si="2"/>
        <v>0.11842278517246314</v>
      </c>
      <c r="J16" s="43">
        <v>43059</v>
      </c>
      <c r="K16" s="41">
        <v>37964</v>
      </c>
      <c r="L16" s="41">
        <v>42222</v>
      </c>
      <c r="M16" s="41">
        <v>43395</v>
      </c>
      <c r="N16" s="42">
        <f t="shared" si="3"/>
        <v>2.7781725166974525E-2</v>
      </c>
      <c r="O16" s="42">
        <f t="shared" si="4"/>
        <v>7.8032467080053625E-3</v>
      </c>
      <c r="P16" s="42">
        <f t="shared" si="5"/>
        <v>0.11935376516503797</v>
      </c>
      <c r="Q16" s="42">
        <f>M16/M15</f>
        <v>0.66981030144936482</v>
      </c>
      <c r="R16" s="42">
        <f t="shared" si="6"/>
        <v>1.0078032467080054</v>
      </c>
      <c r="S16" s="42">
        <f>J16/J15</f>
        <v>0.64147486033519552</v>
      </c>
    </row>
    <row r="17" spans="2:19" x14ac:dyDescent="0.25">
      <c r="B17" s="40" t="s">
        <v>100</v>
      </c>
      <c r="C17" s="41">
        <v>11919</v>
      </c>
      <c r="D17" s="41">
        <v>13899</v>
      </c>
      <c r="E17" s="41">
        <v>20640</v>
      </c>
      <c r="F17" s="42">
        <f t="shared" si="0"/>
        <v>0.16612131890259252</v>
      </c>
      <c r="G17" s="42">
        <f t="shared" si="0"/>
        <v>0.48499892078566798</v>
      </c>
      <c r="H17" s="42">
        <f t="shared" si="1"/>
        <v>0.7316889000755098</v>
      </c>
      <c r="I17" s="42">
        <f t="shared" si="2"/>
        <v>5.9081150708458569E-2</v>
      </c>
      <c r="J17" s="43">
        <v>24066</v>
      </c>
      <c r="K17" s="41">
        <v>17293</v>
      </c>
      <c r="L17" s="41">
        <v>20567</v>
      </c>
      <c r="M17" s="41">
        <v>21392</v>
      </c>
      <c r="N17" s="42">
        <f t="shared" si="3"/>
        <v>4.0112802061554875E-2</v>
      </c>
      <c r="O17" s="42">
        <f t="shared" si="4"/>
        <v>-0.11111111111111116</v>
      </c>
      <c r="P17" s="42">
        <f>M17/$M$6</f>
        <v>5.8836634276080012E-2</v>
      </c>
      <c r="Q17" s="42">
        <f>M17/M15</f>
        <v>0.33018969855063518</v>
      </c>
      <c r="R17" s="42">
        <f t="shared" si="6"/>
        <v>0.88888888888888884</v>
      </c>
      <c r="S17" s="42">
        <f>J17/J15</f>
        <v>0.35852513966480448</v>
      </c>
    </row>
    <row r="18" spans="2:19" x14ac:dyDescent="0.25">
      <c r="B18" s="36" t="s">
        <v>104</v>
      </c>
      <c r="C18" s="37">
        <v>29639</v>
      </c>
      <c r="D18" s="37">
        <v>38454</v>
      </c>
      <c r="E18" s="37">
        <v>57831</v>
      </c>
      <c r="F18" s="38">
        <f t="shared" si="0"/>
        <v>0.29741219339383917</v>
      </c>
      <c r="G18" s="38">
        <f t="shared" si="0"/>
        <v>0.50390076454985167</v>
      </c>
      <c r="H18" s="38">
        <f t="shared" si="1"/>
        <v>0.95117918958129488</v>
      </c>
      <c r="I18" s="38">
        <f t="shared" si="2"/>
        <v>0.16553885787891798</v>
      </c>
      <c r="J18" s="39">
        <v>60724</v>
      </c>
      <c r="K18" s="37">
        <v>52167</v>
      </c>
      <c r="L18" s="37">
        <v>60610</v>
      </c>
      <c r="M18" s="37">
        <v>59779</v>
      </c>
      <c r="N18" s="38">
        <f t="shared" si="3"/>
        <v>-1.3710608810427294E-2</v>
      </c>
      <c r="O18" s="38">
        <f t="shared" si="4"/>
        <v>-1.556221592780449E-2</v>
      </c>
      <c r="P18" s="38">
        <f t="shared" si="5"/>
        <v>0.16441637810348669</v>
      </c>
      <c r="Q18" s="38">
        <f>M18/M18</f>
        <v>1</v>
      </c>
      <c r="R18" s="38">
        <f t="shared" si="6"/>
        <v>0.98443778407219551</v>
      </c>
      <c r="S18" s="38">
        <f>J18/J18</f>
        <v>1</v>
      </c>
    </row>
    <row r="19" spans="2:19" x14ac:dyDescent="0.25">
      <c r="B19" s="40" t="s">
        <v>99</v>
      </c>
      <c r="C19" s="41">
        <v>23768</v>
      </c>
      <c r="D19" s="41">
        <v>31803</v>
      </c>
      <c r="E19" s="41">
        <v>49309</v>
      </c>
      <c r="F19" s="42">
        <f t="shared" si="0"/>
        <v>0.33805957590037017</v>
      </c>
      <c r="G19" s="42">
        <f t="shared" si="0"/>
        <v>0.55045121529415475</v>
      </c>
      <c r="H19" s="42">
        <f t="shared" si="1"/>
        <v>1.0745960955907101</v>
      </c>
      <c r="I19" s="42">
        <f t="shared" si="2"/>
        <v>0.14114498354086161</v>
      </c>
      <c r="J19" s="43">
        <v>48383</v>
      </c>
      <c r="K19" s="41">
        <v>43268</v>
      </c>
      <c r="L19" s="41">
        <v>51649</v>
      </c>
      <c r="M19" s="41">
        <v>51215</v>
      </c>
      <c r="N19" s="42">
        <f t="shared" si="3"/>
        <v>-8.4028732405273532E-3</v>
      </c>
      <c r="O19" s="42">
        <f t="shared" si="4"/>
        <v>5.8532955790256969E-2</v>
      </c>
      <c r="P19" s="42">
        <f t="shared" si="5"/>
        <v>0.14086192148697821</v>
      </c>
      <c r="Q19" s="42">
        <f>M19/M18</f>
        <v>0.85673898860803965</v>
      </c>
      <c r="R19" s="42">
        <f t="shared" si="6"/>
        <v>1.058532955790257</v>
      </c>
      <c r="S19" s="42">
        <f>J19/J18</f>
        <v>0.79676898755022729</v>
      </c>
    </row>
    <row r="20" spans="2:19" x14ac:dyDescent="0.25">
      <c r="B20" s="40" t="s">
        <v>100</v>
      </c>
      <c r="C20" s="41">
        <v>5872</v>
      </c>
      <c r="D20" s="41">
        <v>6651</v>
      </c>
      <c r="E20" s="41">
        <v>8522</v>
      </c>
      <c r="F20" s="42">
        <f t="shared" si="0"/>
        <v>0.13266348773841963</v>
      </c>
      <c r="G20" s="42">
        <f t="shared" si="0"/>
        <v>0.28131108104044511</v>
      </c>
      <c r="H20" s="42">
        <f t="shared" si="1"/>
        <v>0.45129427792915533</v>
      </c>
      <c r="I20" s="42">
        <f t="shared" si="2"/>
        <v>2.4393874338056391E-2</v>
      </c>
      <c r="J20" s="43">
        <v>12341</v>
      </c>
      <c r="K20" s="41">
        <v>8899</v>
      </c>
      <c r="L20" s="41">
        <v>8961</v>
      </c>
      <c r="M20" s="41">
        <v>8564</v>
      </c>
      <c r="N20" s="42">
        <f t="shared" si="3"/>
        <v>-4.4303091172860132E-2</v>
      </c>
      <c r="O20" s="42">
        <f t="shared" si="4"/>
        <v>-0.30605299408475817</v>
      </c>
      <c r="P20" s="42">
        <f t="shared" si="5"/>
        <v>2.3554456616508474E-2</v>
      </c>
      <c r="Q20" s="42">
        <f>M20/M18</f>
        <v>0.14326101139196037</v>
      </c>
      <c r="R20" s="42">
        <f t="shared" si="6"/>
        <v>0.69394700591524183</v>
      </c>
      <c r="S20" s="42">
        <f>J20/J18</f>
        <v>0.20323101244977274</v>
      </c>
    </row>
    <row r="21" spans="2:19" x14ac:dyDescent="0.25">
      <c r="B21" s="36" t="s">
        <v>105</v>
      </c>
      <c r="C21" s="37">
        <v>3129</v>
      </c>
      <c r="D21" s="37">
        <v>3982</v>
      </c>
      <c r="E21" s="37">
        <v>4939</v>
      </c>
      <c r="F21" s="38">
        <f t="shared" si="0"/>
        <v>0.27261105784595707</v>
      </c>
      <c r="G21" s="38">
        <f t="shared" si="0"/>
        <v>0.24033149171270729</v>
      </c>
      <c r="H21" s="38">
        <f t="shared" si="1"/>
        <v>0.57845957174816243</v>
      </c>
      <c r="I21" s="38">
        <f t="shared" si="2"/>
        <v>1.4137684270788608E-2</v>
      </c>
      <c r="J21" s="39">
        <v>7471</v>
      </c>
      <c r="K21" s="37">
        <v>4757</v>
      </c>
      <c r="L21" s="37">
        <v>4925</v>
      </c>
      <c r="M21" s="37">
        <v>5135</v>
      </c>
      <c r="N21" s="38">
        <f t="shared" si="3"/>
        <v>4.2639593908629481E-2</v>
      </c>
      <c r="O21" s="38">
        <f t="shared" si="4"/>
        <v>-0.31267567929326734</v>
      </c>
      <c r="P21" s="38">
        <f t="shared" si="5"/>
        <v>1.4123322597591196E-2</v>
      </c>
      <c r="Q21" s="38">
        <f>M21/M21</f>
        <v>1</v>
      </c>
      <c r="R21" s="38">
        <f t="shared" si="6"/>
        <v>0.68732432070673266</v>
      </c>
      <c r="S21" s="38">
        <f>J21/J21</f>
        <v>1</v>
      </c>
    </row>
    <row r="22" spans="2:19" x14ac:dyDescent="0.25">
      <c r="B22" s="40" t="s">
        <v>99</v>
      </c>
      <c r="C22" s="41">
        <v>1852</v>
      </c>
      <c r="D22" s="41">
        <v>2433</v>
      </c>
      <c r="E22" s="41">
        <v>3242</v>
      </c>
      <c r="F22" s="42">
        <f t="shared" si="0"/>
        <v>0.31371490280777548</v>
      </c>
      <c r="G22" s="42">
        <f t="shared" si="0"/>
        <v>0.33251130291820807</v>
      </c>
      <c r="H22" s="42">
        <f t="shared" si="1"/>
        <v>0.75053995680345564</v>
      </c>
      <c r="I22" s="42">
        <f t="shared" si="2"/>
        <v>9.2800915986832686E-3</v>
      </c>
      <c r="J22" s="43">
        <v>4429</v>
      </c>
      <c r="K22" s="41">
        <v>3113</v>
      </c>
      <c r="L22" s="41">
        <v>3242</v>
      </c>
      <c r="M22" s="41">
        <v>3277</v>
      </c>
      <c r="N22" s="42">
        <f t="shared" si="3"/>
        <v>1.079580505860589E-2</v>
      </c>
      <c r="O22" s="42">
        <f t="shared" si="4"/>
        <v>-0.26010386091668547</v>
      </c>
      <c r="P22" s="42">
        <f t="shared" si="5"/>
        <v>9.0130726684140901E-3</v>
      </c>
      <c r="Q22" s="42">
        <f>M22/M21</f>
        <v>0.63816942551119771</v>
      </c>
      <c r="R22" s="42">
        <f t="shared" si="6"/>
        <v>0.73989613908331453</v>
      </c>
      <c r="S22" s="42">
        <f>J22/J21</f>
        <v>0.59282559229018872</v>
      </c>
    </row>
    <row r="23" spans="2:19" x14ac:dyDescent="0.25">
      <c r="B23" s="40" t="s">
        <v>100</v>
      </c>
      <c r="C23" s="41">
        <v>1277</v>
      </c>
      <c r="D23" s="41">
        <v>1549</v>
      </c>
      <c r="E23" s="41">
        <v>1697</v>
      </c>
      <c r="F23" s="42">
        <f t="shared" si="0"/>
        <v>0.21299921691464374</v>
      </c>
      <c r="G23" s="42">
        <f t="shared" si="0"/>
        <v>9.5545513234344792E-2</v>
      </c>
      <c r="H23" s="42">
        <f t="shared" si="1"/>
        <v>0.32889584964761154</v>
      </c>
      <c r="I23" s="42">
        <f t="shared" si="2"/>
        <v>4.8575926721053384E-3</v>
      </c>
      <c r="J23" s="43">
        <v>3042</v>
      </c>
      <c r="K23" s="41">
        <v>1644</v>
      </c>
      <c r="L23" s="41">
        <v>1683</v>
      </c>
      <c r="M23" s="41">
        <v>1858</v>
      </c>
      <c r="N23" s="42">
        <f t="shared" si="3"/>
        <v>0.10398098633392761</v>
      </c>
      <c r="O23" s="42">
        <f t="shared" si="4"/>
        <v>-0.38921761998685078</v>
      </c>
      <c r="P23" s="42">
        <f t="shared" si="5"/>
        <v>5.1102499291771067E-3</v>
      </c>
      <c r="Q23" s="42">
        <f>M23/M21</f>
        <v>0.36183057448880235</v>
      </c>
      <c r="R23" s="42">
        <f t="shared" si="6"/>
        <v>0.61078238001314922</v>
      </c>
      <c r="S23" s="42">
        <f>J23/J21</f>
        <v>0.40717440770981128</v>
      </c>
    </row>
    <row r="24" spans="2:19" x14ac:dyDescent="0.25">
      <c r="B24" s="36" t="s">
        <v>106</v>
      </c>
      <c r="C24" s="37">
        <v>2757</v>
      </c>
      <c r="D24" s="37">
        <v>3171</v>
      </c>
      <c r="E24" s="37">
        <v>3272</v>
      </c>
      <c r="F24" s="38">
        <f t="shared" si="0"/>
        <v>0.1501632208922743</v>
      </c>
      <c r="G24" s="38">
        <f t="shared" si="0"/>
        <v>3.1851151056448979E-2</v>
      </c>
      <c r="H24" s="38">
        <f t="shared" si="1"/>
        <v>0.18679724338048609</v>
      </c>
      <c r="I24" s="38">
        <f t="shared" si="2"/>
        <v>9.3659653642478892E-3</v>
      </c>
      <c r="J24" s="39">
        <v>5013</v>
      </c>
      <c r="K24" s="37">
        <v>3207</v>
      </c>
      <c r="L24" s="37">
        <v>3257</v>
      </c>
      <c r="M24" s="37">
        <v>3592</v>
      </c>
      <c r="N24" s="38">
        <f t="shared" si="3"/>
        <v>0.10285538839422781</v>
      </c>
      <c r="O24" s="38">
        <f t="shared" si="4"/>
        <v>-0.28346299620985438</v>
      </c>
      <c r="P24" s="38">
        <f t="shared" si="5"/>
        <v>9.8794498092595086E-3</v>
      </c>
      <c r="Q24" s="38">
        <f>M24/M24</f>
        <v>1</v>
      </c>
      <c r="R24" s="38">
        <f t="shared" si="6"/>
        <v>0.71653700379014562</v>
      </c>
      <c r="S24" s="38">
        <f>J24/J24</f>
        <v>1</v>
      </c>
    </row>
    <row r="25" spans="2:19" x14ac:dyDescent="0.25">
      <c r="B25" s="40" t="s">
        <v>99</v>
      </c>
      <c r="C25" s="41">
        <v>1185</v>
      </c>
      <c r="D25" s="41">
        <v>1591</v>
      </c>
      <c r="E25" s="41">
        <v>1621</v>
      </c>
      <c r="F25" s="42">
        <f t="shared" si="0"/>
        <v>0.34261603375527416</v>
      </c>
      <c r="G25" s="42">
        <f t="shared" si="0"/>
        <v>1.8856065367693242E-2</v>
      </c>
      <c r="H25" s="42">
        <f t="shared" si="1"/>
        <v>0.36793248945147683</v>
      </c>
      <c r="I25" s="42">
        <f t="shared" si="2"/>
        <v>4.6400457993416343E-3</v>
      </c>
      <c r="J25" s="43">
        <v>1978</v>
      </c>
      <c r="K25" s="41">
        <v>1578</v>
      </c>
      <c r="L25" s="41">
        <v>1628</v>
      </c>
      <c r="M25" s="41">
        <v>1664</v>
      </c>
      <c r="N25" s="42">
        <f t="shared" si="3"/>
        <v>2.2113022113022129E-2</v>
      </c>
      <c r="O25" s="42">
        <f t="shared" si="4"/>
        <v>-0.15874620829120323</v>
      </c>
      <c r="P25" s="42">
        <f t="shared" si="5"/>
        <v>4.5766716265611979E-3</v>
      </c>
      <c r="Q25" s="42">
        <f>M25/M24</f>
        <v>0.46325167037861914</v>
      </c>
      <c r="R25" s="42">
        <f t="shared" si="6"/>
        <v>0.84125379170879677</v>
      </c>
      <c r="S25" s="42">
        <f>J25/J24</f>
        <v>0.39457410732096548</v>
      </c>
    </row>
    <row r="26" spans="2:19" x14ac:dyDescent="0.25">
      <c r="B26" s="40" t="s">
        <v>100</v>
      </c>
      <c r="C26" s="41">
        <v>1572</v>
      </c>
      <c r="D26" s="41">
        <v>1579</v>
      </c>
      <c r="E26" s="41">
        <v>1651</v>
      </c>
      <c r="F26" s="42">
        <f t="shared" si="0"/>
        <v>4.4529262086514532E-3</v>
      </c>
      <c r="G26" s="42">
        <f t="shared" si="0"/>
        <v>4.5598480050665025E-2</v>
      </c>
      <c r="H26" s="42">
        <f t="shared" si="1"/>
        <v>5.0254452926208559E-2</v>
      </c>
      <c r="I26" s="42">
        <f t="shared" si="2"/>
        <v>4.7259195649062549E-3</v>
      </c>
      <c r="J26" s="43">
        <v>3035</v>
      </c>
      <c r="K26" s="41">
        <v>1629</v>
      </c>
      <c r="L26" s="41">
        <v>1629</v>
      </c>
      <c r="M26" s="41">
        <v>1928</v>
      </c>
      <c r="N26" s="42">
        <f t="shared" si="3"/>
        <v>0.18354818907305104</v>
      </c>
      <c r="O26" s="42">
        <f t="shared" si="4"/>
        <v>-0.36474464579901156</v>
      </c>
      <c r="P26" s="42">
        <f t="shared" si="5"/>
        <v>5.3027781826983107E-3</v>
      </c>
      <c r="Q26" s="42">
        <f>M26/M24</f>
        <v>0.53674832962138086</v>
      </c>
      <c r="R26" s="42">
        <f t="shared" si="6"/>
        <v>0.63525535420098844</v>
      </c>
      <c r="S26" s="42">
        <f>J26/J24</f>
        <v>0.60542589267903446</v>
      </c>
    </row>
    <row r="27" spans="2:19" x14ac:dyDescent="0.25">
      <c r="B27" s="36" t="s">
        <v>107</v>
      </c>
      <c r="C27" s="37">
        <v>395</v>
      </c>
      <c r="D27" s="37">
        <v>582</v>
      </c>
      <c r="E27" s="37">
        <v>717</v>
      </c>
      <c r="F27" s="38">
        <f t="shared" si="0"/>
        <v>0.47341772151898742</v>
      </c>
      <c r="G27" s="38">
        <f t="shared" si="0"/>
        <v>0.231958762886598</v>
      </c>
      <c r="H27" s="38">
        <f t="shared" si="1"/>
        <v>0.81518987341772142</v>
      </c>
      <c r="I27" s="38">
        <f t="shared" si="2"/>
        <v>2.0523829969944182E-3</v>
      </c>
      <c r="J27" s="39">
        <v>749</v>
      </c>
      <c r="K27" s="37">
        <v>596</v>
      </c>
      <c r="L27" s="37">
        <v>717</v>
      </c>
      <c r="M27" s="37">
        <v>798</v>
      </c>
      <c r="N27" s="38">
        <f t="shared" si="3"/>
        <v>0.11297071129707104</v>
      </c>
      <c r="O27" s="38">
        <f t="shared" si="4"/>
        <v>6.5420560747663448E-2</v>
      </c>
      <c r="P27" s="38">
        <f t="shared" si="5"/>
        <v>2.1948220901417282E-3</v>
      </c>
      <c r="Q27" s="38">
        <f>M27/M27</f>
        <v>1</v>
      </c>
      <c r="R27" s="38">
        <f t="shared" si="6"/>
        <v>1.0654205607476634</v>
      </c>
      <c r="S27" s="38">
        <f>J27/J27</f>
        <v>1</v>
      </c>
    </row>
    <row r="28" spans="2:19" x14ac:dyDescent="0.25">
      <c r="B28" s="40" t="s">
        <v>99</v>
      </c>
      <c r="C28" s="41">
        <v>164</v>
      </c>
      <c r="D28" s="41">
        <v>243</v>
      </c>
      <c r="E28" s="41">
        <v>312</v>
      </c>
      <c r="F28" s="42">
        <f t="shared" si="0"/>
        <v>0.48170731707317072</v>
      </c>
      <c r="G28" s="42">
        <f t="shared" si="0"/>
        <v>0.28395061728395055</v>
      </c>
      <c r="H28" s="42">
        <f t="shared" si="1"/>
        <v>0.90243902439024382</v>
      </c>
      <c r="I28" s="42">
        <f t="shared" si="2"/>
        <v>8.9308716187204808E-4</v>
      </c>
      <c r="J28" s="43">
        <v>243</v>
      </c>
      <c r="K28" s="41">
        <v>265</v>
      </c>
      <c r="L28" s="41">
        <v>312</v>
      </c>
      <c r="M28" s="41">
        <v>325</v>
      </c>
      <c r="N28" s="42">
        <f t="shared" si="3"/>
        <v>4.1666666666666741E-2</v>
      </c>
      <c r="O28" s="42">
        <f t="shared" si="4"/>
        <v>0.33744855967078191</v>
      </c>
      <c r="P28" s="42">
        <f t="shared" si="5"/>
        <v>8.9388117706273396E-4</v>
      </c>
      <c r="Q28" s="42">
        <f>M28/M27</f>
        <v>0.40726817042606517</v>
      </c>
      <c r="R28" s="42">
        <f t="shared" si="6"/>
        <v>1.3374485596707819</v>
      </c>
      <c r="S28" s="42">
        <f>J28/J27</f>
        <v>0.32443257676902537</v>
      </c>
    </row>
    <row r="29" spans="2:19" x14ac:dyDescent="0.25">
      <c r="B29" s="40" t="s">
        <v>100</v>
      </c>
      <c r="C29" s="41">
        <v>231</v>
      </c>
      <c r="D29" s="41">
        <v>339</v>
      </c>
      <c r="E29" s="41">
        <v>405</v>
      </c>
      <c r="F29" s="42">
        <f t="shared" si="0"/>
        <v>0.46753246753246747</v>
      </c>
      <c r="G29" s="42">
        <f t="shared" si="0"/>
        <v>0.19469026548672574</v>
      </c>
      <c r="H29" s="42">
        <f t="shared" si="1"/>
        <v>0.75324675324675328</v>
      </c>
      <c r="I29" s="42">
        <f t="shared" si="2"/>
        <v>1.1592958351223702E-3</v>
      </c>
      <c r="J29" s="43">
        <v>506</v>
      </c>
      <c r="K29" s="41">
        <v>331</v>
      </c>
      <c r="L29" s="41">
        <v>405</v>
      </c>
      <c r="M29" s="41">
        <v>473</v>
      </c>
      <c r="N29" s="42">
        <f t="shared" si="3"/>
        <v>0.16790123456790118</v>
      </c>
      <c r="O29" s="42">
        <f t="shared" si="4"/>
        <v>-6.5217391304347783E-2</v>
      </c>
      <c r="P29" s="42">
        <f t="shared" si="5"/>
        <v>1.3009409130789944E-3</v>
      </c>
      <c r="Q29" s="42">
        <f>M29/M27</f>
        <v>0.59273182957393489</v>
      </c>
      <c r="R29" s="42">
        <f t="shared" si="6"/>
        <v>0.93478260869565222</v>
      </c>
      <c r="S29" s="42">
        <f>J29/J27</f>
        <v>0.67556742323097463</v>
      </c>
    </row>
    <row r="30" spans="2:19" ht="6.95" customHeight="1" x14ac:dyDescent="0.25">
      <c r="B30" s="44"/>
      <c r="C30" s="45"/>
      <c r="D30" s="46"/>
      <c r="E30" s="45"/>
      <c r="F30" s="47"/>
      <c r="G30" s="47"/>
      <c r="H30" s="47"/>
      <c r="I30" s="47"/>
      <c r="J30" s="45"/>
      <c r="K30" s="45"/>
      <c r="L30" s="45"/>
      <c r="M30" s="47"/>
      <c r="N30" s="47"/>
      <c r="O30" s="47"/>
      <c r="P30" s="47"/>
      <c r="Q30" s="48"/>
      <c r="R30" s="48"/>
    </row>
    <row r="31" spans="2:19" ht="15" customHeight="1" x14ac:dyDescent="0.25">
      <c r="B31" s="49" t="s">
        <v>108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50"/>
    </row>
  </sheetData>
  <mergeCells count="1">
    <mergeCell ref="C4:E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7A2BF-F909-4D1C-92B4-828C1C54A80B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399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</row>
    <row r="4" spans="1:34" ht="6" customHeight="1" x14ac:dyDescent="0.25"/>
    <row r="5" spans="1:34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5" t="s">
        <v>102</v>
      </c>
      <c r="M5" s="346"/>
      <c r="N5" s="346"/>
      <c r="O5" s="346"/>
      <c r="P5" s="346"/>
      <c r="Q5" s="346"/>
      <c r="R5" s="346"/>
      <c r="S5" s="346"/>
      <c r="T5" s="347"/>
      <c r="U5" s="345" t="s">
        <v>101</v>
      </c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7"/>
    </row>
    <row r="6" spans="1:34" s="184" customFormat="1" ht="72" customHeight="1" x14ac:dyDescent="0.25">
      <c r="B6" s="180"/>
      <c r="C6" s="122">
        <v>2018</v>
      </c>
      <c r="D6" s="122">
        <v>2019</v>
      </c>
      <c r="E6" s="122">
        <v>2020</v>
      </c>
      <c r="F6" s="122">
        <v>2021</v>
      </c>
      <c r="G6" s="122">
        <v>2022</v>
      </c>
      <c r="H6" s="182" t="str">
        <f>CONCATENATE("var. ",RIGHT(G6,2),"/",RIGHT(F6,2))</f>
        <v>var. 22/21</v>
      </c>
      <c r="I6" s="182" t="str">
        <f>CONCATENATE("var. ",RIGHT(G6,2),"/",RIGHT(D6,2))</f>
        <v>var. 22/19</v>
      </c>
      <c r="J6" s="182" t="str">
        <f>CONCATENATE("Cuota s/ total lugares de residencia ",RIGHT(G6,4))</f>
        <v>Cuota s/ total lugares de residencia 2022</v>
      </c>
      <c r="K6" s="214" t="str">
        <f>CONCATENATE("cuota s/ Canarias ",RIGHT(G6,4))</f>
        <v>cuota s/ Canarias 2022</v>
      </c>
      <c r="L6" s="215">
        <v>2018</v>
      </c>
      <c r="M6" s="216">
        <v>2019</v>
      </c>
      <c r="N6" s="216">
        <v>2020</v>
      </c>
      <c r="O6" s="216">
        <v>2021</v>
      </c>
      <c r="P6" s="216">
        <v>2022</v>
      </c>
      <c r="Q6" s="217" t="str">
        <f>CONCATENATE("var. ",RIGHT(P6,2),"/",RIGHT(O6,2))</f>
        <v>var. 22/21</v>
      </c>
      <c r="R6" s="217" t="str">
        <f>CONCATENATE("var. ",RIGHT(P6,2),"/",RIGHT(M6,2))</f>
        <v>var. 22/19</v>
      </c>
      <c r="S6" s="217" t="str">
        <f>CONCATENATE("Cuota s/ total lugares de residencia ",RIGHT(P6,4))</f>
        <v>Cuota s/ total lugares de residencia 2022</v>
      </c>
      <c r="T6" s="218" t="str">
        <f>CONCATENATE("cuota s/ Canarias ",RIGHT(P6,4))</f>
        <v>cuota s/ Canarias 2022</v>
      </c>
      <c r="U6" s="215">
        <v>2017</v>
      </c>
      <c r="V6" s="216">
        <v>2018</v>
      </c>
      <c r="W6" s="216">
        <v>2019</v>
      </c>
      <c r="X6" s="216">
        <v>2020</v>
      </c>
      <c r="Y6" s="216">
        <v>2021</v>
      </c>
      <c r="Z6" s="216">
        <v>2022</v>
      </c>
      <c r="AA6" s="217" t="str">
        <f>CONCATENATE("var. ",RIGHT(Z6,2),"/",RIGHT(Y6,2))</f>
        <v>var. 22/21</v>
      </c>
      <c r="AB6" s="217" t="str">
        <f>CONCATENATE("var. ",RIGHT(Z6,2),"/",RIGHT(W6,2))</f>
        <v>var. 22/19</v>
      </c>
      <c r="AC6" s="219" t="str">
        <f>CONCATENATE("dif. ",RIGHT(Z6,2),"/",RIGHT(Y6,2))</f>
        <v>dif. 22/21</v>
      </c>
      <c r="AD6" s="219" t="str">
        <f>CONCATENATE("dif. ",RIGHT(Z6,2),"/",RIGHT(W6,2))</f>
        <v>dif. 22/19</v>
      </c>
      <c r="AE6" s="217" t="str">
        <f>CONCATENATE("Cuota s/ total lugares de residencia ",RIGHT(Z6,4))</f>
        <v>Cuota s/ total lugares de residencia 2022</v>
      </c>
      <c r="AF6" s="220" t="str">
        <f>CONCATENATE("cuota s/ Canarias ",RIGHT(W6,4))</f>
        <v>cuota s/ Canarias 2019</v>
      </c>
      <c r="AG6" s="218" t="str">
        <f>CONCATENATE("cuota s/ Canarias ",RIGHT(Z6,4))</f>
        <v>cuota s/ Canarias 2022</v>
      </c>
    </row>
    <row r="7" spans="1:34" x14ac:dyDescent="0.25">
      <c r="A7" s="1"/>
      <c r="B7" s="185" t="s">
        <v>134</v>
      </c>
      <c r="C7" s="186">
        <v>13460559</v>
      </c>
      <c r="D7" s="186">
        <v>13140461</v>
      </c>
      <c r="E7" s="186">
        <v>4156146</v>
      </c>
      <c r="F7" s="186">
        <v>6295130</v>
      </c>
      <c r="G7" s="186">
        <v>12449338</v>
      </c>
      <c r="H7" s="187">
        <f>IFERROR(G7/F7-1,"-")</f>
        <v>0.97761412393389802</v>
      </c>
      <c r="I7" s="187">
        <f>IFERROR(G7/C7-1,"-")</f>
        <v>-7.5124740361823039E-2</v>
      </c>
      <c r="J7" s="187">
        <f>G7/G$7</f>
        <v>1</v>
      </c>
      <c r="K7" s="188">
        <f>G7/$G7</f>
        <v>1</v>
      </c>
      <c r="L7" s="221">
        <v>3847262</v>
      </c>
      <c r="M7" s="221">
        <v>3784870</v>
      </c>
      <c r="N7" s="221">
        <v>1235446</v>
      </c>
      <c r="O7" s="221">
        <v>1829409</v>
      </c>
      <c r="P7" s="221">
        <v>3316536</v>
      </c>
      <c r="Q7" s="222">
        <f>IFERROR(P7/O7-1,"-")</f>
        <v>0.81290023171417647</v>
      </c>
      <c r="R7" s="222">
        <f>IFERROR(P7/M7-1,"-")</f>
        <v>-0.1237384639366742</v>
      </c>
      <c r="S7" s="222">
        <f>P7/P$7</f>
        <v>1</v>
      </c>
      <c r="T7" s="223">
        <f>P7/$G7</f>
        <v>0.26640259907795899</v>
      </c>
      <c r="U7" s="221">
        <v>5000499</v>
      </c>
      <c r="V7" s="221">
        <v>4872456</v>
      </c>
      <c r="W7" s="221">
        <v>4831573</v>
      </c>
      <c r="X7" s="221">
        <v>1565303</v>
      </c>
      <c r="Y7" s="221">
        <v>2335438</v>
      </c>
      <c r="Z7" s="221">
        <v>4757683</v>
      </c>
      <c r="AA7" s="222">
        <f>IFERROR(Z7/Y7-1,"-")</f>
        <v>1.0371694731352319</v>
      </c>
      <c r="AB7" s="222">
        <f>IFERROR(Z7/W7-1,"-")</f>
        <v>-1.5293156079810855E-2</v>
      </c>
      <c r="AC7" s="221">
        <f>Z7-Y7</f>
        <v>2422245</v>
      </c>
      <c r="AD7" s="221">
        <f>Z7-W7</f>
        <v>-73890</v>
      </c>
      <c r="AE7" s="222">
        <f>Z7/Z$7</f>
        <v>1</v>
      </c>
      <c r="AF7" s="223">
        <f>W7/$D7</f>
        <v>0.36768671966683664</v>
      </c>
      <c r="AG7" s="223">
        <f>Z7/$G7</f>
        <v>0.3821635335147941</v>
      </c>
      <c r="AH7" s="121"/>
    </row>
    <row r="8" spans="1:34" x14ac:dyDescent="0.25">
      <c r="A8" s="1" t="s">
        <v>166</v>
      </c>
      <c r="B8" s="189" t="s">
        <v>167</v>
      </c>
      <c r="C8" s="190">
        <v>2469952</v>
      </c>
      <c r="D8" s="190">
        <v>2680211</v>
      </c>
      <c r="E8" s="190">
        <v>1213596</v>
      </c>
      <c r="F8" s="190">
        <v>2187932</v>
      </c>
      <c r="G8" s="190">
        <v>2692202</v>
      </c>
      <c r="H8" s="191">
        <f>IFERROR(G8/F8-1,"-")</f>
        <v>0.23047791247625615</v>
      </c>
      <c r="I8" s="192">
        <f>IFERROR(G8/C8-1,"-")</f>
        <v>8.998150571347141E-2</v>
      </c>
      <c r="J8" s="191">
        <f>G8/G$7</f>
        <v>0.21625262323185376</v>
      </c>
      <c r="K8" s="193">
        <f>G8/$G8</f>
        <v>1</v>
      </c>
      <c r="L8" s="190">
        <v>756973</v>
      </c>
      <c r="M8" s="190">
        <v>908418</v>
      </c>
      <c r="N8" s="190">
        <v>426489</v>
      </c>
      <c r="O8" s="190">
        <v>753799</v>
      </c>
      <c r="P8" s="190">
        <v>876714</v>
      </c>
      <c r="Q8" s="191">
        <f>IFERROR(P8/O8-1,"-")</f>
        <v>0.16306070981786913</v>
      </c>
      <c r="R8" s="192">
        <f t="shared" ref="R8:R36" si="0">IFERROR(P8/M8-1,"-")</f>
        <v>-3.4900233152579507E-2</v>
      </c>
      <c r="S8" s="191">
        <f>P8/P$7</f>
        <v>0.26434629384393837</v>
      </c>
      <c r="T8" s="193">
        <f>P8/$G8</f>
        <v>0.3256494126369418</v>
      </c>
      <c r="U8" s="190">
        <v>971172</v>
      </c>
      <c r="V8" s="190">
        <v>1028693</v>
      </c>
      <c r="W8" s="190">
        <v>1047557</v>
      </c>
      <c r="X8" s="190">
        <v>456683</v>
      </c>
      <c r="Y8" s="190">
        <v>800301</v>
      </c>
      <c r="Z8" s="190">
        <v>1016781</v>
      </c>
      <c r="AA8" s="191">
        <f>IFERROR(Z8/Y8-1,"-")</f>
        <v>0.27049822504282761</v>
      </c>
      <c r="AB8" s="192">
        <f t="shared" ref="AB8:AB36" si="1">IFERROR(Z8/W8-1,"-")</f>
        <v>-2.9378830937123235E-2</v>
      </c>
      <c r="AC8" s="190">
        <f t="shared" ref="AC8:AC35" si="2">Z8-Y8</f>
        <v>216480</v>
      </c>
      <c r="AD8" s="190">
        <f t="shared" ref="AD8:AD36" si="3">Z8-W8</f>
        <v>-30776</v>
      </c>
      <c r="AE8" s="191">
        <f>Z8/Z$7</f>
        <v>0.21371348196170278</v>
      </c>
      <c r="AF8" s="193">
        <f t="shared" ref="AF8:AF36" si="4">W8/$D8</f>
        <v>0.39084870556833023</v>
      </c>
      <c r="AG8" s="193">
        <f t="shared" ref="AG8:AG15" si="5">Z8/$G8</f>
        <v>0.37767634077977802</v>
      </c>
      <c r="AH8" s="121"/>
    </row>
    <row r="9" spans="1:34" x14ac:dyDescent="0.25">
      <c r="A9" s="206" t="s">
        <v>98</v>
      </c>
      <c r="B9" s="194" t="s">
        <v>98</v>
      </c>
      <c r="C9" s="195">
        <v>1237955</v>
      </c>
      <c r="D9" s="195">
        <v>1328000</v>
      </c>
      <c r="E9" s="195">
        <v>655907</v>
      </c>
      <c r="F9" s="195">
        <v>1213921</v>
      </c>
      <c r="G9" s="195">
        <v>1280131</v>
      </c>
      <c r="H9" s="196">
        <f>IFERROR(G9/F9-1,"-")</f>
        <v>5.4542264282436914E-2</v>
      </c>
      <c r="I9" s="197">
        <f>IFERROR(G9/C9-1,"-")</f>
        <v>3.4069089748819614E-2</v>
      </c>
      <c r="J9" s="196">
        <f>G9/G$7</f>
        <v>0.10282723466902417</v>
      </c>
      <c r="K9" s="198">
        <f>G9/$G9</f>
        <v>1</v>
      </c>
      <c r="L9" s="195">
        <v>468136</v>
      </c>
      <c r="M9" s="195">
        <v>556320</v>
      </c>
      <c r="N9" s="195">
        <v>291692</v>
      </c>
      <c r="O9" s="195">
        <v>511444</v>
      </c>
      <c r="P9" s="195">
        <v>509752</v>
      </c>
      <c r="Q9" s="196">
        <f>IFERROR(P9/O9-1,"-")</f>
        <v>-3.3082800854052907E-3</v>
      </c>
      <c r="R9" s="197">
        <f t="shared" si="0"/>
        <v>-8.3707218866839184E-2</v>
      </c>
      <c r="S9" s="196">
        <f>P9/P$7</f>
        <v>0.15370012567329286</v>
      </c>
      <c r="T9" s="198">
        <f>P9/$G9</f>
        <v>0.39820299641208595</v>
      </c>
      <c r="U9" s="195">
        <v>397644</v>
      </c>
      <c r="V9" s="195">
        <v>422456</v>
      </c>
      <c r="W9" s="195">
        <v>415150</v>
      </c>
      <c r="X9" s="195">
        <v>208389</v>
      </c>
      <c r="Y9" s="195">
        <v>416048</v>
      </c>
      <c r="Z9" s="195">
        <v>423208</v>
      </c>
      <c r="AA9" s="196">
        <f>IFERROR(Z9/Y9-1,"-")</f>
        <v>1.7209552743914225E-2</v>
      </c>
      <c r="AB9" s="197">
        <f t="shared" si="1"/>
        <v>1.9409851860773264E-2</v>
      </c>
      <c r="AC9" s="195">
        <f t="shared" si="2"/>
        <v>7160</v>
      </c>
      <c r="AD9" s="195">
        <f t="shared" si="3"/>
        <v>8058</v>
      </c>
      <c r="AE9" s="196">
        <f>Z9/Z$7</f>
        <v>8.8952542655742303E-2</v>
      </c>
      <c r="AF9" s="198">
        <f t="shared" si="4"/>
        <v>0.31261295180722892</v>
      </c>
      <c r="AG9" s="198">
        <f>Z9/$G9</f>
        <v>0.33059741542076554</v>
      </c>
      <c r="AH9" s="121"/>
    </row>
    <row r="10" spans="1:34" x14ac:dyDescent="0.25">
      <c r="A10" s="206" t="s">
        <v>171</v>
      </c>
      <c r="B10" s="194" t="s">
        <v>171</v>
      </c>
      <c r="C10" s="195">
        <v>1231997</v>
      </c>
      <c r="D10" s="195">
        <v>1352211</v>
      </c>
      <c r="E10" s="195">
        <v>557689</v>
      </c>
      <c r="F10" s="195">
        <v>974011</v>
      </c>
      <c r="G10" s="195">
        <v>1412071</v>
      </c>
      <c r="H10" s="196">
        <f>IFERROR(G10/F10-1,"-")</f>
        <v>0.449748514133824</v>
      </c>
      <c r="I10" s="197">
        <f>IFERROR(G10/C10-1,"-")</f>
        <v>0.14616431695856402</v>
      </c>
      <c r="J10" s="196">
        <f>G10/G$7</f>
        <v>0.1134253885628296</v>
      </c>
      <c r="K10" s="198">
        <f>G10/$G10</f>
        <v>1</v>
      </c>
      <c r="L10" s="195">
        <v>288837</v>
      </c>
      <c r="M10" s="195">
        <v>352098</v>
      </c>
      <c r="N10" s="195">
        <v>134797</v>
      </c>
      <c r="O10" s="195">
        <v>242355</v>
      </c>
      <c r="P10" s="195">
        <v>366962</v>
      </c>
      <c r="Q10" s="196">
        <f>IFERROR(P10/O10-1,"-")</f>
        <v>0.51415072930205685</v>
      </c>
      <c r="R10" s="197">
        <f t="shared" si="0"/>
        <v>4.2215519542854629E-2</v>
      </c>
      <c r="S10" s="196">
        <f>P10/P$7</f>
        <v>0.11064616817064551</v>
      </c>
      <c r="T10" s="198">
        <f>P10/$G10</f>
        <v>0.25987503461228223</v>
      </c>
      <c r="U10" s="195">
        <v>573528</v>
      </c>
      <c r="V10" s="195">
        <v>606237</v>
      </c>
      <c r="W10" s="195">
        <v>632407</v>
      </c>
      <c r="X10" s="195">
        <v>248294</v>
      </c>
      <c r="Y10" s="195">
        <v>384253</v>
      </c>
      <c r="Z10" s="195">
        <v>593573</v>
      </c>
      <c r="AA10" s="196">
        <f>IFERROR(Z10/Y10-1,"-")</f>
        <v>0.54474525898301374</v>
      </c>
      <c r="AB10" s="197">
        <f t="shared" si="1"/>
        <v>-6.1406657421565591E-2</v>
      </c>
      <c r="AC10" s="195">
        <f t="shared" si="2"/>
        <v>209320</v>
      </c>
      <c r="AD10" s="195">
        <f t="shared" si="3"/>
        <v>-38834</v>
      </c>
      <c r="AE10" s="196">
        <f>Z10/Z$7</f>
        <v>0.12476093930596048</v>
      </c>
      <c r="AF10" s="198">
        <f t="shared" si="4"/>
        <v>0.46768366771162195</v>
      </c>
      <c r="AG10" s="198">
        <f t="shared" si="5"/>
        <v>0.42035634185533166</v>
      </c>
      <c r="AH10" s="121"/>
    </row>
    <row r="11" spans="1:34" x14ac:dyDescent="0.25">
      <c r="A11" s="1"/>
      <c r="B11" s="189" t="s">
        <v>179</v>
      </c>
      <c r="C11" s="190">
        <v>10990607</v>
      </c>
      <c r="D11" s="190">
        <v>10460250</v>
      </c>
      <c r="E11" s="190">
        <v>2942550</v>
      </c>
      <c r="F11" s="190">
        <v>4107198</v>
      </c>
      <c r="G11" s="190">
        <v>9757136</v>
      </c>
      <c r="H11" s="191">
        <f>IFERROR(G11/F11-1,"-")</f>
        <v>1.3756186090858051</v>
      </c>
      <c r="I11" s="192">
        <f>IFERROR(G11/C11-1,"-")</f>
        <v>-0.1122295611152323</v>
      </c>
      <c r="J11" s="191">
        <f>G11/G$7</f>
        <v>0.78374737676814621</v>
      </c>
      <c r="K11" s="193">
        <f>G11/$G11</f>
        <v>1</v>
      </c>
      <c r="L11" s="190">
        <v>3090289</v>
      </c>
      <c r="M11" s="190">
        <v>2876452</v>
      </c>
      <c r="N11" s="190">
        <v>808957</v>
      </c>
      <c r="O11" s="190">
        <v>1075610</v>
      </c>
      <c r="P11" s="190">
        <v>2439822</v>
      </c>
      <c r="Q11" s="191">
        <f>IFERROR(P11/O11-1,"-")</f>
        <v>1.268314723738158</v>
      </c>
      <c r="R11" s="192">
        <f t="shared" si="0"/>
        <v>-0.15179464145412469</v>
      </c>
      <c r="S11" s="191">
        <f>P11/P$7</f>
        <v>0.73565370615606163</v>
      </c>
      <c r="T11" s="193">
        <f>P11/$G11</f>
        <v>0.25005513913099092</v>
      </c>
      <c r="U11" s="190">
        <v>4029327</v>
      </c>
      <c r="V11" s="190">
        <v>3843763</v>
      </c>
      <c r="W11" s="190">
        <v>3784016</v>
      </c>
      <c r="X11" s="190">
        <v>1108620</v>
      </c>
      <c r="Y11" s="190">
        <v>1535137</v>
      </c>
      <c r="Z11" s="190">
        <v>3740902</v>
      </c>
      <c r="AA11" s="191">
        <f>IFERROR(Z11/Y11-1,"-")</f>
        <v>1.436852215795724</v>
      </c>
      <c r="AB11" s="192">
        <f t="shared" si="1"/>
        <v>-1.1393715037145702E-2</v>
      </c>
      <c r="AC11" s="190">
        <f t="shared" si="2"/>
        <v>2205765</v>
      </c>
      <c r="AD11" s="190">
        <f t="shared" si="3"/>
        <v>-43114</v>
      </c>
      <c r="AE11" s="191">
        <f>Z11/Z$7</f>
        <v>0.78628651803829719</v>
      </c>
      <c r="AF11" s="193">
        <f t="shared" si="4"/>
        <v>0.36175196577519658</v>
      </c>
      <c r="AG11" s="193">
        <f t="shared" si="5"/>
        <v>0.38340164572882862</v>
      </c>
      <c r="AH11" s="121"/>
    </row>
    <row r="12" spans="1:34" s="113" customFormat="1" x14ac:dyDescent="0.25">
      <c r="B12" s="194" t="s">
        <v>183</v>
      </c>
      <c r="C12" s="195">
        <v>3957578</v>
      </c>
      <c r="D12" s="195">
        <v>3883925</v>
      </c>
      <c r="E12" s="195">
        <v>919089</v>
      </c>
      <c r="F12" s="195">
        <v>958995</v>
      </c>
      <c r="G12" s="195">
        <v>3763014</v>
      </c>
      <c r="H12" s="196">
        <f t="shared" ref="H12:H36" si="6">IFERROR(G12/F12-1,"-")</f>
        <v>2.9239140975708944</v>
      </c>
      <c r="I12" s="197">
        <f t="shared" ref="I12:I36" si="7">IFERROR(G12/C12-1,"-")</f>
        <v>-4.9162391745658618E-2</v>
      </c>
      <c r="J12" s="196">
        <f t="shared" ref="J12:J36" si="8">G12/G$7</f>
        <v>0.30226619278872496</v>
      </c>
      <c r="K12" s="198">
        <f t="shared" ref="K12:K36" si="9">G12/$G12</f>
        <v>1</v>
      </c>
      <c r="L12" s="195">
        <v>712445</v>
      </c>
      <c r="M12" s="195">
        <v>662102</v>
      </c>
      <c r="N12" s="195">
        <v>138718</v>
      </c>
      <c r="O12" s="195">
        <v>149378</v>
      </c>
      <c r="P12" s="195">
        <v>587386</v>
      </c>
      <c r="Q12" s="196">
        <f t="shared" ref="Q12:Q36" si="10">IFERROR(P12/O12-1,"-")</f>
        <v>2.9322122400889019</v>
      </c>
      <c r="R12" s="197">
        <f t="shared" si="0"/>
        <v>-0.11284666108847274</v>
      </c>
      <c r="S12" s="196">
        <f t="shared" ref="S12:S29" si="11">P12/P$7</f>
        <v>0.17710828406506066</v>
      </c>
      <c r="T12" s="198">
        <f t="shared" ref="T12:T36" si="12">P12/$G12</f>
        <v>0.15609455611911091</v>
      </c>
      <c r="U12" s="195">
        <v>1792184</v>
      </c>
      <c r="V12" s="195">
        <v>1692213</v>
      </c>
      <c r="W12" s="195">
        <v>1721079</v>
      </c>
      <c r="X12" s="195">
        <v>436137</v>
      </c>
      <c r="Y12" s="195">
        <v>446045</v>
      </c>
      <c r="Z12" s="195">
        <v>1722453</v>
      </c>
      <c r="AA12" s="196">
        <f t="shared" ref="AA12:AA36" si="13">IFERROR(Z12/Y12-1,"-")</f>
        <v>2.8616126175610086</v>
      </c>
      <c r="AB12" s="197">
        <f t="shared" si="1"/>
        <v>7.983363924608522E-4</v>
      </c>
      <c r="AC12" s="195">
        <f t="shared" si="2"/>
        <v>1276408</v>
      </c>
      <c r="AD12" s="195">
        <f t="shared" si="3"/>
        <v>1374</v>
      </c>
      <c r="AE12" s="196">
        <f t="shared" ref="AE12:AE36" si="14">Z12/Z$7</f>
        <v>0.36203610034548328</v>
      </c>
      <c r="AF12" s="198">
        <f t="shared" si="4"/>
        <v>0.44312879368164937</v>
      </c>
      <c r="AG12" s="198">
        <f t="shared" si="5"/>
        <v>0.45773228587509907</v>
      </c>
      <c r="AH12" s="212"/>
    </row>
    <row r="13" spans="1:34" s="113" customFormat="1" x14ac:dyDescent="0.25">
      <c r="B13" s="194" t="s">
        <v>187</v>
      </c>
      <c r="C13" s="195">
        <v>2410944</v>
      </c>
      <c r="D13" s="195">
        <v>2062560</v>
      </c>
      <c r="E13" s="195">
        <v>608567</v>
      </c>
      <c r="F13" s="195">
        <v>975958</v>
      </c>
      <c r="G13" s="195">
        <v>1701446</v>
      </c>
      <c r="H13" s="196">
        <f t="shared" si="6"/>
        <v>0.74335985769879431</v>
      </c>
      <c r="I13" s="197">
        <f t="shared" si="7"/>
        <v>-0.29428223965384515</v>
      </c>
      <c r="J13" s="196">
        <f t="shared" si="8"/>
        <v>0.13666959640745557</v>
      </c>
      <c r="K13" s="198">
        <f t="shared" si="9"/>
        <v>1</v>
      </c>
      <c r="L13" s="195">
        <v>687605</v>
      </c>
      <c r="M13" s="195">
        <v>574270</v>
      </c>
      <c r="N13" s="195">
        <v>164634</v>
      </c>
      <c r="O13" s="195">
        <v>269763</v>
      </c>
      <c r="P13" s="195">
        <v>482557</v>
      </c>
      <c r="Q13" s="196">
        <f t="shared" si="10"/>
        <v>0.78881833312945071</v>
      </c>
      <c r="R13" s="197">
        <f t="shared" si="0"/>
        <v>-0.15970362373099767</v>
      </c>
      <c r="S13" s="196">
        <f t="shared" si="11"/>
        <v>0.14550030513764964</v>
      </c>
      <c r="T13" s="198">
        <f t="shared" si="12"/>
        <v>0.28361581854493179</v>
      </c>
      <c r="U13" s="195">
        <v>605850</v>
      </c>
      <c r="V13" s="195">
        <v>580856</v>
      </c>
      <c r="W13" s="195">
        <v>491040</v>
      </c>
      <c r="X13" s="195">
        <v>138922</v>
      </c>
      <c r="Y13" s="195">
        <v>222501</v>
      </c>
      <c r="Z13" s="195">
        <v>385709</v>
      </c>
      <c r="AA13" s="196">
        <f t="shared" si="13"/>
        <v>0.73351580442335096</v>
      </c>
      <c r="AB13" s="197">
        <f t="shared" si="1"/>
        <v>-0.21450594656239819</v>
      </c>
      <c r="AC13" s="195">
        <f t="shared" si="2"/>
        <v>163208</v>
      </c>
      <c r="AD13" s="195">
        <f t="shared" si="3"/>
        <v>-105331</v>
      </c>
      <c r="AE13" s="196">
        <f t="shared" si="14"/>
        <v>8.1070764908044532E-2</v>
      </c>
      <c r="AF13" s="198">
        <f t="shared" si="4"/>
        <v>0.23807307423784035</v>
      </c>
      <c r="AG13" s="198">
        <f t="shared" si="5"/>
        <v>0.22669482310928468</v>
      </c>
      <c r="AH13" s="212"/>
    </row>
    <row r="14" spans="1:34" x14ac:dyDescent="0.25">
      <c r="A14" s="1"/>
      <c r="B14" s="194" t="s">
        <v>191</v>
      </c>
      <c r="C14" s="195">
        <v>504329</v>
      </c>
      <c r="D14" s="195">
        <v>480257</v>
      </c>
      <c r="E14" s="195">
        <v>157525</v>
      </c>
      <c r="F14" s="195">
        <v>336107</v>
      </c>
      <c r="G14" s="195">
        <v>542162</v>
      </c>
      <c r="H14" s="196">
        <f t="shared" si="6"/>
        <v>0.61306369697745056</v>
      </c>
      <c r="I14" s="197">
        <f t="shared" si="7"/>
        <v>7.5016507081686834E-2</v>
      </c>
      <c r="J14" s="196">
        <f t="shared" si="8"/>
        <v>4.3549464236572258E-2</v>
      </c>
      <c r="K14" s="198">
        <f t="shared" si="9"/>
        <v>1</v>
      </c>
      <c r="L14" s="195">
        <v>91597</v>
      </c>
      <c r="M14" s="195">
        <v>82367</v>
      </c>
      <c r="N14" s="195">
        <v>24981</v>
      </c>
      <c r="O14" s="195">
        <v>56905</v>
      </c>
      <c r="P14" s="195">
        <v>89440</v>
      </c>
      <c r="Q14" s="196">
        <f t="shared" si="10"/>
        <v>0.57174237764695546</v>
      </c>
      <c r="R14" s="197">
        <f t="shared" si="0"/>
        <v>8.5871769033714962E-2</v>
      </c>
      <c r="S14" s="196">
        <f t="shared" si="11"/>
        <v>2.6967896624671042E-2</v>
      </c>
      <c r="T14" s="198">
        <f t="shared" si="12"/>
        <v>0.16496914206454896</v>
      </c>
      <c r="U14" s="195">
        <v>165031</v>
      </c>
      <c r="V14" s="195">
        <v>162041</v>
      </c>
      <c r="W14" s="195">
        <v>166950</v>
      </c>
      <c r="X14" s="195">
        <v>58766</v>
      </c>
      <c r="Y14" s="195">
        <v>128102</v>
      </c>
      <c r="Z14" s="195">
        <v>197280</v>
      </c>
      <c r="AA14" s="196">
        <f t="shared" si="13"/>
        <v>0.54002279433576361</v>
      </c>
      <c r="AB14" s="197">
        <f t="shared" si="1"/>
        <v>0.18167115902964959</v>
      </c>
      <c r="AC14" s="195">
        <f t="shared" si="2"/>
        <v>69178</v>
      </c>
      <c r="AD14" s="195">
        <f t="shared" si="3"/>
        <v>30330</v>
      </c>
      <c r="AE14" s="196">
        <f t="shared" si="14"/>
        <v>4.1465562123411751E-2</v>
      </c>
      <c r="AF14" s="198">
        <f t="shared" si="4"/>
        <v>0.34762637504502797</v>
      </c>
      <c r="AG14" s="198">
        <f t="shared" si="5"/>
        <v>0.36387647972377257</v>
      </c>
      <c r="AH14" s="121"/>
    </row>
    <row r="15" spans="1:34" x14ac:dyDescent="0.25">
      <c r="A15" s="1"/>
      <c r="B15" s="194" t="s">
        <v>200</v>
      </c>
      <c r="C15" s="195">
        <v>506021</v>
      </c>
      <c r="D15" s="195">
        <v>471579</v>
      </c>
      <c r="E15" s="195">
        <v>130947</v>
      </c>
      <c r="F15" s="195">
        <v>269719</v>
      </c>
      <c r="G15" s="195">
        <v>543959</v>
      </c>
      <c r="H15" s="196">
        <f t="shared" si="6"/>
        <v>1.0167618892254531</v>
      </c>
      <c r="I15" s="197">
        <f t="shared" si="7"/>
        <v>7.4973173050130404E-2</v>
      </c>
      <c r="J15" s="196">
        <f t="shared" si="8"/>
        <v>4.3693809261183207E-2</v>
      </c>
      <c r="K15" s="198">
        <f t="shared" si="9"/>
        <v>1</v>
      </c>
      <c r="L15" s="195">
        <v>205666</v>
      </c>
      <c r="M15" s="195">
        <v>205086</v>
      </c>
      <c r="N15" s="195">
        <v>51977</v>
      </c>
      <c r="O15" s="195">
        <v>112213</v>
      </c>
      <c r="P15" s="195">
        <v>229292</v>
      </c>
      <c r="Q15" s="196">
        <f t="shared" si="10"/>
        <v>1.0433639596125226</v>
      </c>
      <c r="R15" s="197">
        <f t="shared" si="0"/>
        <v>0.11802853437094685</v>
      </c>
      <c r="S15" s="196">
        <f t="shared" si="11"/>
        <v>6.9135990081217263E-2</v>
      </c>
      <c r="T15" s="198">
        <f t="shared" si="12"/>
        <v>0.42152441636226262</v>
      </c>
      <c r="U15" s="195">
        <v>154315</v>
      </c>
      <c r="V15" s="195">
        <v>146606</v>
      </c>
      <c r="W15" s="195">
        <v>137818</v>
      </c>
      <c r="X15" s="195">
        <v>39662</v>
      </c>
      <c r="Y15" s="195">
        <v>93209</v>
      </c>
      <c r="Z15" s="195">
        <v>169583</v>
      </c>
      <c r="AA15" s="196">
        <f t="shared" si="13"/>
        <v>0.8193843942108594</v>
      </c>
      <c r="AB15" s="197">
        <f t="shared" si="1"/>
        <v>0.2304851325661379</v>
      </c>
      <c r="AC15" s="195">
        <f t="shared" si="2"/>
        <v>76374</v>
      </c>
      <c r="AD15" s="195">
        <f t="shared" si="3"/>
        <v>31765</v>
      </c>
      <c r="AE15" s="196">
        <f t="shared" si="14"/>
        <v>3.5644030928500284E-2</v>
      </c>
      <c r="AF15" s="198">
        <f t="shared" si="4"/>
        <v>0.29224795845446894</v>
      </c>
      <c r="AG15" s="198">
        <f t="shared" si="5"/>
        <v>0.31175695227029976</v>
      </c>
      <c r="AH15" s="121"/>
    </row>
    <row r="16" spans="1:34" x14ac:dyDescent="0.25">
      <c r="A16" s="1"/>
      <c r="B16" s="194" t="s">
        <v>195</v>
      </c>
      <c r="C16" s="195">
        <v>278298</v>
      </c>
      <c r="D16" s="195">
        <v>267157</v>
      </c>
      <c r="E16" s="195">
        <v>101026</v>
      </c>
      <c r="F16" s="195">
        <v>174782</v>
      </c>
      <c r="G16" s="195">
        <v>277777</v>
      </c>
      <c r="H16" s="196">
        <f t="shared" si="6"/>
        <v>0.58927692783009689</v>
      </c>
      <c r="I16" s="197">
        <f t="shared" si="7"/>
        <v>-1.8720939424645699E-3</v>
      </c>
      <c r="J16" s="196">
        <f t="shared" si="8"/>
        <v>2.2312592043046788E-2</v>
      </c>
      <c r="K16" s="198">
        <f t="shared" si="9"/>
        <v>1</v>
      </c>
      <c r="L16" s="195">
        <v>84455</v>
      </c>
      <c r="M16" s="195">
        <v>79014</v>
      </c>
      <c r="N16" s="195">
        <v>24430</v>
      </c>
      <c r="O16" s="195">
        <v>49399</v>
      </c>
      <c r="P16" s="195">
        <v>81492</v>
      </c>
      <c r="Q16" s="196">
        <f t="shared" si="10"/>
        <v>0.6496690216401142</v>
      </c>
      <c r="R16" s="197">
        <f t="shared" si="0"/>
        <v>3.1361530867947351E-2</v>
      </c>
      <c r="S16" s="196">
        <f t="shared" si="11"/>
        <v>2.4571420301181715E-2</v>
      </c>
      <c r="T16" s="198">
        <f t="shared" si="12"/>
        <v>0.29337202144166002</v>
      </c>
      <c r="U16" s="195">
        <v>143695</v>
      </c>
      <c r="V16" s="195">
        <v>136223</v>
      </c>
      <c r="W16" s="195">
        <v>133862</v>
      </c>
      <c r="X16" s="195">
        <v>55544</v>
      </c>
      <c r="Y16" s="195">
        <v>93337</v>
      </c>
      <c r="Z16" s="195">
        <v>146133</v>
      </c>
      <c r="AA16" s="196">
        <f t="shared" si="13"/>
        <v>0.56564920663831053</v>
      </c>
      <c r="AB16" s="197">
        <f t="shared" si="1"/>
        <v>9.1669032286982199E-2</v>
      </c>
      <c r="AC16" s="195">
        <f t="shared" si="2"/>
        <v>52796</v>
      </c>
      <c r="AD16" s="195">
        <f t="shared" si="3"/>
        <v>12271</v>
      </c>
      <c r="AE16" s="196">
        <f t="shared" si="14"/>
        <v>3.0715161140412256E-2</v>
      </c>
      <c r="AF16" s="198">
        <f t="shared" si="4"/>
        <v>0.50106117376673642</v>
      </c>
      <c r="AG16" s="198">
        <f>Z16/$G16</f>
        <v>0.52608027302476446</v>
      </c>
      <c r="AH16" s="121"/>
    </row>
    <row r="17" spans="1:34" x14ac:dyDescent="0.25">
      <c r="A17" s="1"/>
      <c r="B17" s="194" t="s">
        <v>204</v>
      </c>
      <c r="C17" s="195">
        <v>326431</v>
      </c>
      <c r="D17" s="195">
        <v>320557</v>
      </c>
      <c r="E17" s="195">
        <v>84493</v>
      </c>
      <c r="F17" s="195">
        <v>178760</v>
      </c>
      <c r="G17" s="195">
        <v>336348</v>
      </c>
      <c r="H17" s="196">
        <f t="shared" si="6"/>
        <v>0.88156187066457825</v>
      </c>
      <c r="I17" s="197">
        <f t="shared" si="7"/>
        <v>3.0380080323253678E-2</v>
      </c>
      <c r="J17" s="196">
        <f t="shared" si="8"/>
        <v>2.7017340199133481E-2</v>
      </c>
      <c r="K17" s="198">
        <f t="shared" si="9"/>
        <v>1</v>
      </c>
      <c r="L17" s="195">
        <v>73607</v>
      </c>
      <c r="M17" s="195">
        <v>71937</v>
      </c>
      <c r="N17" s="195">
        <v>18789</v>
      </c>
      <c r="O17" s="195">
        <v>30860</v>
      </c>
      <c r="P17" s="195">
        <v>65446</v>
      </c>
      <c r="Q17" s="196">
        <f t="shared" si="10"/>
        <v>1.1207388204795854</v>
      </c>
      <c r="R17" s="197">
        <f t="shared" si="0"/>
        <v>-9.0231730542002064E-2</v>
      </c>
      <c r="S17" s="196">
        <f t="shared" si="11"/>
        <v>1.9733239741706408E-2</v>
      </c>
      <c r="T17" s="198">
        <f t="shared" si="12"/>
        <v>0.1945782344476554</v>
      </c>
      <c r="U17" s="195">
        <v>144247</v>
      </c>
      <c r="V17" s="195">
        <v>135496</v>
      </c>
      <c r="W17" s="195">
        <v>132707</v>
      </c>
      <c r="X17" s="195">
        <v>36101</v>
      </c>
      <c r="Y17" s="195">
        <v>74068</v>
      </c>
      <c r="Z17" s="195">
        <v>149766</v>
      </c>
      <c r="AA17" s="196">
        <f t="shared" si="13"/>
        <v>1.0220068045579738</v>
      </c>
      <c r="AB17" s="197">
        <f t="shared" si="1"/>
        <v>0.12854634646250762</v>
      </c>
      <c r="AC17" s="195">
        <f t="shared" si="2"/>
        <v>75698</v>
      </c>
      <c r="AD17" s="195">
        <f t="shared" si="3"/>
        <v>17059</v>
      </c>
      <c r="AE17" s="196">
        <f t="shared" si="14"/>
        <v>3.1478768131462311E-2</v>
      </c>
      <c r="AF17" s="198">
        <f t="shared" si="4"/>
        <v>0.41398877578714549</v>
      </c>
      <c r="AG17" s="198">
        <f t="shared" ref="AG17:AG36" si="15">Z17/$G17</f>
        <v>0.44527096935316995</v>
      </c>
      <c r="AH17" s="121"/>
    </row>
    <row r="18" spans="1:34" x14ac:dyDescent="0.25">
      <c r="A18" s="1"/>
      <c r="B18" s="194" t="s">
        <v>208</v>
      </c>
      <c r="C18" s="195">
        <v>396998</v>
      </c>
      <c r="D18" s="195">
        <v>415087</v>
      </c>
      <c r="E18" s="195">
        <v>87662</v>
      </c>
      <c r="F18" s="195">
        <v>133076</v>
      </c>
      <c r="G18" s="195">
        <v>425400</v>
      </c>
      <c r="H18" s="196">
        <f t="shared" si="6"/>
        <v>2.1966695722744896</v>
      </c>
      <c r="I18" s="197">
        <f t="shared" si="7"/>
        <v>7.1541922125552215E-2</v>
      </c>
      <c r="J18" s="196">
        <f t="shared" si="8"/>
        <v>3.4170491635780155E-2</v>
      </c>
      <c r="K18" s="198">
        <f t="shared" si="9"/>
        <v>1</v>
      </c>
      <c r="L18" s="195">
        <v>59742</v>
      </c>
      <c r="M18" s="195">
        <v>60296</v>
      </c>
      <c r="N18" s="195">
        <v>12827</v>
      </c>
      <c r="O18" s="195">
        <v>18583</v>
      </c>
      <c r="P18" s="195">
        <v>58318</v>
      </c>
      <c r="Q18" s="196">
        <f t="shared" si="10"/>
        <v>2.138244632190712</v>
      </c>
      <c r="R18" s="197">
        <f t="shared" si="0"/>
        <v>-3.2804829507761757E-2</v>
      </c>
      <c r="S18" s="196">
        <f t="shared" si="11"/>
        <v>1.7584009339865449E-2</v>
      </c>
      <c r="T18" s="198">
        <f t="shared" si="12"/>
        <v>0.13708979783732958</v>
      </c>
      <c r="U18" s="195">
        <v>95433</v>
      </c>
      <c r="V18" s="195">
        <v>103187</v>
      </c>
      <c r="W18" s="195">
        <v>111075</v>
      </c>
      <c r="X18" s="195">
        <v>27214</v>
      </c>
      <c r="Y18" s="195">
        <v>42715</v>
      </c>
      <c r="Z18" s="195">
        <v>134967</v>
      </c>
      <c r="AA18" s="196">
        <f t="shared" si="13"/>
        <v>2.1597097038511062</v>
      </c>
      <c r="AB18" s="197">
        <f t="shared" si="1"/>
        <v>0.2150979068197163</v>
      </c>
      <c r="AC18" s="195">
        <f t="shared" si="2"/>
        <v>92252</v>
      </c>
      <c r="AD18" s="195">
        <f t="shared" si="3"/>
        <v>23892</v>
      </c>
      <c r="AE18" s="196">
        <f t="shared" si="14"/>
        <v>2.8368220413171705E-2</v>
      </c>
      <c r="AF18" s="198">
        <f t="shared" si="4"/>
        <v>0.26759450428464393</v>
      </c>
      <c r="AG18" s="198">
        <f t="shared" si="15"/>
        <v>0.31727080394922424</v>
      </c>
      <c r="AH18" s="121"/>
    </row>
    <row r="19" spans="1:34" x14ac:dyDescent="0.25">
      <c r="A19" s="1"/>
      <c r="B19" s="194" t="s">
        <v>230</v>
      </c>
      <c r="C19" s="195">
        <v>201312</v>
      </c>
      <c r="D19" s="195">
        <v>177945</v>
      </c>
      <c r="E19" s="195">
        <v>68438</v>
      </c>
      <c r="F19" s="195">
        <v>148588</v>
      </c>
      <c r="G19" s="195">
        <v>244645</v>
      </c>
      <c r="H19" s="196">
        <f t="shared" si="6"/>
        <v>0.64646539424448801</v>
      </c>
      <c r="I19" s="197">
        <f t="shared" si="7"/>
        <v>0.2152529407089494</v>
      </c>
      <c r="J19" s="196">
        <f t="shared" si="8"/>
        <v>1.9651245712824249E-2</v>
      </c>
      <c r="K19" s="198">
        <f t="shared" si="9"/>
        <v>1</v>
      </c>
      <c r="L19" s="195">
        <v>44397</v>
      </c>
      <c r="M19" s="195">
        <v>42946</v>
      </c>
      <c r="N19" s="195">
        <v>12242</v>
      </c>
      <c r="O19" s="195">
        <v>26051</v>
      </c>
      <c r="P19" s="195">
        <v>56675</v>
      </c>
      <c r="Q19" s="196">
        <f t="shared" si="10"/>
        <v>1.1755402863613682</v>
      </c>
      <c r="R19" s="197">
        <f t="shared" si="0"/>
        <v>0.31968052903646438</v>
      </c>
      <c r="S19" s="196">
        <f t="shared" si="11"/>
        <v>1.7088612938318776E-2</v>
      </c>
      <c r="T19" s="198">
        <f t="shared" si="12"/>
        <v>0.23166220441864743</v>
      </c>
      <c r="U19" s="195">
        <v>52507</v>
      </c>
      <c r="V19" s="195">
        <v>56137</v>
      </c>
      <c r="W19" s="195">
        <v>53107</v>
      </c>
      <c r="X19" s="195">
        <v>29463</v>
      </c>
      <c r="Y19" s="195">
        <v>60951</v>
      </c>
      <c r="Z19" s="195">
        <v>91265</v>
      </c>
      <c r="AA19" s="196">
        <f t="shared" si="13"/>
        <v>0.49735033059342748</v>
      </c>
      <c r="AB19" s="197">
        <f t="shared" si="1"/>
        <v>0.71851168395880016</v>
      </c>
      <c r="AC19" s="195">
        <f t="shared" si="2"/>
        <v>30314</v>
      </c>
      <c r="AD19" s="195">
        <f t="shared" si="3"/>
        <v>38158</v>
      </c>
      <c r="AE19" s="196">
        <f t="shared" si="14"/>
        <v>1.9182656768010814E-2</v>
      </c>
      <c r="AF19" s="198">
        <f t="shared" si="4"/>
        <v>0.29844614909101125</v>
      </c>
      <c r="AG19" s="198">
        <f t="shared" si="15"/>
        <v>0.37305074700075619</v>
      </c>
      <c r="AH19" s="121"/>
    </row>
    <row r="20" spans="1:34" x14ac:dyDescent="0.25">
      <c r="A20" s="1"/>
      <c r="B20" s="194" t="s">
        <v>220</v>
      </c>
      <c r="C20" s="195">
        <v>260586</v>
      </c>
      <c r="D20" s="195">
        <v>265609</v>
      </c>
      <c r="E20" s="195">
        <v>89418</v>
      </c>
      <c r="F20" s="195">
        <v>115957</v>
      </c>
      <c r="G20" s="195">
        <v>247342</v>
      </c>
      <c r="H20" s="196">
        <f t="shared" si="6"/>
        <v>1.1330493200065543</v>
      </c>
      <c r="I20" s="197">
        <f t="shared" si="7"/>
        <v>-5.0823912259292503E-2</v>
      </c>
      <c r="J20" s="196">
        <f t="shared" si="8"/>
        <v>1.9867883738075069E-2</v>
      </c>
      <c r="K20" s="198">
        <f t="shared" si="9"/>
        <v>1</v>
      </c>
      <c r="L20" s="195">
        <v>121009</v>
      </c>
      <c r="M20" s="195">
        <v>123945</v>
      </c>
      <c r="N20" s="195">
        <v>40096</v>
      </c>
      <c r="O20" s="195">
        <v>53229</v>
      </c>
      <c r="P20" s="195">
        <v>115963</v>
      </c>
      <c r="Q20" s="196">
        <f t="shared" si="10"/>
        <v>1.1785680737943602</v>
      </c>
      <c r="R20" s="197">
        <f t="shared" si="0"/>
        <v>-6.4399532050506303E-2</v>
      </c>
      <c r="S20" s="196">
        <f t="shared" si="11"/>
        <v>3.4965096112329251E-2</v>
      </c>
      <c r="T20" s="198">
        <f t="shared" si="12"/>
        <v>0.46883667149129543</v>
      </c>
      <c r="U20" s="195">
        <v>77230</v>
      </c>
      <c r="V20" s="195">
        <v>68669</v>
      </c>
      <c r="W20" s="195">
        <v>74390</v>
      </c>
      <c r="X20" s="195">
        <v>28784</v>
      </c>
      <c r="Y20" s="195">
        <v>25400</v>
      </c>
      <c r="Z20" s="195">
        <v>62340</v>
      </c>
      <c r="AA20" s="196">
        <f t="shared" si="13"/>
        <v>1.4543307086614172</v>
      </c>
      <c r="AB20" s="197">
        <f t="shared" si="1"/>
        <v>-0.16198413765291031</v>
      </c>
      <c r="AC20" s="195">
        <f t="shared" si="2"/>
        <v>36940</v>
      </c>
      <c r="AD20" s="195">
        <f t="shared" si="3"/>
        <v>-12050</v>
      </c>
      <c r="AE20" s="196">
        <f t="shared" si="14"/>
        <v>1.3103016741552558E-2</v>
      </c>
      <c r="AF20" s="198">
        <f t="shared" si="4"/>
        <v>0.28007334088829822</v>
      </c>
      <c r="AG20" s="198">
        <f t="shared" si="15"/>
        <v>0.25203968594092391</v>
      </c>
      <c r="AH20" s="121"/>
    </row>
    <row r="21" spans="1:34" x14ac:dyDescent="0.25">
      <c r="A21" s="206" t="s">
        <v>187</v>
      </c>
      <c r="B21" s="194" t="s">
        <v>232</v>
      </c>
      <c r="C21" s="195">
        <v>27056</v>
      </c>
      <c r="D21" s="195">
        <v>33166</v>
      </c>
      <c r="E21" s="195">
        <v>11522</v>
      </c>
      <c r="F21" s="195">
        <v>22352</v>
      </c>
      <c r="G21" s="195">
        <v>57117</v>
      </c>
      <c r="H21" s="196">
        <f t="shared" si="6"/>
        <v>1.5553418038654261</v>
      </c>
      <c r="I21" s="197">
        <f t="shared" si="7"/>
        <v>1.1110659373151983</v>
      </c>
      <c r="J21" s="196">
        <f t="shared" si="8"/>
        <v>4.5879547972751643E-3</v>
      </c>
      <c r="K21" s="198">
        <f t="shared" si="9"/>
        <v>1</v>
      </c>
      <c r="L21" s="195">
        <v>5195</v>
      </c>
      <c r="M21" s="195">
        <v>7414</v>
      </c>
      <c r="N21" s="195">
        <v>3229</v>
      </c>
      <c r="O21" s="195">
        <v>1481</v>
      </c>
      <c r="P21" s="195">
        <v>5172</v>
      </c>
      <c r="Q21" s="196">
        <f t="shared" si="10"/>
        <v>2.4922349763673193</v>
      </c>
      <c r="R21" s="197">
        <f t="shared" si="0"/>
        <v>-0.30240086323172377</v>
      </c>
      <c r="S21" s="196">
        <f t="shared" si="11"/>
        <v>1.5594584228846001E-3</v>
      </c>
      <c r="T21" s="198">
        <f t="shared" si="12"/>
        <v>9.0550974315877941E-2</v>
      </c>
      <c r="U21" s="195">
        <v>17283</v>
      </c>
      <c r="V21" s="195">
        <v>21450</v>
      </c>
      <c r="W21" s="195">
        <v>25367</v>
      </c>
      <c r="X21" s="195">
        <v>8090</v>
      </c>
      <c r="Y21" s="195">
        <v>20409</v>
      </c>
      <c r="Z21" s="195">
        <v>51062</v>
      </c>
      <c r="AA21" s="196">
        <f t="shared" si="13"/>
        <v>1.5019354206477535</v>
      </c>
      <c r="AB21" s="197">
        <f t="shared" si="1"/>
        <v>1.0129301848858754</v>
      </c>
      <c r="AC21" s="195">
        <f t="shared" si="2"/>
        <v>30653</v>
      </c>
      <c r="AD21" s="195">
        <f t="shared" si="3"/>
        <v>25695</v>
      </c>
      <c r="AE21" s="196">
        <f t="shared" si="14"/>
        <v>1.0732535143682335E-2</v>
      </c>
      <c r="AF21" s="198">
        <f t="shared" si="4"/>
        <v>0.76484954471446664</v>
      </c>
      <c r="AG21" s="198">
        <f t="shared" si="15"/>
        <v>0.89398953026244377</v>
      </c>
      <c r="AH21" s="121"/>
    </row>
    <row r="22" spans="1:34" x14ac:dyDescent="0.25">
      <c r="A22" s="206" t="s">
        <v>382</v>
      </c>
      <c r="B22" s="194" t="s">
        <v>212</v>
      </c>
      <c r="C22" s="195">
        <v>162897</v>
      </c>
      <c r="D22" s="195">
        <v>145731</v>
      </c>
      <c r="E22" s="195">
        <v>37382</v>
      </c>
      <c r="F22" s="195">
        <v>85635</v>
      </c>
      <c r="G22" s="195">
        <v>128256</v>
      </c>
      <c r="H22" s="196">
        <f t="shared" si="6"/>
        <v>0.49770537747416355</v>
      </c>
      <c r="I22" s="197">
        <f t="shared" si="7"/>
        <v>-0.21265585001565401</v>
      </c>
      <c r="J22" s="196">
        <f t="shared" si="8"/>
        <v>1.0302234544519557E-2</v>
      </c>
      <c r="K22" s="198">
        <f t="shared" si="9"/>
        <v>1</v>
      </c>
      <c r="L22" s="195">
        <v>60919</v>
      </c>
      <c r="M22" s="195">
        <v>51135</v>
      </c>
      <c r="N22" s="195">
        <v>13137</v>
      </c>
      <c r="O22" s="195">
        <v>26494</v>
      </c>
      <c r="P22" s="195">
        <v>42041</v>
      </c>
      <c r="Q22" s="196">
        <f t="shared" si="10"/>
        <v>0.58681210840190223</v>
      </c>
      <c r="R22" s="197">
        <f t="shared" si="0"/>
        <v>-0.17784296470128091</v>
      </c>
      <c r="S22" s="196">
        <f t="shared" si="11"/>
        <v>1.2676177795145295E-2</v>
      </c>
      <c r="T22" s="198">
        <f t="shared" si="12"/>
        <v>0.32778973303393216</v>
      </c>
      <c r="U22" s="195">
        <v>49640</v>
      </c>
      <c r="V22" s="195">
        <v>47361</v>
      </c>
      <c r="W22" s="195">
        <v>41827</v>
      </c>
      <c r="X22" s="195">
        <v>11898</v>
      </c>
      <c r="Y22" s="195">
        <v>31225</v>
      </c>
      <c r="Z22" s="195">
        <v>44226</v>
      </c>
      <c r="AA22" s="196">
        <f t="shared" si="13"/>
        <v>0.41636509207365902</v>
      </c>
      <c r="AB22" s="197">
        <f t="shared" si="1"/>
        <v>5.7355296817845014E-2</v>
      </c>
      <c r="AC22" s="195">
        <f t="shared" si="2"/>
        <v>13001</v>
      </c>
      <c r="AD22" s="195">
        <f t="shared" si="3"/>
        <v>2399</v>
      </c>
      <c r="AE22" s="196">
        <f t="shared" si="14"/>
        <v>9.2957012898925804E-3</v>
      </c>
      <c r="AF22" s="198">
        <f t="shared" si="4"/>
        <v>0.28701511689345438</v>
      </c>
      <c r="AG22" s="198">
        <f t="shared" si="15"/>
        <v>0.34482597305389223</v>
      </c>
      <c r="AH22" s="121"/>
    </row>
    <row r="23" spans="1:34" x14ac:dyDescent="0.25">
      <c r="A23" s="206" t="s">
        <v>383</v>
      </c>
      <c r="B23" s="194" t="s">
        <v>226</v>
      </c>
      <c r="C23" s="195">
        <v>547719</v>
      </c>
      <c r="D23" s="195">
        <v>502021</v>
      </c>
      <c r="E23" s="195">
        <v>179722</v>
      </c>
      <c r="F23" s="195">
        <v>117864</v>
      </c>
      <c r="G23" s="195">
        <v>268406</v>
      </c>
      <c r="H23" s="196">
        <f t="shared" si="6"/>
        <v>1.277251747777099</v>
      </c>
      <c r="I23" s="197">
        <f t="shared" si="7"/>
        <v>-0.50995674789444956</v>
      </c>
      <c r="J23" s="196">
        <f t="shared" si="8"/>
        <v>2.155986125527317E-2</v>
      </c>
      <c r="K23" s="198">
        <f t="shared" si="9"/>
        <v>1</v>
      </c>
      <c r="L23" s="195">
        <v>338581</v>
      </c>
      <c r="M23" s="195">
        <v>321461</v>
      </c>
      <c r="N23" s="195">
        <v>111368</v>
      </c>
      <c r="O23" s="195">
        <v>78348</v>
      </c>
      <c r="P23" s="195">
        <v>173011</v>
      </c>
      <c r="Q23" s="196">
        <f t="shared" si="10"/>
        <v>1.20823760657579</v>
      </c>
      <c r="R23" s="197">
        <f t="shared" si="0"/>
        <v>-0.46179785417204577</v>
      </c>
      <c r="S23" s="196">
        <f t="shared" si="11"/>
        <v>5.2166175793056373E-2</v>
      </c>
      <c r="T23" s="198">
        <f t="shared" si="12"/>
        <v>0.64458693173774062</v>
      </c>
      <c r="U23" s="195">
        <v>139286</v>
      </c>
      <c r="V23" s="195">
        <v>119807</v>
      </c>
      <c r="W23" s="195">
        <v>106028</v>
      </c>
      <c r="X23" s="195">
        <v>42711</v>
      </c>
      <c r="Y23" s="195">
        <v>22147</v>
      </c>
      <c r="Z23" s="195">
        <v>56752</v>
      </c>
      <c r="AA23" s="196">
        <f t="shared" si="13"/>
        <v>1.5625141102632409</v>
      </c>
      <c r="AB23" s="197">
        <f t="shared" si="1"/>
        <v>-0.4647451616554118</v>
      </c>
      <c r="AC23" s="195">
        <f t="shared" si="2"/>
        <v>34605</v>
      </c>
      <c r="AD23" s="195">
        <f t="shared" si="3"/>
        <v>-49276</v>
      </c>
      <c r="AE23" s="196">
        <f t="shared" si="14"/>
        <v>1.1928495446207745E-2</v>
      </c>
      <c r="AF23" s="198">
        <f t="shared" si="4"/>
        <v>0.21120232022166405</v>
      </c>
      <c r="AG23" s="198">
        <f t="shared" si="15"/>
        <v>0.21144087688054664</v>
      </c>
      <c r="AH23" s="121"/>
    </row>
    <row r="24" spans="1:34" x14ac:dyDescent="0.25">
      <c r="A24" s="206" t="s">
        <v>195</v>
      </c>
      <c r="B24" s="194" t="s">
        <v>384</v>
      </c>
      <c r="C24" s="195">
        <v>35965</v>
      </c>
      <c r="D24" s="195">
        <v>35672</v>
      </c>
      <c r="E24" s="195">
        <v>9649</v>
      </c>
      <c r="F24" s="195">
        <v>16630</v>
      </c>
      <c r="G24" s="195">
        <v>45436</v>
      </c>
      <c r="H24" s="196">
        <f t="shared" si="6"/>
        <v>1.7321707757065545</v>
      </c>
      <c r="I24" s="197">
        <f t="shared" si="7"/>
        <v>0.26333935770888361</v>
      </c>
      <c r="J24" s="196">
        <f t="shared" si="8"/>
        <v>3.6496719745258742E-3</v>
      </c>
      <c r="K24" s="198">
        <f t="shared" si="9"/>
        <v>1</v>
      </c>
      <c r="L24" s="195">
        <v>11661</v>
      </c>
      <c r="M24" s="195">
        <v>11311</v>
      </c>
      <c r="N24" s="195">
        <v>3146</v>
      </c>
      <c r="O24" s="195">
        <v>5416</v>
      </c>
      <c r="P24" s="195">
        <v>11611</v>
      </c>
      <c r="Q24" s="196">
        <f t="shared" si="10"/>
        <v>1.1438330871491877</v>
      </c>
      <c r="R24" s="197">
        <f t="shared" si="0"/>
        <v>2.6522853859075157E-2</v>
      </c>
      <c r="S24" s="196">
        <f t="shared" si="11"/>
        <v>3.500941946657597E-3</v>
      </c>
      <c r="T24" s="198">
        <f t="shared" si="12"/>
        <v>0.25554626287525312</v>
      </c>
      <c r="U24" s="195">
        <v>18412</v>
      </c>
      <c r="V24" s="195">
        <v>17417</v>
      </c>
      <c r="W24" s="195">
        <v>17037</v>
      </c>
      <c r="X24" s="195">
        <v>4482</v>
      </c>
      <c r="Y24" s="195">
        <v>7560</v>
      </c>
      <c r="Z24" s="195">
        <v>26507</v>
      </c>
      <c r="AA24" s="196">
        <f t="shared" si="13"/>
        <v>2.5062169312169313</v>
      </c>
      <c r="AB24" s="197">
        <f t="shared" si="1"/>
        <v>0.55584903445442269</v>
      </c>
      <c r="AC24" s="195">
        <f t="shared" si="2"/>
        <v>18947</v>
      </c>
      <c r="AD24" s="195">
        <f t="shared" si="3"/>
        <v>9470</v>
      </c>
      <c r="AE24" s="196">
        <f t="shared" si="14"/>
        <v>5.5714094444711849E-3</v>
      </c>
      <c r="AF24" s="198">
        <f t="shared" si="4"/>
        <v>0.47760148015250053</v>
      </c>
      <c r="AG24" s="198">
        <f t="shared" si="15"/>
        <v>0.58339202394576983</v>
      </c>
      <c r="AH24" s="121"/>
    </row>
    <row r="25" spans="1:34" x14ac:dyDescent="0.25">
      <c r="A25" s="206" t="s">
        <v>191</v>
      </c>
      <c r="B25" s="194" t="s">
        <v>222</v>
      </c>
      <c r="C25" s="195">
        <v>221250</v>
      </c>
      <c r="D25" s="195">
        <v>213268</v>
      </c>
      <c r="E25" s="195">
        <v>82153</v>
      </c>
      <c r="F25" s="195">
        <v>49366</v>
      </c>
      <c r="G25" s="195">
        <v>140234</v>
      </c>
      <c r="H25" s="196">
        <f t="shared" si="6"/>
        <v>1.8407000769760562</v>
      </c>
      <c r="I25" s="197">
        <f t="shared" si="7"/>
        <v>-0.36617401129943505</v>
      </c>
      <c r="J25" s="196">
        <f t="shared" si="8"/>
        <v>1.1264374057480004E-2</v>
      </c>
      <c r="K25" s="198">
        <f t="shared" si="9"/>
        <v>1</v>
      </c>
      <c r="L25" s="195">
        <v>113455</v>
      </c>
      <c r="M25" s="195">
        <v>108822</v>
      </c>
      <c r="N25" s="195">
        <v>40276</v>
      </c>
      <c r="O25" s="195">
        <v>24261</v>
      </c>
      <c r="P25" s="195">
        <v>72439</v>
      </c>
      <c r="Q25" s="196">
        <f t="shared" si="10"/>
        <v>1.9858208647623758</v>
      </c>
      <c r="R25" s="197">
        <f t="shared" si="0"/>
        <v>-0.33433496903199722</v>
      </c>
      <c r="S25" s="196">
        <f t="shared" si="11"/>
        <v>2.1841765022300376E-2</v>
      </c>
      <c r="T25" s="198">
        <f t="shared" si="12"/>
        <v>0.516558038706733</v>
      </c>
      <c r="U25" s="195">
        <v>88258</v>
      </c>
      <c r="V25" s="195">
        <v>84450</v>
      </c>
      <c r="W25" s="195">
        <v>84811</v>
      </c>
      <c r="X25" s="195">
        <v>33820</v>
      </c>
      <c r="Y25" s="195">
        <v>19710</v>
      </c>
      <c r="Z25" s="195">
        <v>55641</v>
      </c>
      <c r="AA25" s="196">
        <f t="shared" si="13"/>
        <v>1.8229832572298328</v>
      </c>
      <c r="AB25" s="197">
        <f t="shared" si="1"/>
        <v>-0.34394123403803756</v>
      </c>
      <c r="AC25" s="195">
        <f t="shared" si="2"/>
        <v>35931</v>
      </c>
      <c r="AD25" s="195">
        <f t="shared" si="3"/>
        <v>-29170</v>
      </c>
      <c r="AE25" s="196">
        <f t="shared" si="14"/>
        <v>1.1694978417015172E-2</v>
      </c>
      <c r="AF25" s="198">
        <f t="shared" si="4"/>
        <v>0.39767334996342629</v>
      </c>
      <c r="AG25" s="198">
        <f t="shared" si="15"/>
        <v>0.39677253733046192</v>
      </c>
      <c r="AH25" s="121"/>
    </row>
    <row r="26" spans="1:34" x14ac:dyDescent="0.25">
      <c r="A26" s="206" t="s">
        <v>204</v>
      </c>
      <c r="B26" s="194" t="s">
        <v>245</v>
      </c>
      <c r="C26" s="195">
        <v>24411</v>
      </c>
      <c r="D26" s="195">
        <v>27888</v>
      </c>
      <c r="E26" s="195">
        <v>10880</v>
      </c>
      <c r="F26" s="195">
        <v>20006</v>
      </c>
      <c r="G26" s="195">
        <v>46277</v>
      </c>
      <c r="H26" s="196">
        <f t="shared" si="6"/>
        <v>1.3131560531840449</v>
      </c>
      <c r="I26" s="197">
        <f t="shared" si="7"/>
        <v>0.89574372209249931</v>
      </c>
      <c r="J26" s="196">
        <f t="shared" si="8"/>
        <v>3.7172257673460229E-3</v>
      </c>
      <c r="K26" s="198">
        <f t="shared" si="9"/>
        <v>1</v>
      </c>
      <c r="L26" s="195">
        <v>5257</v>
      </c>
      <c r="M26" s="195">
        <v>5738</v>
      </c>
      <c r="N26" s="195">
        <v>2193</v>
      </c>
      <c r="O26" s="195">
        <v>3622</v>
      </c>
      <c r="P26" s="195">
        <v>8886</v>
      </c>
      <c r="Q26" s="196">
        <f t="shared" si="10"/>
        <v>1.4533406957482056</v>
      </c>
      <c r="R26" s="197">
        <f t="shared" si="0"/>
        <v>0.54862321366329736</v>
      </c>
      <c r="S26" s="196">
        <f t="shared" si="11"/>
        <v>2.6793015363017316E-3</v>
      </c>
      <c r="T26" s="198">
        <f t="shared" si="12"/>
        <v>0.19201763294941332</v>
      </c>
      <c r="U26" s="195">
        <v>13540</v>
      </c>
      <c r="V26" s="195">
        <v>14538</v>
      </c>
      <c r="W26" s="195">
        <v>17159</v>
      </c>
      <c r="X26" s="195">
        <v>6665</v>
      </c>
      <c r="Y26" s="195">
        <v>13296</v>
      </c>
      <c r="Z26" s="195">
        <v>28264</v>
      </c>
      <c r="AA26" s="196">
        <f t="shared" si="13"/>
        <v>1.1257521058965101</v>
      </c>
      <c r="AB26" s="197">
        <f t="shared" si="1"/>
        <v>0.64718223672708208</v>
      </c>
      <c r="AC26" s="195">
        <f t="shared" si="2"/>
        <v>14968</v>
      </c>
      <c r="AD26" s="195">
        <f t="shared" si="3"/>
        <v>11105</v>
      </c>
      <c r="AE26" s="196">
        <f t="shared" si="14"/>
        <v>5.9407068524741985E-3</v>
      </c>
      <c r="AF26" s="198">
        <f t="shared" si="4"/>
        <v>0.61528255880665517</v>
      </c>
      <c r="AG26" s="198">
        <f t="shared" si="15"/>
        <v>0.61075696350238784</v>
      </c>
      <c r="AH26" s="121"/>
    </row>
    <row r="27" spans="1:34" x14ac:dyDescent="0.25">
      <c r="A27" s="206" t="s">
        <v>212</v>
      </c>
      <c r="B27" s="194" t="s">
        <v>236</v>
      </c>
      <c r="C27" s="195">
        <v>17997</v>
      </c>
      <c r="D27" s="195">
        <v>18775</v>
      </c>
      <c r="E27" s="195">
        <v>6338</v>
      </c>
      <c r="F27" s="195">
        <v>16530</v>
      </c>
      <c r="G27" s="195">
        <v>31705</v>
      </c>
      <c r="H27" s="196">
        <f t="shared" si="6"/>
        <v>0.91802782819116757</v>
      </c>
      <c r="I27" s="197">
        <f t="shared" si="7"/>
        <v>0.7616825026393288</v>
      </c>
      <c r="J27" s="196">
        <f t="shared" si="8"/>
        <v>2.5467217614302063E-3</v>
      </c>
      <c r="K27" s="198">
        <f t="shared" si="9"/>
        <v>1</v>
      </c>
      <c r="L27" s="195">
        <v>3702</v>
      </c>
      <c r="M27" s="195">
        <v>3426</v>
      </c>
      <c r="N27" s="195">
        <v>1050</v>
      </c>
      <c r="O27" s="195">
        <v>2049</v>
      </c>
      <c r="P27" s="195">
        <v>5172</v>
      </c>
      <c r="Q27" s="196">
        <f t="shared" si="10"/>
        <v>1.5241581259150805</v>
      </c>
      <c r="R27" s="197">
        <f t="shared" si="0"/>
        <v>0.50963222416812615</v>
      </c>
      <c r="S27" s="196">
        <f t="shared" si="11"/>
        <v>1.5594584228846001E-3</v>
      </c>
      <c r="T27" s="198">
        <f t="shared" si="12"/>
        <v>0.16312884403090996</v>
      </c>
      <c r="U27" s="195">
        <v>11788</v>
      </c>
      <c r="V27" s="195">
        <v>10072</v>
      </c>
      <c r="W27" s="195">
        <v>10476</v>
      </c>
      <c r="X27" s="195">
        <v>4167</v>
      </c>
      <c r="Y27" s="195">
        <v>12573</v>
      </c>
      <c r="Z27" s="195">
        <v>21097</v>
      </c>
      <c r="AA27" s="196">
        <f t="shared" si="13"/>
        <v>0.67796070945677256</v>
      </c>
      <c r="AB27" s="197">
        <f t="shared" si="1"/>
        <v>1.013841160748377</v>
      </c>
      <c r="AC27" s="195">
        <f t="shared" si="2"/>
        <v>8524</v>
      </c>
      <c r="AD27" s="195">
        <f t="shared" si="3"/>
        <v>10621</v>
      </c>
      <c r="AE27" s="196">
        <f t="shared" si="14"/>
        <v>4.4343013185199603E-3</v>
      </c>
      <c r="AF27" s="198">
        <f t="shared" si="4"/>
        <v>0.5579760319573901</v>
      </c>
      <c r="AG27" s="198">
        <f t="shared" si="15"/>
        <v>0.6654155495978552</v>
      </c>
      <c r="AH27" s="121"/>
    </row>
    <row r="28" spans="1:34" x14ac:dyDescent="0.25">
      <c r="A28" s="206" t="s">
        <v>208</v>
      </c>
      <c r="B28" s="194" t="s">
        <v>224</v>
      </c>
      <c r="C28" s="195">
        <v>326124</v>
      </c>
      <c r="D28" s="195">
        <v>321880</v>
      </c>
      <c r="E28" s="195">
        <v>105026</v>
      </c>
      <c r="F28" s="195">
        <v>57027</v>
      </c>
      <c r="G28" s="195">
        <v>199967</v>
      </c>
      <c r="H28" s="196">
        <f t="shared" si="6"/>
        <v>2.5065319936170587</v>
      </c>
      <c r="I28" s="197">
        <f t="shared" si="7"/>
        <v>-0.38683752192417609</v>
      </c>
      <c r="J28" s="196">
        <f t="shared" si="8"/>
        <v>1.60624605099484E-2</v>
      </c>
      <c r="K28" s="198">
        <f t="shared" si="9"/>
        <v>1</v>
      </c>
      <c r="L28" s="195">
        <v>246225</v>
      </c>
      <c r="M28" s="195">
        <v>242059</v>
      </c>
      <c r="N28" s="195">
        <v>76987</v>
      </c>
      <c r="O28" s="195">
        <v>45797</v>
      </c>
      <c r="P28" s="195">
        <v>154100</v>
      </c>
      <c r="Q28" s="196">
        <f t="shared" si="10"/>
        <v>2.3648492259318297</v>
      </c>
      <c r="R28" s="197">
        <f t="shared" si="0"/>
        <v>-0.36337834990642781</v>
      </c>
      <c r="S28" s="196">
        <f t="shared" si="11"/>
        <v>4.6464142104894988E-2</v>
      </c>
      <c r="T28" s="198">
        <f t="shared" si="12"/>
        <v>0.77062715348032429</v>
      </c>
      <c r="U28" s="195">
        <v>66068</v>
      </c>
      <c r="V28" s="195">
        <v>58644</v>
      </c>
      <c r="W28" s="195">
        <v>61542</v>
      </c>
      <c r="X28" s="195">
        <v>20813</v>
      </c>
      <c r="Y28" s="195">
        <v>8200</v>
      </c>
      <c r="Z28" s="195">
        <v>34417</v>
      </c>
      <c r="AA28" s="196">
        <f t="shared" si="13"/>
        <v>3.1971951219512196</v>
      </c>
      <c r="AB28" s="197">
        <f t="shared" si="1"/>
        <v>-0.44075590653537422</v>
      </c>
      <c r="AC28" s="195">
        <f t="shared" si="2"/>
        <v>26217</v>
      </c>
      <c r="AD28" s="195">
        <f t="shared" si="3"/>
        <v>-27125</v>
      </c>
      <c r="AE28" s="196">
        <f t="shared" si="14"/>
        <v>7.2339834326919216E-3</v>
      </c>
      <c r="AF28" s="198">
        <f t="shared" si="4"/>
        <v>0.19119547657512118</v>
      </c>
      <c r="AG28" s="198">
        <f t="shared" si="15"/>
        <v>0.17211339871078729</v>
      </c>
      <c r="AH28" s="121"/>
    </row>
    <row r="29" spans="1:34" x14ac:dyDescent="0.25">
      <c r="A29" s="206" t="s">
        <v>216</v>
      </c>
      <c r="B29" s="194" t="s">
        <v>216</v>
      </c>
      <c r="C29" s="195">
        <v>79253</v>
      </c>
      <c r="D29" s="195">
        <v>75266</v>
      </c>
      <c r="E29" s="195">
        <v>21607</v>
      </c>
      <c r="F29" s="195">
        <v>33631</v>
      </c>
      <c r="G29" s="195">
        <v>68970</v>
      </c>
      <c r="H29" s="196">
        <f t="shared" si="6"/>
        <v>1.0507864767625108</v>
      </c>
      <c r="I29" s="197">
        <f t="shared" si="7"/>
        <v>-0.1297490315824007</v>
      </c>
      <c r="J29" s="196">
        <f t="shared" si="8"/>
        <v>5.540053615702297E-3</v>
      </c>
      <c r="K29" s="198">
        <f t="shared" si="9"/>
        <v>1</v>
      </c>
      <c r="L29" s="195">
        <v>28977</v>
      </c>
      <c r="M29" s="195">
        <v>26871</v>
      </c>
      <c r="N29" s="195">
        <v>7484</v>
      </c>
      <c r="O29" s="195">
        <v>11145</v>
      </c>
      <c r="P29" s="195">
        <v>25341</v>
      </c>
      <c r="Q29" s="196">
        <f t="shared" si="10"/>
        <v>1.2737550471063259</v>
      </c>
      <c r="R29" s="197">
        <f t="shared" si="0"/>
        <v>-5.6938707156414026E-2</v>
      </c>
      <c r="S29" s="196">
        <f t="shared" si="11"/>
        <v>7.6408035371845805E-3</v>
      </c>
      <c r="T29" s="198">
        <f t="shared" si="12"/>
        <v>0.36742061765985212</v>
      </c>
      <c r="U29" s="195">
        <v>32467</v>
      </c>
      <c r="V29" s="195">
        <v>29690</v>
      </c>
      <c r="W29" s="195">
        <v>27683</v>
      </c>
      <c r="X29" s="195">
        <v>8544</v>
      </c>
      <c r="Y29" s="195">
        <v>14012</v>
      </c>
      <c r="Z29" s="195">
        <v>25510</v>
      </c>
      <c r="AA29" s="196">
        <f t="shared" si="13"/>
        <v>0.82058235797887535</v>
      </c>
      <c r="AB29" s="197">
        <f t="shared" si="1"/>
        <v>-7.8495827764331949E-2</v>
      </c>
      <c r="AC29" s="195">
        <f t="shared" si="2"/>
        <v>11498</v>
      </c>
      <c r="AD29" s="195">
        <f t="shared" si="3"/>
        <v>-2173</v>
      </c>
      <c r="AE29" s="196">
        <f t="shared" si="14"/>
        <v>5.3618536585981029E-3</v>
      </c>
      <c r="AF29" s="198">
        <f t="shared" si="4"/>
        <v>0.36780219488215132</v>
      </c>
      <c r="AG29" s="198">
        <f t="shared" si="15"/>
        <v>0.36987095838770478</v>
      </c>
      <c r="AH29" s="121"/>
    </row>
    <row r="30" spans="1:34" x14ac:dyDescent="0.25">
      <c r="A30" s="206" t="s">
        <v>384</v>
      </c>
      <c r="B30" s="194" t="s">
        <v>242</v>
      </c>
      <c r="C30" s="195">
        <v>31861</v>
      </c>
      <c r="D30" s="195">
        <v>30078</v>
      </c>
      <c r="E30" s="195">
        <v>11963</v>
      </c>
      <c r="F30" s="195">
        <v>41296</v>
      </c>
      <c r="G30" s="195">
        <v>60499</v>
      </c>
      <c r="H30" s="196">
        <f t="shared" si="6"/>
        <v>0.46500871755133666</v>
      </c>
      <c r="I30" s="197">
        <f t="shared" si="7"/>
        <v>0.89884184426100866</v>
      </c>
      <c r="J30" s="196">
        <f>G30/G$7</f>
        <v>4.8596158285685552E-3</v>
      </c>
      <c r="K30" s="198">
        <f t="shared" si="9"/>
        <v>1</v>
      </c>
      <c r="L30" s="195">
        <v>7589</v>
      </c>
      <c r="M30" s="195">
        <v>7924</v>
      </c>
      <c r="N30" s="195">
        <v>2785</v>
      </c>
      <c r="O30" s="195">
        <v>8485</v>
      </c>
      <c r="P30" s="195">
        <v>11872</v>
      </c>
      <c r="Q30" s="196">
        <f t="shared" si="10"/>
        <v>0.39917501473187977</v>
      </c>
      <c r="R30" s="197">
        <f t="shared" si="0"/>
        <v>0.49823321554770317</v>
      </c>
      <c r="S30" s="196">
        <f>P30/P$7</f>
        <v>3.5796385144017734E-3</v>
      </c>
      <c r="T30" s="198">
        <f t="shared" si="12"/>
        <v>0.1962346485065869</v>
      </c>
      <c r="U30" s="195">
        <v>9819</v>
      </c>
      <c r="V30" s="195">
        <v>9852</v>
      </c>
      <c r="W30" s="195">
        <v>10674</v>
      </c>
      <c r="X30" s="195">
        <v>6155</v>
      </c>
      <c r="Y30" s="195">
        <v>20489</v>
      </c>
      <c r="Z30" s="195">
        <v>27620</v>
      </c>
      <c r="AA30" s="196">
        <f t="shared" si="13"/>
        <v>0.34804041192835178</v>
      </c>
      <c r="AB30" s="197">
        <f t="shared" si="1"/>
        <v>1.5875960277309349</v>
      </c>
      <c r="AC30" s="195">
        <f t="shared" si="2"/>
        <v>7131</v>
      </c>
      <c r="AD30" s="195">
        <f t="shared" si="3"/>
        <v>16946</v>
      </c>
      <c r="AE30" s="196">
        <f t="shared" si="14"/>
        <v>5.8053468463535717E-3</v>
      </c>
      <c r="AF30" s="198">
        <f t="shared" si="4"/>
        <v>0.35487731897067626</v>
      </c>
      <c r="AG30" s="198">
        <f t="shared" si="15"/>
        <v>0.45653647167721778</v>
      </c>
      <c r="AH30" s="121"/>
    </row>
    <row r="31" spans="1:34" x14ac:dyDescent="0.25">
      <c r="A31" s="206" t="s">
        <v>224</v>
      </c>
      <c r="B31" s="194" t="s">
        <v>228</v>
      </c>
      <c r="C31" s="195">
        <v>36528</v>
      </c>
      <c r="D31" s="195">
        <v>43152</v>
      </c>
      <c r="E31" s="195">
        <v>7872</v>
      </c>
      <c r="F31" s="195">
        <v>20714</v>
      </c>
      <c r="G31" s="195">
        <v>52681</v>
      </c>
      <c r="H31" s="196">
        <f t="shared" si="6"/>
        <v>1.5432557690450901</v>
      </c>
      <c r="I31" s="197">
        <f t="shared" si="7"/>
        <v>0.44220871660096361</v>
      </c>
      <c r="J31" s="196">
        <f t="shared" si="8"/>
        <v>4.231630629676855E-3</v>
      </c>
      <c r="K31" s="198">
        <f t="shared" si="9"/>
        <v>1</v>
      </c>
      <c r="L31" s="195">
        <v>16656</v>
      </c>
      <c r="M31" s="195">
        <v>17398</v>
      </c>
      <c r="N31" s="195">
        <v>2460</v>
      </c>
      <c r="O31" s="195">
        <v>6090</v>
      </c>
      <c r="P31" s="195">
        <v>18787</v>
      </c>
      <c r="Q31" s="196">
        <f t="shared" si="10"/>
        <v>2.0848932676518883</v>
      </c>
      <c r="R31" s="197">
        <f t="shared" si="0"/>
        <v>7.9836762846304143E-2</v>
      </c>
      <c r="S31" s="196">
        <f t="shared" ref="S31:S36" si="16">P31/P$7</f>
        <v>5.6646452804974831E-3</v>
      </c>
      <c r="T31" s="198">
        <f t="shared" si="12"/>
        <v>0.3566181355706991</v>
      </c>
      <c r="U31" s="195">
        <v>9181</v>
      </c>
      <c r="V31" s="195">
        <v>10610</v>
      </c>
      <c r="W31" s="195">
        <v>13370</v>
      </c>
      <c r="X31" s="195">
        <v>3627</v>
      </c>
      <c r="Y31" s="195">
        <v>9571</v>
      </c>
      <c r="Z31" s="195">
        <v>20656</v>
      </c>
      <c r="AA31" s="196">
        <f t="shared" si="13"/>
        <v>1.1581861874412289</v>
      </c>
      <c r="AB31" s="197">
        <f t="shared" si="1"/>
        <v>0.5449513836948392</v>
      </c>
      <c r="AC31" s="195">
        <f t="shared" si="2"/>
        <v>11085</v>
      </c>
      <c r="AD31" s="195">
        <f t="shared" si="3"/>
        <v>7286</v>
      </c>
      <c r="AE31" s="196">
        <f t="shared" si="14"/>
        <v>4.3416091404156181E-3</v>
      </c>
      <c r="AF31" s="198">
        <f t="shared" si="4"/>
        <v>0.30983500185391177</v>
      </c>
      <c r="AG31" s="198">
        <f t="shared" si="15"/>
        <v>0.39209582202312027</v>
      </c>
      <c r="AH31" s="121"/>
    </row>
    <row r="32" spans="1:34" x14ac:dyDescent="0.25">
      <c r="A32" s="206" t="s">
        <v>220</v>
      </c>
      <c r="B32" s="194" t="s">
        <v>238</v>
      </c>
      <c r="C32" s="195">
        <v>19297</v>
      </c>
      <c r="D32" s="195">
        <v>19017</v>
      </c>
      <c r="E32" s="195">
        <v>5775</v>
      </c>
      <c r="F32" s="195">
        <v>12586</v>
      </c>
      <c r="G32" s="195">
        <v>29521</v>
      </c>
      <c r="H32" s="196">
        <f t="shared" si="6"/>
        <v>1.3455426664547909</v>
      </c>
      <c r="I32" s="197">
        <f t="shared" si="7"/>
        <v>0.5298232885940819</v>
      </c>
      <c r="J32" s="196">
        <f t="shared" si="8"/>
        <v>2.3712907465441133E-3</v>
      </c>
      <c r="K32" s="198">
        <f t="shared" si="9"/>
        <v>1</v>
      </c>
      <c r="L32" s="195">
        <v>4584</v>
      </c>
      <c r="M32" s="195">
        <v>5186</v>
      </c>
      <c r="N32" s="195">
        <v>1277</v>
      </c>
      <c r="O32" s="195">
        <v>2741</v>
      </c>
      <c r="P32" s="195">
        <v>6550</v>
      </c>
      <c r="Q32" s="196">
        <f t="shared" si="10"/>
        <v>1.3896388179496535</v>
      </c>
      <c r="R32" s="197">
        <f t="shared" si="0"/>
        <v>0.26301581180100264</v>
      </c>
      <c r="S32" s="196">
        <f t="shared" si="16"/>
        <v>1.9749521790205201E-3</v>
      </c>
      <c r="T32" s="198">
        <f t="shared" si="12"/>
        <v>0.22187595271162902</v>
      </c>
      <c r="U32" s="195">
        <v>8544</v>
      </c>
      <c r="V32" s="195">
        <v>9788</v>
      </c>
      <c r="W32" s="195">
        <v>10652</v>
      </c>
      <c r="X32" s="195">
        <v>3538</v>
      </c>
      <c r="Y32" s="195">
        <v>8256</v>
      </c>
      <c r="Z32" s="195">
        <v>15242</v>
      </c>
      <c r="AA32" s="196">
        <f t="shared" si="13"/>
        <v>0.84617248062015493</v>
      </c>
      <c r="AB32" s="197">
        <f t="shared" si="1"/>
        <v>0.43090499436725493</v>
      </c>
      <c r="AC32" s="195">
        <f t="shared" si="2"/>
        <v>6986</v>
      </c>
      <c r="AD32" s="195">
        <f t="shared" si="3"/>
        <v>4590</v>
      </c>
      <c r="AE32" s="196">
        <f t="shared" si="14"/>
        <v>3.2036602690847624E-3</v>
      </c>
      <c r="AF32" s="198">
        <f t="shared" si="4"/>
        <v>0.56013040963348582</v>
      </c>
      <c r="AG32" s="198">
        <f t="shared" si="15"/>
        <v>0.51631042308864872</v>
      </c>
      <c r="AH32" s="121"/>
    </row>
    <row r="33" spans="1:36" x14ac:dyDescent="0.25">
      <c r="A33" s="206" t="s">
        <v>226</v>
      </c>
      <c r="B33" s="194" t="s">
        <v>234</v>
      </c>
      <c r="C33" s="195">
        <v>11648</v>
      </c>
      <c r="D33" s="195">
        <v>11191</v>
      </c>
      <c r="E33" s="195">
        <v>5837</v>
      </c>
      <c r="F33" s="195">
        <v>16696</v>
      </c>
      <c r="G33" s="195">
        <v>16883</v>
      </c>
      <c r="H33" s="196">
        <f t="shared" si="6"/>
        <v>1.1200287494010475E-2</v>
      </c>
      <c r="I33" s="197">
        <f t="shared" si="7"/>
        <v>0.44943337912087911</v>
      </c>
      <c r="J33" s="196">
        <f t="shared" si="8"/>
        <v>1.3561363664477582E-3</v>
      </c>
      <c r="K33" s="198">
        <f t="shared" si="9"/>
        <v>1</v>
      </c>
      <c r="L33" s="195">
        <v>4913</v>
      </c>
      <c r="M33" s="195">
        <v>4057</v>
      </c>
      <c r="N33" s="195">
        <v>1814</v>
      </c>
      <c r="O33" s="195">
        <v>5469</v>
      </c>
      <c r="P33" s="195">
        <v>5867</v>
      </c>
      <c r="Q33" s="196">
        <f t="shared" si="10"/>
        <v>7.2773816054123142E-2</v>
      </c>
      <c r="R33" s="197">
        <f t="shared" si="0"/>
        <v>0.44614246980527494</v>
      </c>
      <c r="S33" s="196">
        <f t="shared" si="16"/>
        <v>1.7690144174524263E-3</v>
      </c>
      <c r="T33" s="198">
        <f t="shared" si="12"/>
        <v>0.3475093289107386</v>
      </c>
      <c r="U33" s="195">
        <v>2639</v>
      </c>
      <c r="V33" s="195">
        <v>2990</v>
      </c>
      <c r="W33" s="195">
        <v>2802</v>
      </c>
      <c r="X33" s="195">
        <v>1721</v>
      </c>
      <c r="Y33" s="195">
        <v>4449</v>
      </c>
      <c r="Z33" s="195">
        <v>4975</v>
      </c>
      <c r="AA33" s="196">
        <f t="shared" si="13"/>
        <v>0.11822881546414932</v>
      </c>
      <c r="AB33" s="197">
        <f t="shared" si="1"/>
        <v>0.77551748750892213</v>
      </c>
      <c r="AC33" s="195">
        <f t="shared" si="2"/>
        <v>526</v>
      </c>
      <c r="AD33" s="195">
        <f t="shared" si="3"/>
        <v>2173</v>
      </c>
      <c r="AE33" s="196">
        <f t="shared" si="14"/>
        <v>1.0456770659163295E-3</v>
      </c>
      <c r="AF33" s="198">
        <f t="shared" si="4"/>
        <v>0.25037976945759988</v>
      </c>
      <c r="AG33" s="198">
        <f t="shared" si="15"/>
        <v>0.29467511698157911</v>
      </c>
      <c r="AH33" s="121"/>
    </row>
    <row r="34" spans="1:36" x14ac:dyDescent="0.25">
      <c r="A34" s="206" t="s">
        <v>222</v>
      </c>
      <c r="B34" s="194" t="s">
        <v>240</v>
      </c>
      <c r="C34" s="195">
        <v>63500</v>
      </c>
      <c r="D34" s="195">
        <v>68274</v>
      </c>
      <c r="E34" s="195">
        <v>15605</v>
      </c>
      <c r="F34" s="195">
        <v>9893</v>
      </c>
      <c r="G34" s="195">
        <v>13393</v>
      </c>
      <c r="H34" s="196">
        <f t="shared" si="6"/>
        <v>0.3537855049024563</v>
      </c>
      <c r="I34" s="197">
        <f t="shared" si="7"/>
        <v>-0.78908661417322834</v>
      </c>
      <c r="J34" s="196">
        <f t="shared" si="8"/>
        <v>1.0758001750775824E-3</v>
      </c>
      <c r="K34" s="198">
        <f t="shared" si="9"/>
        <v>1</v>
      </c>
      <c r="L34" s="195">
        <v>6088</v>
      </c>
      <c r="M34" s="195">
        <v>6092</v>
      </c>
      <c r="N34" s="195">
        <v>2446</v>
      </c>
      <c r="O34" s="195">
        <v>2464</v>
      </c>
      <c r="P34" s="195">
        <v>3199</v>
      </c>
      <c r="Q34" s="196">
        <f t="shared" si="10"/>
        <v>0.29829545454545459</v>
      </c>
      <c r="R34" s="197">
        <f t="shared" si="0"/>
        <v>-0.47488509520682864</v>
      </c>
      <c r="S34" s="196">
        <f t="shared" si="16"/>
        <v>9.6456061384528921E-4</v>
      </c>
      <c r="T34" s="198">
        <f t="shared" si="12"/>
        <v>0.2388561188680654</v>
      </c>
      <c r="U34" s="195">
        <v>57860</v>
      </c>
      <c r="V34" s="195">
        <v>53207</v>
      </c>
      <c r="W34" s="195">
        <v>58773</v>
      </c>
      <c r="X34" s="195">
        <v>11884</v>
      </c>
      <c r="Y34" s="195">
        <v>5998</v>
      </c>
      <c r="Z34" s="195">
        <v>7855</v>
      </c>
      <c r="AA34" s="196">
        <f t="shared" si="13"/>
        <v>0.30960320106702244</v>
      </c>
      <c r="AB34" s="197">
        <f t="shared" si="1"/>
        <v>-0.8663501948173481</v>
      </c>
      <c r="AC34" s="195">
        <f t="shared" si="2"/>
        <v>1857</v>
      </c>
      <c r="AD34" s="195">
        <f t="shared" si="3"/>
        <v>-50918</v>
      </c>
      <c r="AE34" s="196">
        <f t="shared" si="14"/>
        <v>1.6510137392508075E-3</v>
      </c>
      <c r="AF34" s="198">
        <f t="shared" si="4"/>
        <v>0.86084014412514276</v>
      </c>
      <c r="AG34" s="198">
        <f t="shared" si="15"/>
        <v>0.58650041066228631</v>
      </c>
      <c r="AH34" s="121"/>
    </row>
    <row r="35" spans="1:36" x14ac:dyDescent="0.25">
      <c r="A35" s="206" t="s">
        <v>385</v>
      </c>
      <c r="B35" s="194" t="s">
        <v>218</v>
      </c>
      <c r="C35" s="195">
        <v>7033</v>
      </c>
      <c r="D35" s="195">
        <v>8036</v>
      </c>
      <c r="E35" s="195">
        <v>3204</v>
      </c>
      <c r="F35" s="195">
        <v>2735</v>
      </c>
      <c r="G35" s="195">
        <v>9051</v>
      </c>
      <c r="H35" s="196">
        <f t="shared" si="6"/>
        <v>2.3093235831809871</v>
      </c>
      <c r="I35" s="197">
        <f t="shared" si="7"/>
        <v>0.2869330300014219</v>
      </c>
      <c r="J35" s="196">
        <f t="shared" si="8"/>
        <v>7.2702660976832663E-4</v>
      </c>
      <c r="K35" s="198">
        <f t="shared" si="9"/>
        <v>1</v>
      </c>
      <c r="L35" s="195">
        <v>2327</v>
      </c>
      <c r="M35" s="195">
        <v>2508</v>
      </c>
      <c r="N35" s="195">
        <v>910</v>
      </c>
      <c r="O35" s="195">
        <v>880</v>
      </c>
      <c r="P35" s="195">
        <v>2516</v>
      </c>
      <c r="Q35" s="196">
        <f t="shared" si="10"/>
        <v>1.8590909090909089</v>
      </c>
      <c r="R35" s="197">
        <f t="shared" si="0"/>
        <v>3.1897926634769647E-3</v>
      </c>
      <c r="S35" s="196">
        <f t="shared" si="16"/>
        <v>7.5862285227719524E-4</v>
      </c>
      <c r="T35" s="198">
        <f t="shared" si="12"/>
        <v>0.27798033366478841</v>
      </c>
      <c r="U35" s="195">
        <v>2904</v>
      </c>
      <c r="V35" s="195">
        <v>2829</v>
      </c>
      <c r="W35" s="195">
        <v>3482</v>
      </c>
      <c r="X35" s="195">
        <v>1448</v>
      </c>
      <c r="Y35" s="195">
        <v>1141</v>
      </c>
      <c r="Z35" s="195">
        <v>4434</v>
      </c>
      <c r="AA35" s="196">
        <f t="shared" si="13"/>
        <v>2.8860648553900088</v>
      </c>
      <c r="AB35" s="197">
        <f t="shared" si="1"/>
        <v>0.27340608845491099</v>
      </c>
      <c r="AC35" s="195">
        <f t="shared" si="2"/>
        <v>3293</v>
      </c>
      <c r="AD35" s="195">
        <f t="shared" si="3"/>
        <v>952</v>
      </c>
      <c r="AE35" s="196">
        <f t="shared" si="14"/>
        <v>9.31966253321207E-4</v>
      </c>
      <c r="AF35" s="198">
        <f t="shared" si="4"/>
        <v>0.43330014932802391</v>
      </c>
      <c r="AG35" s="198">
        <f t="shared" si="15"/>
        <v>0.48989061982101423</v>
      </c>
      <c r="AH35" s="121"/>
    </row>
    <row r="36" spans="1:36" x14ac:dyDescent="0.25">
      <c r="A36" s="199" t="s">
        <v>386</v>
      </c>
      <c r="B36" s="200" t="s">
        <v>386</v>
      </c>
      <c r="C36" s="201">
        <f>C11-SUM(C12:C35)</f>
        <v>535571</v>
      </c>
      <c r="D36" s="201">
        <f t="shared" ref="D36:G36" si="17">D11-SUM(D12:D35)</f>
        <v>562159</v>
      </c>
      <c r="E36" s="201">
        <f t="shared" si="17"/>
        <v>180850</v>
      </c>
      <c r="F36" s="201">
        <f t="shared" si="17"/>
        <v>292295</v>
      </c>
      <c r="G36" s="201">
        <f t="shared" si="17"/>
        <v>506647</v>
      </c>
      <c r="H36" s="202">
        <f t="shared" si="6"/>
        <v>0.73334131613609532</v>
      </c>
      <c r="I36" s="203">
        <f t="shared" si="7"/>
        <v>-5.4005911447781885E-2</v>
      </c>
      <c r="J36" s="202">
        <f t="shared" si="8"/>
        <v>4.0696702105766591E-2</v>
      </c>
      <c r="K36" s="204">
        <f t="shared" si="9"/>
        <v>1</v>
      </c>
      <c r="L36" s="201">
        <f>L11-SUM(L12:L35)</f>
        <v>153637</v>
      </c>
      <c r="M36" s="201">
        <f t="shared" ref="M36:P36" si="18">M11-SUM(M12:M35)</f>
        <v>153087</v>
      </c>
      <c r="N36" s="201">
        <f t="shared" si="18"/>
        <v>49701</v>
      </c>
      <c r="O36" s="201">
        <f t="shared" si="18"/>
        <v>84487</v>
      </c>
      <c r="P36" s="201">
        <f t="shared" si="18"/>
        <v>126689</v>
      </c>
      <c r="Q36" s="202">
        <f t="shared" si="10"/>
        <v>0.49950880017044041</v>
      </c>
      <c r="R36" s="203">
        <f t="shared" si="0"/>
        <v>-0.17243789479185034</v>
      </c>
      <c r="S36" s="202">
        <f t="shared" si="16"/>
        <v>3.8199193375256596E-2</v>
      </c>
      <c r="T36" s="204">
        <f t="shared" si="12"/>
        <v>0.25005378498244341</v>
      </c>
      <c r="U36" s="201">
        <f t="shared" ref="U36:Z36" si="19">U11-SUM(U12:U35)</f>
        <v>271146</v>
      </c>
      <c r="V36" s="201">
        <f t="shared" si="19"/>
        <v>269630</v>
      </c>
      <c r="W36" s="201">
        <f t="shared" si="19"/>
        <v>270305</v>
      </c>
      <c r="X36" s="201">
        <f t="shared" si="19"/>
        <v>88464</v>
      </c>
      <c r="Y36" s="201">
        <f t="shared" si="19"/>
        <v>149773</v>
      </c>
      <c r="Z36" s="201">
        <f t="shared" si="19"/>
        <v>257148</v>
      </c>
      <c r="AA36" s="202">
        <f t="shared" si="13"/>
        <v>0.71691826964806737</v>
      </c>
      <c r="AB36" s="203">
        <f t="shared" si="1"/>
        <v>-4.8674645308077857E-2</v>
      </c>
      <c r="AC36" s="201">
        <f>Z36-Y36</f>
        <v>107375</v>
      </c>
      <c r="AD36" s="201">
        <f t="shared" si="3"/>
        <v>-13157</v>
      </c>
      <c r="AE36" s="202">
        <f t="shared" si="14"/>
        <v>5.4048998220352217E-2</v>
      </c>
      <c r="AF36" s="204">
        <f t="shared" si="4"/>
        <v>0.48083371430502758</v>
      </c>
      <c r="AG36" s="204">
        <f t="shared" si="15"/>
        <v>0.50754864826989998</v>
      </c>
      <c r="AH36" s="121"/>
    </row>
    <row r="37" spans="1:36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A37" s="121"/>
      <c r="AB37" s="121"/>
      <c r="AH37" s="121"/>
      <c r="AI37" s="121"/>
    </row>
    <row r="38" spans="1:36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2"/>
      <c r="AH38" s="50"/>
      <c r="AI38" s="50"/>
      <c r="AJ38" s="50"/>
    </row>
    <row r="39" spans="1:36" s="184" customFormat="1" ht="75" x14ac:dyDescent="0.25">
      <c r="B39" s="180"/>
      <c r="C39" s="122">
        <v>2018</v>
      </c>
      <c r="D39" s="122">
        <v>2019</v>
      </c>
      <c r="E39" s="122">
        <v>2020</v>
      </c>
      <c r="F39" s="122">
        <v>2021</v>
      </c>
      <c r="G39" s="122">
        <v>2022</v>
      </c>
      <c r="H39" s="182" t="str">
        <f>CONCATENATE("var. ",RIGHT(G39,2),"/",RIGHT(F39,2))</f>
        <v>var. 22/21</v>
      </c>
      <c r="I39" s="182" t="str">
        <f>CONCATENATE("var. ",RIGHT(G39,2),"/",RIGHT(D39,2))</f>
        <v>var. 22/19</v>
      </c>
      <c r="J39" s="182" t="str">
        <f>CONCATENATE("Cuota s/ total lugares de residencia ",RIGHT(G39,4))</f>
        <v>Cuota s/ total lugares de residencia 2022</v>
      </c>
      <c r="K39" s="214" t="str">
        <f>CONCATENATE("cuota s/ Canarias ",RIGHT(G39,4))</f>
        <v>cuota s/ Canarias 2022</v>
      </c>
      <c r="L39" s="215">
        <v>2018</v>
      </c>
      <c r="M39" s="216">
        <v>2019</v>
      </c>
      <c r="N39" s="216">
        <v>2020</v>
      </c>
      <c r="O39" s="216">
        <v>2021</v>
      </c>
      <c r="P39" s="216">
        <v>2022</v>
      </c>
      <c r="Q39" s="217" t="str">
        <f>CONCATENATE("var. ",RIGHT(P39,2),"/",RIGHT(O39,2))</f>
        <v>var. 22/21</v>
      </c>
      <c r="R39" s="217" t="str">
        <f>CONCATENATE("var. ",RIGHT(P39,2),"/",RIGHT(M39,2))</f>
        <v>var. 22/19</v>
      </c>
      <c r="S39" s="217" t="str">
        <f>CONCATENATE("Cuota s/ total lugares de residencia ",RIGHT(P39,4))</f>
        <v>Cuota s/ total lugares de residencia 2022</v>
      </c>
      <c r="T39" s="218" t="str">
        <f>CONCATENATE("cuota s/ Canarias ",RIGHT(P39,4))</f>
        <v>cuota s/ Canarias 2022</v>
      </c>
      <c r="U39" s="215">
        <v>2017</v>
      </c>
      <c r="V39" s="216">
        <v>2018</v>
      </c>
      <c r="W39" s="216">
        <v>2019</v>
      </c>
      <c r="X39" s="216">
        <v>2020</v>
      </c>
      <c r="Y39" s="216">
        <v>2021</v>
      </c>
      <c r="Z39" s="216">
        <v>2022</v>
      </c>
      <c r="AA39" s="217" t="str">
        <f>CONCATENATE("var. ",RIGHT(Z39,2),"/",RIGHT(Y39,2))</f>
        <v>var. 22/21</v>
      </c>
      <c r="AB39" s="217" t="str">
        <f>CONCATENATE("var. ",RIGHT(Z39,2),"/",RIGHT(W39,2))</f>
        <v>var. 22/19</v>
      </c>
      <c r="AC39" s="219" t="str">
        <f>CONCATENATE("dif. ",RIGHT(Z39,2),"/",RIGHT(Y39,2))</f>
        <v>dif. 22/21</v>
      </c>
      <c r="AD39" s="219" t="str">
        <f>CONCATENATE("dif. ",RIGHT(Z39,2),"/",RIGHT(W39,2))</f>
        <v>dif. 22/19</v>
      </c>
      <c r="AE39" s="217" t="str">
        <f>CONCATENATE("Cuota s/ total lugares de residencia ",RIGHT(Z39,4))</f>
        <v>Cuota s/ total lugares de residencia 2022</v>
      </c>
      <c r="AF39" s="220" t="str">
        <f>CONCATENATE("cuota s/ Canarias ",RIGHT(W39,4))</f>
        <v>cuota s/ Canarias 2019</v>
      </c>
      <c r="AG39" s="218" t="str">
        <f>CONCATENATE("cuota s/ Canarias ",RIGHT(Z39,4))</f>
        <v>cuota s/ Canarias 2022</v>
      </c>
      <c r="AH39" s="205"/>
      <c r="AI39" s="205"/>
      <c r="AJ39" s="205"/>
    </row>
    <row r="40" spans="1:36" x14ac:dyDescent="0.25">
      <c r="B40" s="185" t="s">
        <v>134</v>
      </c>
      <c r="C40" s="186">
        <v>1903505</v>
      </c>
      <c r="D40" s="186">
        <v>1754941</v>
      </c>
      <c r="E40" s="186">
        <v>558351</v>
      </c>
      <c r="F40" s="186">
        <v>964380</v>
      </c>
      <c r="G40" s="186">
        <v>1824210</v>
      </c>
      <c r="H40" s="187">
        <f>IFERROR(G40/F40-1,"-")</f>
        <v>0.89158837802525981</v>
      </c>
      <c r="I40" s="187">
        <f>IFERROR(G40/D40-1,"-")</f>
        <v>3.9470842609523604E-2</v>
      </c>
      <c r="J40" s="187">
        <f t="shared" ref="J40:J69" si="20">G40/G$40</f>
        <v>1</v>
      </c>
      <c r="K40" s="188">
        <f>G40/$G7</f>
        <v>0.14653068299695934</v>
      </c>
      <c r="L40" s="186">
        <v>2399285</v>
      </c>
      <c r="M40" s="186">
        <v>2348180</v>
      </c>
      <c r="N40" s="186">
        <v>643160</v>
      </c>
      <c r="O40" s="186">
        <v>957523</v>
      </c>
      <c r="P40" s="186">
        <v>2251584</v>
      </c>
      <c r="Q40" s="187">
        <f>IFERROR(P40/O40-1,"-")</f>
        <v>1.3514672754597017</v>
      </c>
      <c r="R40" s="187">
        <f>IFERROR(P40/M40-1,"-")</f>
        <v>-4.1136539788261595E-2</v>
      </c>
      <c r="S40" s="187">
        <f t="shared" ref="S40:S69" si="21">P40/P$40</f>
        <v>1</v>
      </c>
      <c r="T40" s="188">
        <f>P40/$G7</f>
        <v>0.18085973728080962</v>
      </c>
      <c r="U40" s="186">
        <v>279331</v>
      </c>
      <c r="V40" s="186">
        <v>240107</v>
      </c>
      <c r="W40" s="186">
        <v>226489</v>
      </c>
      <c r="X40" s="186">
        <v>74438</v>
      </c>
      <c r="Y40" s="186">
        <v>99955</v>
      </c>
      <c r="Z40" s="186">
        <v>160141</v>
      </c>
      <c r="AA40" s="222">
        <f>IFERROR(Z40/Y40-1,"-")</f>
        <v>0.60213095893151913</v>
      </c>
      <c r="AB40" s="222">
        <f>IFERROR(Z40/W40-1,"-")</f>
        <v>-0.29294137905152129</v>
      </c>
      <c r="AC40" s="221">
        <f>Z40-Y40</f>
        <v>60186</v>
      </c>
      <c r="AD40" s="221">
        <f>Z40-W40</f>
        <v>-66348</v>
      </c>
      <c r="AE40" s="222">
        <f>Z40/Z$40</f>
        <v>1</v>
      </c>
      <c r="AF40" s="223">
        <f>W40/$D7</f>
        <v>1.7236001080936203E-2</v>
      </c>
      <c r="AG40" s="223">
        <f>Z40/$G7</f>
        <v>1.2863414906077737E-2</v>
      </c>
      <c r="AH40" s="50"/>
      <c r="AI40" s="50"/>
      <c r="AJ40" s="50"/>
    </row>
    <row r="41" spans="1:36" x14ac:dyDescent="0.25">
      <c r="B41" s="189" t="s">
        <v>167</v>
      </c>
      <c r="C41" s="190">
        <v>208730</v>
      </c>
      <c r="D41" s="190">
        <v>229355</v>
      </c>
      <c r="E41" s="190">
        <v>105020</v>
      </c>
      <c r="F41" s="190">
        <v>201911</v>
      </c>
      <c r="G41" s="190">
        <v>262433</v>
      </c>
      <c r="H41" s="191">
        <f>IFERROR(G41/F41-1,"-")</f>
        <v>0.29974592766119734</v>
      </c>
      <c r="I41" s="192">
        <f t="shared" ref="I41:I69" si="22">IFERROR(G41/D41-1,"-")</f>
        <v>0.14422183950644207</v>
      </c>
      <c r="J41" s="191">
        <f t="shared" si="20"/>
        <v>0.14386117826346748</v>
      </c>
      <c r="K41" s="193">
        <f t="shared" ref="K41:K69" si="23">G41/$G8</f>
        <v>9.7478941030427882E-2</v>
      </c>
      <c r="L41" s="190">
        <v>295939</v>
      </c>
      <c r="M41" s="190">
        <v>311526</v>
      </c>
      <c r="N41" s="190">
        <v>143479</v>
      </c>
      <c r="O41" s="190">
        <v>288131</v>
      </c>
      <c r="P41" s="190">
        <v>370720</v>
      </c>
      <c r="Q41" s="191">
        <f>IFERROR(P41/O41-1,"-")</f>
        <v>0.28663698109540459</v>
      </c>
      <c r="R41" s="192">
        <f t="shared" ref="R41:R69" si="24">IFERROR(P41/M41-1,"-")</f>
        <v>0.19001303262007019</v>
      </c>
      <c r="S41" s="191">
        <f t="shared" si="21"/>
        <v>0.16464853187800232</v>
      </c>
      <c r="T41" s="193">
        <f t="shared" ref="T41:T69" si="25">P41/$G8</f>
        <v>0.13770140576375769</v>
      </c>
      <c r="U41" s="190">
        <v>103532</v>
      </c>
      <c r="V41" s="190">
        <v>88862</v>
      </c>
      <c r="W41" s="190">
        <v>85077</v>
      </c>
      <c r="X41" s="190">
        <v>36534</v>
      </c>
      <c r="Y41" s="190">
        <v>74380</v>
      </c>
      <c r="Z41" s="190">
        <v>96008</v>
      </c>
      <c r="AA41" s="192">
        <f t="shared" ref="AA41:AA69" si="26">IFERROR(Y41/V41-1,"-")</f>
        <v>-0.16297179896918823</v>
      </c>
      <c r="AB41" s="191">
        <f t="shared" ref="AB41:AB69" si="27">Y41/Y$40</f>
        <v>0.74413486068730927</v>
      </c>
      <c r="AC41" s="193">
        <f t="shared" ref="AC41:AC69" si="28">Y41/$G8</f>
        <v>2.7627941736912756E-2</v>
      </c>
      <c r="AD41" s="190">
        <f t="shared" ref="AD41:AD69" si="29">Z41-V41</f>
        <v>7146</v>
      </c>
      <c r="AE41" s="191">
        <f t="shared" ref="AE41:AE69" si="30">Z41/Z$40</f>
        <v>0.59952167152696689</v>
      </c>
      <c r="AF41" s="193">
        <f t="shared" ref="AF41:AG56" si="31">Z41/$G8</f>
        <v>3.5661514254873891E-2</v>
      </c>
      <c r="AG41" s="193">
        <f t="shared" si="31"/>
        <v>-6.0534758895947712E-8</v>
      </c>
      <c r="AH41" s="50"/>
      <c r="AI41" s="50"/>
      <c r="AJ41" s="50"/>
    </row>
    <row r="42" spans="1:36" x14ac:dyDescent="0.25">
      <c r="B42" s="194" t="s">
        <v>98</v>
      </c>
      <c r="C42" s="195">
        <v>107054</v>
      </c>
      <c r="D42" s="195">
        <v>118822</v>
      </c>
      <c r="E42" s="195">
        <v>50311</v>
      </c>
      <c r="F42" s="195">
        <v>102784</v>
      </c>
      <c r="G42" s="195">
        <v>136035</v>
      </c>
      <c r="H42" s="196">
        <f>IFERROR(G42/F42-1,"-")</f>
        <v>0.32350365815691151</v>
      </c>
      <c r="I42" s="197">
        <f t="shared" si="22"/>
        <v>0.14486374577098515</v>
      </c>
      <c r="J42" s="196">
        <f t="shared" si="20"/>
        <v>7.4572006512408112E-2</v>
      </c>
      <c r="K42" s="198">
        <f t="shared" si="23"/>
        <v>0.10626646804116141</v>
      </c>
      <c r="L42" s="195">
        <v>98549</v>
      </c>
      <c r="M42" s="195">
        <v>94411</v>
      </c>
      <c r="N42" s="195">
        <v>48279</v>
      </c>
      <c r="O42" s="195">
        <v>89093</v>
      </c>
      <c r="P42" s="195">
        <v>113924</v>
      </c>
      <c r="Q42" s="196">
        <f>IFERROR(P42/O42-1,"-")</f>
        <v>0.27870876499837238</v>
      </c>
      <c r="R42" s="197">
        <f t="shared" si="24"/>
        <v>0.20668142483397056</v>
      </c>
      <c r="S42" s="196">
        <f t="shared" si="21"/>
        <v>5.0597268411926889E-2</v>
      </c>
      <c r="T42" s="198">
        <f t="shared" si="25"/>
        <v>8.8994017018570751E-2</v>
      </c>
      <c r="U42" s="195">
        <v>66194</v>
      </c>
      <c r="V42" s="195">
        <v>57743</v>
      </c>
      <c r="W42" s="195">
        <v>52499</v>
      </c>
      <c r="X42" s="195">
        <v>18339</v>
      </c>
      <c r="Y42" s="195">
        <v>34401</v>
      </c>
      <c r="Z42" s="195">
        <v>36642</v>
      </c>
      <c r="AA42" s="197">
        <f t="shared" si="26"/>
        <v>-0.40423947491470824</v>
      </c>
      <c r="AB42" s="196">
        <f t="shared" si="27"/>
        <v>0.34416487419338704</v>
      </c>
      <c r="AC42" s="198">
        <f t="shared" si="28"/>
        <v>2.6873030963237357E-2</v>
      </c>
      <c r="AD42" s="195">
        <f t="shared" si="29"/>
        <v>-21101</v>
      </c>
      <c r="AE42" s="196">
        <f t="shared" si="30"/>
        <v>0.22881086042924673</v>
      </c>
      <c r="AF42" s="198">
        <f t="shared" si="31"/>
        <v>2.8623633050055032E-2</v>
      </c>
      <c r="AG42" s="198">
        <f t="shared" si="31"/>
        <v>-3.1577977169110678E-7</v>
      </c>
      <c r="AH42" s="50"/>
      <c r="AI42" s="50"/>
      <c r="AJ42" s="50"/>
    </row>
    <row r="43" spans="1:36" x14ac:dyDescent="0.25">
      <c r="B43" s="194" t="s">
        <v>171</v>
      </c>
      <c r="C43" s="195">
        <v>101676</v>
      </c>
      <c r="D43" s="195">
        <v>110533</v>
      </c>
      <c r="E43" s="195">
        <v>54709</v>
      </c>
      <c r="F43" s="195">
        <v>99127</v>
      </c>
      <c r="G43" s="195">
        <v>126398</v>
      </c>
      <c r="H43" s="196">
        <f>IFERROR(G43/F43-1,"-")</f>
        <v>0.27511172536241379</v>
      </c>
      <c r="I43" s="197">
        <f t="shared" si="22"/>
        <v>0.14353179593424592</v>
      </c>
      <c r="J43" s="196">
        <f t="shared" si="20"/>
        <v>6.9289171751059364E-2</v>
      </c>
      <c r="K43" s="198">
        <f t="shared" si="23"/>
        <v>8.9512496184681933E-2</v>
      </c>
      <c r="L43" s="195">
        <v>197390</v>
      </c>
      <c r="M43" s="195">
        <v>217115</v>
      </c>
      <c r="N43" s="195">
        <v>95200</v>
      </c>
      <c r="O43" s="195">
        <v>199038</v>
      </c>
      <c r="P43" s="195">
        <v>256796</v>
      </c>
      <c r="Q43" s="196">
        <f>IFERROR(P43/O43-1,"-")</f>
        <v>0.29018579366754094</v>
      </c>
      <c r="R43" s="197">
        <f t="shared" si="24"/>
        <v>0.18276489418050335</v>
      </c>
      <c r="S43" s="196">
        <f t="shared" si="21"/>
        <v>0.11405126346607544</v>
      </c>
      <c r="T43" s="198">
        <f t="shared" si="25"/>
        <v>0.1818577111207581</v>
      </c>
      <c r="U43" s="195">
        <v>37338</v>
      </c>
      <c r="V43" s="195">
        <v>31119</v>
      </c>
      <c r="W43" s="195">
        <v>32578</v>
      </c>
      <c r="X43" s="195">
        <v>18195</v>
      </c>
      <c r="Y43" s="195">
        <v>39979</v>
      </c>
      <c r="Z43" s="195">
        <v>59366</v>
      </c>
      <c r="AA43" s="197">
        <f t="shared" si="26"/>
        <v>0.28471351907194964</v>
      </c>
      <c r="AB43" s="196">
        <f t="shared" si="27"/>
        <v>0.39996998649392229</v>
      </c>
      <c r="AC43" s="198">
        <f t="shared" si="28"/>
        <v>2.8312315740497467E-2</v>
      </c>
      <c r="AD43" s="195">
        <f t="shared" si="29"/>
        <v>28247</v>
      </c>
      <c r="AE43" s="196">
        <f t="shared" si="30"/>
        <v>0.37071081109772014</v>
      </c>
      <c r="AF43" s="198">
        <f t="shared" si="31"/>
        <v>4.2041795348817447E-2</v>
      </c>
      <c r="AG43" s="198">
        <f t="shared" si="31"/>
        <v>2.0162833106263752E-7</v>
      </c>
      <c r="AH43" s="50"/>
      <c r="AI43" s="50"/>
      <c r="AJ43" s="50"/>
    </row>
    <row r="44" spans="1:36" x14ac:dyDescent="0.25">
      <c r="B44" s="189" t="s">
        <v>179</v>
      </c>
      <c r="C44" s="190">
        <v>1694775</v>
      </c>
      <c r="D44" s="190">
        <v>1525586</v>
      </c>
      <c r="E44" s="190">
        <v>453331</v>
      </c>
      <c r="F44" s="190">
        <v>762469</v>
      </c>
      <c r="G44" s="190">
        <v>1561777</v>
      </c>
      <c r="H44" s="191">
        <f>IFERROR(G44/F44-1,"-")</f>
        <v>1.0483154069214615</v>
      </c>
      <c r="I44" s="192">
        <f t="shared" si="22"/>
        <v>2.372268754432727E-2</v>
      </c>
      <c r="J44" s="191">
        <f t="shared" si="20"/>
        <v>0.85613882173653255</v>
      </c>
      <c r="K44" s="193">
        <f t="shared" si="23"/>
        <v>0.1600651051702057</v>
      </c>
      <c r="L44" s="190">
        <v>2103346</v>
      </c>
      <c r="M44" s="190">
        <v>2036654</v>
      </c>
      <c r="N44" s="190">
        <v>499681</v>
      </c>
      <c r="O44" s="190">
        <v>669392</v>
      </c>
      <c r="P44" s="190">
        <v>1880864</v>
      </c>
      <c r="Q44" s="191">
        <f>IFERROR(P44/O44-1,"-")</f>
        <v>1.8098094987690323</v>
      </c>
      <c r="R44" s="192">
        <f t="shared" si="24"/>
        <v>-7.6493110759117688E-2</v>
      </c>
      <c r="S44" s="191">
        <f t="shared" si="21"/>
        <v>0.83535146812199768</v>
      </c>
      <c r="T44" s="193">
        <f t="shared" si="25"/>
        <v>0.19276804176963405</v>
      </c>
      <c r="U44" s="190">
        <v>175799</v>
      </c>
      <c r="V44" s="190">
        <v>151245</v>
      </c>
      <c r="W44" s="190">
        <v>141412</v>
      </c>
      <c r="X44" s="190">
        <v>37904</v>
      </c>
      <c r="Y44" s="190">
        <v>25575</v>
      </c>
      <c r="Z44" s="190">
        <v>64133</v>
      </c>
      <c r="AA44" s="192">
        <f t="shared" si="26"/>
        <v>-0.83090350094217991</v>
      </c>
      <c r="AB44" s="191">
        <f t="shared" si="27"/>
        <v>0.25586513931269073</v>
      </c>
      <c r="AC44" s="193">
        <f t="shared" si="28"/>
        <v>2.6211585038888462E-3</v>
      </c>
      <c r="AD44" s="190">
        <f t="shared" si="29"/>
        <v>-87112</v>
      </c>
      <c r="AE44" s="191">
        <f t="shared" si="30"/>
        <v>0.40047832847303316</v>
      </c>
      <c r="AF44" s="193">
        <f t="shared" si="31"/>
        <v>6.5729328770245694E-3</v>
      </c>
      <c r="AG44" s="193">
        <f t="shared" si="31"/>
        <v>-8.5158544571089295E-8</v>
      </c>
      <c r="AH44" s="50"/>
      <c r="AI44" s="50"/>
      <c r="AJ44" s="50"/>
    </row>
    <row r="45" spans="1:36" x14ac:dyDescent="0.25">
      <c r="B45" s="194" t="s">
        <v>183</v>
      </c>
      <c r="C45" s="195">
        <v>438991</v>
      </c>
      <c r="D45" s="195">
        <v>399698</v>
      </c>
      <c r="E45" s="195">
        <v>91415</v>
      </c>
      <c r="F45" s="195">
        <v>100688</v>
      </c>
      <c r="G45" s="195">
        <v>436362</v>
      </c>
      <c r="H45" s="196">
        <f t="shared" ref="H45:H69" si="32">IFERROR(G45/F45-1,"-")</f>
        <v>3.3338034323851895</v>
      </c>
      <c r="I45" s="197">
        <f t="shared" si="22"/>
        <v>9.1729255587968961E-2</v>
      </c>
      <c r="J45" s="196">
        <f t="shared" si="20"/>
        <v>0.23920601246567008</v>
      </c>
      <c r="K45" s="198">
        <f t="shared" si="23"/>
        <v>0.11596076974467807</v>
      </c>
      <c r="L45" s="195">
        <v>1068160</v>
      </c>
      <c r="M45" s="195">
        <v>1062423</v>
      </c>
      <c r="N45" s="195">
        <v>241592</v>
      </c>
      <c r="O45" s="195">
        <v>258463</v>
      </c>
      <c r="P45" s="195">
        <v>992481</v>
      </c>
      <c r="Q45" s="196">
        <f t="shared" ref="Q45:Q69" si="33">IFERROR(P45/O45-1,"-")</f>
        <v>2.8399345360844688</v>
      </c>
      <c r="R45" s="197">
        <f t="shared" si="24"/>
        <v>-6.5832535628464361E-2</v>
      </c>
      <c r="S45" s="196">
        <f t="shared" si="21"/>
        <v>0.44079234885307411</v>
      </c>
      <c r="T45" s="198">
        <f t="shared" si="25"/>
        <v>0.26374629485832368</v>
      </c>
      <c r="U45" s="195">
        <v>32237</v>
      </c>
      <c r="V45" s="195">
        <v>27318</v>
      </c>
      <c r="W45" s="195">
        <v>22639</v>
      </c>
      <c r="X45" s="195">
        <v>5936</v>
      </c>
      <c r="Y45" s="195">
        <v>2294</v>
      </c>
      <c r="Z45" s="195">
        <v>11682</v>
      </c>
      <c r="AA45" s="197">
        <f t="shared" si="26"/>
        <v>-0.91602606340142034</v>
      </c>
      <c r="AB45" s="196">
        <f t="shared" si="27"/>
        <v>2.295032764744135E-2</v>
      </c>
      <c r="AC45" s="198">
        <f t="shared" si="28"/>
        <v>6.0961771601168637E-4</v>
      </c>
      <c r="AD45" s="195">
        <f t="shared" si="29"/>
        <v>-15636</v>
      </c>
      <c r="AE45" s="196">
        <f t="shared" si="30"/>
        <v>7.2948214386072269E-2</v>
      </c>
      <c r="AF45" s="198">
        <f t="shared" si="31"/>
        <v>3.1044263986262075E-3</v>
      </c>
      <c r="AG45" s="198">
        <f t="shared" si="31"/>
        <v>-2.4342882152482565E-7</v>
      </c>
      <c r="AH45" s="50"/>
      <c r="AI45" s="50"/>
      <c r="AJ45" s="50"/>
    </row>
    <row r="46" spans="1:36" x14ac:dyDescent="0.25">
      <c r="B46" s="194" t="s">
        <v>187</v>
      </c>
      <c r="C46" s="195">
        <v>738354</v>
      </c>
      <c r="D46" s="195">
        <v>621075</v>
      </c>
      <c r="E46" s="195">
        <v>206510</v>
      </c>
      <c r="F46" s="195">
        <v>352250</v>
      </c>
      <c r="G46" s="195">
        <v>597693</v>
      </c>
      <c r="H46" s="196">
        <f t="shared" si="32"/>
        <v>0.69678637331440729</v>
      </c>
      <c r="I46" s="197">
        <f t="shared" si="22"/>
        <v>-3.7647627098176595E-2</v>
      </c>
      <c r="J46" s="196">
        <f t="shared" si="20"/>
        <v>0.32764484352130513</v>
      </c>
      <c r="K46" s="198">
        <f t="shared" si="23"/>
        <v>0.35128531848792144</v>
      </c>
      <c r="L46" s="195">
        <v>290408</v>
      </c>
      <c r="M46" s="195">
        <v>269498</v>
      </c>
      <c r="N46" s="195">
        <v>66774</v>
      </c>
      <c r="O46" s="195">
        <v>101735</v>
      </c>
      <c r="P46" s="195">
        <v>185077</v>
      </c>
      <c r="Q46" s="196">
        <f t="shared" si="33"/>
        <v>0.81920676266771508</v>
      </c>
      <c r="R46" s="197">
        <f t="shared" si="24"/>
        <v>-0.31325278851791105</v>
      </c>
      <c r="S46" s="196">
        <f t="shared" si="21"/>
        <v>8.2198576646485319E-2</v>
      </c>
      <c r="T46" s="198">
        <f t="shared" si="25"/>
        <v>0.10877629968861779</v>
      </c>
      <c r="U46" s="195">
        <v>59973</v>
      </c>
      <c r="V46" s="195">
        <v>57126</v>
      </c>
      <c r="W46" s="195">
        <v>56040</v>
      </c>
      <c r="X46" s="195">
        <v>14879</v>
      </c>
      <c r="Y46" s="195">
        <v>8530</v>
      </c>
      <c r="Z46" s="195">
        <v>17972</v>
      </c>
      <c r="AA46" s="197">
        <f t="shared" si="26"/>
        <v>-0.85068095088050977</v>
      </c>
      <c r="AB46" s="196">
        <f t="shared" si="27"/>
        <v>8.533840228102646E-2</v>
      </c>
      <c r="AC46" s="198">
        <f t="shared" si="28"/>
        <v>5.0133827344505787E-3</v>
      </c>
      <c r="AD46" s="195">
        <f t="shared" si="29"/>
        <v>-39154</v>
      </c>
      <c r="AE46" s="196">
        <f t="shared" si="30"/>
        <v>0.1122261007487152</v>
      </c>
      <c r="AF46" s="198">
        <f t="shared" si="31"/>
        <v>1.0562780129372311E-2</v>
      </c>
      <c r="AG46" s="198">
        <f t="shared" si="31"/>
        <v>-4.999752862450585E-7</v>
      </c>
      <c r="AH46" s="50"/>
      <c r="AI46" s="50"/>
      <c r="AJ46" s="50"/>
    </row>
    <row r="47" spans="1:36" x14ac:dyDescent="0.25">
      <c r="B47" s="194" t="s">
        <v>191</v>
      </c>
      <c r="C47" s="195">
        <v>113907</v>
      </c>
      <c r="D47" s="195">
        <v>100905</v>
      </c>
      <c r="E47" s="195">
        <v>31342</v>
      </c>
      <c r="F47" s="195">
        <v>67413</v>
      </c>
      <c r="G47" s="195">
        <v>112601</v>
      </c>
      <c r="H47" s="196">
        <f t="shared" si="32"/>
        <v>0.67031581445715216</v>
      </c>
      <c r="I47" s="197">
        <f t="shared" si="22"/>
        <v>0.11591100540111987</v>
      </c>
      <c r="J47" s="196">
        <f t="shared" si="20"/>
        <v>6.1725897785890882E-2</v>
      </c>
      <c r="K47" s="198">
        <f t="shared" si="23"/>
        <v>0.20768884576934568</v>
      </c>
      <c r="L47" s="195">
        <v>119699</v>
      </c>
      <c r="M47" s="195">
        <v>117858</v>
      </c>
      <c r="N47" s="195">
        <v>39433</v>
      </c>
      <c r="O47" s="195">
        <v>78415</v>
      </c>
      <c r="P47" s="195">
        <v>135128</v>
      </c>
      <c r="Q47" s="196">
        <f t="shared" si="33"/>
        <v>0.72324172671045073</v>
      </c>
      <c r="R47" s="197">
        <f t="shared" si="24"/>
        <v>0.14653226764411409</v>
      </c>
      <c r="S47" s="196">
        <f t="shared" si="21"/>
        <v>6.001463858332623E-2</v>
      </c>
      <c r="T47" s="198">
        <f t="shared" si="25"/>
        <v>0.24923915729984764</v>
      </c>
      <c r="U47" s="195">
        <v>14899</v>
      </c>
      <c r="V47" s="195">
        <v>11913</v>
      </c>
      <c r="W47" s="195">
        <v>7919</v>
      </c>
      <c r="X47" s="195">
        <v>1351</v>
      </c>
      <c r="Y47" s="195">
        <v>2030</v>
      </c>
      <c r="Z47" s="195">
        <v>4108</v>
      </c>
      <c r="AA47" s="197">
        <f t="shared" si="26"/>
        <v>-0.82959791824057749</v>
      </c>
      <c r="AB47" s="196">
        <f t="shared" si="27"/>
        <v>2.0309139112600669E-2</v>
      </c>
      <c r="AC47" s="198">
        <f t="shared" si="28"/>
        <v>3.744268318325519E-3</v>
      </c>
      <c r="AD47" s="195">
        <f t="shared" si="29"/>
        <v>-7805</v>
      </c>
      <c r="AE47" s="196">
        <f t="shared" si="30"/>
        <v>2.5652393827939129E-2</v>
      </c>
      <c r="AF47" s="198">
        <f t="shared" si="31"/>
        <v>7.5770710599414939E-3</v>
      </c>
      <c r="AG47" s="198">
        <f t="shared" si="31"/>
        <v>-1.5301661094665017E-6</v>
      </c>
      <c r="AH47" s="50"/>
      <c r="AI47" s="50"/>
      <c r="AJ47" s="50"/>
    </row>
    <row r="48" spans="1:36" x14ac:dyDescent="0.25">
      <c r="B48" s="194" t="s">
        <v>200</v>
      </c>
      <c r="C48" s="195">
        <v>46150</v>
      </c>
      <c r="D48" s="195">
        <v>39706</v>
      </c>
      <c r="E48" s="195">
        <v>12789</v>
      </c>
      <c r="F48" s="195">
        <v>25501</v>
      </c>
      <c r="G48" s="195">
        <v>53669</v>
      </c>
      <c r="H48" s="196">
        <f t="shared" si="32"/>
        <v>1.1045841339555311</v>
      </c>
      <c r="I48" s="197">
        <f t="shared" si="22"/>
        <v>0.35165969878607761</v>
      </c>
      <c r="J48" s="196">
        <f t="shared" si="20"/>
        <v>2.9420406641779182E-2</v>
      </c>
      <c r="K48" s="198">
        <f t="shared" si="23"/>
        <v>9.8663686049867735E-2</v>
      </c>
      <c r="L48" s="195">
        <v>88245</v>
      </c>
      <c r="M48" s="195">
        <v>70751</v>
      </c>
      <c r="N48" s="195">
        <v>22028</v>
      </c>
      <c r="O48" s="195">
        <v>35994</v>
      </c>
      <c r="P48" s="195">
        <v>83750</v>
      </c>
      <c r="Q48" s="196">
        <f t="shared" si="33"/>
        <v>1.3267766850030562</v>
      </c>
      <c r="R48" s="197">
        <f t="shared" si="24"/>
        <v>0.18372885188901922</v>
      </c>
      <c r="S48" s="196">
        <f t="shared" si="21"/>
        <v>3.7196036212728462E-2</v>
      </c>
      <c r="T48" s="198">
        <f t="shared" si="25"/>
        <v>0.15396380977242771</v>
      </c>
      <c r="U48" s="195">
        <v>18411</v>
      </c>
      <c r="V48" s="195">
        <v>16372</v>
      </c>
      <c r="W48" s="195">
        <v>15520</v>
      </c>
      <c r="X48" s="195">
        <v>3430</v>
      </c>
      <c r="Y48" s="195">
        <v>1586</v>
      </c>
      <c r="Z48" s="195">
        <v>5155</v>
      </c>
      <c r="AA48" s="197">
        <f t="shared" si="26"/>
        <v>-0.90312729049596874</v>
      </c>
      <c r="AB48" s="196">
        <f t="shared" si="27"/>
        <v>1.5867140213095893E-2</v>
      </c>
      <c r="AC48" s="198">
        <f t="shared" si="28"/>
        <v>2.9156609229739742E-3</v>
      </c>
      <c r="AD48" s="195">
        <f t="shared" si="29"/>
        <v>-11217</v>
      </c>
      <c r="AE48" s="196">
        <f t="shared" si="30"/>
        <v>3.2190382225663637E-2</v>
      </c>
      <c r="AF48" s="198">
        <f t="shared" si="31"/>
        <v>9.4768171865894299E-3</v>
      </c>
      <c r="AG48" s="198">
        <f t="shared" si="31"/>
        <v>-1.6602855922890672E-6</v>
      </c>
      <c r="AH48" s="50"/>
      <c r="AI48" s="50"/>
      <c r="AJ48" s="50"/>
    </row>
    <row r="49" spans="2:36" x14ac:dyDescent="0.25">
      <c r="B49" s="194" t="s">
        <v>195</v>
      </c>
      <c r="C49" s="195">
        <v>11879</v>
      </c>
      <c r="D49" s="195">
        <v>9770</v>
      </c>
      <c r="E49" s="195">
        <v>5423</v>
      </c>
      <c r="F49" s="195">
        <v>8418</v>
      </c>
      <c r="G49" s="195">
        <v>11840</v>
      </c>
      <c r="H49" s="196">
        <f t="shared" si="32"/>
        <v>0.4065098598241863</v>
      </c>
      <c r="I49" s="197">
        <f t="shared" si="22"/>
        <v>0.21187308085977485</v>
      </c>
      <c r="J49" s="196">
        <f t="shared" si="20"/>
        <v>6.4904808108715555E-3</v>
      </c>
      <c r="K49" s="198">
        <f t="shared" si="23"/>
        <v>4.262411934753417E-2</v>
      </c>
      <c r="L49" s="195">
        <v>39468</v>
      </c>
      <c r="M49" s="195">
        <v>37706</v>
      </c>
      <c r="N49" s="195">
        <v>13235</v>
      </c>
      <c r="O49" s="195">
        <v>20870</v>
      </c>
      <c r="P49" s="195">
        <v>33834</v>
      </c>
      <c r="Q49" s="196">
        <f t="shared" si="33"/>
        <v>0.62117872544321995</v>
      </c>
      <c r="R49" s="197">
        <f t="shared" si="24"/>
        <v>-0.10268922717869833</v>
      </c>
      <c r="S49" s="196">
        <f t="shared" si="21"/>
        <v>1.5026754498166624E-2</v>
      </c>
      <c r="T49" s="198">
        <f t="shared" si="25"/>
        <v>0.12180274104767494</v>
      </c>
      <c r="U49" s="195">
        <v>5044</v>
      </c>
      <c r="V49" s="195">
        <v>3668</v>
      </c>
      <c r="W49" s="195">
        <v>4410</v>
      </c>
      <c r="X49" s="195">
        <v>1309</v>
      </c>
      <c r="Y49" s="195">
        <v>1242</v>
      </c>
      <c r="Z49" s="195">
        <v>2207</v>
      </c>
      <c r="AA49" s="197">
        <f t="shared" si="26"/>
        <v>-0.66139585605234452</v>
      </c>
      <c r="AB49" s="196">
        <f t="shared" si="27"/>
        <v>1.2425591516182282E-2</v>
      </c>
      <c r="AC49" s="198">
        <f t="shared" si="28"/>
        <v>4.4712125193950543E-3</v>
      </c>
      <c r="AD49" s="195">
        <f t="shared" si="29"/>
        <v>-1461</v>
      </c>
      <c r="AE49" s="196">
        <f t="shared" si="30"/>
        <v>1.3781604960628446E-2</v>
      </c>
      <c r="AF49" s="198">
        <f t="shared" si="31"/>
        <v>7.9452222466222903E-3</v>
      </c>
      <c r="AG49" s="198">
        <f>AA49/$G16</f>
        <v>-2.3810317486773364E-6</v>
      </c>
      <c r="AH49" s="50"/>
      <c r="AI49" s="50"/>
      <c r="AJ49" s="50"/>
    </row>
    <row r="50" spans="2:36" x14ac:dyDescent="0.25">
      <c r="B50" s="194" t="s">
        <v>204</v>
      </c>
      <c r="C50" s="195">
        <v>62643</v>
      </c>
      <c r="D50" s="195">
        <v>66483</v>
      </c>
      <c r="E50" s="195">
        <v>15551</v>
      </c>
      <c r="F50" s="195">
        <v>46396</v>
      </c>
      <c r="G50" s="195">
        <v>69576</v>
      </c>
      <c r="H50" s="196">
        <f t="shared" si="32"/>
        <v>0.49961203552030353</v>
      </c>
      <c r="I50" s="197">
        <f t="shared" si="22"/>
        <v>4.6523171337033542E-2</v>
      </c>
      <c r="J50" s="196">
        <f t="shared" si="20"/>
        <v>3.814034568388508E-2</v>
      </c>
      <c r="K50" s="198">
        <f t="shared" si="23"/>
        <v>0.20685718363123906</v>
      </c>
      <c r="L50" s="195">
        <v>51124</v>
      </c>
      <c r="M50" s="195">
        <v>45437</v>
      </c>
      <c r="N50" s="195">
        <v>12678</v>
      </c>
      <c r="O50" s="195">
        <v>25260</v>
      </c>
      <c r="P50" s="195">
        <v>48096</v>
      </c>
      <c r="Q50" s="196">
        <f t="shared" si="33"/>
        <v>0.90403800475059382</v>
      </c>
      <c r="R50" s="197">
        <f t="shared" si="24"/>
        <v>5.8520588947333696E-2</v>
      </c>
      <c r="S50" s="196">
        <f t="shared" si="21"/>
        <v>2.1360961882834484E-2</v>
      </c>
      <c r="T50" s="198">
        <f t="shared" si="25"/>
        <v>0.14299475543187412</v>
      </c>
      <c r="U50" s="195">
        <v>2727</v>
      </c>
      <c r="V50" s="195">
        <v>2081</v>
      </c>
      <c r="W50" s="195">
        <v>2259</v>
      </c>
      <c r="X50" s="195">
        <v>738</v>
      </c>
      <c r="Y50" s="195">
        <v>1138</v>
      </c>
      <c r="Z50" s="195">
        <v>1983</v>
      </c>
      <c r="AA50" s="197">
        <f t="shared" si="26"/>
        <v>-0.45314752522825563</v>
      </c>
      <c r="AB50" s="196">
        <f t="shared" si="27"/>
        <v>1.1385123305487469E-2</v>
      </c>
      <c r="AC50" s="198">
        <f t="shared" si="28"/>
        <v>3.383400525646057E-3</v>
      </c>
      <c r="AD50" s="195">
        <f t="shared" si="29"/>
        <v>-98</v>
      </c>
      <c r="AE50" s="196">
        <f t="shared" si="30"/>
        <v>1.2382837624343548E-2</v>
      </c>
      <c r="AF50" s="198">
        <f t="shared" si="31"/>
        <v>5.8956794748296409E-3</v>
      </c>
      <c r="AG50" s="198">
        <f t="shared" si="31"/>
        <v>-1.3472579745628208E-6</v>
      </c>
      <c r="AH50" s="50"/>
      <c r="AI50" s="50"/>
      <c r="AJ50" s="50"/>
    </row>
    <row r="51" spans="2:36" x14ac:dyDescent="0.25">
      <c r="B51" s="194" t="s">
        <v>208</v>
      </c>
      <c r="C51" s="195">
        <v>21388</v>
      </c>
      <c r="D51" s="195">
        <v>21787</v>
      </c>
      <c r="E51" s="195">
        <v>5279</v>
      </c>
      <c r="F51" s="195">
        <v>8333</v>
      </c>
      <c r="G51" s="195">
        <v>24390</v>
      </c>
      <c r="H51" s="196">
        <f t="shared" si="32"/>
        <v>1.9269170766830674</v>
      </c>
      <c r="I51" s="197">
        <f t="shared" si="22"/>
        <v>0.11947491623445172</v>
      </c>
      <c r="J51" s="196">
        <f t="shared" si="20"/>
        <v>1.3370171197395036E-2</v>
      </c>
      <c r="K51" s="198">
        <f t="shared" si="23"/>
        <v>5.7334273624823698E-2</v>
      </c>
      <c r="L51" s="195">
        <v>211235</v>
      </c>
      <c r="M51" s="195">
        <v>220591</v>
      </c>
      <c r="N51" s="195">
        <v>41669</v>
      </c>
      <c r="O51" s="195">
        <v>62984</v>
      </c>
      <c r="P51" s="195">
        <v>206652</v>
      </c>
      <c r="Q51" s="196">
        <f t="shared" si="33"/>
        <v>2.2810237520640162</v>
      </c>
      <c r="R51" s="197">
        <f t="shared" si="24"/>
        <v>-6.3189341360255002E-2</v>
      </c>
      <c r="S51" s="196">
        <f t="shared" si="21"/>
        <v>9.1780719706659838E-2</v>
      </c>
      <c r="T51" s="198">
        <f t="shared" si="25"/>
        <v>0.48578279266572638</v>
      </c>
      <c r="U51" s="195">
        <v>256</v>
      </c>
      <c r="V51" s="195">
        <v>361</v>
      </c>
      <c r="W51" s="195">
        <v>326</v>
      </c>
      <c r="X51" s="195">
        <v>124</v>
      </c>
      <c r="Y51" s="195">
        <v>101</v>
      </c>
      <c r="Z51" s="195">
        <v>176</v>
      </c>
      <c r="AA51" s="197">
        <f t="shared" si="26"/>
        <v>-0.72022160664819945</v>
      </c>
      <c r="AB51" s="196">
        <f t="shared" si="27"/>
        <v>1.0104547046170776E-3</v>
      </c>
      <c r="AC51" s="198">
        <f t="shared" si="28"/>
        <v>2.3742360131640808E-4</v>
      </c>
      <c r="AD51" s="195">
        <f t="shared" si="29"/>
        <v>-185</v>
      </c>
      <c r="AE51" s="196">
        <f t="shared" si="30"/>
        <v>1.0990314785095634E-3</v>
      </c>
      <c r="AF51" s="198">
        <f t="shared" si="31"/>
        <v>4.1372825575928537E-4</v>
      </c>
      <c r="AG51" s="198">
        <f t="shared" si="31"/>
        <v>-1.693045619765396E-6</v>
      </c>
      <c r="AH51" s="50"/>
      <c r="AI51" s="50"/>
      <c r="AJ51" s="50"/>
    </row>
    <row r="52" spans="2:36" x14ac:dyDescent="0.25">
      <c r="B52" s="194" t="s">
        <v>230</v>
      </c>
      <c r="C52" s="195">
        <v>51927</v>
      </c>
      <c r="D52" s="195">
        <v>42310</v>
      </c>
      <c r="E52" s="195">
        <v>16787</v>
      </c>
      <c r="F52" s="195">
        <v>47128</v>
      </c>
      <c r="G52" s="195">
        <v>65760</v>
      </c>
      <c r="H52" s="196">
        <f t="shared" si="32"/>
        <v>0.39534883720930236</v>
      </c>
      <c r="I52" s="197">
        <f t="shared" si="22"/>
        <v>0.55424249586386187</v>
      </c>
      <c r="J52" s="196">
        <f t="shared" si="20"/>
        <v>3.6048481260381203E-2</v>
      </c>
      <c r="K52" s="198">
        <f t="shared" si="23"/>
        <v>0.26879764556806801</v>
      </c>
      <c r="L52" s="195">
        <v>43378</v>
      </c>
      <c r="M52" s="195">
        <v>35449</v>
      </c>
      <c r="N52" s="195">
        <v>9278</v>
      </c>
      <c r="O52" s="195">
        <v>11234</v>
      </c>
      <c r="P52" s="195">
        <v>29610</v>
      </c>
      <c r="Q52" s="196">
        <f t="shared" si="33"/>
        <v>1.6357486202599252</v>
      </c>
      <c r="R52" s="197">
        <f t="shared" si="24"/>
        <v>-0.16471550678439451</v>
      </c>
      <c r="S52" s="196">
        <f t="shared" si="21"/>
        <v>1.3150741877718086E-2</v>
      </c>
      <c r="T52" s="198">
        <f t="shared" si="25"/>
        <v>0.12103251650350508</v>
      </c>
      <c r="U52" s="195">
        <v>3312</v>
      </c>
      <c r="V52" s="195">
        <v>4853</v>
      </c>
      <c r="W52" s="195">
        <v>3546</v>
      </c>
      <c r="X52" s="195">
        <v>360</v>
      </c>
      <c r="Y52" s="195">
        <v>2649</v>
      </c>
      <c r="Z52" s="195">
        <v>768</v>
      </c>
      <c r="AA52" s="197">
        <f t="shared" si="26"/>
        <v>-0.45415207088398923</v>
      </c>
      <c r="AB52" s="196">
        <f t="shared" si="27"/>
        <v>2.6501925866639988E-2</v>
      </c>
      <c r="AC52" s="198">
        <f t="shared" si="28"/>
        <v>1.0827934353859675E-2</v>
      </c>
      <c r="AD52" s="195">
        <f t="shared" si="29"/>
        <v>-4085</v>
      </c>
      <c r="AE52" s="196">
        <f t="shared" si="30"/>
        <v>4.7957737244053679E-3</v>
      </c>
      <c r="AF52" s="198">
        <f t="shared" si="31"/>
        <v>3.1392425759774367E-3</v>
      </c>
      <c r="AG52" s="198">
        <f t="shared" si="31"/>
        <v>-1.856371766780393E-6</v>
      </c>
      <c r="AH52" s="50"/>
      <c r="AI52" s="50"/>
      <c r="AJ52" s="50"/>
    </row>
    <row r="53" spans="2:36" x14ac:dyDescent="0.25">
      <c r="B53" s="194" t="s">
        <v>220</v>
      </c>
      <c r="C53" s="195">
        <v>27703</v>
      </c>
      <c r="D53" s="195">
        <v>24207</v>
      </c>
      <c r="E53" s="195">
        <v>7717</v>
      </c>
      <c r="F53" s="195">
        <v>17567</v>
      </c>
      <c r="G53" s="195">
        <v>25131</v>
      </c>
      <c r="H53" s="196">
        <f t="shared" si="32"/>
        <v>0.43058006489440426</v>
      </c>
      <c r="I53" s="197">
        <f t="shared" si="22"/>
        <v>3.8170777047961346E-2</v>
      </c>
      <c r="J53" s="196">
        <f t="shared" si="20"/>
        <v>1.3776374430575427E-2</v>
      </c>
      <c r="K53" s="198">
        <f t="shared" si="23"/>
        <v>0.10160425645462558</v>
      </c>
      <c r="L53" s="195">
        <v>36068</v>
      </c>
      <c r="M53" s="195">
        <v>35393</v>
      </c>
      <c r="N53" s="195">
        <v>8524</v>
      </c>
      <c r="O53" s="195">
        <v>19022</v>
      </c>
      <c r="P53" s="195">
        <v>37786</v>
      </c>
      <c r="Q53" s="196">
        <f t="shared" si="33"/>
        <v>0.98643675743875514</v>
      </c>
      <c r="R53" s="197">
        <f t="shared" si="24"/>
        <v>6.7612239708416899E-2</v>
      </c>
      <c r="S53" s="196">
        <f t="shared" si="21"/>
        <v>1.6781963275631733E-2</v>
      </c>
      <c r="T53" s="198">
        <f t="shared" si="25"/>
        <v>0.1527682318409328</v>
      </c>
      <c r="U53" s="195">
        <v>8139</v>
      </c>
      <c r="V53" s="195">
        <v>5480</v>
      </c>
      <c r="W53" s="195">
        <v>5736</v>
      </c>
      <c r="X53" s="195">
        <v>3148</v>
      </c>
      <c r="Y53" s="195">
        <v>86</v>
      </c>
      <c r="Z53" s="195">
        <v>4297</v>
      </c>
      <c r="AA53" s="197">
        <f t="shared" si="26"/>
        <v>-0.98430656934306571</v>
      </c>
      <c r="AB53" s="196">
        <f t="shared" si="27"/>
        <v>8.6038717422840276E-4</v>
      </c>
      <c r="AC53" s="198">
        <f t="shared" si="28"/>
        <v>3.4769671143598742E-4</v>
      </c>
      <c r="AD53" s="195">
        <f t="shared" si="29"/>
        <v>-1183</v>
      </c>
      <c r="AE53" s="196">
        <f t="shared" si="30"/>
        <v>2.6832603767929512E-2</v>
      </c>
      <c r="AF53" s="198">
        <f t="shared" si="31"/>
        <v>1.7372706616749278E-2</v>
      </c>
      <c r="AG53" s="198">
        <f t="shared" si="31"/>
        <v>-3.9795367116909608E-6</v>
      </c>
      <c r="AH53" s="50"/>
      <c r="AI53" s="50"/>
      <c r="AJ53" s="50"/>
    </row>
    <row r="54" spans="2:36" x14ac:dyDescent="0.25">
      <c r="B54" s="194" t="s">
        <v>232</v>
      </c>
      <c r="C54" s="195">
        <v>120</v>
      </c>
      <c r="D54" s="195">
        <v>46</v>
      </c>
      <c r="E54" s="195">
        <v>11</v>
      </c>
      <c r="F54" s="195">
        <v>31</v>
      </c>
      <c r="G54" s="195">
        <v>112</v>
      </c>
      <c r="H54" s="196">
        <f t="shared" si="32"/>
        <v>2.6129032258064515</v>
      </c>
      <c r="I54" s="197">
        <f t="shared" si="22"/>
        <v>1.4347826086956523</v>
      </c>
      <c r="J54" s="196">
        <f t="shared" si="20"/>
        <v>6.1396440102839039E-5</v>
      </c>
      <c r="K54" s="198">
        <f t="shared" si="23"/>
        <v>1.9608873015039305E-3</v>
      </c>
      <c r="L54" s="195">
        <v>118</v>
      </c>
      <c r="M54" s="195">
        <v>145</v>
      </c>
      <c r="N54" s="195">
        <v>33</v>
      </c>
      <c r="O54" s="195">
        <v>53</v>
      </c>
      <c r="P54" s="195">
        <v>189</v>
      </c>
      <c r="Q54" s="196">
        <f t="shared" si="33"/>
        <v>2.5660377358490565</v>
      </c>
      <c r="R54" s="197">
        <f t="shared" si="24"/>
        <v>0.30344827586206891</v>
      </c>
      <c r="S54" s="196">
        <f t="shared" si="21"/>
        <v>8.3940905602455872E-5</v>
      </c>
      <c r="T54" s="198">
        <f t="shared" si="25"/>
        <v>3.3089973212878827E-3</v>
      </c>
      <c r="U54" s="195">
        <v>129</v>
      </c>
      <c r="V54" s="195">
        <v>21</v>
      </c>
      <c r="W54" s="195">
        <v>19</v>
      </c>
      <c r="X54" s="195">
        <v>5</v>
      </c>
      <c r="Y54" s="195">
        <v>6</v>
      </c>
      <c r="Z54" s="195">
        <v>19</v>
      </c>
      <c r="AA54" s="197">
        <f t="shared" si="26"/>
        <v>-0.7142857142857143</v>
      </c>
      <c r="AB54" s="196">
        <f t="shared" si="27"/>
        <v>6.0027012155469963E-5</v>
      </c>
      <c r="AC54" s="198">
        <f t="shared" si="28"/>
        <v>1.0504753400913914E-4</v>
      </c>
      <c r="AD54" s="195">
        <f t="shared" si="29"/>
        <v>-2</v>
      </c>
      <c r="AE54" s="196">
        <f t="shared" si="30"/>
        <v>1.1864544370273696E-4</v>
      </c>
      <c r="AF54" s="198">
        <f t="shared" si="31"/>
        <v>3.3265052436227391E-4</v>
      </c>
      <c r="AG54" s="198">
        <f t="shared" si="31"/>
        <v>-1.2505658810611802E-5</v>
      </c>
      <c r="AH54" s="50"/>
      <c r="AI54" s="50"/>
      <c r="AJ54" s="50"/>
    </row>
    <row r="55" spans="2:36" x14ac:dyDescent="0.25">
      <c r="B55" s="194" t="s">
        <v>212</v>
      </c>
      <c r="C55" s="195">
        <v>26532</v>
      </c>
      <c r="D55" s="195">
        <v>24975</v>
      </c>
      <c r="E55" s="195">
        <v>5686</v>
      </c>
      <c r="F55" s="195">
        <v>14995</v>
      </c>
      <c r="G55" s="195">
        <v>21696</v>
      </c>
      <c r="H55" s="196">
        <f t="shared" si="32"/>
        <v>0.4468822940980326</v>
      </c>
      <c r="I55" s="197">
        <f t="shared" si="22"/>
        <v>-0.13129129129129125</v>
      </c>
      <c r="J55" s="196">
        <f t="shared" si="20"/>
        <v>1.1893367539921391E-2</v>
      </c>
      <c r="K55" s="198">
        <f t="shared" si="23"/>
        <v>0.16916167664670659</v>
      </c>
      <c r="L55" s="195">
        <v>21631</v>
      </c>
      <c r="M55" s="195">
        <v>21012</v>
      </c>
      <c r="N55" s="195">
        <v>4832</v>
      </c>
      <c r="O55" s="195">
        <v>10276</v>
      </c>
      <c r="P55" s="195">
        <v>16365</v>
      </c>
      <c r="Q55" s="196">
        <f t="shared" si="33"/>
        <v>0.59254573764110541</v>
      </c>
      <c r="R55" s="197">
        <f t="shared" si="24"/>
        <v>-0.22115933752141637</v>
      </c>
      <c r="S55" s="196">
        <f t="shared" si="21"/>
        <v>7.2682165089110601E-3</v>
      </c>
      <c r="T55" s="198">
        <f t="shared" si="25"/>
        <v>0.12759636976047903</v>
      </c>
      <c r="U55" s="195">
        <v>3074</v>
      </c>
      <c r="V55" s="195">
        <v>2329</v>
      </c>
      <c r="W55" s="195">
        <v>3138</v>
      </c>
      <c r="X55" s="195">
        <v>805</v>
      </c>
      <c r="Y55" s="195">
        <v>752</v>
      </c>
      <c r="Z55" s="195">
        <v>1377</v>
      </c>
      <c r="AA55" s="197">
        <f t="shared" si="26"/>
        <v>-0.67711464147702882</v>
      </c>
      <c r="AB55" s="196">
        <f t="shared" si="27"/>
        <v>7.5233855234855688E-3</v>
      </c>
      <c r="AC55" s="198">
        <f t="shared" si="28"/>
        <v>5.863273453093812E-3</v>
      </c>
      <c r="AD55" s="195">
        <f t="shared" si="29"/>
        <v>-952</v>
      </c>
      <c r="AE55" s="196">
        <f t="shared" si="30"/>
        <v>8.5986724199299362E-3</v>
      </c>
      <c r="AF55" s="198">
        <f t="shared" si="31"/>
        <v>1.0736339820359281E-2</v>
      </c>
      <c r="AG55" s="198">
        <f t="shared" si="31"/>
        <v>-5.2793993378635605E-6</v>
      </c>
      <c r="AH55" s="50"/>
      <c r="AI55" s="50"/>
      <c r="AJ55" s="50"/>
    </row>
    <row r="56" spans="2:36" x14ac:dyDescent="0.25">
      <c r="B56" s="194" t="s">
        <v>226</v>
      </c>
      <c r="C56" s="195">
        <v>44875</v>
      </c>
      <c r="D56" s="195">
        <v>41333</v>
      </c>
      <c r="E56" s="195">
        <v>13445</v>
      </c>
      <c r="F56" s="195">
        <v>12795</v>
      </c>
      <c r="G56" s="195">
        <v>21271</v>
      </c>
      <c r="H56" s="196">
        <f t="shared" si="32"/>
        <v>0.66244626807346618</v>
      </c>
      <c r="I56" s="197">
        <f t="shared" si="22"/>
        <v>-0.4853748820555005</v>
      </c>
      <c r="J56" s="196">
        <f t="shared" si="20"/>
        <v>1.1660389977031154E-2</v>
      </c>
      <c r="K56" s="198">
        <f t="shared" si="23"/>
        <v>7.924934613980314E-2</v>
      </c>
      <c r="L56" s="195">
        <v>35918</v>
      </c>
      <c r="M56" s="195">
        <v>26615</v>
      </c>
      <c r="N56" s="195">
        <v>9898</v>
      </c>
      <c r="O56" s="195">
        <v>3792</v>
      </c>
      <c r="P56" s="195">
        <v>15476</v>
      </c>
      <c r="Q56" s="196">
        <f t="shared" si="33"/>
        <v>3.0812236286919834</v>
      </c>
      <c r="R56" s="197">
        <f t="shared" si="24"/>
        <v>-0.41852338906631603</v>
      </c>
      <c r="S56" s="196">
        <f t="shared" si="21"/>
        <v>6.8733833603365456E-3</v>
      </c>
      <c r="T56" s="198">
        <f t="shared" si="25"/>
        <v>5.7658919696281008E-2</v>
      </c>
      <c r="U56" s="195">
        <v>7261</v>
      </c>
      <c r="V56" s="195">
        <v>5566</v>
      </c>
      <c r="W56" s="195">
        <v>4218</v>
      </c>
      <c r="X56" s="195">
        <v>1339</v>
      </c>
      <c r="Y56" s="195">
        <v>132</v>
      </c>
      <c r="Z56" s="195">
        <v>422</v>
      </c>
      <c r="AA56" s="197">
        <f t="shared" si="26"/>
        <v>-0.97628458498023718</v>
      </c>
      <c r="AB56" s="196">
        <f t="shared" si="27"/>
        <v>1.3205942674203391E-3</v>
      </c>
      <c r="AC56" s="198">
        <f t="shared" si="28"/>
        <v>4.9179228482224685E-4</v>
      </c>
      <c r="AD56" s="195">
        <f t="shared" si="29"/>
        <v>-5144</v>
      </c>
      <c r="AE56" s="196">
        <f t="shared" si="30"/>
        <v>2.6351777496081579E-3</v>
      </c>
      <c r="AF56" s="198">
        <f t="shared" si="31"/>
        <v>1.5722450317802136E-3</v>
      </c>
      <c r="AG56" s="198">
        <f t="shared" si="31"/>
        <v>-3.6373426263952266E-6</v>
      </c>
      <c r="AH56" s="50"/>
      <c r="AI56" s="50"/>
      <c r="AJ56" s="50"/>
    </row>
    <row r="57" spans="2:36" x14ac:dyDescent="0.25">
      <c r="B57" s="194" t="s">
        <v>384</v>
      </c>
      <c r="C57" s="195">
        <v>2401</v>
      </c>
      <c r="D57" s="195">
        <v>2322</v>
      </c>
      <c r="E57" s="195">
        <v>647</v>
      </c>
      <c r="F57" s="195">
        <v>1335</v>
      </c>
      <c r="G57" s="195">
        <v>2203</v>
      </c>
      <c r="H57" s="196">
        <f t="shared" si="32"/>
        <v>0.6501872659176029</v>
      </c>
      <c r="I57" s="197">
        <f t="shared" si="22"/>
        <v>-5.1248923341946639E-2</v>
      </c>
      <c r="J57" s="196">
        <f t="shared" si="20"/>
        <v>1.2076460495228072E-3</v>
      </c>
      <c r="K57" s="198">
        <f t="shared" si="23"/>
        <v>4.8485782199137246E-2</v>
      </c>
      <c r="L57" s="195">
        <v>3521</v>
      </c>
      <c r="M57" s="195">
        <v>3881</v>
      </c>
      <c r="N57" s="195">
        <v>1022</v>
      </c>
      <c r="O57" s="195">
        <v>1981</v>
      </c>
      <c r="P57" s="195">
        <v>4257</v>
      </c>
      <c r="Q57" s="196">
        <f t="shared" si="33"/>
        <v>1.1489146895507321</v>
      </c>
      <c r="R57" s="197">
        <f t="shared" si="24"/>
        <v>9.6882246843597031E-2</v>
      </c>
      <c r="S57" s="196">
        <f t="shared" si="21"/>
        <v>1.8906689690457918E-3</v>
      </c>
      <c r="T57" s="198">
        <f t="shared" si="25"/>
        <v>9.3692226428382777E-2</v>
      </c>
      <c r="U57" s="195">
        <v>535</v>
      </c>
      <c r="V57" s="195">
        <v>393</v>
      </c>
      <c r="W57" s="195">
        <v>574</v>
      </c>
      <c r="X57" s="195">
        <v>154</v>
      </c>
      <c r="Y57" s="195">
        <v>157</v>
      </c>
      <c r="Z57" s="195">
        <v>486</v>
      </c>
      <c r="AA57" s="197">
        <f t="shared" si="26"/>
        <v>-0.60050890585241734</v>
      </c>
      <c r="AB57" s="196">
        <f t="shared" si="27"/>
        <v>1.5707068180681307E-3</v>
      </c>
      <c r="AC57" s="198">
        <f t="shared" si="28"/>
        <v>3.4554098072013383E-3</v>
      </c>
      <c r="AD57" s="195">
        <f t="shared" si="29"/>
        <v>93</v>
      </c>
      <c r="AE57" s="196">
        <f t="shared" si="30"/>
        <v>3.034825559975272E-3</v>
      </c>
      <c r="AF57" s="198">
        <f t="shared" ref="AF57:AG69" si="34">Z57/$G24</f>
        <v>1.0696364116559557E-2</v>
      </c>
      <c r="AG57" s="198">
        <f t="shared" si="34"/>
        <v>-1.3216588296778266E-5</v>
      </c>
      <c r="AH57" s="50"/>
      <c r="AI57" s="50"/>
      <c r="AJ57" s="50"/>
    </row>
    <row r="58" spans="2:36" x14ac:dyDescent="0.25">
      <c r="B58" s="194" t="s">
        <v>222</v>
      </c>
      <c r="C58" s="195">
        <v>10096</v>
      </c>
      <c r="D58" s="195">
        <v>10100</v>
      </c>
      <c r="E58" s="195">
        <v>4088</v>
      </c>
      <c r="F58" s="195">
        <v>1654</v>
      </c>
      <c r="G58" s="195">
        <v>4383</v>
      </c>
      <c r="H58" s="196">
        <f t="shared" si="32"/>
        <v>1.6499395405078596</v>
      </c>
      <c r="I58" s="197">
        <f t="shared" si="22"/>
        <v>-0.5660396039603961</v>
      </c>
      <c r="J58" s="196">
        <f t="shared" si="20"/>
        <v>2.4026839015244953E-3</v>
      </c>
      <c r="K58" s="198">
        <f t="shared" si="23"/>
        <v>3.1254902520073589E-2</v>
      </c>
      <c r="L58" s="195">
        <v>10278</v>
      </c>
      <c r="M58" s="195">
        <v>7499</v>
      </c>
      <c r="N58" s="195">
        <v>3067</v>
      </c>
      <c r="O58" s="195">
        <v>3243</v>
      </c>
      <c r="P58" s="195">
        <v>6702</v>
      </c>
      <c r="Q58" s="196">
        <f t="shared" si="33"/>
        <v>1.0666049953746533</v>
      </c>
      <c r="R58" s="197">
        <f t="shared" si="24"/>
        <v>-0.10628083744499262</v>
      </c>
      <c r="S58" s="196">
        <f t="shared" si="21"/>
        <v>2.9765711605696256E-3</v>
      </c>
      <c r="T58" s="198">
        <f t="shared" si="25"/>
        <v>4.7791548411940041E-2</v>
      </c>
      <c r="U58" s="195">
        <v>2431</v>
      </c>
      <c r="V58" s="195">
        <v>2107</v>
      </c>
      <c r="W58" s="195">
        <v>923</v>
      </c>
      <c r="X58" s="195">
        <v>446</v>
      </c>
      <c r="Y58" s="195">
        <v>40</v>
      </c>
      <c r="Z58" s="195">
        <v>138</v>
      </c>
      <c r="AA58" s="197">
        <f t="shared" si="26"/>
        <v>-0.98101566207878499</v>
      </c>
      <c r="AB58" s="196">
        <f t="shared" si="27"/>
        <v>4.0018008103646642E-4</v>
      </c>
      <c r="AC58" s="198">
        <f t="shared" si="28"/>
        <v>2.8523753155440193E-4</v>
      </c>
      <c r="AD58" s="195">
        <f t="shared" si="29"/>
        <v>-1969</v>
      </c>
      <c r="AE58" s="196">
        <f t="shared" si="30"/>
        <v>8.6174059110408956E-4</v>
      </c>
      <c r="AF58" s="198">
        <f t="shared" si="34"/>
        <v>9.8406948386268664E-4</v>
      </c>
      <c r="AG58" s="198">
        <f t="shared" si="34"/>
        <v>-6.9955621466889987E-6</v>
      </c>
      <c r="AH58" s="50"/>
      <c r="AI58" s="50"/>
      <c r="AJ58" s="50"/>
    </row>
    <row r="59" spans="2:36" x14ac:dyDescent="0.25">
      <c r="B59" s="194" t="s">
        <v>245</v>
      </c>
      <c r="C59" s="195">
        <v>1951</v>
      </c>
      <c r="D59" s="195">
        <v>1359</v>
      </c>
      <c r="E59" s="195">
        <v>771</v>
      </c>
      <c r="F59" s="195">
        <v>1473</v>
      </c>
      <c r="G59" s="195">
        <v>4565</v>
      </c>
      <c r="H59" s="196">
        <f t="shared" si="32"/>
        <v>2.0991174473862864</v>
      </c>
      <c r="I59" s="197">
        <f t="shared" si="22"/>
        <v>2.3590875643855775</v>
      </c>
      <c r="J59" s="196">
        <f t="shared" si="20"/>
        <v>2.502453116691609E-3</v>
      </c>
      <c r="K59" s="198">
        <f t="shared" si="23"/>
        <v>9.8645115284050386E-2</v>
      </c>
      <c r="L59" s="195">
        <v>2490</v>
      </c>
      <c r="M59" s="195">
        <v>3344</v>
      </c>
      <c r="N59" s="195">
        <v>1129</v>
      </c>
      <c r="O59" s="195">
        <v>1382</v>
      </c>
      <c r="P59" s="195">
        <v>4162</v>
      </c>
      <c r="Q59" s="196">
        <f t="shared" si="33"/>
        <v>2.0115774240231548</v>
      </c>
      <c r="R59" s="197">
        <f t="shared" si="24"/>
        <v>0.24461722488038284</v>
      </c>
      <c r="S59" s="196">
        <f t="shared" si="21"/>
        <v>1.8484764503567267E-3</v>
      </c>
      <c r="T59" s="198">
        <f t="shared" si="25"/>
        <v>8.9936685610562478E-2</v>
      </c>
      <c r="U59" s="195">
        <v>112</v>
      </c>
      <c r="V59" s="195">
        <v>134</v>
      </c>
      <c r="W59" s="195">
        <v>236</v>
      </c>
      <c r="X59" s="195">
        <v>96</v>
      </c>
      <c r="Y59" s="195">
        <v>125</v>
      </c>
      <c r="Z59" s="195">
        <v>319</v>
      </c>
      <c r="AA59" s="197">
        <f t="shared" si="26"/>
        <v>-6.7164179104477584E-2</v>
      </c>
      <c r="AB59" s="196">
        <f t="shared" si="27"/>
        <v>1.2505627532389575E-3</v>
      </c>
      <c r="AC59" s="198">
        <f t="shared" si="28"/>
        <v>2.7011258292456296E-3</v>
      </c>
      <c r="AD59" s="195">
        <f t="shared" si="29"/>
        <v>185</v>
      </c>
      <c r="AE59" s="196">
        <f t="shared" si="30"/>
        <v>1.9919945547985838E-3</v>
      </c>
      <c r="AF59" s="198">
        <f t="shared" si="34"/>
        <v>6.8932731162348465E-3</v>
      </c>
      <c r="AG59" s="198">
        <f t="shared" si="34"/>
        <v>-1.451351191833472E-6</v>
      </c>
      <c r="AH59" s="50"/>
      <c r="AI59" s="50"/>
      <c r="AJ59" s="50"/>
    </row>
    <row r="60" spans="2:36" x14ac:dyDescent="0.25">
      <c r="B60" s="194" t="s">
        <v>236</v>
      </c>
      <c r="C60" s="195">
        <v>2015</v>
      </c>
      <c r="D60" s="195">
        <v>2150</v>
      </c>
      <c r="E60" s="195">
        <v>399</v>
      </c>
      <c r="F60" s="195">
        <v>969</v>
      </c>
      <c r="G60" s="195">
        <v>2669</v>
      </c>
      <c r="H60" s="196">
        <f t="shared" si="32"/>
        <v>1.7543859649122808</v>
      </c>
      <c r="I60" s="197">
        <f t="shared" si="22"/>
        <v>0.24139534883720937</v>
      </c>
      <c r="J60" s="196">
        <f t="shared" si="20"/>
        <v>1.463099094950691E-3</v>
      </c>
      <c r="K60" s="198">
        <f t="shared" si="23"/>
        <v>8.4182305630026807E-2</v>
      </c>
      <c r="L60" s="195">
        <v>2070</v>
      </c>
      <c r="M60" s="195">
        <v>2527</v>
      </c>
      <c r="N60" s="195">
        <v>672</v>
      </c>
      <c r="O60" s="195">
        <v>806</v>
      </c>
      <c r="P60" s="195">
        <v>2581</v>
      </c>
      <c r="Q60" s="196">
        <f t="shared" si="33"/>
        <v>2.2022332506203472</v>
      </c>
      <c r="R60" s="197">
        <f t="shared" si="24"/>
        <v>2.13692125049465E-2</v>
      </c>
      <c r="S60" s="196">
        <f t="shared" si="21"/>
        <v>1.1463041130155482E-3</v>
      </c>
      <c r="T60" s="198">
        <f t="shared" si="25"/>
        <v>8.1406718183251847E-2</v>
      </c>
      <c r="U60" s="195">
        <v>49</v>
      </c>
      <c r="V60" s="195">
        <v>102</v>
      </c>
      <c r="W60" s="195">
        <v>169</v>
      </c>
      <c r="X60" s="195">
        <v>34</v>
      </c>
      <c r="Y60" s="195">
        <v>80</v>
      </c>
      <c r="Z60" s="195">
        <v>149</v>
      </c>
      <c r="AA60" s="197">
        <f t="shared" si="26"/>
        <v>-0.21568627450980393</v>
      </c>
      <c r="AB60" s="196">
        <f t="shared" si="27"/>
        <v>8.0036016207293283E-4</v>
      </c>
      <c r="AC60" s="198">
        <f t="shared" si="28"/>
        <v>2.5232613152499604E-3</v>
      </c>
      <c r="AD60" s="195">
        <f t="shared" si="29"/>
        <v>47</v>
      </c>
      <c r="AE60" s="196">
        <f t="shared" si="30"/>
        <v>9.3043005851093719E-4</v>
      </c>
      <c r="AF60" s="198">
        <f t="shared" si="34"/>
        <v>4.6995741996530517E-3</v>
      </c>
      <c r="AG60" s="198">
        <f t="shared" si="34"/>
        <v>-6.8029104087621486E-6</v>
      </c>
      <c r="AH60" s="50"/>
      <c r="AI60" s="50"/>
      <c r="AJ60" s="50"/>
    </row>
    <row r="61" spans="2:36" x14ac:dyDescent="0.25">
      <c r="B61" s="194" t="s">
        <v>224</v>
      </c>
      <c r="C61" s="195">
        <v>4459</v>
      </c>
      <c r="D61" s="195">
        <v>3438</v>
      </c>
      <c r="E61" s="195">
        <v>1818</v>
      </c>
      <c r="F61" s="195">
        <v>514</v>
      </c>
      <c r="G61" s="195">
        <v>1989</v>
      </c>
      <c r="H61" s="196">
        <f t="shared" si="32"/>
        <v>2.8696498054474708</v>
      </c>
      <c r="I61" s="197">
        <f t="shared" si="22"/>
        <v>-0.42146596858638741</v>
      </c>
      <c r="J61" s="196">
        <f t="shared" si="20"/>
        <v>1.0903349943263111E-3</v>
      </c>
      <c r="K61" s="198">
        <f t="shared" si="23"/>
        <v>9.9466411957973063E-3</v>
      </c>
      <c r="L61" s="195">
        <v>13976</v>
      </c>
      <c r="M61" s="195">
        <v>12867</v>
      </c>
      <c r="N61" s="195">
        <v>4615</v>
      </c>
      <c r="O61" s="195">
        <v>2160</v>
      </c>
      <c r="P61" s="195">
        <v>8666</v>
      </c>
      <c r="Q61" s="196">
        <f t="shared" si="33"/>
        <v>3.0120370370370368</v>
      </c>
      <c r="R61" s="197">
        <f t="shared" si="24"/>
        <v>-0.32649413227636592</v>
      </c>
      <c r="S61" s="196">
        <f t="shared" si="21"/>
        <v>3.8488459679940877E-3</v>
      </c>
      <c r="T61" s="198">
        <f t="shared" si="25"/>
        <v>4.3337150629853924E-2</v>
      </c>
      <c r="U61" s="195">
        <v>2686</v>
      </c>
      <c r="V61" s="195">
        <v>1513</v>
      </c>
      <c r="W61" s="195">
        <v>799</v>
      </c>
      <c r="X61" s="195">
        <v>330</v>
      </c>
      <c r="Y61" s="195">
        <v>64</v>
      </c>
      <c r="Z61" s="195">
        <v>111</v>
      </c>
      <c r="AA61" s="197">
        <f t="shared" si="26"/>
        <v>-0.95769993390614672</v>
      </c>
      <c r="AB61" s="196">
        <f t="shared" si="27"/>
        <v>6.4028812965834627E-4</v>
      </c>
      <c r="AC61" s="198">
        <f t="shared" si="28"/>
        <v>3.2005280871343772E-4</v>
      </c>
      <c r="AD61" s="195">
        <f t="shared" si="29"/>
        <v>-1402</v>
      </c>
      <c r="AE61" s="196">
        <f t="shared" si="30"/>
        <v>6.931391711054633E-4</v>
      </c>
      <c r="AF61" s="198">
        <f t="shared" si="34"/>
        <v>5.5509159011236855E-4</v>
      </c>
      <c r="AG61" s="198">
        <f t="shared" si="34"/>
        <v>-4.789289902364624E-6</v>
      </c>
      <c r="AH61" s="50"/>
      <c r="AI61" s="50"/>
      <c r="AJ61" s="50"/>
    </row>
    <row r="62" spans="2:36" x14ac:dyDescent="0.25">
      <c r="B62" s="194" t="s">
        <v>216</v>
      </c>
      <c r="C62" s="195">
        <v>10942</v>
      </c>
      <c r="D62" s="195">
        <v>11284</v>
      </c>
      <c r="E62" s="195">
        <v>2905</v>
      </c>
      <c r="F62" s="195">
        <v>4962</v>
      </c>
      <c r="G62" s="195">
        <v>10030</v>
      </c>
      <c r="H62" s="196">
        <f t="shared" si="32"/>
        <v>1.0213623538895606</v>
      </c>
      <c r="I62" s="197">
        <f t="shared" si="22"/>
        <v>-0.11113080467919179</v>
      </c>
      <c r="J62" s="196">
        <f t="shared" si="20"/>
        <v>5.4982704842096034E-3</v>
      </c>
      <c r="K62" s="198">
        <f t="shared" si="23"/>
        <v>0.14542554733942295</v>
      </c>
      <c r="L62" s="195">
        <v>6083</v>
      </c>
      <c r="M62" s="195">
        <v>5517</v>
      </c>
      <c r="N62" s="195">
        <v>1489</v>
      </c>
      <c r="O62" s="195">
        <v>2091</v>
      </c>
      <c r="P62" s="195">
        <v>5617</v>
      </c>
      <c r="Q62" s="196">
        <f t="shared" si="33"/>
        <v>1.6862745098039214</v>
      </c>
      <c r="R62" s="197">
        <f t="shared" si="24"/>
        <v>1.8125793003443968E-2</v>
      </c>
      <c r="S62" s="196">
        <f t="shared" si="21"/>
        <v>2.4946881839629344E-3</v>
      </c>
      <c r="T62" s="198">
        <f t="shared" si="25"/>
        <v>8.1441206321589091E-2</v>
      </c>
      <c r="U62" s="195">
        <v>1469</v>
      </c>
      <c r="V62" s="195">
        <v>964</v>
      </c>
      <c r="W62" s="195">
        <v>1172</v>
      </c>
      <c r="X62" s="195">
        <v>356</v>
      </c>
      <c r="Y62" s="195">
        <v>282</v>
      </c>
      <c r="Z62" s="195">
        <v>607</v>
      </c>
      <c r="AA62" s="197">
        <f t="shared" si="26"/>
        <v>-0.70746887966804972</v>
      </c>
      <c r="AB62" s="196">
        <f t="shared" si="27"/>
        <v>2.8212695713070884E-3</v>
      </c>
      <c r="AC62" s="198">
        <f t="shared" si="28"/>
        <v>4.0887342322749026E-3</v>
      </c>
      <c r="AD62" s="195">
        <f t="shared" si="29"/>
        <v>-357</v>
      </c>
      <c r="AE62" s="196">
        <f t="shared" si="30"/>
        <v>3.7904097014505966E-3</v>
      </c>
      <c r="AF62" s="198">
        <f t="shared" si="34"/>
        <v>8.800927939683921E-3</v>
      </c>
      <c r="AG62" s="198">
        <f t="shared" si="34"/>
        <v>-1.0257632009106128E-5</v>
      </c>
      <c r="AH62" s="50"/>
      <c r="AI62" s="50"/>
      <c r="AJ62" s="50"/>
    </row>
    <row r="63" spans="2:36" x14ac:dyDescent="0.25">
      <c r="B63" s="194" t="s">
        <v>242</v>
      </c>
      <c r="C63" s="195">
        <v>9679</v>
      </c>
      <c r="D63" s="195">
        <v>6770</v>
      </c>
      <c r="E63" s="195">
        <v>2032</v>
      </c>
      <c r="F63" s="195">
        <v>8812</v>
      </c>
      <c r="G63" s="195">
        <v>14123</v>
      </c>
      <c r="H63" s="196">
        <f t="shared" si="32"/>
        <v>0.60270086246028143</v>
      </c>
      <c r="I63" s="197">
        <f t="shared" si="22"/>
        <v>1.0861152141802068</v>
      </c>
      <c r="J63" s="196">
        <f t="shared" si="20"/>
        <v>7.7419814604678186E-3</v>
      </c>
      <c r="K63" s="198">
        <f t="shared" si="23"/>
        <v>0.23344187507231526</v>
      </c>
      <c r="L63" s="195">
        <v>4309</v>
      </c>
      <c r="M63" s="195">
        <v>4243</v>
      </c>
      <c r="N63" s="195">
        <v>806</v>
      </c>
      <c r="O63" s="195">
        <v>3089</v>
      </c>
      <c r="P63" s="195">
        <v>6289</v>
      </c>
      <c r="Q63" s="196">
        <f t="shared" si="33"/>
        <v>1.0359339592101002</v>
      </c>
      <c r="R63" s="197">
        <f t="shared" si="24"/>
        <v>0.48220598633042666</v>
      </c>
      <c r="S63" s="196">
        <f t="shared" si="21"/>
        <v>2.7931447372161111E-3</v>
      </c>
      <c r="T63" s="198">
        <f t="shared" si="25"/>
        <v>0.1039521314401891</v>
      </c>
      <c r="U63" s="195">
        <v>280</v>
      </c>
      <c r="V63" s="195">
        <v>227</v>
      </c>
      <c r="W63" s="195">
        <v>297</v>
      </c>
      <c r="X63" s="195">
        <v>77</v>
      </c>
      <c r="Y63" s="195">
        <v>170</v>
      </c>
      <c r="Z63" s="195">
        <v>265</v>
      </c>
      <c r="AA63" s="197">
        <f t="shared" si="26"/>
        <v>-0.25110132158590304</v>
      </c>
      <c r="AB63" s="196">
        <f t="shared" si="27"/>
        <v>1.7007653444049823E-3</v>
      </c>
      <c r="AC63" s="198">
        <f t="shared" si="28"/>
        <v>2.8099638010545629E-3</v>
      </c>
      <c r="AD63" s="195">
        <f t="shared" si="29"/>
        <v>38</v>
      </c>
      <c r="AE63" s="196">
        <f t="shared" si="30"/>
        <v>1.6547917148013313E-3</v>
      </c>
      <c r="AF63" s="198">
        <f t="shared" si="34"/>
        <v>4.3802376898791715E-3</v>
      </c>
      <c r="AG63" s="198">
        <f t="shared" si="34"/>
        <v>-4.1505036709020489E-6</v>
      </c>
      <c r="AH63" s="50"/>
      <c r="AI63" s="50"/>
      <c r="AJ63" s="50"/>
    </row>
    <row r="64" spans="2:36" x14ac:dyDescent="0.25">
      <c r="B64" s="194" t="s">
        <v>228</v>
      </c>
      <c r="C64" s="195">
        <v>2947</v>
      </c>
      <c r="D64" s="195">
        <v>6842</v>
      </c>
      <c r="E64" s="195">
        <v>553</v>
      </c>
      <c r="F64" s="195">
        <v>2600</v>
      </c>
      <c r="G64" s="195">
        <v>7526</v>
      </c>
      <c r="H64" s="196">
        <f t="shared" si="32"/>
        <v>1.8946153846153848</v>
      </c>
      <c r="I64" s="197">
        <f t="shared" si="22"/>
        <v>9.9970768781058261E-2</v>
      </c>
      <c r="J64" s="196">
        <f t="shared" si="20"/>
        <v>4.1256215019104163E-3</v>
      </c>
      <c r="K64" s="198">
        <f t="shared" si="23"/>
        <v>0.14285985459653386</v>
      </c>
      <c r="L64" s="195">
        <v>6086</v>
      </c>
      <c r="M64" s="195">
        <v>5096</v>
      </c>
      <c r="N64" s="195">
        <v>1006</v>
      </c>
      <c r="O64" s="195">
        <v>2039</v>
      </c>
      <c r="P64" s="195">
        <v>5124</v>
      </c>
      <c r="Q64" s="196">
        <f t="shared" si="33"/>
        <v>1.5129965669445808</v>
      </c>
      <c r="R64" s="197">
        <f t="shared" si="24"/>
        <v>5.494505494505475E-3</v>
      </c>
      <c r="S64" s="196">
        <f t="shared" si="21"/>
        <v>2.2757312185554702E-3</v>
      </c>
      <c r="T64" s="198">
        <f t="shared" si="25"/>
        <v>9.7264668476300747E-2</v>
      </c>
      <c r="U64" s="195">
        <v>139</v>
      </c>
      <c r="V64" s="195">
        <v>131</v>
      </c>
      <c r="W64" s="195">
        <v>349</v>
      </c>
      <c r="X64" s="195">
        <v>169</v>
      </c>
      <c r="Y64" s="195">
        <v>312</v>
      </c>
      <c r="Z64" s="195">
        <v>403</v>
      </c>
      <c r="AA64" s="197">
        <f t="shared" si="26"/>
        <v>1.3816793893129771</v>
      </c>
      <c r="AB64" s="196">
        <f t="shared" si="27"/>
        <v>3.1214046320844381E-3</v>
      </c>
      <c r="AC64" s="198">
        <f t="shared" si="28"/>
        <v>5.9224388299386876E-3</v>
      </c>
      <c r="AD64" s="195">
        <f t="shared" si="29"/>
        <v>272</v>
      </c>
      <c r="AE64" s="196">
        <f t="shared" si="30"/>
        <v>2.5165323059054209E-3</v>
      </c>
      <c r="AF64" s="198">
        <f t="shared" si="34"/>
        <v>7.6498168220041378E-3</v>
      </c>
      <c r="AG64" s="198">
        <f t="shared" si="34"/>
        <v>2.6227280980106246E-5</v>
      </c>
      <c r="AH64" s="50"/>
      <c r="AI64" s="50"/>
      <c r="AJ64" s="50"/>
    </row>
    <row r="65" spans="2:36" x14ac:dyDescent="0.25">
      <c r="B65" s="194" t="s">
        <v>238</v>
      </c>
      <c r="C65" s="195">
        <v>2940</v>
      </c>
      <c r="D65" s="195">
        <v>1514</v>
      </c>
      <c r="E65" s="195">
        <v>473</v>
      </c>
      <c r="F65" s="195">
        <v>1014</v>
      </c>
      <c r="G65" s="195">
        <v>5479</v>
      </c>
      <c r="H65" s="196">
        <f t="shared" si="32"/>
        <v>4.4033530571992108</v>
      </c>
      <c r="I65" s="197">
        <f t="shared" si="22"/>
        <v>2.61889035667107</v>
      </c>
      <c r="J65" s="196">
        <f t="shared" si="20"/>
        <v>3.0034919225308491E-3</v>
      </c>
      <c r="K65" s="198">
        <f t="shared" si="23"/>
        <v>0.18559669387893363</v>
      </c>
      <c r="L65" s="195">
        <v>1672</v>
      </c>
      <c r="M65" s="195">
        <v>1439</v>
      </c>
      <c r="N65" s="195">
        <v>416</v>
      </c>
      <c r="O65" s="195">
        <v>415</v>
      </c>
      <c r="P65" s="195">
        <v>2037</v>
      </c>
      <c r="Q65" s="196">
        <f t="shared" si="33"/>
        <v>3.9084337349397593</v>
      </c>
      <c r="R65" s="197">
        <f t="shared" si="24"/>
        <v>0.41556636553161908</v>
      </c>
      <c r="S65" s="196">
        <f t="shared" si="21"/>
        <v>9.0469642704869109E-4</v>
      </c>
      <c r="T65" s="198">
        <f t="shared" si="25"/>
        <v>6.9001727583753933E-2</v>
      </c>
      <c r="U65" s="195">
        <v>114</v>
      </c>
      <c r="V65" s="195">
        <v>146</v>
      </c>
      <c r="W65" s="195">
        <v>162</v>
      </c>
      <c r="X65" s="195">
        <v>36</v>
      </c>
      <c r="Y65" s="195">
        <v>105</v>
      </c>
      <c r="Z65" s="195">
        <v>142</v>
      </c>
      <c r="AA65" s="197">
        <f t="shared" si="26"/>
        <v>-0.28082191780821919</v>
      </c>
      <c r="AB65" s="196">
        <f t="shared" si="27"/>
        <v>1.0504727127207242E-3</v>
      </c>
      <c r="AC65" s="198">
        <f t="shared" si="28"/>
        <v>3.5567900816368008E-3</v>
      </c>
      <c r="AD65" s="195">
        <f t="shared" si="29"/>
        <v>-4</v>
      </c>
      <c r="AE65" s="196">
        <f t="shared" si="30"/>
        <v>8.8671857925203413E-4</v>
      </c>
      <c r="AF65" s="198">
        <f t="shared" si="34"/>
        <v>4.8101351580231025E-3</v>
      </c>
      <c r="AG65" s="198">
        <f t="shared" si="34"/>
        <v>-9.5126153520618944E-6</v>
      </c>
      <c r="AH65" s="50"/>
      <c r="AI65" s="50"/>
      <c r="AJ65" s="50"/>
    </row>
    <row r="66" spans="2:36" x14ac:dyDescent="0.25">
      <c r="B66" s="194" t="s">
        <v>234</v>
      </c>
      <c r="C66" s="195">
        <v>1550</v>
      </c>
      <c r="D66" s="195">
        <v>1731</v>
      </c>
      <c r="E66" s="195">
        <v>909</v>
      </c>
      <c r="F66" s="195">
        <v>3537</v>
      </c>
      <c r="G66" s="195">
        <v>2522</v>
      </c>
      <c r="H66" s="196">
        <f t="shared" si="32"/>
        <v>-0.2869663556686457</v>
      </c>
      <c r="I66" s="197">
        <f t="shared" si="22"/>
        <v>0.45696129404968233</v>
      </c>
      <c r="J66" s="196">
        <f t="shared" si="20"/>
        <v>1.3825162673157148E-3</v>
      </c>
      <c r="K66" s="198">
        <f t="shared" si="23"/>
        <v>0.14938103417639045</v>
      </c>
      <c r="L66" s="195">
        <v>1910</v>
      </c>
      <c r="M66" s="195">
        <v>2290</v>
      </c>
      <c r="N66" s="195">
        <v>1271</v>
      </c>
      <c r="O66" s="195">
        <v>3017</v>
      </c>
      <c r="P66" s="195">
        <v>3318</v>
      </c>
      <c r="Q66" s="196">
        <f t="shared" si="33"/>
        <v>9.9767981438515063E-2</v>
      </c>
      <c r="R66" s="197">
        <f t="shared" si="24"/>
        <v>0.44890829694323142</v>
      </c>
      <c r="S66" s="196">
        <f t="shared" si="21"/>
        <v>1.4736292316875586E-3</v>
      </c>
      <c r="T66" s="198">
        <f t="shared" si="25"/>
        <v>0.19652905289344311</v>
      </c>
      <c r="U66" s="195">
        <v>26</v>
      </c>
      <c r="V66" s="195">
        <v>27</v>
      </c>
      <c r="W66" s="195">
        <v>41</v>
      </c>
      <c r="X66" s="195">
        <v>30</v>
      </c>
      <c r="Y66" s="195">
        <v>13</v>
      </c>
      <c r="Z66" s="195">
        <v>34</v>
      </c>
      <c r="AA66" s="197">
        <f t="shared" si="26"/>
        <v>-0.5185185185185186</v>
      </c>
      <c r="AB66" s="196">
        <f t="shared" si="27"/>
        <v>1.3005852633685158E-4</v>
      </c>
      <c r="AC66" s="198">
        <f t="shared" si="28"/>
        <v>7.7000533080613632E-4</v>
      </c>
      <c r="AD66" s="195">
        <f t="shared" si="29"/>
        <v>7</v>
      </c>
      <c r="AE66" s="196">
        <f t="shared" si="30"/>
        <v>2.1231289925752929E-4</v>
      </c>
      <c r="AF66" s="198">
        <f t="shared" si="34"/>
        <v>2.0138600959545105E-3</v>
      </c>
      <c r="AG66" s="198">
        <f t="shared" si="34"/>
        <v>-3.0712463336996896E-5</v>
      </c>
      <c r="AH66" s="50"/>
      <c r="AI66" s="50"/>
      <c r="AJ66" s="50"/>
    </row>
    <row r="67" spans="2:36" x14ac:dyDescent="0.25">
      <c r="B67" s="194" t="s">
        <v>240</v>
      </c>
      <c r="C67" s="195">
        <v>2351</v>
      </c>
      <c r="D67" s="195">
        <v>1316</v>
      </c>
      <c r="E67" s="195">
        <v>504</v>
      </c>
      <c r="F67" s="195">
        <v>648</v>
      </c>
      <c r="G67" s="195">
        <v>910</v>
      </c>
      <c r="H67" s="196">
        <f t="shared" si="32"/>
        <v>0.40432098765432101</v>
      </c>
      <c r="I67" s="197">
        <f t="shared" si="22"/>
        <v>-0.30851063829787229</v>
      </c>
      <c r="J67" s="196">
        <f t="shared" si="20"/>
        <v>4.9884607583556716E-4</v>
      </c>
      <c r="K67" s="198">
        <f t="shared" si="23"/>
        <v>6.7945941909952956E-2</v>
      </c>
      <c r="L67" s="195">
        <v>1441</v>
      </c>
      <c r="M67" s="195">
        <v>1471</v>
      </c>
      <c r="N67" s="195">
        <v>593</v>
      </c>
      <c r="O67" s="195">
        <v>521</v>
      </c>
      <c r="P67" s="195">
        <v>1166</v>
      </c>
      <c r="Q67" s="196">
        <f t="shared" si="33"/>
        <v>1.238003838771593</v>
      </c>
      <c r="R67" s="197">
        <f t="shared" si="24"/>
        <v>-0.20734194425560848</v>
      </c>
      <c r="S67" s="196">
        <f t="shared" si="21"/>
        <v>5.1785765043631509E-4</v>
      </c>
      <c r="T67" s="198">
        <f t="shared" si="25"/>
        <v>8.7060404689016657E-2</v>
      </c>
      <c r="U67" s="195">
        <v>160</v>
      </c>
      <c r="V67" s="195">
        <v>164</v>
      </c>
      <c r="W67" s="195">
        <v>333</v>
      </c>
      <c r="X67" s="195">
        <v>82</v>
      </c>
      <c r="Y67" s="195">
        <v>182</v>
      </c>
      <c r="Z67" s="195">
        <v>189</v>
      </c>
      <c r="AA67" s="197">
        <f t="shared" si="26"/>
        <v>0.10975609756097571</v>
      </c>
      <c r="AB67" s="196">
        <f t="shared" si="27"/>
        <v>1.8208193687159222E-3</v>
      </c>
      <c r="AC67" s="198">
        <f t="shared" si="28"/>
        <v>1.3589188381990592E-2</v>
      </c>
      <c r="AD67" s="195">
        <f t="shared" si="29"/>
        <v>25</v>
      </c>
      <c r="AE67" s="196">
        <f t="shared" si="30"/>
        <v>1.1802099399903835E-3</v>
      </c>
      <c r="AF67" s="198">
        <f t="shared" si="34"/>
        <v>1.4111849473605614E-2</v>
      </c>
      <c r="AG67" s="198">
        <f t="shared" si="34"/>
        <v>8.1950345375177859E-6</v>
      </c>
      <c r="AH67" s="50"/>
      <c r="AI67" s="50"/>
      <c r="AJ67" s="50"/>
    </row>
    <row r="68" spans="2:36" x14ac:dyDescent="0.25">
      <c r="B68" s="194" t="s">
        <v>218</v>
      </c>
      <c r="C68" s="195">
        <v>361</v>
      </c>
      <c r="D68" s="195">
        <v>351</v>
      </c>
      <c r="E68" s="195">
        <v>172</v>
      </c>
      <c r="F68" s="195">
        <v>357</v>
      </c>
      <c r="G68" s="195">
        <v>691</v>
      </c>
      <c r="H68" s="196">
        <f t="shared" si="32"/>
        <v>0.93557422969187676</v>
      </c>
      <c r="I68" s="197">
        <f t="shared" si="22"/>
        <v>0.96866096866096862</v>
      </c>
      <c r="J68" s="196">
        <f t="shared" si="20"/>
        <v>3.7879410813448011E-4</v>
      </c>
      <c r="K68" s="198">
        <f t="shared" si="23"/>
        <v>7.6345155231466136E-2</v>
      </c>
      <c r="L68" s="195">
        <v>1223</v>
      </c>
      <c r="M68" s="195">
        <v>1391</v>
      </c>
      <c r="N68" s="195">
        <v>551</v>
      </c>
      <c r="O68" s="195">
        <v>265</v>
      </c>
      <c r="P68" s="195">
        <v>1150</v>
      </c>
      <c r="Q68" s="196">
        <f t="shared" si="33"/>
        <v>3.3396226415094343</v>
      </c>
      <c r="R68" s="197">
        <f t="shared" si="24"/>
        <v>-0.17325664989216394</v>
      </c>
      <c r="S68" s="196">
        <f t="shared" si="21"/>
        <v>5.1075154202552509E-4</v>
      </c>
      <c r="T68" s="198">
        <f t="shared" si="25"/>
        <v>0.12705778367031267</v>
      </c>
      <c r="U68" s="195">
        <v>208</v>
      </c>
      <c r="V68" s="195">
        <v>158</v>
      </c>
      <c r="W68" s="195">
        <v>126</v>
      </c>
      <c r="X68" s="195">
        <v>69</v>
      </c>
      <c r="Y68" s="195">
        <v>32</v>
      </c>
      <c r="Z68" s="195">
        <v>79</v>
      </c>
      <c r="AA68" s="197">
        <f t="shared" si="26"/>
        <v>-0.79746835443037978</v>
      </c>
      <c r="AB68" s="196">
        <f t="shared" si="27"/>
        <v>3.2014406482917313E-4</v>
      </c>
      <c r="AC68" s="198">
        <f t="shared" si="28"/>
        <v>3.5355209369130483E-3</v>
      </c>
      <c r="AD68" s="195">
        <f t="shared" si="29"/>
        <v>-79</v>
      </c>
      <c r="AE68" s="196">
        <f t="shared" si="30"/>
        <v>4.9331526592190627E-4</v>
      </c>
      <c r="AF68" s="198">
        <f t="shared" si="34"/>
        <v>8.7283173130040873E-3</v>
      </c>
      <c r="AG68" s="198">
        <f t="shared" si="34"/>
        <v>-8.8108314487943842E-5</v>
      </c>
      <c r="AH68" s="50"/>
      <c r="AI68" s="50"/>
      <c r="AJ68" s="50"/>
    </row>
    <row r="69" spans="2:36" x14ac:dyDescent="0.25">
      <c r="B69" s="200" t="s">
        <v>386</v>
      </c>
      <c r="C69" s="201">
        <f>C44-SUM(C45:C68)</f>
        <v>58614</v>
      </c>
      <c r="D69" s="201">
        <f>D44-SUM(D45:D68)</f>
        <v>84114</v>
      </c>
      <c r="E69" s="201">
        <f>E44-SUM(E45:E68)</f>
        <v>26105</v>
      </c>
      <c r="F69" s="201">
        <f>F44-SUM(F45:F68)</f>
        <v>33079</v>
      </c>
      <c r="G69" s="201">
        <f>G44-SUM(G45:G68)</f>
        <v>64586</v>
      </c>
      <c r="H69" s="202">
        <f t="shared" si="32"/>
        <v>0.95247740258169844</v>
      </c>
      <c r="I69" s="203">
        <f t="shared" si="22"/>
        <v>-0.23216111467769929</v>
      </c>
      <c r="J69" s="202">
        <f t="shared" si="20"/>
        <v>3.5404915004303233E-2</v>
      </c>
      <c r="K69" s="204">
        <f t="shared" si="23"/>
        <v>0.12747731655373465</v>
      </c>
      <c r="L69" s="201">
        <f>L44-SUM(L45:L68)</f>
        <v>42835</v>
      </c>
      <c r="M69" s="201">
        <f>M44-SUM(M45:M68)</f>
        <v>42211</v>
      </c>
      <c r="N69" s="201">
        <f>N44-SUM(N45:N68)</f>
        <v>13070</v>
      </c>
      <c r="O69" s="201">
        <f>O44-SUM(O45:O68)</f>
        <v>20285</v>
      </c>
      <c r="P69" s="201">
        <f>P44-SUM(P45:P68)</f>
        <v>45351</v>
      </c>
      <c r="Q69" s="202">
        <f t="shared" si="33"/>
        <v>1.2356913975844219</v>
      </c>
      <c r="R69" s="203">
        <f t="shared" si="24"/>
        <v>7.4388192651204665E-2</v>
      </c>
      <c r="S69" s="202">
        <f t="shared" si="21"/>
        <v>2.014182015860834E-2</v>
      </c>
      <c r="T69" s="204">
        <f t="shared" si="25"/>
        <v>8.9512027111578671E-2</v>
      </c>
      <c r="U69" s="201">
        <f t="shared" ref="U69:Z69" si="35">U44-SUM(U45:U68)</f>
        <v>12128</v>
      </c>
      <c r="V69" s="201">
        <f t="shared" si="35"/>
        <v>8091</v>
      </c>
      <c r="W69" s="201">
        <f t="shared" si="35"/>
        <v>10461</v>
      </c>
      <c r="X69" s="201">
        <f t="shared" si="35"/>
        <v>2601</v>
      </c>
      <c r="Y69" s="201">
        <f t="shared" si="35"/>
        <v>3467</v>
      </c>
      <c r="Z69" s="201">
        <f t="shared" si="35"/>
        <v>11045</v>
      </c>
      <c r="AA69" s="203">
        <f t="shared" si="26"/>
        <v>-0.57149919663824</v>
      </c>
      <c r="AB69" s="202">
        <f t="shared" si="27"/>
        <v>3.4685608523835725E-2</v>
      </c>
      <c r="AC69" s="204">
        <f t="shared" si="28"/>
        <v>6.8430287754590478E-3</v>
      </c>
      <c r="AD69" s="201">
        <f t="shared" si="29"/>
        <v>2954</v>
      </c>
      <c r="AE69" s="202">
        <f t="shared" si="30"/>
        <v>6.8970469773512094E-2</v>
      </c>
      <c r="AF69" s="204">
        <f t="shared" si="34"/>
        <v>2.1800188296782572E-2</v>
      </c>
      <c r="AG69" s="204">
        <f t="shared" si="34"/>
        <v>-1.1280027250496697E-6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6594C-E278-4FCE-9E5A-FF6057475304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401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</row>
    <row r="4" spans="1:34" ht="6" customHeight="1" x14ac:dyDescent="0.25"/>
    <row r="5" spans="1:34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2"/>
    </row>
    <row r="6" spans="1:34" s="184" customFormat="1" ht="72" customHeight="1" x14ac:dyDescent="0.25">
      <c r="B6" s="180"/>
      <c r="C6" s="181" t="s">
        <v>529</v>
      </c>
      <c r="D6" s="181" t="s">
        <v>530</v>
      </c>
      <c r="E6" s="181" t="s">
        <v>531</v>
      </c>
      <c r="F6" s="181" t="s">
        <v>532</v>
      </c>
      <c r="G6" s="181" t="s">
        <v>533</v>
      </c>
      <c r="H6" s="182" t="str">
        <f>CONCATENATE("var. ",RIGHT(G6,2),"/",RIGHT(F6,2))</f>
        <v>var. 23/22</v>
      </c>
      <c r="I6" s="182" t="str">
        <f>CONCATENATE("var. ",RIGHT(G6,2),"/",RIGHT(C6,2))</f>
        <v>var. 23/19</v>
      </c>
      <c r="J6" s="182" t="str">
        <f>CONCATENATE("Cuota s/ total lugares de residencia ",RIGHT(G6,4))</f>
        <v>Cuota s/ total lugares de residencia 2023</v>
      </c>
      <c r="K6" s="183" t="str">
        <f>CONCATENATE("cuota s/ Canarias ",RIGHT(G6,4))</f>
        <v>cuota s/ Canarias 2023</v>
      </c>
      <c r="L6" s="181" t="s">
        <v>529</v>
      </c>
      <c r="M6" s="181" t="s">
        <v>530</v>
      </c>
      <c r="N6" s="181" t="s">
        <v>531</v>
      </c>
      <c r="O6" s="181" t="s">
        <v>532</v>
      </c>
      <c r="P6" s="181" t="s">
        <v>533</v>
      </c>
      <c r="Q6" s="182" t="str">
        <f>CONCATENATE("var. ",RIGHT(P6,2),"/",RIGHT(O6,2))</f>
        <v>var. 23/22</v>
      </c>
      <c r="R6" s="182" t="str">
        <f>CONCATENATE("var. ",RIGHT(P6,2),"/",RIGHT(L6,2))</f>
        <v>var. 23/19</v>
      </c>
      <c r="S6" s="182" t="str">
        <f>CONCATENATE("Cuota s/ total lugares de residencia ",RIGHT(P6,4))</f>
        <v>Cuota s/ total lugares de residencia 2023</v>
      </c>
      <c r="T6" s="183" t="str">
        <f>CONCATENATE("cuota s/ Canarias ",RIGHT(P6,4))</f>
        <v>cuota s/ Canarias 2023</v>
      </c>
      <c r="U6" s="181" t="s">
        <v>534</v>
      </c>
      <c r="V6" s="181" t="s">
        <v>529</v>
      </c>
      <c r="W6" s="181" t="s">
        <v>530</v>
      </c>
      <c r="X6" s="181" t="s">
        <v>531</v>
      </c>
      <c r="Y6" s="181" t="s">
        <v>532</v>
      </c>
      <c r="Z6" s="181" t="s">
        <v>533</v>
      </c>
      <c r="AA6" s="182" t="str">
        <f>CONCATENATE("var. ",RIGHT(Z6,2),"/",RIGHT(Y6,2))</f>
        <v>var. 23/22</v>
      </c>
      <c r="AB6" s="182" t="str">
        <f>CONCATENATE("var. ",RIGHT(Z6,2),"/",RIGHT(V6,2))</f>
        <v>var. 23/19</v>
      </c>
      <c r="AC6" s="181" t="str">
        <f>CONCATENATE("dif. ",RIGHT(Z6,2),"/",RIGHT(Y6,2))</f>
        <v>dif. 23/22</v>
      </c>
      <c r="AD6" s="181" t="str">
        <f>CONCATENATE("dif. ",RIGHT(Z6,2),"/",RIGHT(V6,2))</f>
        <v>dif. 23/19</v>
      </c>
      <c r="AE6" s="182" t="str">
        <f>CONCATENATE("Cuota s/ total lugares de residencia ",RIGHT(Z6,4))</f>
        <v>Cuota s/ total lugares de residencia 2023</v>
      </c>
      <c r="AF6" s="183" t="str">
        <f>CONCATENATE("cuota s/ Canarias ",RIGHT(V6,4))</f>
        <v>cuota s/ Canarias 2019</v>
      </c>
      <c r="AG6" s="183" t="str">
        <f>CONCATENATE("cuota s/ Canarias ",RIGHT(Z6,4))</f>
        <v>cuota s/ Canarias 2023</v>
      </c>
    </row>
    <row r="7" spans="1:34" x14ac:dyDescent="0.25">
      <c r="A7" s="1"/>
      <c r="B7" s="185" t="s">
        <v>134</v>
      </c>
      <c r="C7" s="186">
        <f>C8+C11</f>
        <v>6345977</v>
      </c>
      <c r="D7" s="186">
        <f>D8+D11</f>
        <v>2431075</v>
      </c>
      <c r="E7" s="186">
        <f>E8+E11</f>
        <v>2193929</v>
      </c>
      <c r="F7" s="186">
        <f>F8+F11</f>
        <v>6365657</v>
      </c>
      <c r="G7" s="186">
        <f>G8+G11</f>
        <v>7001834</v>
      </c>
      <c r="H7" s="187">
        <f>IFERROR(G7/F7-1,"-")</f>
        <v>9.9938937960370788E-2</v>
      </c>
      <c r="I7" s="187">
        <f>IFERROR(G7/C7-1,"-")</f>
        <v>0.10335004365758027</v>
      </c>
      <c r="J7" s="187">
        <f>G7/G$7</f>
        <v>1</v>
      </c>
      <c r="K7" s="188">
        <f>G7/$G7</f>
        <v>1</v>
      </c>
      <c r="L7" s="186">
        <f>L8+L11</f>
        <v>1690003</v>
      </c>
      <c r="M7" s="186">
        <f>M8+M11</f>
        <v>681100</v>
      </c>
      <c r="N7" s="186">
        <f>N8+N11</f>
        <v>684705</v>
      </c>
      <c r="O7" s="186">
        <f>O8+O11</f>
        <v>1679422</v>
      </c>
      <c r="P7" s="186">
        <f>P8+P11</f>
        <v>1849078</v>
      </c>
      <c r="Q7" s="187">
        <f>IFERROR(P7/O7-1,"-")</f>
        <v>0.10102047013794024</v>
      </c>
      <c r="R7" s="187">
        <f>IFERROR(P7/L7-1,"-")</f>
        <v>9.4127051845469989E-2</v>
      </c>
      <c r="S7" s="187">
        <f>P7/P$7</f>
        <v>1</v>
      </c>
      <c r="T7" s="188">
        <f>P7/$G7</f>
        <v>0.26408480977983767</v>
      </c>
      <c r="U7" s="186">
        <f t="shared" ref="U7:Z7" si="0">U8+U11</f>
        <v>2343218</v>
      </c>
      <c r="V7" s="186">
        <f t="shared" si="0"/>
        <v>2366450</v>
      </c>
      <c r="W7" s="186">
        <f t="shared" si="0"/>
        <v>914906</v>
      </c>
      <c r="X7" s="186">
        <f t="shared" si="0"/>
        <v>808744</v>
      </c>
      <c r="Y7" s="186">
        <f t="shared" si="0"/>
        <v>2458403</v>
      </c>
      <c r="Z7" s="186">
        <f t="shared" si="0"/>
        <v>2700160</v>
      </c>
      <c r="AA7" s="187">
        <f>IFERROR(Z7/Y7-1,"-")</f>
        <v>9.8339043679982474E-2</v>
      </c>
      <c r="AB7" s="187">
        <f>IFERROR(Z7/V7-1,"-")</f>
        <v>0.14101713537154814</v>
      </c>
      <c r="AC7" s="186">
        <f>Z7-Y7</f>
        <v>241757</v>
      </c>
      <c r="AD7" s="186">
        <f>Z7-V7</f>
        <v>333710</v>
      </c>
      <c r="AE7" s="187">
        <f>Z7/Z$7</f>
        <v>1</v>
      </c>
      <c r="AF7" s="188">
        <f t="shared" ref="AF7:AF36" si="1">V7/$C7</f>
        <v>0.3729055431496206</v>
      </c>
      <c r="AG7" s="188">
        <f t="shared" ref="AG7:AG15" si="2">Z7/$G7</f>
        <v>0.38563610619731914</v>
      </c>
      <c r="AH7" s="121"/>
    </row>
    <row r="8" spans="1:34" x14ac:dyDescent="0.25">
      <c r="A8" s="1" t="s">
        <v>166</v>
      </c>
      <c r="B8" s="189" t="s">
        <v>167</v>
      </c>
      <c r="C8" s="190">
        <v>1396239</v>
      </c>
      <c r="D8" s="190">
        <v>576608</v>
      </c>
      <c r="E8" s="190">
        <v>1066599</v>
      </c>
      <c r="F8" s="190">
        <v>1475749</v>
      </c>
      <c r="G8" s="190">
        <v>1499532</v>
      </c>
      <c r="H8" s="191">
        <f>IFERROR(G8/F8-1,"-")</f>
        <v>1.6115884205240905E-2</v>
      </c>
      <c r="I8" s="192">
        <f>IFERROR(G8/C8-1,"-")</f>
        <v>7.3979454806806011E-2</v>
      </c>
      <c r="J8" s="191">
        <f>G8/G$7</f>
        <v>0.2141627465032733</v>
      </c>
      <c r="K8" s="193">
        <f>G8/$G8</f>
        <v>1</v>
      </c>
      <c r="L8" s="190">
        <v>435371</v>
      </c>
      <c r="M8" s="190">
        <v>188386</v>
      </c>
      <c r="N8" s="190">
        <v>386261</v>
      </c>
      <c r="O8" s="190">
        <v>477557</v>
      </c>
      <c r="P8" s="190">
        <v>473383</v>
      </c>
      <c r="Q8" s="191">
        <f>IFERROR(P8/O8-1,"-")</f>
        <v>-8.7403179096945394E-3</v>
      </c>
      <c r="R8" s="192">
        <f>IFERROR(P8/L8-1,"-")</f>
        <v>8.7309444129259894E-2</v>
      </c>
      <c r="S8" s="191">
        <f>P8/P$7</f>
        <v>0.25601029269722531</v>
      </c>
      <c r="T8" s="193">
        <f>P8/$G8</f>
        <v>0.31568716106091765</v>
      </c>
      <c r="U8" s="190">
        <v>577957</v>
      </c>
      <c r="V8" s="190">
        <v>590477</v>
      </c>
      <c r="W8" s="190">
        <v>231991</v>
      </c>
      <c r="X8" s="190">
        <v>413182</v>
      </c>
      <c r="Y8" s="190">
        <v>592134</v>
      </c>
      <c r="Z8" s="190">
        <v>616852</v>
      </c>
      <c r="AA8" s="191">
        <f>IFERROR(Z8/Y8-1,"-")</f>
        <v>4.1743929583506478E-2</v>
      </c>
      <c r="AB8" s="192">
        <f t="shared" ref="AB8:AB36" si="3">IFERROR(Z8/V8-1,"-")</f>
        <v>4.4667277472280942E-2</v>
      </c>
      <c r="AC8" s="190">
        <f t="shared" ref="AC8:AC35" si="4">Z8-Y8</f>
        <v>24718</v>
      </c>
      <c r="AD8" s="190">
        <f t="shared" ref="AD8:AD36" si="5">Z8-V8</f>
        <v>26375</v>
      </c>
      <c r="AE8" s="191">
        <f>Z8/Z$7</f>
        <v>0.22845016591609385</v>
      </c>
      <c r="AF8" s="193">
        <f t="shared" si="1"/>
        <v>0.42290539083924744</v>
      </c>
      <c r="AG8" s="193">
        <f t="shared" si="2"/>
        <v>0.41136301192638769</v>
      </c>
      <c r="AH8" s="121"/>
    </row>
    <row r="9" spans="1:34" x14ac:dyDescent="0.25">
      <c r="A9" s="206" t="s">
        <v>98</v>
      </c>
      <c r="B9" s="194" t="s">
        <v>98</v>
      </c>
      <c r="C9" s="195">
        <v>596381</v>
      </c>
      <c r="D9" s="195">
        <v>254549</v>
      </c>
      <c r="E9" s="195">
        <v>589282</v>
      </c>
      <c r="F9" s="195">
        <v>649088</v>
      </c>
      <c r="G9" s="195">
        <v>661324</v>
      </c>
      <c r="H9" s="196">
        <f>IFERROR(G9/F9-1,"-")</f>
        <v>1.8851064878722124E-2</v>
      </c>
      <c r="I9" s="197">
        <f>IFERROR(G9/C9-1,"-")</f>
        <v>0.10889515259540472</v>
      </c>
      <c r="J9" s="196">
        <f>G9/G$7</f>
        <v>9.4450111213719143E-2</v>
      </c>
      <c r="K9" s="198">
        <f>G9/$G9</f>
        <v>1</v>
      </c>
      <c r="L9" s="195">
        <v>224209</v>
      </c>
      <c r="M9" s="195">
        <v>107170</v>
      </c>
      <c r="N9" s="195">
        <v>262706</v>
      </c>
      <c r="O9" s="195">
        <v>251613</v>
      </c>
      <c r="P9" s="195">
        <v>265195</v>
      </c>
      <c r="Q9" s="196">
        <f>IFERROR(P9/O9-1,"-")</f>
        <v>5.3979722828311649E-2</v>
      </c>
      <c r="R9" s="197">
        <f>IFERROR(P9/L9-1,"-")</f>
        <v>0.18280265288190933</v>
      </c>
      <c r="S9" s="196">
        <f>P9/P$7</f>
        <v>0.14342012613854041</v>
      </c>
      <c r="T9" s="198">
        <f>P9/$G9</f>
        <v>0.40100616339343498</v>
      </c>
      <c r="U9" s="195">
        <v>221301</v>
      </c>
      <c r="V9" s="195">
        <v>215458</v>
      </c>
      <c r="W9" s="195">
        <v>85272</v>
      </c>
      <c r="X9" s="195">
        <v>212682</v>
      </c>
      <c r="Y9" s="195">
        <v>235952</v>
      </c>
      <c r="Z9" s="195">
        <v>240450</v>
      </c>
      <c r="AA9" s="196">
        <f>IFERROR(Z9/Y9-1,"-")</f>
        <v>1.9063199294771849E-2</v>
      </c>
      <c r="AB9" s="197">
        <f t="shared" si="3"/>
        <v>0.11599476464090452</v>
      </c>
      <c r="AC9" s="195">
        <f t="shared" si="4"/>
        <v>4498</v>
      </c>
      <c r="AD9" s="195">
        <f t="shared" si="5"/>
        <v>24992</v>
      </c>
      <c r="AE9" s="196">
        <f>Z9/Z$7</f>
        <v>8.905027850201469E-2</v>
      </c>
      <c r="AF9" s="198">
        <f t="shared" si="1"/>
        <v>0.36127576163559871</v>
      </c>
      <c r="AG9" s="198">
        <f t="shared" si="2"/>
        <v>0.36358880064839627</v>
      </c>
      <c r="AH9" s="121"/>
    </row>
    <row r="10" spans="1:34" x14ac:dyDescent="0.25">
      <c r="A10" s="206" t="s">
        <v>171</v>
      </c>
      <c r="B10" s="194" t="s">
        <v>171</v>
      </c>
      <c r="C10" s="195">
        <v>799858</v>
      </c>
      <c r="D10" s="195">
        <v>322059</v>
      </c>
      <c r="E10" s="195">
        <v>477317</v>
      </c>
      <c r="F10" s="195">
        <v>826661</v>
      </c>
      <c r="G10" s="195">
        <v>838208</v>
      </c>
      <c r="H10" s="196">
        <f>IFERROR(G10/F10-1,"-")</f>
        <v>1.3968240911328866E-2</v>
      </c>
      <c r="I10" s="197">
        <f>IFERROR(G10/C10-1,"-")</f>
        <v>4.7946010416848983E-2</v>
      </c>
      <c r="J10" s="196">
        <f>G10/G$7</f>
        <v>0.11971263528955414</v>
      </c>
      <c r="K10" s="198">
        <f>G10/$G10</f>
        <v>1</v>
      </c>
      <c r="L10" s="195">
        <v>211162</v>
      </c>
      <c r="M10" s="195">
        <v>81216</v>
      </c>
      <c r="N10" s="195">
        <v>123555</v>
      </c>
      <c r="O10" s="195">
        <v>225944</v>
      </c>
      <c r="P10" s="195">
        <v>208188</v>
      </c>
      <c r="Q10" s="196">
        <f>IFERROR(P10/O10-1,"-")</f>
        <v>-7.8585844279998596E-2</v>
      </c>
      <c r="R10" s="197">
        <f>IFERROR(P10/L10-1,"-")</f>
        <v>-1.4083973442191255E-2</v>
      </c>
      <c r="S10" s="196">
        <f>P10/P$7</f>
        <v>0.11259016655868492</v>
      </c>
      <c r="T10" s="198">
        <f>P10/$G10</f>
        <v>0.24837271894326945</v>
      </c>
      <c r="U10" s="195">
        <v>356656</v>
      </c>
      <c r="V10" s="195">
        <v>375019</v>
      </c>
      <c r="W10" s="195">
        <v>146719</v>
      </c>
      <c r="X10" s="195">
        <v>200500</v>
      </c>
      <c r="Y10" s="195">
        <v>356182</v>
      </c>
      <c r="Z10" s="195">
        <v>376402</v>
      </c>
      <c r="AA10" s="196">
        <f>IFERROR(Z10/Y10-1,"-")</f>
        <v>5.6768730592786865E-2</v>
      </c>
      <c r="AB10" s="197">
        <f t="shared" si="3"/>
        <v>3.6878131508004675E-3</v>
      </c>
      <c r="AC10" s="195">
        <f t="shared" si="4"/>
        <v>20220</v>
      </c>
      <c r="AD10" s="195">
        <f t="shared" si="5"/>
        <v>1383</v>
      </c>
      <c r="AE10" s="196">
        <f>Z10/Z$7</f>
        <v>0.13939988741407916</v>
      </c>
      <c r="AF10" s="198">
        <f t="shared" si="1"/>
        <v>0.46885697211254995</v>
      </c>
      <c r="AG10" s="198">
        <f t="shared" si="2"/>
        <v>0.44905560433687103</v>
      </c>
      <c r="AH10" s="121"/>
    </row>
    <row r="11" spans="1:34" x14ac:dyDescent="0.25">
      <c r="A11" s="1"/>
      <c r="B11" s="189" t="s">
        <v>179</v>
      </c>
      <c r="C11" s="190">
        <v>4949738</v>
      </c>
      <c r="D11" s="190">
        <v>1854467</v>
      </c>
      <c r="E11" s="190">
        <v>1127330</v>
      </c>
      <c r="F11" s="190">
        <v>4889908</v>
      </c>
      <c r="G11" s="190">
        <v>5502302</v>
      </c>
      <c r="H11" s="191">
        <f>IFERROR(G11/F11-1,"-")</f>
        <v>0.12523630301428978</v>
      </c>
      <c r="I11" s="192">
        <f>IFERROR(G11/C11-1,"-")</f>
        <v>0.11163499967068957</v>
      </c>
      <c r="J11" s="191">
        <f>G11/G$7</f>
        <v>0.78583725349672673</v>
      </c>
      <c r="K11" s="193">
        <f>G11/$G11</f>
        <v>1</v>
      </c>
      <c r="L11" s="190">
        <v>1254632</v>
      </c>
      <c r="M11" s="190">
        <v>492714</v>
      </c>
      <c r="N11" s="190">
        <v>298444</v>
      </c>
      <c r="O11" s="190">
        <v>1201865</v>
      </c>
      <c r="P11" s="190">
        <v>1375695</v>
      </c>
      <c r="Q11" s="191">
        <f>IFERROR(P11/O11-1,"-")</f>
        <v>0.14463354869307277</v>
      </c>
      <c r="R11" s="192">
        <f>IFERROR(P11/L11-1,"-")</f>
        <v>9.6492836146375938E-2</v>
      </c>
      <c r="S11" s="191">
        <f>P11/P$7</f>
        <v>0.74398970730277469</v>
      </c>
      <c r="T11" s="193">
        <f>P11/$G11</f>
        <v>0.25002171818268065</v>
      </c>
      <c r="U11" s="190">
        <v>1765261</v>
      </c>
      <c r="V11" s="190">
        <v>1775973</v>
      </c>
      <c r="W11" s="190">
        <v>682915</v>
      </c>
      <c r="X11" s="190">
        <v>395562</v>
      </c>
      <c r="Y11" s="190">
        <v>1866269</v>
      </c>
      <c r="Z11" s="190">
        <v>2083308</v>
      </c>
      <c r="AA11" s="191">
        <f>IFERROR(Z11/Y11-1,"-")</f>
        <v>0.11629566798784108</v>
      </c>
      <c r="AB11" s="192">
        <f t="shared" si="3"/>
        <v>0.17305161733877705</v>
      </c>
      <c r="AC11" s="190">
        <f t="shared" si="4"/>
        <v>217039</v>
      </c>
      <c r="AD11" s="190">
        <f t="shared" si="5"/>
        <v>307335</v>
      </c>
      <c r="AE11" s="191">
        <f>Z11/Z$7</f>
        <v>0.77154983408390609</v>
      </c>
      <c r="AF11" s="193">
        <f t="shared" si="1"/>
        <v>0.3588014153476406</v>
      </c>
      <c r="AG11" s="193">
        <f t="shared" si="2"/>
        <v>0.37862480103782015</v>
      </c>
      <c r="AH11" s="121"/>
    </row>
    <row r="12" spans="1:34" s="113" customFormat="1" x14ac:dyDescent="0.25">
      <c r="B12" s="194" t="s">
        <v>183</v>
      </c>
      <c r="C12" s="195">
        <v>1754187</v>
      </c>
      <c r="D12" s="195">
        <v>557324</v>
      </c>
      <c r="E12" s="195">
        <v>134885</v>
      </c>
      <c r="F12" s="195">
        <v>1841487</v>
      </c>
      <c r="G12" s="195">
        <v>2124507</v>
      </c>
      <c r="H12" s="196">
        <f t="shared" ref="H12:H36" si="6">IFERROR(G12/F12-1,"-")</f>
        <v>0.15369101166611543</v>
      </c>
      <c r="I12" s="197">
        <f t="shared" ref="I12:I36" si="7">IFERROR(G12/C12-1,"-")</f>
        <v>0.21110634157019748</v>
      </c>
      <c r="J12" s="196">
        <f t="shared" ref="J12:J36" si="8">G12/G$7</f>
        <v>0.30342150356606568</v>
      </c>
      <c r="K12" s="198">
        <f t="shared" ref="K12:K36" si="9">G12/$G12</f>
        <v>1</v>
      </c>
      <c r="L12" s="195">
        <v>284202</v>
      </c>
      <c r="M12" s="195">
        <v>87392</v>
      </c>
      <c r="N12" s="195">
        <v>24711</v>
      </c>
      <c r="O12" s="195">
        <v>299659</v>
      </c>
      <c r="P12" s="195">
        <v>354653</v>
      </c>
      <c r="Q12" s="196">
        <f t="shared" ref="Q12:Q36" si="10">IFERROR(P12/O12-1,"-")</f>
        <v>0.18352193660127014</v>
      </c>
      <c r="R12" s="197">
        <f t="shared" ref="R12:R36" si="11">IFERROR(P12/L12-1,"-")</f>
        <v>0.24789058486569404</v>
      </c>
      <c r="S12" s="196">
        <f t="shared" ref="S12:S29" si="12">P12/P$7</f>
        <v>0.19179991325406501</v>
      </c>
      <c r="T12" s="198">
        <f t="shared" ref="T12:T36" si="13">P12/$G12</f>
        <v>0.16693425815965773</v>
      </c>
      <c r="U12" s="195">
        <v>715548</v>
      </c>
      <c r="V12" s="195">
        <v>764042</v>
      </c>
      <c r="W12" s="195">
        <v>260165</v>
      </c>
      <c r="X12" s="195">
        <v>57406</v>
      </c>
      <c r="Y12" s="195">
        <v>854957</v>
      </c>
      <c r="Z12" s="195">
        <v>949777</v>
      </c>
      <c r="AA12" s="196">
        <f t="shared" ref="AA12:AA36" si="14">IFERROR(Z12/Y12-1,"-")</f>
        <v>0.1109061625321508</v>
      </c>
      <c r="AB12" s="197">
        <f t="shared" si="3"/>
        <v>0.24309527486708848</v>
      </c>
      <c r="AC12" s="195">
        <f t="shared" si="4"/>
        <v>94820</v>
      </c>
      <c r="AD12" s="195">
        <f t="shared" si="5"/>
        <v>185735</v>
      </c>
      <c r="AE12" s="196">
        <f t="shared" ref="AE12:AE36" si="15">Z12/Z$7</f>
        <v>0.35174841490874614</v>
      </c>
      <c r="AF12" s="198">
        <f t="shared" si="1"/>
        <v>0.43555333610384755</v>
      </c>
      <c r="AG12" s="198">
        <f t="shared" si="2"/>
        <v>0.44705759971607528</v>
      </c>
      <c r="AH12" s="212"/>
    </row>
    <row r="13" spans="1:34" s="113" customFormat="1" x14ac:dyDescent="0.25">
      <c r="B13" s="194" t="s">
        <v>187</v>
      </c>
      <c r="C13" s="195">
        <v>1111636</v>
      </c>
      <c r="D13" s="195">
        <v>430820</v>
      </c>
      <c r="E13" s="195">
        <v>296495</v>
      </c>
      <c r="F13" s="195">
        <v>918260</v>
      </c>
      <c r="G13" s="195">
        <v>992396</v>
      </c>
      <c r="H13" s="196">
        <f t="shared" si="6"/>
        <v>8.0735303726613417E-2</v>
      </c>
      <c r="I13" s="197">
        <f t="shared" si="7"/>
        <v>-0.10726532785911935</v>
      </c>
      <c r="J13" s="196">
        <f t="shared" si="8"/>
        <v>0.1417337229074554</v>
      </c>
      <c r="K13" s="198">
        <f t="shared" si="9"/>
        <v>1</v>
      </c>
      <c r="L13" s="195">
        <v>290710</v>
      </c>
      <c r="M13" s="195">
        <v>106092</v>
      </c>
      <c r="N13" s="195">
        <v>76455</v>
      </c>
      <c r="O13" s="195">
        <v>245561</v>
      </c>
      <c r="P13" s="195">
        <v>264677</v>
      </c>
      <c r="Q13" s="196">
        <f t="shared" si="10"/>
        <v>7.784623779834754E-2</v>
      </c>
      <c r="R13" s="197">
        <f t="shared" si="11"/>
        <v>-8.9549723091740918E-2</v>
      </c>
      <c r="S13" s="196">
        <f t="shared" si="12"/>
        <v>0.1431399865230131</v>
      </c>
      <c r="T13" s="198">
        <f t="shared" si="13"/>
        <v>0.2667050250101774</v>
      </c>
      <c r="U13" s="195">
        <v>315515</v>
      </c>
      <c r="V13" s="195">
        <v>273253</v>
      </c>
      <c r="W13" s="195">
        <v>101597</v>
      </c>
      <c r="X13" s="195">
        <v>64653</v>
      </c>
      <c r="Y13" s="195">
        <v>208666</v>
      </c>
      <c r="Z13" s="195">
        <v>239857</v>
      </c>
      <c r="AA13" s="196">
        <f t="shared" si="14"/>
        <v>0.14947811334860495</v>
      </c>
      <c r="AB13" s="197">
        <f t="shared" si="3"/>
        <v>-0.12221640750513263</v>
      </c>
      <c r="AC13" s="195">
        <f t="shared" si="4"/>
        <v>31191</v>
      </c>
      <c r="AD13" s="195">
        <f t="shared" si="5"/>
        <v>-33396</v>
      </c>
      <c r="AE13" s="196">
        <f t="shared" si="15"/>
        <v>8.8830661886703008E-2</v>
      </c>
      <c r="AF13" s="198">
        <f t="shared" si="1"/>
        <v>0.24581157861026451</v>
      </c>
      <c r="AG13" s="198">
        <f t="shared" si="2"/>
        <v>0.24169484762131246</v>
      </c>
      <c r="AH13" s="212"/>
    </row>
    <row r="14" spans="1:34" x14ac:dyDescent="0.25">
      <c r="A14" s="1"/>
      <c r="B14" s="194" t="s">
        <v>191</v>
      </c>
      <c r="C14" s="195">
        <v>287416</v>
      </c>
      <c r="D14" s="195">
        <v>104790</v>
      </c>
      <c r="E14" s="195">
        <v>148541</v>
      </c>
      <c r="F14" s="195">
        <v>317180</v>
      </c>
      <c r="G14" s="195">
        <v>344890</v>
      </c>
      <c r="H14" s="196">
        <f t="shared" si="6"/>
        <v>8.7363642095970695E-2</v>
      </c>
      <c r="I14" s="197">
        <f t="shared" si="7"/>
        <v>0.19996799064770232</v>
      </c>
      <c r="J14" s="196">
        <f t="shared" si="8"/>
        <v>4.9257094641204008E-2</v>
      </c>
      <c r="K14" s="198">
        <f t="shared" si="9"/>
        <v>1</v>
      </c>
      <c r="L14" s="195">
        <v>46758</v>
      </c>
      <c r="M14" s="195">
        <v>15917</v>
      </c>
      <c r="N14" s="195">
        <v>27193</v>
      </c>
      <c r="O14" s="195">
        <v>50906</v>
      </c>
      <c r="P14" s="195">
        <v>56940</v>
      </c>
      <c r="Q14" s="196">
        <f t="shared" si="10"/>
        <v>0.11853219659765046</v>
      </c>
      <c r="R14" s="197">
        <f t="shared" si="11"/>
        <v>0.21775952778134222</v>
      </c>
      <c r="S14" s="196">
        <f t="shared" si="12"/>
        <v>3.0793725305260242E-2</v>
      </c>
      <c r="T14" s="198">
        <f t="shared" si="13"/>
        <v>0.16509611760271392</v>
      </c>
      <c r="U14" s="195">
        <v>91238</v>
      </c>
      <c r="V14" s="195">
        <v>96024</v>
      </c>
      <c r="W14" s="195">
        <v>37686</v>
      </c>
      <c r="X14" s="195">
        <v>56994</v>
      </c>
      <c r="Y14" s="195">
        <v>108663</v>
      </c>
      <c r="Z14" s="195">
        <v>120975</v>
      </c>
      <c r="AA14" s="196">
        <f t="shared" si="14"/>
        <v>0.11330443665277046</v>
      </c>
      <c r="AB14" s="197">
        <f t="shared" si="3"/>
        <v>0.25984128967758058</v>
      </c>
      <c r="AC14" s="195">
        <f t="shared" si="4"/>
        <v>12312</v>
      </c>
      <c r="AD14" s="195">
        <f t="shared" si="5"/>
        <v>24951</v>
      </c>
      <c r="AE14" s="196">
        <f t="shared" si="15"/>
        <v>4.4802900568855178E-2</v>
      </c>
      <c r="AF14" s="198">
        <f t="shared" si="1"/>
        <v>0.33409413532997467</v>
      </c>
      <c r="AG14" s="198">
        <f t="shared" si="2"/>
        <v>0.35076401171387978</v>
      </c>
      <c r="AH14" s="121"/>
    </row>
    <row r="15" spans="1:34" x14ac:dyDescent="0.25">
      <c r="A15" s="1"/>
      <c r="B15" s="194" t="s">
        <v>200</v>
      </c>
      <c r="C15" s="195">
        <v>210027</v>
      </c>
      <c r="D15" s="195">
        <v>83280</v>
      </c>
      <c r="E15" s="195">
        <v>65608</v>
      </c>
      <c r="F15" s="195">
        <v>279018</v>
      </c>
      <c r="G15" s="195">
        <v>249340</v>
      </c>
      <c r="H15" s="196">
        <f t="shared" si="6"/>
        <v>-0.1063658975406605</v>
      </c>
      <c r="I15" s="197">
        <f t="shared" si="7"/>
        <v>0.18718069581529995</v>
      </c>
      <c r="J15" s="196">
        <f t="shared" si="8"/>
        <v>3.5610670004458833E-2</v>
      </c>
      <c r="K15" s="198">
        <f t="shared" si="9"/>
        <v>1</v>
      </c>
      <c r="L15" s="195">
        <v>89595</v>
      </c>
      <c r="M15" s="195">
        <v>33203</v>
      </c>
      <c r="N15" s="195">
        <v>29573</v>
      </c>
      <c r="O15" s="195">
        <v>112497</v>
      </c>
      <c r="P15" s="195">
        <v>105430</v>
      </c>
      <c r="Q15" s="196">
        <f t="shared" si="10"/>
        <v>-6.2819452963190137E-2</v>
      </c>
      <c r="R15" s="197">
        <f t="shared" si="11"/>
        <v>0.17673977342485636</v>
      </c>
      <c r="S15" s="196">
        <f t="shared" si="12"/>
        <v>5.701760553097273E-2</v>
      </c>
      <c r="T15" s="198">
        <f t="shared" si="13"/>
        <v>0.42283628779979143</v>
      </c>
      <c r="U15" s="195">
        <v>68411</v>
      </c>
      <c r="V15" s="195">
        <v>61647</v>
      </c>
      <c r="W15" s="195">
        <v>24996</v>
      </c>
      <c r="X15" s="195">
        <v>21242</v>
      </c>
      <c r="Y15" s="195">
        <v>85989</v>
      </c>
      <c r="Z15" s="195">
        <v>77271</v>
      </c>
      <c r="AA15" s="196">
        <f t="shared" si="14"/>
        <v>-0.10138506087987997</v>
      </c>
      <c r="AB15" s="197">
        <f t="shared" si="3"/>
        <v>0.25344298992651715</v>
      </c>
      <c r="AC15" s="195">
        <f t="shared" si="4"/>
        <v>-8718</v>
      </c>
      <c r="AD15" s="195">
        <f t="shared" si="5"/>
        <v>15624</v>
      </c>
      <c r="AE15" s="196">
        <f t="shared" si="15"/>
        <v>2.8617193055226357E-2</v>
      </c>
      <c r="AF15" s="198">
        <f t="shared" si="1"/>
        <v>0.29351940464797383</v>
      </c>
      <c r="AG15" s="198">
        <f t="shared" si="2"/>
        <v>0.30990214165396646</v>
      </c>
      <c r="AH15" s="121"/>
    </row>
    <row r="16" spans="1:34" x14ac:dyDescent="0.25">
      <c r="A16" s="1"/>
      <c r="B16" s="194" t="s">
        <v>195</v>
      </c>
      <c r="C16" s="195">
        <v>160374</v>
      </c>
      <c r="D16" s="195">
        <v>63364</v>
      </c>
      <c r="E16" s="195">
        <v>58731</v>
      </c>
      <c r="F16" s="195">
        <v>166214</v>
      </c>
      <c r="G16" s="195">
        <v>170751</v>
      </c>
      <c r="H16" s="196">
        <f t="shared" si="6"/>
        <v>2.7296136306207641E-2</v>
      </c>
      <c r="I16" s="197">
        <f t="shared" si="7"/>
        <v>6.4705002057690253E-2</v>
      </c>
      <c r="J16" s="196">
        <f t="shared" si="8"/>
        <v>2.4386610707994506E-2</v>
      </c>
      <c r="K16" s="198">
        <f t="shared" si="9"/>
        <v>1</v>
      </c>
      <c r="L16" s="195">
        <v>48323</v>
      </c>
      <c r="M16" s="195">
        <v>16179</v>
      </c>
      <c r="N16" s="195">
        <v>19638</v>
      </c>
      <c r="O16" s="195">
        <v>51014</v>
      </c>
      <c r="P16" s="195">
        <v>52972</v>
      </c>
      <c r="Q16" s="196">
        <f t="shared" si="10"/>
        <v>3.8381620731563926E-2</v>
      </c>
      <c r="R16" s="197">
        <f t="shared" si="11"/>
        <v>9.6206775241603371E-2</v>
      </c>
      <c r="S16" s="196">
        <f t="shared" si="12"/>
        <v>2.8647790953112848E-2</v>
      </c>
      <c r="T16" s="198">
        <f t="shared" si="13"/>
        <v>0.31022951549332067</v>
      </c>
      <c r="U16" s="195">
        <v>79586</v>
      </c>
      <c r="V16" s="195">
        <v>78922</v>
      </c>
      <c r="W16" s="195">
        <v>34737</v>
      </c>
      <c r="X16" s="195">
        <v>29008</v>
      </c>
      <c r="Y16" s="195">
        <v>85583</v>
      </c>
      <c r="Z16" s="195">
        <v>87335</v>
      </c>
      <c r="AA16" s="196">
        <f t="shared" si="14"/>
        <v>2.0471355292523086E-2</v>
      </c>
      <c r="AB16" s="197">
        <f t="shared" si="3"/>
        <v>0.10659892045310571</v>
      </c>
      <c r="AC16" s="195">
        <f t="shared" si="4"/>
        <v>1752</v>
      </c>
      <c r="AD16" s="195">
        <f t="shared" si="5"/>
        <v>8413</v>
      </c>
      <c r="AE16" s="196">
        <f t="shared" si="15"/>
        <v>3.2344379592320456E-2</v>
      </c>
      <c r="AF16" s="198">
        <f t="shared" si="1"/>
        <v>0.49211218776110843</v>
      </c>
      <c r="AG16" s="198">
        <f>Z16/$G16</f>
        <v>0.51147577466603422</v>
      </c>
      <c r="AH16" s="121"/>
    </row>
    <row r="17" spans="1:34" x14ac:dyDescent="0.25">
      <c r="A17" s="1"/>
      <c r="B17" s="194" t="s">
        <v>204</v>
      </c>
      <c r="C17" s="195">
        <v>159612</v>
      </c>
      <c r="D17" s="195">
        <v>52504</v>
      </c>
      <c r="E17" s="195">
        <v>59143</v>
      </c>
      <c r="F17" s="195">
        <v>165241</v>
      </c>
      <c r="G17" s="195">
        <v>172315</v>
      </c>
      <c r="H17" s="196">
        <f t="shared" si="6"/>
        <v>4.2810198437433833E-2</v>
      </c>
      <c r="I17" s="197">
        <f t="shared" si="7"/>
        <v>7.9586747863569229E-2</v>
      </c>
      <c r="J17" s="196">
        <f t="shared" si="8"/>
        <v>2.4609980756470376E-2</v>
      </c>
      <c r="K17" s="198">
        <f t="shared" si="9"/>
        <v>1</v>
      </c>
      <c r="L17" s="195">
        <v>31798</v>
      </c>
      <c r="M17" s="195">
        <v>10763</v>
      </c>
      <c r="N17" s="195">
        <v>11279</v>
      </c>
      <c r="O17" s="195">
        <v>31863</v>
      </c>
      <c r="P17" s="195">
        <v>34945</v>
      </c>
      <c r="Q17" s="196">
        <f t="shared" si="10"/>
        <v>9.6726610802498225E-2</v>
      </c>
      <c r="R17" s="197">
        <f t="shared" si="11"/>
        <v>9.8968488584187719E-2</v>
      </c>
      <c r="S17" s="196">
        <f t="shared" si="12"/>
        <v>1.8898607846721448E-2</v>
      </c>
      <c r="T17" s="198">
        <f t="shared" si="13"/>
        <v>0.20279720279720279</v>
      </c>
      <c r="U17" s="195">
        <v>69489</v>
      </c>
      <c r="V17" s="195">
        <v>67625</v>
      </c>
      <c r="W17" s="195">
        <v>23421</v>
      </c>
      <c r="X17" s="195">
        <v>24569</v>
      </c>
      <c r="Y17" s="195">
        <v>73204</v>
      </c>
      <c r="Z17" s="195">
        <v>77953</v>
      </c>
      <c r="AA17" s="196">
        <f t="shared" si="14"/>
        <v>6.4873504180099406E-2</v>
      </c>
      <c r="AB17" s="197">
        <f t="shared" si="3"/>
        <v>0.15272458410351208</v>
      </c>
      <c r="AC17" s="195">
        <f t="shared" si="4"/>
        <v>4749</v>
      </c>
      <c r="AD17" s="195">
        <f t="shared" si="5"/>
        <v>10328</v>
      </c>
      <c r="AE17" s="196">
        <f t="shared" si="15"/>
        <v>2.8869770680255986E-2</v>
      </c>
      <c r="AF17" s="198">
        <f t="shared" si="1"/>
        <v>0.42368368293110792</v>
      </c>
      <c r="AG17" s="198">
        <f t="shared" ref="AG17:AG36" si="16">Z17/$G17</f>
        <v>0.45238661753184573</v>
      </c>
      <c r="AH17" s="121"/>
    </row>
    <row r="18" spans="1:34" x14ac:dyDescent="0.25">
      <c r="A18" s="1"/>
      <c r="B18" s="194" t="s">
        <v>208</v>
      </c>
      <c r="C18" s="195">
        <v>157090</v>
      </c>
      <c r="D18" s="195">
        <v>46969</v>
      </c>
      <c r="E18" s="195">
        <v>21106</v>
      </c>
      <c r="F18" s="195">
        <v>183132</v>
      </c>
      <c r="G18" s="195">
        <v>221767</v>
      </c>
      <c r="H18" s="196">
        <f t="shared" si="6"/>
        <v>0.21096804490749843</v>
      </c>
      <c r="I18" s="197">
        <f t="shared" si="7"/>
        <v>0.41171939652428535</v>
      </c>
      <c r="J18" s="196">
        <f t="shared" si="8"/>
        <v>3.1672701752140937E-2</v>
      </c>
      <c r="K18" s="198">
        <f t="shared" si="9"/>
        <v>1</v>
      </c>
      <c r="L18" s="195">
        <v>24620</v>
      </c>
      <c r="M18" s="195">
        <v>7586</v>
      </c>
      <c r="N18" s="195">
        <v>3587</v>
      </c>
      <c r="O18" s="195">
        <v>28788</v>
      </c>
      <c r="P18" s="195">
        <v>38090</v>
      </c>
      <c r="Q18" s="196">
        <f t="shared" si="10"/>
        <v>0.32312074475475883</v>
      </c>
      <c r="R18" s="197">
        <f t="shared" si="11"/>
        <v>0.54711616571892763</v>
      </c>
      <c r="S18" s="196">
        <f t="shared" si="12"/>
        <v>2.0599455512422947E-2</v>
      </c>
      <c r="T18" s="198">
        <f t="shared" si="13"/>
        <v>0.17175684389471832</v>
      </c>
      <c r="U18" s="195">
        <v>43189</v>
      </c>
      <c r="V18" s="195">
        <v>48265</v>
      </c>
      <c r="W18" s="195">
        <v>17045</v>
      </c>
      <c r="X18" s="195">
        <v>7666</v>
      </c>
      <c r="Y18" s="195">
        <v>67571</v>
      </c>
      <c r="Z18" s="195">
        <v>74125</v>
      </c>
      <c r="AA18" s="196">
        <f t="shared" si="14"/>
        <v>9.6994272690947403E-2</v>
      </c>
      <c r="AB18" s="197">
        <f t="shared" si="3"/>
        <v>0.53579198176732623</v>
      </c>
      <c r="AC18" s="195">
        <f t="shared" si="4"/>
        <v>6554</v>
      </c>
      <c r="AD18" s="195">
        <f t="shared" si="5"/>
        <v>25860</v>
      </c>
      <c r="AE18" s="196">
        <f t="shared" si="15"/>
        <v>2.7452076913960653E-2</v>
      </c>
      <c r="AF18" s="198">
        <f t="shared" si="1"/>
        <v>0.30724425488573431</v>
      </c>
      <c r="AG18" s="198">
        <f t="shared" si="16"/>
        <v>0.33424720540026243</v>
      </c>
      <c r="AH18" s="121"/>
    </row>
    <row r="19" spans="1:34" x14ac:dyDescent="0.25">
      <c r="A19" s="1"/>
      <c r="B19" s="194" t="s">
        <v>230</v>
      </c>
      <c r="C19" s="195">
        <v>102330</v>
      </c>
      <c r="D19" s="195">
        <v>45002</v>
      </c>
      <c r="E19" s="195">
        <v>71031</v>
      </c>
      <c r="F19" s="195">
        <v>145420</v>
      </c>
      <c r="G19" s="195">
        <v>176032</v>
      </c>
      <c r="H19" s="196">
        <f t="shared" si="6"/>
        <v>0.21050749553018844</v>
      </c>
      <c r="I19" s="197">
        <f t="shared" si="7"/>
        <v>0.72023844424899841</v>
      </c>
      <c r="J19" s="196">
        <f t="shared" si="8"/>
        <v>2.5140841670910793E-2</v>
      </c>
      <c r="K19" s="198">
        <f t="shared" si="9"/>
        <v>1</v>
      </c>
      <c r="L19" s="195">
        <v>24922</v>
      </c>
      <c r="M19" s="195">
        <v>8925</v>
      </c>
      <c r="N19" s="195">
        <v>13138</v>
      </c>
      <c r="O19" s="195">
        <v>35391</v>
      </c>
      <c r="P19" s="195">
        <v>43202</v>
      </c>
      <c r="Q19" s="196">
        <f t="shared" si="10"/>
        <v>0.22070582916560699</v>
      </c>
      <c r="R19" s="197">
        <f t="shared" si="11"/>
        <v>0.73348848407029932</v>
      </c>
      <c r="S19" s="196">
        <f t="shared" si="12"/>
        <v>2.3364076583032193E-2</v>
      </c>
      <c r="T19" s="198">
        <f t="shared" si="13"/>
        <v>0.24542128703872024</v>
      </c>
      <c r="U19" s="195">
        <v>27815</v>
      </c>
      <c r="V19" s="195">
        <v>26908</v>
      </c>
      <c r="W19" s="195">
        <v>16270</v>
      </c>
      <c r="X19" s="195">
        <v>26335</v>
      </c>
      <c r="Y19" s="195">
        <v>48766</v>
      </c>
      <c r="Z19" s="195">
        <v>58673</v>
      </c>
      <c r="AA19" s="196">
        <f t="shared" si="14"/>
        <v>0.20315383668949671</v>
      </c>
      <c r="AB19" s="197">
        <f t="shared" si="3"/>
        <v>1.1805039393488923</v>
      </c>
      <c r="AC19" s="195">
        <f t="shared" si="4"/>
        <v>9907</v>
      </c>
      <c r="AD19" s="195">
        <f t="shared" si="5"/>
        <v>31765</v>
      </c>
      <c r="AE19" s="196">
        <f t="shared" si="15"/>
        <v>2.1729453069447735E-2</v>
      </c>
      <c r="AF19" s="198">
        <f t="shared" si="1"/>
        <v>0.26295319065767614</v>
      </c>
      <c r="AG19" s="198">
        <f t="shared" si="16"/>
        <v>0.33330871659698236</v>
      </c>
      <c r="AH19" s="121"/>
    </row>
    <row r="20" spans="1:34" x14ac:dyDescent="0.25">
      <c r="A20" s="1"/>
      <c r="B20" s="194" t="s">
        <v>220</v>
      </c>
      <c r="C20" s="195">
        <v>110546</v>
      </c>
      <c r="D20" s="195">
        <v>60920</v>
      </c>
      <c r="E20" s="195">
        <v>22394</v>
      </c>
      <c r="F20" s="195">
        <v>117127</v>
      </c>
      <c r="G20" s="195">
        <v>116405</v>
      </c>
      <c r="H20" s="196">
        <f t="shared" si="6"/>
        <v>-6.1642490629829627E-3</v>
      </c>
      <c r="I20" s="197">
        <f t="shared" si="7"/>
        <v>5.3000560852495715E-2</v>
      </c>
      <c r="J20" s="196">
        <f t="shared" si="8"/>
        <v>1.6624929982630265E-2</v>
      </c>
      <c r="K20" s="198">
        <f t="shared" si="9"/>
        <v>1</v>
      </c>
      <c r="L20" s="195">
        <v>41753</v>
      </c>
      <c r="M20" s="195">
        <v>25111</v>
      </c>
      <c r="N20" s="195">
        <v>7758</v>
      </c>
      <c r="O20" s="195">
        <v>54643</v>
      </c>
      <c r="P20" s="195">
        <v>48468</v>
      </c>
      <c r="Q20" s="196">
        <f t="shared" si="10"/>
        <v>-0.11300624050656072</v>
      </c>
      <c r="R20" s="197">
        <f t="shared" si="11"/>
        <v>0.16082676693890252</v>
      </c>
      <c r="S20" s="196">
        <f t="shared" si="12"/>
        <v>2.621198240420361E-2</v>
      </c>
      <c r="T20" s="198">
        <f t="shared" si="13"/>
        <v>0.41637386710192859</v>
      </c>
      <c r="U20" s="195">
        <v>27074</v>
      </c>
      <c r="V20" s="195">
        <v>30573</v>
      </c>
      <c r="W20" s="195">
        <v>18060</v>
      </c>
      <c r="X20" s="195">
        <v>1592</v>
      </c>
      <c r="Y20" s="195">
        <v>23862</v>
      </c>
      <c r="Z20" s="195">
        <v>29928</v>
      </c>
      <c r="AA20" s="196">
        <f t="shared" si="14"/>
        <v>0.25421171737490567</v>
      </c>
      <c r="AB20" s="197">
        <f t="shared" si="3"/>
        <v>-2.1097046413502074E-2</v>
      </c>
      <c r="AC20" s="195">
        <f t="shared" si="4"/>
        <v>6066</v>
      </c>
      <c r="AD20" s="195">
        <f t="shared" si="5"/>
        <v>-645</v>
      </c>
      <c r="AE20" s="196">
        <f t="shared" si="15"/>
        <v>1.1083787627399857E-2</v>
      </c>
      <c r="AF20" s="198">
        <f t="shared" si="1"/>
        <v>0.27656360248222461</v>
      </c>
      <c r="AG20" s="198">
        <f t="shared" si="16"/>
        <v>0.25710235814612775</v>
      </c>
      <c r="AH20" s="121"/>
    </row>
    <row r="21" spans="1:34" x14ac:dyDescent="0.25">
      <c r="A21" s="206" t="s">
        <v>187</v>
      </c>
      <c r="B21" s="194" t="s">
        <v>232</v>
      </c>
      <c r="C21" s="195">
        <v>12547</v>
      </c>
      <c r="D21" s="195">
        <v>7052</v>
      </c>
      <c r="E21" s="195">
        <v>4029</v>
      </c>
      <c r="F21" s="195">
        <v>25484</v>
      </c>
      <c r="G21" s="195">
        <v>28836</v>
      </c>
      <c r="H21" s="196">
        <f t="shared" si="6"/>
        <v>0.13153351122272805</v>
      </c>
      <c r="I21" s="197">
        <f t="shared" si="7"/>
        <v>1.2982386227783533</v>
      </c>
      <c r="J21" s="196">
        <f t="shared" si="8"/>
        <v>4.1183495638428443E-3</v>
      </c>
      <c r="K21" s="198">
        <f t="shared" si="9"/>
        <v>1</v>
      </c>
      <c r="L21" s="195">
        <v>2440</v>
      </c>
      <c r="M21" s="195">
        <v>1700</v>
      </c>
      <c r="N21" s="195">
        <v>323</v>
      </c>
      <c r="O21" s="195">
        <v>2185</v>
      </c>
      <c r="P21" s="195">
        <v>2606</v>
      </c>
      <c r="Q21" s="196">
        <f t="shared" si="10"/>
        <v>0.19267734553775751</v>
      </c>
      <c r="R21" s="197">
        <f t="shared" si="11"/>
        <v>6.8032786885245944E-2</v>
      </c>
      <c r="S21" s="196">
        <f t="shared" si="12"/>
        <v>1.4093510387338988E-3</v>
      </c>
      <c r="T21" s="198">
        <f t="shared" si="13"/>
        <v>9.0373144680260781E-2</v>
      </c>
      <c r="U21" s="195">
        <v>9422</v>
      </c>
      <c r="V21" s="195">
        <v>9843</v>
      </c>
      <c r="W21" s="195">
        <v>5155</v>
      </c>
      <c r="X21" s="195">
        <v>3463</v>
      </c>
      <c r="Y21" s="195">
        <v>22791</v>
      </c>
      <c r="Z21" s="195">
        <v>25545</v>
      </c>
      <c r="AA21" s="196">
        <f t="shared" si="14"/>
        <v>0.12083717256811899</v>
      </c>
      <c r="AB21" s="197">
        <f t="shared" si="3"/>
        <v>1.5952453520268213</v>
      </c>
      <c r="AC21" s="195">
        <f t="shared" si="4"/>
        <v>2754</v>
      </c>
      <c r="AD21" s="195">
        <f t="shared" si="5"/>
        <v>15702</v>
      </c>
      <c r="AE21" s="196">
        <f t="shared" si="15"/>
        <v>9.4605504858971314E-3</v>
      </c>
      <c r="AF21" s="198">
        <f t="shared" si="1"/>
        <v>0.78449031641029732</v>
      </c>
      <c r="AG21" s="198">
        <f t="shared" si="16"/>
        <v>0.88587182688306287</v>
      </c>
      <c r="AH21" s="121"/>
    </row>
    <row r="22" spans="1:34" x14ac:dyDescent="0.25">
      <c r="A22" s="206" t="s">
        <v>382</v>
      </c>
      <c r="B22" s="194" t="s">
        <v>212</v>
      </c>
      <c r="C22" s="195">
        <v>73720</v>
      </c>
      <c r="D22" s="195">
        <v>26136</v>
      </c>
      <c r="E22" s="195">
        <v>31760</v>
      </c>
      <c r="F22" s="195">
        <v>64765</v>
      </c>
      <c r="G22" s="195">
        <v>77272</v>
      </c>
      <c r="H22" s="196">
        <f t="shared" si="6"/>
        <v>0.19311356442522976</v>
      </c>
      <c r="I22" s="197">
        <f t="shared" si="7"/>
        <v>4.8182311448724979E-2</v>
      </c>
      <c r="J22" s="196">
        <f t="shared" si="8"/>
        <v>1.1035965719838545E-2</v>
      </c>
      <c r="K22" s="198">
        <f t="shared" si="9"/>
        <v>1</v>
      </c>
      <c r="L22" s="195">
        <v>25482</v>
      </c>
      <c r="M22" s="195">
        <v>8728</v>
      </c>
      <c r="N22" s="195">
        <v>9894</v>
      </c>
      <c r="O22" s="195">
        <v>21244</v>
      </c>
      <c r="P22" s="195">
        <v>25536</v>
      </c>
      <c r="Q22" s="196">
        <f t="shared" si="10"/>
        <v>0.20203351534550928</v>
      </c>
      <c r="R22" s="197">
        <f t="shared" si="11"/>
        <v>2.1191429244171722E-3</v>
      </c>
      <c r="S22" s="196">
        <f t="shared" si="12"/>
        <v>1.3810125911400168E-2</v>
      </c>
      <c r="T22" s="198">
        <f t="shared" si="13"/>
        <v>0.3304689926493426</v>
      </c>
      <c r="U22" s="195">
        <v>24343</v>
      </c>
      <c r="V22" s="195">
        <v>20806</v>
      </c>
      <c r="W22" s="195">
        <v>8455</v>
      </c>
      <c r="X22" s="195">
        <v>11903</v>
      </c>
      <c r="Y22" s="195">
        <v>22438</v>
      </c>
      <c r="Z22" s="195">
        <v>26494</v>
      </c>
      <c r="AA22" s="196">
        <f t="shared" si="14"/>
        <v>0.18076477404403235</v>
      </c>
      <c r="AB22" s="197">
        <f t="shared" si="3"/>
        <v>0.27338267807363259</v>
      </c>
      <c r="AC22" s="195">
        <f t="shared" si="4"/>
        <v>4056</v>
      </c>
      <c r="AD22" s="195">
        <f t="shared" si="5"/>
        <v>5688</v>
      </c>
      <c r="AE22" s="196">
        <f t="shared" si="15"/>
        <v>9.8120111400805884E-3</v>
      </c>
      <c r="AF22" s="198">
        <f t="shared" si="1"/>
        <v>0.28223005968529569</v>
      </c>
      <c r="AG22" s="198">
        <f t="shared" si="16"/>
        <v>0.34286675639300135</v>
      </c>
      <c r="AH22" s="121"/>
    </row>
    <row r="23" spans="1:34" x14ac:dyDescent="0.25">
      <c r="A23" s="206" t="s">
        <v>383</v>
      </c>
      <c r="B23" s="194" t="s">
        <v>226</v>
      </c>
      <c r="C23" s="195">
        <v>169677</v>
      </c>
      <c r="D23" s="195">
        <v>100188</v>
      </c>
      <c r="E23" s="195">
        <v>18597</v>
      </c>
      <c r="F23" s="195">
        <v>94539</v>
      </c>
      <c r="G23" s="195">
        <v>129198</v>
      </c>
      <c r="H23" s="196">
        <f t="shared" si="6"/>
        <v>0.3666106051470821</v>
      </c>
      <c r="I23" s="197">
        <f t="shared" si="7"/>
        <v>-0.23856503827861175</v>
      </c>
      <c r="J23" s="196">
        <f t="shared" si="8"/>
        <v>1.8452022712906361E-2</v>
      </c>
      <c r="K23" s="198">
        <f t="shared" si="9"/>
        <v>1</v>
      </c>
      <c r="L23" s="195">
        <v>107279</v>
      </c>
      <c r="M23" s="195">
        <v>61264</v>
      </c>
      <c r="N23" s="195">
        <v>10579</v>
      </c>
      <c r="O23" s="195">
        <v>63139</v>
      </c>
      <c r="P23" s="195">
        <v>85433</v>
      </c>
      <c r="Q23" s="196">
        <f t="shared" si="10"/>
        <v>0.35309396727854425</v>
      </c>
      <c r="R23" s="197">
        <f t="shared" si="11"/>
        <v>-0.20363724494076196</v>
      </c>
      <c r="S23" s="196">
        <f t="shared" si="12"/>
        <v>4.620302658946783E-2</v>
      </c>
      <c r="T23" s="198">
        <f t="shared" si="13"/>
        <v>0.66125636619761918</v>
      </c>
      <c r="U23" s="195">
        <v>41127</v>
      </c>
      <c r="V23" s="195">
        <v>34241</v>
      </c>
      <c r="W23" s="195">
        <v>24204</v>
      </c>
      <c r="X23" s="195">
        <v>1617</v>
      </c>
      <c r="Y23" s="195">
        <v>16493</v>
      </c>
      <c r="Z23" s="195">
        <v>25942</v>
      </c>
      <c r="AA23" s="196">
        <f t="shared" si="14"/>
        <v>0.5729097192748438</v>
      </c>
      <c r="AB23" s="197">
        <f t="shared" si="3"/>
        <v>-0.2423702578779825</v>
      </c>
      <c r="AC23" s="195">
        <f t="shared" si="4"/>
        <v>9449</v>
      </c>
      <c r="AD23" s="195">
        <f t="shared" si="5"/>
        <v>-8299</v>
      </c>
      <c r="AE23" s="196">
        <f t="shared" si="15"/>
        <v>9.6075788101445837E-3</v>
      </c>
      <c r="AF23" s="198">
        <f t="shared" si="1"/>
        <v>0.20180106909009471</v>
      </c>
      <c r="AG23" s="198">
        <f t="shared" si="16"/>
        <v>0.20079258192851282</v>
      </c>
      <c r="AH23" s="121"/>
    </row>
    <row r="24" spans="1:34" x14ac:dyDescent="0.25">
      <c r="A24" s="206" t="s">
        <v>195</v>
      </c>
      <c r="B24" s="194" t="s">
        <v>384</v>
      </c>
      <c r="C24" s="195">
        <v>18826</v>
      </c>
      <c r="D24" s="195">
        <v>6460</v>
      </c>
      <c r="E24" s="195">
        <v>6335</v>
      </c>
      <c r="F24" s="195">
        <v>25438</v>
      </c>
      <c r="G24" s="195">
        <v>32378</v>
      </c>
      <c r="H24" s="196">
        <f t="shared" si="6"/>
        <v>0.27282019026653037</v>
      </c>
      <c r="I24" s="197">
        <f t="shared" si="7"/>
        <v>0.71985551896313615</v>
      </c>
      <c r="J24" s="196">
        <f t="shared" si="8"/>
        <v>4.6242170265676109E-3</v>
      </c>
      <c r="K24" s="198">
        <f t="shared" si="9"/>
        <v>1</v>
      </c>
      <c r="L24" s="195">
        <v>5964</v>
      </c>
      <c r="M24" s="195">
        <v>1758</v>
      </c>
      <c r="N24" s="195">
        <v>2211</v>
      </c>
      <c r="O24" s="195">
        <v>6647</v>
      </c>
      <c r="P24" s="195">
        <v>8330</v>
      </c>
      <c r="Q24" s="196">
        <f t="shared" si="10"/>
        <v>0.25319693094629159</v>
      </c>
      <c r="R24" s="197">
        <f t="shared" si="11"/>
        <v>0.39671361502347424</v>
      </c>
      <c r="S24" s="196">
        <f t="shared" si="12"/>
        <v>4.5049478713174891E-3</v>
      </c>
      <c r="T24" s="198">
        <f t="shared" si="13"/>
        <v>0.25727345728581136</v>
      </c>
      <c r="U24" s="195">
        <v>9383</v>
      </c>
      <c r="V24" s="195">
        <v>8866</v>
      </c>
      <c r="W24" s="195">
        <v>3109</v>
      </c>
      <c r="X24" s="195">
        <v>2909</v>
      </c>
      <c r="Y24" s="195">
        <v>14584</v>
      </c>
      <c r="Z24" s="195">
        <v>19431</v>
      </c>
      <c r="AA24" s="196">
        <f t="shared" si="14"/>
        <v>0.33235052111903451</v>
      </c>
      <c r="AB24" s="197">
        <f t="shared" si="3"/>
        <v>1.1916309496954658</v>
      </c>
      <c r="AC24" s="195">
        <f t="shared" si="4"/>
        <v>4847</v>
      </c>
      <c r="AD24" s="195">
        <f t="shared" si="5"/>
        <v>10565</v>
      </c>
      <c r="AE24" s="196">
        <f t="shared" si="15"/>
        <v>7.1962402228016118E-3</v>
      </c>
      <c r="AF24" s="198">
        <f t="shared" si="1"/>
        <v>0.47094443854244128</v>
      </c>
      <c r="AG24" s="198">
        <f t="shared" si="16"/>
        <v>0.60012971770955592</v>
      </c>
      <c r="AH24" s="121"/>
    </row>
    <row r="25" spans="1:34" x14ac:dyDescent="0.25">
      <c r="A25" s="206" t="s">
        <v>191</v>
      </c>
      <c r="B25" s="194" t="s">
        <v>222</v>
      </c>
      <c r="C25" s="195">
        <v>61744</v>
      </c>
      <c r="D25" s="195">
        <v>47606</v>
      </c>
      <c r="E25" s="195">
        <v>1070</v>
      </c>
      <c r="F25" s="195">
        <v>43616</v>
      </c>
      <c r="G25" s="195">
        <v>58200</v>
      </c>
      <c r="H25" s="196">
        <f t="shared" si="6"/>
        <v>0.33437270726338952</v>
      </c>
      <c r="I25" s="197">
        <f t="shared" si="7"/>
        <v>-5.7398289712360717E-2</v>
      </c>
      <c r="J25" s="196">
        <f t="shared" si="8"/>
        <v>8.312107942004909E-3</v>
      </c>
      <c r="K25" s="198">
        <f t="shared" si="9"/>
        <v>1</v>
      </c>
      <c r="L25" s="195">
        <v>33069</v>
      </c>
      <c r="M25" s="195">
        <v>23281</v>
      </c>
      <c r="N25" s="195">
        <v>633</v>
      </c>
      <c r="O25" s="195">
        <v>23026</v>
      </c>
      <c r="P25" s="195">
        <v>30834</v>
      </c>
      <c r="Q25" s="196">
        <f t="shared" si="10"/>
        <v>0.33909493615912445</v>
      </c>
      <c r="R25" s="197">
        <f t="shared" si="11"/>
        <v>-6.7585956636124433E-2</v>
      </c>
      <c r="S25" s="196">
        <f t="shared" si="12"/>
        <v>1.6675337654766323E-2</v>
      </c>
      <c r="T25" s="198">
        <f t="shared" si="13"/>
        <v>0.52979381443298967</v>
      </c>
      <c r="U25" s="195">
        <v>21898</v>
      </c>
      <c r="V25" s="195">
        <v>22417</v>
      </c>
      <c r="W25" s="195">
        <v>18509</v>
      </c>
      <c r="X25" s="195">
        <v>301</v>
      </c>
      <c r="Y25" s="195">
        <v>16510</v>
      </c>
      <c r="Z25" s="195">
        <v>22365</v>
      </c>
      <c r="AA25" s="196">
        <f t="shared" si="14"/>
        <v>0.35463355542095698</v>
      </c>
      <c r="AB25" s="197">
        <f t="shared" si="3"/>
        <v>-2.3196681090243976E-3</v>
      </c>
      <c r="AC25" s="195">
        <f t="shared" si="4"/>
        <v>5855</v>
      </c>
      <c r="AD25" s="195">
        <f t="shared" si="5"/>
        <v>-52</v>
      </c>
      <c r="AE25" s="196">
        <f t="shared" si="15"/>
        <v>8.2828424982223283E-3</v>
      </c>
      <c r="AF25" s="198">
        <f t="shared" si="1"/>
        <v>0.36306361751749155</v>
      </c>
      <c r="AG25" s="198">
        <f t="shared" si="16"/>
        <v>0.38427835051546394</v>
      </c>
      <c r="AH25" s="121"/>
    </row>
    <row r="26" spans="1:34" x14ac:dyDescent="0.25">
      <c r="A26" s="206" t="s">
        <v>204</v>
      </c>
      <c r="B26" s="194" t="s">
        <v>245</v>
      </c>
      <c r="C26" s="195">
        <v>14143</v>
      </c>
      <c r="D26" s="195">
        <v>5905</v>
      </c>
      <c r="E26" s="195">
        <v>8537</v>
      </c>
      <c r="F26" s="195">
        <v>25232</v>
      </c>
      <c r="G26" s="195">
        <v>32220</v>
      </c>
      <c r="H26" s="196">
        <f t="shared" si="6"/>
        <v>0.27694990488268867</v>
      </c>
      <c r="I26" s="197">
        <f t="shared" si="7"/>
        <v>1.2781588064767022</v>
      </c>
      <c r="J26" s="196">
        <f t="shared" si="8"/>
        <v>4.6016515101614808E-3</v>
      </c>
      <c r="K26" s="198">
        <f t="shared" si="9"/>
        <v>1</v>
      </c>
      <c r="L26" s="195">
        <v>2704</v>
      </c>
      <c r="M26" s="195">
        <v>1242</v>
      </c>
      <c r="N26" s="195">
        <v>1605</v>
      </c>
      <c r="O26" s="195">
        <v>4949</v>
      </c>
      <c r="P26" s="195">
        <v>6229</v>
      </c>
      <c r="Q26" s="196">
        <f t="shared" si="10"/>
        <v>0.25863810870883008</v>
      </c>
      <c r="R26" s="197">
        <f t="shared" si="11"/>
        <v>1.3036242603550297</v>
      </c>
      <c r="S26" s="196">
        <f t="shared" si="12"/>
        <v>3.3687059172192845E-3</v>
      </c>
      <c r="T26" s="198">
        <f t="shared" si="13"/>
        <v>0.19332712600869026</v>
      </c>
      <c r="U26" s="195">
        <v>6994</v>
      </c>
      <c r="V26" s="195">
        <v>8738</v>
      </c>
      <c r="W26" s="195">
        <v>3424</v>
      </c>
      <c r="X26" s="195">
        <v>5813</v>
      </c>
      <c r="Y26" s="195">
        <v>15406</v>
      </c>
      <c r="Z26" s="195">
        <v>19612</v>
      </c>
      <c r="AA26" s="196">
        <f t="shared" si="14"/>
        <v>0.27301051538361687</v>
      </c>
      <c r="AB26" s="197">
        <f t="shared" si="3"/>
        <v>1.2444495307850767</v>
      </c>
      <c r="AC26" s="195">
        <f t="shared" si="4"/>
        <v>4206</v>
      </c>
      <c r="AD26" s="195">
        <f t="shared" si="5"/>
        <v>10874</v>
      </c>
      <c r="AE26" s="196">
        <f t="shared" si="15"/>
        <v>7.263273287508888E-3</v>
      </c>
      <c r="AF26" s="198">
        <f t="shared" si="1"/>
        <v>0.61783214310966561</v>
      </c>
      <c r="AG26" s="198">
        <f t="shared" si="16"/>
        <v>0.60869025450031033</v>
      </c>
      <c r="AH26" s="121"/>
    </row>
    <row r="27" spans="1:34" x14ac:dyDescent="0.25">
      <c r="A27" s="206" t="s">
        <v>212</v>
      </c>
      <c r="B27" s="194" t="s">
        <v>236</v>
      </c>
      <c r="C27" s="195">
        <v>7725</v>
      </c>
      <c r="D27" s="195">
        <v>3174</v>
      </c>
      <c r="E27" s="195">
        <v>5290</v>
      </c>
      <c r="F27" s="195">
        <v>15449</v>
      </c>
      <c r="G27" s="195">
        <v>17211</v>
      </c>
      <c r="H27" s="196">
        <f t="shared" si="6"/>
        <v>0.11405268949446556</v>
      </c>
      <c r="I27" s="197">
        <f t="shared" si="7"/>
        <v>1.2279611650485438</v>
      </c>
      <c r="J27" s="196">
        <f t="shared" si="8"/>
        <v>2.4580702713032044E-3</v>
      </c>
      <c r="K27" s="198">
        <f t="shared" si="9"/>
        <v>1</v>
      </c>
      <c r="L27" s="195">
        <v>1616</v>
      </c>
      <c r="M27" s="195">
        <v>578</v>
      </c>
      <c r="N27" s="195">
        <v>718</v>
      </c>
      <c r="O27" s="195">
        <v>2589</v>
      </c>
      <c r="P27" s="195">
        <v>3296</v>
      </c>
      <c r="Q27" s="196">
        <f t="shared" si="10"/>
        <v>0.27307840865198929</v>
      </c>
      <c r="R27" s="197">
        <f t="shared" si="11"/>
        <v>1.0396039603960396</v>
      </c>
      <c r="S27" s="196">
        <f t="shared" si="12"/>
        <v>1.7825099860579164E-3</v>
      </c>
      <c r="T27" s="198">
        <f t="shared" si="13"/>
        <v>0.19150543257219221</v>
      </c>
      <c r="U27" s="195">
        <v>3960</v>
      </c>
      <c r="V27" s="195">
        <v>3272</v>
      </c>
      <c r="W27" s="195">
        <v>1975</v>
      </c>
      <c r="X27" s="195">
        <v>4030</v>
      </c>
      <c r="Y27" s="195">
        <v>9935</v>
      </c>
      <c r="Z27" s="195">
        <v>10301</v>
      </c>
      <c r="AA27" s="196">
        <f t="shared" si="14"/>
        <v>3.6839456467035792E-2</v>
      </c>
      <c r="AB27" s="197">
        <f t="shared" si="3"/>
        <v>2.1482273838630808</v>
      </c>
      <c r="AC27" s="195">
        <f t="shared" si="4"/>
        <v>366</v>
      </c>
      <c r="AD27" s="195">
        <f t="shared" si="5"/>
        <v>7029</v>
      </c>
      <c r="AE27" s="196">
        <f t="shared" si="15"/>
        <v>3.8149591135340126E-3</v>
      </c>
      <c r="AF27" s="198">
        <f t="shared" si="1"/>
        <v>0.42355987055016181</v>
      </c>
      <c r="AG27" s="198">
        <f t="shared" si="16"/>
        <v>0.59851257916448786</v>
      </c>
      <c r="AH27" s="121"/>
    </row>
    <row r="28" spans="1:34" x14ac:dyDescent="0.25">
      <c r="A28" s="206" t="s">
        <v>208</v>
      </c>
      <c r="B28" s="194" t="s">
        <v>224</v>
      </c>
      <c r="C28" s="195">
        <v>100401</v>
      </c>
      <c r="D28" s="195">
        <v>58094</v>
      </c>
      <c r="E28" s="195">
        <v>3067</v>
      </c>
      <c r="F28" s="195">
        <v>70085</v>
      </c>
      <c r="G28" s="195">
        <v>99660</v>
      </c>
      <c r="H28" s="196">
        <f t="shared" si="6"/>
        <v>0.42198758650210455</v>
      </c>
      <c r="I28" s="197">
        <f t="shared" si="7"/>
        <v>-7.3804045776436622E-3</v>
      </c>
      <c r="J28" s="196">
        <f t="shared" si="8"/>
        <v>1.4233413702752737E-2</v>
      </c>
      <c r="K28" s="198">
        <f t="shared" si="9"/>
        <v>1</v>
      </c>
      <c r="L28" s="195">
        <v>77868</v>
      </c>
      <c r="M28" s="195">
        <v>43352</v>
      </c>
      <c r="N28" s="195">
        <v>2426</v>
      </c>
      <c r="O28" s="195">
        <v>56935</v>
      </c>
      <c r="P28" s="195">
        <v>78334</v>
      </c>
      <c r="Q28" s="196">
        <f t="shared" si="10"/>
        <v>0.37584965311319918</v>
      </c>
      <c r="R28" s="197">
        <f t="shared" si="11"/>
        <v>5.9844865670108938E-3</v>
      </c>
      <c r="S28" s="196">
        <f t="shared" si="12"/>
        <v>4.2363815912579136E-2</v>
      </c>
      <c r="T28" s="198">
        <f t="shared" si="13"/>
        <v>0.78601244230383305</v>
      </c>
      <c r="U28" s="195">
        <v>15885</v>
      </c>
      <c r="V28" s="195">
        <v>17489</v>
      </c>
      <c r="W28" s="195">
        <v>10807</v>
      </c>
      <c r="X28" s="195">
        <v>252</v>
      </c>
      <c r="Y28" s="195">
        <v>10454</v>
      </c>
      <c r="Z28" s="195">
        <v>16908</v>
      </c>
      <c r="AA28" s="196">
        <f t="shared" si="14"/>
        <v>0.61737134111344938</v>
      </c>
      <c r="AB28" s="197">
        <f t="shared" si="3"/>
        <v>-3.3220881697066718E-2</v>
      </c>
      <c r="AC28" s="195">
        <f t="shared" si="4"/>
        <v>6454</v>
      </c>
      <c r="AD28" s="195">
        <f t="shared" si="5"/>
        <v>-581</v>
      </c>
      <c r="AE28" s="196">
        <f t="shared" si="15"/>
        <v>6.2618511495615078E-3</v>
      </c>
      <c r="AF28" s="198">
        <f t="shared" si="1"/>
        <v>0.17419149211661239</v>
      </c>
      <c r="AG28" s="198">
        <f t="shared" si="16"/>
        <v>0.16965683323299216</v>
      </c>
      <c r="AH28" s="121"/>
    </row>
    <row r="29" spans="1:34" x14ac:dyDescent="0.25">
      <c r="A29" s="206" t="s">
        <v>216</v>
      </c>
      <c r="B29" s="194" t="s">
        <v>216</v>
      </c>
      <c r="C29" s="195">
        <v>41688</v>
      </c>
      <c r="D29" s="195">
        <v>14689</v>
      </c>
      <c r="E29" s="195">
        <v>10553</v>
      </c>
      <c r="F29" s="195">
        <v>38646</v>
      </c>
      <c r="G29" s="195">
        <v>40343</v>
      </c>
      <c r="H29" s="196">
        <f t="shared" si="6"/>
        <v>4.3911400921182064E-2</v>
      </c>
      <c r="I29" s="197">
        <f t="shared" si="7"/>
        <v>-3.226348109767796E-2</v>
      </c>
      <c r="J29" s="196">
        <f t="shared" si="8"/>
        <v>5.7617761289399322E-3</v>
      </c>
      <c r="K29" s="198">
        <f t="shared" si="9"/>
        <v>1</v>
      </c>
      <c r="L29" s="195">
        <v>14336</v>
      </c>
      <c r="M29" s="195">
        <v>5114</v>
      </c>
      <c r="N29" s="195">
        <v>3041</v>
      </c>
      <c r="O29" s="195">
        <v>14046</v>
      </c>
      <c r="P29" s="195">
        <v>14437</v>
      </c>
      <c r="Q29" s="196">
        <f t="shared" si="10"/>
        <v>2.7837106649579946E-2</v>
      </c>
      <c r="R29" s="197">
        <f t="shared" si="11"/>
        <v>7.0452008928572063E-3</v>
      </c>
      <c r="S29" s="196">
        <f t="shared" si="12"/>
        <v>7.8076749601693387E-3</v>
      </c>
      <c r="T29" s="198">
        <f t="shared" si="13"/>
        <v>0.357856381528394</v>
      </c>
      <c r="U29" s="195">
        <v>16402</v>
      </c>
      <c r="V29" s="195">
        <v>15192</v>
      </c>
      <c r="W29" s="195">
        <v>5484</v>
      </c>
      <c r="X29" s="195">
        <v>4701</v>
      </c>
      <c r="Y29" s="195">
        <v>14224</v>
      </c>
      <c r="Z29" s="195">
        <v>14998</v>
      </c>
      <c r="AA29" s="196">
        <f t="shared" si="14"/>
        <v>5.4415073115860579E-2</v>
      </c>
      <c r="AB29" s="197">
        <f t="shared" si="3"/>
        <v>-1.2769878883622909E-2</v>
      </c>
      <c r="AC29" s="195">
        <f t="shared" si="4"/>
        <v>774</v>
      </c>
      <c r="AD29" s="195">
        <f t="shared" si="5"/>
        <v>-194</v>
      </c>
      <c r="AE29" s="196">
        <f t="shared" si="15"/>
        <v>5.5544856601090304E-3</v>
      </c>
      <c r="AF29" s="198">
        <f t="shared" si="1"/>
        <v>0.36442141623488772</v>
      </c>
      <c r="AG29" s="198">
        <f t="shared" si="16"/>
        <v>0.37176213965248001</v>
      </c>
      <c r="AH29" s="121"/>
    </row>
    <row r="30" spans="1:34" x14ac:dyDescent="0.25">
      <c r="A30" s="206" t="s">
        <v>384</v>
      </c>
      <c r="B30" s="194" t="s">
        <v>242</v>
      </c>
      <c r="C30" s="195">
        <v>14158</v>
      </c>
      <c r="D30" s="195">
        <v>5447</v>
      </c>
      <c r="E30" s="195">
        <v>17771</v>
      </c>
      <c r="F30" s="195">
        <v>31465</v>
      </c>
      <c r="G30" s="195">
        <v>36870</v>
      </c>
      <c r="H30" s="196">
        <f t="shared" si="6"/>
        <v>0.17177816621643105</v>
      </c>
      <c r="I30" s="197">
        <f t="shared" si="7"/>
        <v>1.6041813815510664</v>
      </c>
      <c r="J30" s="196">
        <f>G30/G$7</f>
        <v>5.2657632271773365E-3</v>
      </c>
      <c r="K30" s="198">
        <f t="shared" si="9"/>
        <v>1</v>
      </c>
      <c r="L30" s="195">
        <v>3647</v>
      </c>
      <c r="M30" s="195">
        <v>1253</v>
      </c>
      <c r="N30" s="195">
        <v>4175</v>
      </c>
      <c r="O30" s="195">
        <v>6142</v>
      </c>
      <c r="P30" s="195">
        <v>6253</v>
      </c>
      <c r="Q30" s="196">
        <f t="shared" si="10"/>
        <v>1.8072289156626509E-2</v>
      </c>
      <c r="R30" s="197">
        <f t="shared" si="11"/>
        <v>0.71455991225664928</v>
      </c>
      <c r="S30" s="196">
        <f>P30/P$7</f>
        <v>3.3816853588653373E-3</v>
      </c>
      <c r="T30" s="198">
        <f t="shared" si="13"/>
        <v>0.16959587740710605</v>
      </c>
      <c r="U30" s="195">
        <v>3932</v>
      </c>
      <c r="V30" s="195">
        <v>4375</v>
      </c>
      <c r="W30" s="195">
        <v>2207</v>
      </c>
      <c r="X30" s="195">
        <v>7516</v>
      </c>
      <c r="Y30" s="195">
        <v>13718</v>
      </c>
      <c r="Z30" s="195">
        <v>16279</v>
      </c>
      <c r="AA30" s="196">
        <f t="shared" si="14"/>
        <v>0.18668902172328328</v>
      </c>
      <c r="AB30" s="197">
        <f t="shared" si="3"/>
        <v>2.7209142857142856</v>
      </c>
      <c r="AC30" s="195">
        <f t="shared" si="4"/>
        <v>2561</v>
      </c>
      <c r="AD30" s="195">
        <f t="shared" si="5"/>
        <v>11904</v>
      </c>
      <c r="AE30" s="196">
        <f t="shared" si="15"/>
        <v>6.0289019909931267E-3</v>
      </c>
      <c r="AF30" s="198">
        <f t="shared" si="1"/>
        <v>0.30901257239723123</v>
      </c>
      <c r="AG30" s="198">
        <f t="shared" si="16"/>
        <v>0.44152427447789533</v>
      </c>
      <c r="AH30" s="121"/>
    </row>
    <row r="31" spans="1:34" x14ac:dyDescent="0.25">
      <c r="A31" s="206" t="s">
        <v>224</v>
      </c>
      <c r="B31" s="194" t="s">
        <v>228</v>
      </c>
      <c r="C31" s="195">
        <v>27816</v>
      </c>
      <c r="D31" s="195">
        <v>4180</v>
      </c>
      <c r="E31" s="195">
        <v>9264</v>
      </c>
      <c r="F31" s="195">
        <v>31547</v>
      </c>
      <c r="G31" s="195">
        <v>41379</v>
      </c>
      <c r="H31" s="196">
        <f t="shared" si="6"/>
        <v>0.31166196468760887</v>
      </c>
      <c r="I31" s="197">
        <f t="shared" si="7"/>
        <v>0.48759706643658318</v>
      </c>
      <c r="J31" s="196">
        <f t="shared" si="8"/>
        <v>5.9097373630965832E-3</v>
      </c>
      <c r="K31" s="198">
        <f t="shared" si="9"/>
        <v>1</v>
      </c>
      <c r="L31" s="195">
        <v>11014</v>
      </c>
      <c r="M31" s="195">
        <v>1204</v>
      </c>
      <c r="N31" s="195">
        <v>3057</v>
      </c>
      <c r="O31" s="195">
        <v>12052</v>
      </c>
      <c r="P31" s="195">
        <v>17456</v>
      </c>
      <c r="Q31" s="196">
        <f t="shared" si="10"/>
        <v>0.44839030866246277</v>
      </c>
      <c r="R31" s="197">
        <f t="shared" si="11"/>
        <v>0.58489195569275476</v>
      </c>
      <c r="S31" s="196">
        <f t="shared" ref="S31:S36" si="17">P31/P$7</f>
        <v>9.4403805572290615E-3</v>
      </c>
      <c r="T31" s="198">
        <f t="shared" si="13"/>
        <v>0.42185649725706276</v>
      </c>
      <c r="U31" s="195">
        <v>6419</v>
      </c>
      <c r="V31" s="195">
        <v>7548</v>
      </c>
      <c r="W31" s="195">
        <v>1936</v>
      </c>
      <c r="X31" s="195">
        <v>4146</v>
      </c>
      <c r="Y31" s="195">
        <v>11386</v>
      </c>
      <c r="Z31" s="195">
        <v>14857</v>
      </c>
      <c r="AA31" s="196">
        <f t="shared" si="14"/>
        <v>0.30484805901984902</v>
      </c>
      <c r="AB31" s="197">
        <f t="shared" si="3"/>
        <v>0.96833598304186541</v>
      </c>
      <c r="AC31" s="195">
        <f t="shared" si="4"/>
        <v>3471</v>
      </c>
      <c r="AD31" s="195">
        <f t="shared" si="5"/>
        <v>7309</v>
      </c>
      <c r="AE31" s="196">
        <f t="shared" si="15"/>
        <v>5.5022665323536382E-3</v>
      </c>
      <c r="AF31" s="198">
        <f t="shared" si="1"/>
        <v>0.27135461604831751</v>
      </c>
      <c r="AG31" s="198">
        <f t="shared" si="16"/>
        <v>0.35904685951811305</v>
      </c>
      <c r="AH31" s="121"/>
    </row>
    <row r="32" spans="1:34" x14ac:dyDescent="0.25">
      <c r="A32" s="206" t="s">
        <v>220</v>
      </c>
      <c r="B32" s="194" t="s">
        <v>238</v>
      </c>
      <c r="C32" s="195">
        <v>8783</v>
      </c>
      <c r="D32" s="195">
        <v>3325</v>
      </c>
      <c r="E32" s="195">
        <v>4425</v>
      </c>
      <c r="F32" s="195">
        <v>14964</v>
      </c>
      <c r="G32" s="195">
        <v>20975</v>
      </c>
      <c r="H32" s="196">
        <f t="shared" si="6"/>
        <v>0.40169740711039825</v>
      </c>
      <c r="I32" s="197">
        <f t="shared" si="7"/>
        <v>1.3881361721507459</v>
      </c>
      <c r="J32" s="196">
        <f t="shared" si="8"/>
        <v>2.9956437127758241E-3</v>
      </c>
      <c r="K32" s="198">
        <f t="shared" si="9"/>
        <v>1</v>
      </c>
      <c r="L32" s="195">
        <v>2578</v>
      </c>
      <c r="M32" s="195">
        <v>768</v>
      </c>
      <c r="N32" s="195">
        <v>1238</v>
      </c>
      <c r="O32" s="195">
        <v>3574</v>
      </c>
      <c r="P32" s="195">
        <v>3654</v>
      </c>
      <c r="Q32" s="196">
        <f t="shared" si="10"/>
        <v>2.2383883603805277E-2</v>
      </c>
      <c r="R32" s="197">
        <f t="shared" si="11"/>
        <v>0.41737781225756398</v>
      </c>
      <c r="S32" s="196">
        <f t="shared" si="17"/>
        <v>1.9761199906115374E-3</v>
      </c>
      <c r="T32" s="198">
        <f t="shared" si="13"/>
        <v>0.17420738974970201</v>
      </c>
      <c r="U32" s="195">
        <v>4080</v>
      </c>
      <c r="V32" s="195">
        <v>4547</v>
      </c>
      <c r="W32" s="195">
        <v>1967</v>
      </c>
      <c r="X32" s="195">
        <v>2854</v>
      </c>
      <c r="Y32" s="195">
        <v>7631</v>
      </c>
      <c r="Z32" s="195">
        <v>9684</v>
      </c>
      <c r="AA32" s="196">
        <f t="shared" si="14"/>
        <v>0.26903420259467969</v>
      </c>
      <c r="AB32" s="197">
        <f t="shared" si="3"/>
        <v>1.1297558829997802</v>
      </c>
      <c r="AC32" s="195">
        <f t="shared" si="4"/>
        <v>2053</v>
      </c>
      <c r="AD32" s="195">
        <f t="shared" si="5"/>
        <v>5137</v>
      </c>
      <c r="AE32" s="196">
        <f t="shared" si="15"/>
        <v>3.586454136051197E-3</v>
      </c>
      <c r="AF32" s="198">
        <f t="shared" si="1"/>
        <v>0.51770465672321531</v>
      </c>
      <c r="AG32" s="198">
        <f t="shared" si="16"/>
        <v>0.46169249106078664</v>
      </c>
      <c r="AH32" s="121"/>
    </row>
    <row r="33" spans="1:36" x14ac:dyDescent="0.25">
      <c r="A33" s="206" t="s">
        <v>226</v>
      </c>
      <c r="B33" s="194" t="s">
        <v>234</v>
      </c>
      <c r="C33" s="195">
        <v>6761</v>
      </c>
      <c r="D33" s="195">
        <v>3193</v>
      </c>
      <c r="E33" s="195">
        <v>10097</v>
      </c>
      <c r="F33" s="195">
        <v>10763</v>
      </c>
      <c r="G33" s="195">
        <v>10870</v>
      </c>
      <c r="H33" s="196">
        <f t="shared" si="6"/>
        <v>9.9414661339776167E-3</v>
      </c>
      <c r="I33" s="197">
        <f t="shared" si="7"/>
        <v>0.60775033279100721</v>
      </c>
      <c r="J33" s="196">
        <f t="shared" si="8"/>
        <v>1.5524504008521197E-3</v>
      </c>
      <c r="K33" s="198">
        <f t="shared" si="9"/>
        <v>1</v>
      </c>
      <c r="L33" s="195">
        <v>2428</v>
      </c>
      <c r="M33" s="195">
        <v>1027</v>
      </c>
      <c r="N33" s="195">
        <v>3145</v>
      </c>
      <c r="O33" s="195">
        <v>3862</v>
      </c>
      <c r="P33" s="195">
        <v>3985</v>
      </c>
      <c r="Q33" s="196">
        <f t="shared" si="10"/>
        <v>3.1848783013982418E-2</v>
      </c>
      <c r="R33" s="197">
        <f t="shared" si="11"/>
        <v>0.64126853377265247</v>
      </c>
      <c r="S33" s="196">
        <f t="shared" si="17"/>
        <v>2.1551281233133488E-3</v>
      </c>
      <c r="T33" s="198">
        <f t="shared" si="13"/>
        <v>0.36660533578656856</v>
      </c>
      <c r="U33" s="195">
        <v>1772</v>
      </c>
      <c r="V33" s="195">
        <v>1577</v>
      </c>
      <c r="W33" s="195">
        <v>918</v>
      </c>
      <c r="X33" s="195">
        <v>2479</v>
      </c>
      <c r="Y33" s="195">
        <v>3071</v>
      </c>
      <c r="Z33" s="195">
        <v>3015</v>
      </c>
      <c r="AA33" s="196">
        <f t="shared" si="14"/>
        <v>-1.8235102572451978E-2</v>
      </c>
      <c r="AB33" s="197">
        <f t="shared" si="3"/>
        <v>0.911857958148383</v>
      </c>
      <c r="AC33" s="195">
        <f t="shared" si="4"/>
        <v>-56</v>
      </c>
      <c r="AD33" s="195">
        <f t="shared" si="5"/>
        <v>1438</v>
      </c>
      <c r="AE33" s="196">
        <f t="shared" si="15"/>
        <v>1.1166004977482815E-3</v>
      </c>
      <c r="AF33" s="198">
        <f t="shared" si="1"/>
        <v>0.23324951930187843</v>
      </c>
      <c r="AG33" s="198">
        <f t="shared" si="16"/>
        <v>0.27736890524379026</v>
      </c>
      <c r="AH33" s="121"/>
    </row>
    <row r="34" spans="1:36" x14ac:dyDescent="0.25">
      <c r="A34" s="206" t="s">
        <v>222</v>
      </c>
      <c r="B34" s="194" t="s">
        <v>240</v>
      </c>
      <c r="C34" s="195">
        <v>31190</v>
      </c>
      <c r="D34" s="195">
        <v>10109</v>
      </c>
      <c r="E34" s="195">
        <v>3790</v>
      </c>
      <c r="F34" s="195">
        <v>6633</v>
      </c>
      <c r="G34" s="195">
        <v>7682</v>
      </c>
      <c r="H34" s="196">
        <f t="shared" si="6"/>
        <v>0.15814865068596418</v>
      </c>
      <c r="I34" s="197">
        <f t="shared" si="7"/>
        <v>-0.75370310997114465</v>
      </c>
      <c r="J34" s="196">
        <f t="shared" si="8"/>
        <v>1.0971411204550121E-3</v>
      </c>
      <c r="K34" s="198">
        <f t="shared" si="9"/>
        <v>1</v>
      </c>
      <c r="L34" s="195">
        <v>2523</v>
      </c>
      <c r="M34" s="195">
        <v>1496</v>
      </c>
      <c r="N34" s="195">
        <v>1230</v>
      </c>
      <c r="O34" s="195">
        <v>1651</v>
      </c>
      <c r="P34" s="195">
        <v>1791</v>
      </c>
      <c r="Q34" s="196">
        <f t="shared" si="10"/>
        <v>8.4797092671108354E-2</v>
      </c>
      <c r="R34" s="197">
        <f t="shared" si="11"/>
        <v>-0.29013079667063024</v>
      </c>
      <c r="S34" s="196">
        <f t="shared" si="17"/>
        <v>9.6859083283668945E-4</v>
      </c>
      <c r="T34" s="198">
        <f t="shared" si="13"/>
        <v>0.23314241083051288</v>
      </c>
      <c r="U34" s="195">
        <v>22313</v>
      </c>
      <c r="V34" s="195">
        <v>27225</v>
      </c>
      <c r="W34" s="195">
        <v>7685</v>
      </c>
      <c r="X34" s="195">
        <v>2050</v>
      </c>
      <c r="Y34" s="195">
        <v>3770</v>
      </c>
      <c r="Z34" s="195">
        <v>4607</v>
      </c>
      <c r="AA34" s="196">
        <f t="shared" si="14"/>
        <v>0.22201591511936347</v>
      </c>
      <c r="AB34" s="197">
        <f t="shared" si="3"/>
        <v>-0.83078053259871443</v>
      </c>
      <c r="AC34" s="195">
        <f t="shared" si="4"/>
        <v>837</v>
      </c>
      <c r="AD34" s="195">
        <f t="shared" si="5"/>
        <v>-22618</v>
      </c>
      <c r="AE34" s="196">
        <f t="shared" si="15"/>
        <v>1.7061951884332781E-3</v>
      </c>
      <c r="AF34" s="198">
        <f t="shared" si="1"/>
        <v>0.872875921769798</v>
      </c>
      <c r="AG34" s="198">
        <f t="shared" si="16"/>
        <v>0.59971361624576935</v>
      </c>
      <c r="AH34" s="121"/>
    </row>
    <row r="35" spans="1:36" x14ac:dyDescent="0.25">
      <c r="A35" s="206" t="s">
        <v>385</v>
      </c>
      <c r="B35" s="194" t="s">
        <v>218</v>
      </c>
      <c r="C35" s="195">
        <v>4076</v>
      </c>
      <c r="D35" s="195">
        <v>2282</v>
      </c>
      <c r="E35" s="195">
        <v>739</v>
      </c>
      <c r="F35" s="195">
        <v>4270</v>
      </c>
      <c r="G35" s="195">
        <v>6140</v>
      </c>
      <c r="H35" s="196">
        <f t="shared" si="6"/>
        <v>0.43793911007025765</v>
      </c>
      <c r="I35" s="197">
        <f t="shared" si="7"/>
        <v>0.50637880274779201</v>
      </c>
      <c r="J35" s="196">
        <f t="shared" si="8"/>
        <v>8.7691310590910895E-4</v>
      </c>
      <c r="K35" s="198">
        <f t="shared" si="9"/>
        <v>1</v>
      </c>
      <c r="L35" s="195">
        <v>1245</v>
      </c>
      <c r="M35" s="195">
        <v>663</v>
      </c>
      <c r="N35" s="195">
        <v>285</v>
      </c>
      <c r="O35" s="195">
        <v>1259</v>
      </c>
      <c r="P35" s="195">
        <v>1891</v>
      </c>
      <c r="Q35" s="196">
        <f t="shared" si="10"/>
        <v>0.50198570293884037</v>
      </c>
      <c r="R35" s="197">
        <f t="shared" si="11"/>
        <v>0.51887550200803223</v>
      </c>
      <c r="S35" s="196">
        <f t="shared" si="17"/>
        <v>1.0226718396952428E-3</v>
      </c>
      <c r="T35" s="198">
        <f t="shared" si="13"/>
        <v>0.30798045602605861</v>
      </c>
      <c r="U35" s="195">
        <v>1344</v>
      </c>
      <c r="V35" s="195">
        <v>1644</v>
      </c>
      <c r="W35" s="195">
        <v>1003</v>
      </c>
      <c r="X35" s="195">
        <v>258</v>
      </c>
      <c r="Y35" s="195">
        <v>2008</v>
      </c>
      <c r="Z35" s="195">
        <v>2908</v>
      </c>
      <c r="AA35" s="196">
        <f t="shared" si="14"/>
        <v>0.44820717131474108</v>
      </c>
      <c r="AB35" s="197">
        <f t="shared" si="3"/>
        <v>0.76885644768856443</v>
      </c>
      <c r="AC35" s="195">
        <f t="shared" si="4"/>
        <v>900</v>
      </c>
      <c r="AD35" s="195">
        <f t="shared" si="5"/>
        <v>1264</v>
      </c>
      <c r="AE35" s="196">
        <f t="shared" si="15"/>
        <v>1.0769732164019909E-3</v>
      </c>
      <c r="AF35" s="198">
        <f t="shared" si="1"/>
        <v>0.40333660451422965</v>
      </c>
      <c r="AG35" s="198">
        <f t="shared" si="16"/>
        <v>0.47361563517915312</v>
      </c>
      <c r="AH35" s="121"/>
    </row>
    <row r="36" spans="1:36" x14ac:dyDescent="0.25">
      <c r="A36" s="199" t="s">
        <v>386</v>
      </c>
      <c r="B36" s="200" t="s">
        <v>386</v>
      </c>
      <c r="C36" s="201">
        <f>C11-SUM(C12:C35)</f>
        <v>303265</v>
      </c>
      <c r="D36" s="201">
        <f>D11-SUM(D12:D35)</f>
        <v>111654</v>
      </c>
      <c r="E36" s="201">
        <f>E11-SUM(E12:E35)</f>
        <v>114072</v>
      </c>
      <c r="F36" s="201">
        <f>F11-SUM(F12:F35)</f>
        <v>253933</v>
      </c>
      <c r="G36" s="201">
        <f>G11-SUM(G12:G35)</f>
        <v>294665</v>
      </c>
      <c r="H36" s="202">
        <f t="shared" si="6"/>
        <v>0.16040451615189832</v>
      </c>
      <c r="I36" s="203">
        <f t="shared" si="7"/>
        <v>-2.8358036700575351E-2</v>
      </c>
      <c r="J36" s="202">
        <f t="shared" si="8"/>
        <v>4.2083973998812314E-2</v>
      </c>
      <c r="K36" s="204">
        <f t="shared" si="9"/>
        <v>1</v>
      </c>
      <c r="L36" s="201">
        <f>L11-SUM(L12:L35)</f>
        <v>77758</v>
      </c>
      <c r="M36" s="201">
        <f>M11-SUM(M12:M35)</f>
        <v>28118</v>
      </c>
      <c r="N36" s="201">
        <f>N11-SUM(N12:N35)</f>
        <v>40552</v>
      </c>
      <c r="O36" s="201">
        <f>O11-SUM(O12:O35)</f>
        <v>68243</v>
      </c>
      <c r="P36" s="201">
        <f>P11-SUM(P12:P35)</f>
        <v>86253</v>
      </c>
      <c r="Q36" s="202">
        <f t="shared" si="10"/>
        <v>0.26390985155986701</v>
      </c>
      <c r="R36" s="203">
        <f t="shared" si="11"/>
        <v>0.10924920908459579</v>
      </c>
      <c r="S36" s="202">
        <f t="shared" si="17"/>
        <v>4.6646490845707968E-2</v>
      </c>
      <c r="T36" s="204">
        <f t="shared" si="13"/>
        <v>0.29271545653538766</v>
      </c>
      <c r="U36" s="201">
        <f t="shared" ref="U36:Z36" si="18">U11-SUM(U12:U35)</f>
        <v>138122</v>
      </c>
      <c r="V36" s="201">
        <f t="shared" si="18"/>
        <v>140934</v>
      </c>
      <c r="W36" s="201">
        <f t="shared" si="18"/>
        <v>52100</v>
      </c>
      <c r="X36" s="201">
        <f t="shared" si="18"/>
        <v>51805</v>
      </c>
      <c r="Y36" s="201">
        <f t="shared" si="18"/>
        <v>124589</v>
      </c>
      <c r="Z36" s="201">
        <f t="shared" si="18"/>
        <v>134468</v>
      </c>
      <c r="AA36" s="202">
        <f t="shared" si="14"/>
        <v>7.9292714445095447E-2</v>
      </c>
      <c r="AB36" s="203">
        <f t="shared" si="3"/>
        <v>-4.5879631600607373E-2</v>
      </c>
      <c r="AC36" s="201">
        <f>Z36-Y36</f>
        <v>9879</v>
      </c>
      <c r="AD36" s="201">
        <f t="shared" si="5"/>
        <v>-6466</v>
      </c>
      <c r="AE36" s="202">
        <f t="shared" si="15"/>
        <v>4.9800011851149559E-2</v>
      </c>
      <c r="AF36" s="204">
        <f t="shared" si="1"/>
        <v>0.46472227259987142</v>
      </c>
      <c r="AG36" s="204">
        <f t="shared" si="16"/>
        <v>0.45634194763545044</v>
      </c>
      <c r="AH36" s="121"/>
    </row>
    <row r="37" spans="1:36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A37" s="121"/>
      <c r="AB37" s="121"/>
      <c r="AH37" s="121"/>
      <c r="AI37" s="121"/>
    </row>
    <row r="38" spans="1:36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2"/>
      <c r="AH38" s="50"/>
      <c r="AI38" s="50"/>
      <c r="AJ38" s="50"/>
    </row>
    <row r="39" spans="1:36" s="184" customFormat="1" ht="75" x14ac:dyDescent="0.25">
      <c r="B39" s="180"/>
      <c r="C39" s="181" t="s">
        <v>529</v>
      </c>
      <c r="D39" s="181" t="s">
        <v>530</v>
      </c>
      <c r="E39" s="181" t="s">
        <v>531</v>
      </c>
      <c r="F39" s="181" t="s">
        <v>532</v>
      </c>
      <c r="G39" s="181" t="s">
        <v>533</v>
      </c>
      <c r="H39" s="182" t="str">
        <f>CONCATENATE("var. ",RIGHT(G39,2),"/",RIGHT(F39,2))</f>
        <v>var. 23/22</v>
      </c>
      <c r="I39" s="182" t="str">
        <f>CONCATENATE("var. ",RIGHT(G39,2),"/",RIGHT(C39,2))</f>
        <v>var. 23/19</v>
      </c>
      <c r="J39" s="182" t="str">
        <f>CONCATENATE("Cuota s/ total lugares de residencia ",RIGHT(G39,4))</f>
        <v>Cuota s/ total lugares de residencia 2023</v>
      </c>
      <c r="K39" s="183" t="str">
        <f>CONCATENATE("cuota s/ Canarias ",RIGHT(G39,4))</f>
        <v>cuota s/ Canarias 2023</v>
      </c>
      <c r="L39" s="181" t="s">
        <v>529</v>
      </c>
      <c r="M39" s="181" t="s">
        <v>530</v>
      </c>
      <c r="N39" s="181" t="s">
        <v>531</v>
      </c>
      <c r="O39" s="181" t="s">
        <v>532</v>
      </c>
      <c r="P39" s="181" t="s">
        <v>533</v>
      </c>
      <c r="Q39" s="182" t="str">
        <f>CONCATENATE("var. ",RIGHT(P39,2),"/",RIGHT(O39,2))</f>
        <v>var. 23/22</v>
      </c>
      <c r="R39" s="182" t="str">
        <f>CONCATENATE("var. ",RIGHT(P39,2),"/",RIGHT(L39,2))</f>
        <v>var. 23/19</v>
      </c>
      <c r="S39" s="182" t="str">
        <f>CONCATENATE("Cuota s/ total lugares de residencia ",RIGHT(P39,4))</f>
        <v>Cuota s/ total lugares de residencia 2023</v>
      </c>
      <c r="T39" s="183" t="str">
        <f>CONCATENATE("cuota s/ Canarias ",RIGHT(P39,4))</f>
        <v>cuota s/ Canarias 2023</v>
      </c>
      <c r="U39" s="181" t="s">
        <v>534</v>
      </c>
      <c r="V39" s="181" t="s">
        <v>529</v>
      </c>
      <c r="W39" s="181" t="s">
        <v>530</v>
      </c>
      <c r="X39" s="181" t="s">
        <v>531</v>
      </c>
      <c r="Y39" s="181" t="s">
        <v>532</v>
      </c>
      <c r="Z39" s="181" t="s">
        <v>533</v>
      </c>
      <c r="AA39" s="182" t="str">
        <f>CONCATENATE("var. ",RIGHT(Z39,2),"/",RIGHT(Y39,2))</f>
        <v>var. 23/22</v>
      </c>
      <c r="AB39" s="182" t="str">
        <f>CONCATENATE("var. ",RIGHT(Z39,2),"/",RIGHT(V39,2))</f>
        <v>var. 23/19</v>
      </c>
      <c r="AC39" s="181" t="str">
        <f>CONCATENATE("dif. ",RIGHT(Z39,2),"/",RIGHT(Y39,2))</f>
        <v>dif. 23/22</v>
      </c>
      <c r="AD39" s="181" t="str">
        <f>CONCATENATE("dif. ",RIGHT(Z39,2),"/",RIGHT(V39,2))</f>
        <v>dif. 23/19</v>
      </c>
      <c r="AE39" s="182" t="str">
        <f>CONCATENATE("Cuota s/ total lugares de residencia ",RIGHT(Z39,4))</f>
        <v>Cuota s/ total lugares de residencia 2023</v>
      </c>
      <c r="AF39" s="183" t="str">
        <f>CONCATENATE("cuota s/ Canarias ",RIGHT(Z39,4))</f>
        <v>cuota s/ Canarias 2023</v>
      </c>
      <c r="AG39" s="183" t="str">
        <f>CONCATENATE("cuota s/ Canarias ",RIGHT(AA39,4))</f>
        <v>cuota s/ Canarias 3/22</v>
      </c>
      <c r="AH39" s="205"/>
      <c r="AI39" s="205"/>
      <c r="AJ39" s="205"/>
    </row>
    <row r="40" spans="1:36" x14ac:dyDescent="0.25">
      <c r="B40" s="185" t="s">
        <v>134</v>
      </c>
      <c r="C40" s="186">
        <f>C41+C44</f>
        <v>1009099</v>
      </c>
      <c r="D40" s="186">
        <f>D41+D44</f>
        <v>387476</v>
      </c>
      <c r="E40" s="186">
        <f>E41+E44</f>
        <v>366971</v>
      </c>
      <c r="F40" s="186">
        <f>F41+F44</f>
        <v>1046601</v>
      </c>
      <c r="G40" s="186">
        <f>G41+G44</f>
        <v>1155808</v>
      </c>
      <c r="H40" s="187">
        <f>IFERROR(G40/F40-1,"-")</f>
        <v>0.10434444453999192</v>
      </c>
      <c r="I40" s="187">
        <f>IFERROR(G40/C40-1,"-")</f>
        <v>0.14538613158867464</v>
      </c>
      <c r="J40" s="187">
        <f t="shared" ref="J40:J69" si="19">G40/G$40</f>
        <v>1</v>
      </c>
      <c r="K40" s="188">
        <f>G40/$G7</f>
        <v>0.16507217966035756</v>
      </c>
      <c r="L40" s="186">
        <f>L41+L44</f>
        <v>1090013</v>
      </c>
      <c r="M40" s="186">
        <f>M41+M44</f>
        <v>361110</v>
      </c>
      <c r="N40" s="186">
        <f>N41+N44</f>
        <v>260134</v>
      </c>
      <c r="O40" s="186">
        <f>O41+O44</f>
        <v>1052002</v>
      </c>
      <c r="P40" s="186">
        <f>P41+P44</f>
        <v>1158011</v>
      </c>
      <c r="Q40" s="187">
        <f>IFERROR(P40/O40-1,"-")</f>
        <v>0.10076881983114094</v>
      </c>
      <c r="R40" s="187">
        <f>IFERROR(P40/L40-1,"-")</f>
        <v>6.2382742224175391E-2</v>
      </c>
      <c r="S40" s="187">
        <f t="shared" ref="S40:S69" si="20">P40/P$40</f>
        <v>1</v>
      </c>
      <c r="T40" s="188">
        <f>P40/$G7</f>
        <v>0.16538681151252657</v>
      </c>
      <c r="U40" s="186">
        <f t="shared" ref="U40:Z40" si="21">U41+U44</f>
        <v>117036</v>
      </c>
      <c r="V40" s="186">
        <f t="shared" si="21"/>
        <v>110271</v>
      </c>
      <c r="W40" s="186">
        <f t="shared" si="21"/>
        <v>41158</v>
      </c>
      <c r="X40" s="186">
        <f t="shared" si="21"/>
        <v>33394</v>
      </c>
      <c r="Y40" s="186">
        <f t="shared" si="21"/>
        <v>68778</v>
      </c>
      <c r="Z40" s="186">
        <f t="shared" si="21"/>
        <v>74740</v>
      </c>
      <c r="AA40" s="187">
        <f>IFERROR(Z40/Y40-1,"-")</f>
        <v>8.668469568757442E-2</v>
      </c>
      <c r="AB40" s="187">
        <f t="shared" ref="AB40:AB69" si="22">IFERROR(Z40/V40-1,"-")</f>
        <v>-0.32221526965385283</v>
      </c>
      <c r="AC40" s="186">
        <f>Z40-Y40</f>
        <v>5962</v>
      </c>
      <c r="AD40" s="186">
        <f>Z40-V40</f>
        <v>-35531</v>
      </c>
      <c r="AE40" s="187">
        <f t="shared" ref="AE40:AE69" si="23">Z40/Z$40</f>
        <v>1</v>
      </c>
      <c r="AF40" s="188">
        <f>Z40/$G7</f>
        <v>1.0674346178444104E-2</v>
      </c>
      <c r="AG40" s="188">
        <f>AA40/$G7</f>
        <v>1.2380284320875705E-8</v>
      </c>
      <c r="AH40" s="50"/>
      <c r="AI40" s="50"/>
      <c r="AJ40" s="50"/>
    </row>
    <row r="41" spans="1:36" x14ac:dyDescent="0.25">
      <c r="B41" s="189" t="s">
        <v>167</v>
      </c>
      <c r="C41" s="190">
        <v>125822</v>
      </c>
      <c r="D41" s="190">
        <v>47933</v>
      </c>
      <c r="E41" s="190">
        <v>94970</v>
      </c>
      <c r="F41" s="190">
        <v>142279</v>
      </c>
      <c r="G41" s="190">
        <v>146782</v>
      </c>
      <c r="H41" s="191">
        <f>IFERROR(G41/F41-1,"-")</f>
        <v>3.16490838423098E-2</v>
      </c>
      <c r="I41" s="192">
        <f>IFERROR(G41/C41-1,"-")</f>
        <v>0.1665845400645356</v>
      </c>
      <c r="J41" s="191">
        <f t="shared" si="19"/>
        <v>0.12699514106149118</v>
      </c>
      <c r="K41" s="193">
        <f t="shared" ref="K41:K69" si="24">G41/$G8</f>
        <v>9.7885206851204248E-2</v>
      </c>
      <c r="L41" s="190">
        <v>161593</v>
      </c>
      <c r="M41" s="190">
        <v>67752</v>
      </c>
      <c r="N41" s="190">
        <v>119158</v>
      </c>
      <c r="O41" s="190">
        <v>187718</v>
      </c>
      <c r="P41" s="190">
        <v>188039</v>
      </c>
      <c r="Q41" s="191">
        <f>IFERROR(P41/O41-1,"-")</f>
        <v>1.7100118262500796E-3</v>
      </c>
      <c r="R41" s="192">
        <f>IFERROR(P41/L41-1,"-")</f>
        <v>0.1636580792484823</v>
      </c>
      <c r="S41" s="191">
        <f t="shared" si="20"/>
        <v>0.1623810136518565</v>
      </c>
      <c r="T41" s="193">
        <f t="shared" ref="T41:T69" si="25">P41/$G8</f>
        <v>0.12539845765212079</v>
      </c>
      <c r="U41" s="190">
        <v>39484</v>
      </c>
      <c r="V41" s="190">
        <v>42584</v>
      </c>
      <c r="W41" s="190">
        <v>15173</v>
      </c>
      <c r="X41" s="190">
        <v>23294</v>
      </c>
      <c r="Y41" s="190">
        <v>44656</v>
      </c>
      <c r="Z41" s="190">
        <v>41079</v>
      </c>
      <c r="AA41" s="191">
        <f>IFERROR(Z41/Y41-1,"-")</f>
        <v>-8.0101218201361513E-2</v>
      </c>
      <c r="AB41" s="192">
        <f t="shared" si="22"/>
        <v>-3.5341912455382318E-2</v>
      </c>
      <c r="AC41" s="190">
        <f t="shared" ref="AC41:AC68" si="26">Z41-Y41</f>
        <v>-3577</v>
      </c>
      <c r="AD41" s="190">
        <f t="shared" ref="AD41:AD69" si="27">Z41-V41</f>
        <v>-1505</v>
      </c>
      <c r="AE41" s="191">
        <f t="shared" si="23"/>
        <v>0.54962536794219963</v>
      </c>
      <c r="AF41" s="193">
        <f t="shared" ref="AF41:AG56" si="28">Z41/$G8</f>
        <v>2.7394547098694794E-2</v>
      </c>
      <c r="AG41" s="193">
        <f t="shared" si="28"/>
        <v>-5.3417478387497908E-8</v>
      </c>
      <c r="AH41" s="50"/>
      <c r="AI41" s="50"/>
      <c r="AJ41" s="50"/>
    </row>
    <row r="42" spans="1:36" x14ac:dyDescent="0.25">
      <c r="B42" s="194" t="s">
        <v>98</v>
      </c>
      <c r="C42" s="195">
        <v>59559</v>
      </c>
      <c r="D42" s="195">
        <v>20650</v>
      </c>
      <c r="E42" s="195">
        <v>51331</v>
      </c>
      <c r="F42" s="195">
        <v>73925</v>
      </c>
      <c r="G42" s="195">
        <v>70496</v>
      </c>
      <c r="H42" s="196">
        <f>IFERROR(G42/F42-1,"-")</f>
        <v>-4.6384849509638171E-2</v>
      </c>
      <c r="I42" s="197">
        <f>IFERROR(G42/C42-1,"-")</f>
        <v>0.18363303614902859</v>
      </c>
      <c r="J42" s="196">
        <f t="shared" si="19"/>
        <v>6.0992829258838838E-2</v>
      </c>
      <c r="K42" s="198">
        <f t="shared" si="24"/>
        <v>0.10659827860473838</v>
      </c>
      <c r="L42" s="195">
        <v>36627</v>
      </c>
      <c r="M42" s="195">
        <v>16088</v>
      </c>
      <c r="N42" s="195">
        <v>28353</v>
      </c>
      <c r="O42" s="195">
        <v>47372</v>
      </c>
      <c r="P42" s="195">
        <v>41671</v>
      </c>
      <c r="Q42" s="196">
        <f>IFERROR(P42/O42-1,"-")</f>
        <v>-0.12034535168453941</v>
      </c>
      <c r="R42" s="197">
        <f>IFERROR(P42/L42-1,"-")</f>
        <v>0.13771261637589749</v>
      </c>
      <c r="S42" s="196">
        <f t="shared" si="20"/>
        <v>3.5984977690194653E-2</v>
      </c>
      <c r="T42" s="198">
        <f t="shared" si="25"/>
        <v>6.3011473952253358E-2</v>
      </c>
      <c r="U42" s="195">
        <v>21949</v>
      </c>
      <c r="V42" s="195">
        <v>23521</v>
      </c>
      <c r="W42" s="195">
        <v>7077</v>
      </c>
      <c r="X42" s="195">
        <v>8746</v>
      </c>
      <c r="Y42" s="195">
        <v>13656</v>
      </c>
      <c r="Z42" s="195">
        <v>14355</v>
      </c>
      <c r="AA42" s="196">
        <f>IFERROR(Z42/Y42-1,"-")</f>
        <v>5.118629173989464E-2</v>
      </c>
      <c r="AB42" s="197">
        <f t="shared" si="22"/>
        <v>-0.38969431571786917</v>
      </c>
      <c r="AC42" s="195">
        <f t="shared" si="26"/>
        <v>699</v>
      </c>
      <c r="AD42" s="195">
        <f t="shared" si="27"/>
        <v>-9166</v>
      </c>
      <c r="AE42" s="196">
        <f t="shared" si="23"/>
        <v>0.19206582820444207</v>
      </c>
      <c r="AF42" s="198">
        <f t="shared" si="28"/>
        <v>2.1706455534654723E-2</v>
      </c>
      <c r="AG42" s="198">
        <f t="shared" si="28"/>
        <v>7.7399718957567916E-8</v>
      </c>
      <c r="AH42" s="50"/>
      <c r="AI42" s="50"/>
      <c r="AJ42" s="50"/>
    </row>
    <row r="43" spans="1:36" x14ac:dyDescent="0.25">
      <c r="B43" s="194" t="s">
        <v>171</v>
      </c>
      <c r="C43" s="195">
        <v>66263</v>
      </c>
      <c r="D43" s="195">
        <v>27283</v>
      </c>
      <c r="E43" s="195">
        <v>43639</v>
      </c>
      <c r="F43" s="195">
        <v>68354</v>
      </c>
      <c r="G43" s="195">
        <v>76286</v>
      </c>
      <c r="H43" s="196">
        <f>IFERROR(G43/F43-1,"-")</f>
        <v>0.11604295286303645</v>
      </c>
      <c r="I43" s="197">
        <f>IFERROR(G43/C43-1,"-")</f>
        <v>0.15126088465659571</v>
      </c>
      <c r="J43" s="196">
        <f t="shared" si="19"/>
        <v>6.6002311802652341E-2</v>
      </c>
      <c r="K43" s="198">
        <f t="shared" si="24"/>
        <v>9.1010823089257079E-2</v>
      </c>
      <c r="L43" s="195">
        <v>124966</v>
      </c>
      <c r="M43" s="195">
        <v>51664</v>
      </c>
      <c r="N43" s="195">
        <v>90805</v>
      </c>
      <c r="O43" s="195">
        <v>140346</v>
      </c>
      <c r="P43" s="195">
        <v>146368</v>
      </c>
      <c r="Q43" s="196">
        <f>IFERROR(P43/O43-1,"-")</f>
        <v>4.2908241061376806E-2</v>
      </c>
      <c r="R43" s="197">
        <f>IFERROR(P43/L43-1,"-")</f>
        <v>0.17126258342269107</v>
      </c>
      <c r="S43" s="196">
        <f t="shared" si="20"/>
        <v>0.12639603596166185</v>
      </c>
      <c r="T43" s="198">
        <f t="shared" si="25"/>
        <v>0.17462014201725587</v>
      </c>
      <c r="U43" s="195">
        <v>17535</v>
      </c>
      <c r="V43" s="195">
        <v>19063</v>
      </c>
      <c r="W43" s="195">
        <v>8096</v>
      </c>
      <c r="X43" s="195">
        <v>14548</v>
      </c>
      <c r="Y43" s="195">
        <v>31000</v>
      </c>
      <c r="Z43" s="195">
        <v>26724</v>
      </c>
      <c r="AA43" s="196">
        <f>IFERROR(Z43/Y43-1,"-")</f>
        <v>-0.13793548387096777</v>
      </c>
      <c r="AB43" s="197">
        <f t="shared" si="22"/>
        <v>0.40187798352830084</v>
      </c>
      <c r="AC43" s="195">
        <f t="shared" si="26"/>
        <v>-4276</v>
      </c>
      <c r="AD43" s="195">
        <f t="shared" si="27"/>
        <v>7661</v>
      </c>
      <c r="AE43" s="196">
        <f t="shared" si="23"/>
        <v>0.35755953973775756</v>
      </c>
      <c r="AF43" s="198">
        <f t="shared" si="28"/>
        <v>3.1882301290371839E-2</v>
      </c>
      <c r="AG43" s="198">
        <f t="shared" si="28"/>
        <v>-1.6455997064090032E-7</v>
      </c>
      <c r="AH43" s="50"/>
      <c r="AI43" s="50"/>
      <c r="AJ43" s="50"/>
    </row>
    <row r="44" spans="1:36" x14ac:dyDescent="0.25">
      <c r="B44" s="189" t="s">
        <v>179</v>
      </c>
      <c r="C44" s="190">
        <v>883277</v>
      </c>
      <c r="D44" s="190">
        <v>339543</v>
      </c>
      <c r="E44" s="190">
        <v>272001</v>
      </c>
      <c r="F44" s="190">
        <v>904322</v>
      </c>
      <c r="G44" s="190">
        <v>1009026</v>
      </c>
      <c r="H44" s="191">
        <f>IFERROR(G44/F44-1,"-")</f>
        <v>0.11578176799856688</v>
      </c>
      <c r="I44" s="192">
        <f>IFERROR(G44/C44-1,"-")</f>
        <v>0.14236643770866886</v>
      </c>
      <c r="J44" s="191">
        <f t="shared" si="19"/>
        <v>0.87300485893850877</v>
      </c>
      <c r="K44" s="193">
        <f t="shared" si="24"/>
        <v>0.18338251880758272</v>
      </c>
      <c r="L44" s="190">
        <v>928420</v>
      </c>
      <c r="M44" s="190">
        <v>293358</v>
      </c>
      <c r="N44" s="190">
        <v>140976</v>
      </c>
      <c r="O44" s="190">
        <v>864284</v>
      </c>
      <c r="P44" s="190">
        <v>969972</v>
      </c>
      <c r="Q44" s="191">
        <f>IFERROR(P44/O44-1,"-")</f>
        <v>0.12228387891017301</v>
      </c>
      <c r="R44" s="192">
        <f>IFERROR(P44/L44-1,"-")</f>
        <v>4.4755606298873429E-2</v>
      </c>
      <c r="S44" s="191">
        <f t="shared" si="20"/>
        <v>0.83761898634814347</v>
      </c>
      <c r="T44" s="193">
        <f t="shared" si="25"/>
        <v>0.1762847622685923</v>
      </c>
      <c r="U44" s="190">
        <v>77552</v>
      </c>
      <c r="V44" s="190">
        <v>67687</v>
      </c>
      <c r="W44" s="190">
        <v>25985</v>
      </c>
      <c r="X44" s="190">
        <v>10100</v>
      </c>
      <c r="Y44" s="190">
        <v>24122</v>
      </c>
      <c r="Z44" s="190">
        <v>33661</v>
      </c>
      <c r="AA44" s="191">
        <f>IFERROR(Z44/Y44-1,"-")</f>
        <v>0.3954481386286377</v>
      </c>
      <c r="AB44" s="192">
        <f t="shared" si="22"/>
        <v>-0.50269623413654019</v>
      </c>
      <c r="AC44" s="190">
        <f t="shared" si="26"/>
        <v>9539</v>
      </c>
      <c r="AD44" s="190">
        <f t="shared" si="27"/>
        <v>-34026</v>
      </c>
      <c r="AE44" s="191">
        <f t="shared" si="23"/>
        <v>0.45037463205780037</v>
      </c>
      <c r="AF44" s="193">
        <f t="shared" si="28"/>
        <v>6.1176213155875485E-3</v>
      </c>
      <c r="AG44" s="193">
        <f t="shared" si="28"/>
        <v>7.186958088244478E-8</v>
      </c>
      <c r="AH44" s="50"/>
      <c r="AI44" s="50"/>
      <c r="AJ44" s="50"/>
    </row>
    <row r="45" spans="1:36" x14ac:dyDescent="0.25">
      <c r="B45" s="194" t="s">
        <v>183</v>
      </c>
      <c r="C45" s="195">
        <v>230826</v>
      </c>
      <c r="D45" s="195">
        <v>65926</v>
      </c>
      <c r="E45" s="195">
        <v>16143</v>
      </c>
      <c r="F45" s="195">
        <v>241648</v>
      </c>
      <c r="G45" s="195">
        <v>300887</v>
      </c>
      <c r="H45" s="196">
        <f t="shared" ref="H45:H69" si="29">IFERROR(G45/F45-1,"-")</f>
        <v>0.24514583195391637</v>
      </c>
      <c r="I45" s="197">
        <f t="shared" ref="I45:I69" si="30">IFERROR(G45/C45-1,"-")</f>
        <v>0.30352300000866461</v>
      </c>
      <c r="J45" s="196">
        <f t="shared" si="19"/>
        <v>0.26032610952684182</v>
      </c>
      <c r="K45" s="198">
        <f t="shared" si="24"/>
        <v>0.1416267397565647</v>
      </c>
      <c r="L45" s="195">
        <v>455411</v>
      </c>
      <c r="M45" s="195">
        <v>135851</v>
      </c>
      <c r="N45" s="195">
        <v>34921</v>
      </c>
      <c r="O45" s="195">
        <v>434485</v>
      </c>
      <c r="P45" s="195">
        <v>508738</v>
      </c>
      <c r="Q45" s="196">
        <f t="shared" ref="Q45:Q69" si="31">IFERROR(P45/O45-1,"-")</f>
        <v>0.17089888028355404</v>
      </c>
      <c r="R45" s="197">
        <f t="shared" ref="R45:R69" si="32">IFERROR(P45/L45-1,"-")</f>
        <v>0.11709642498753881</v>
      </c>
      <c r="S45" s="196">
        <f t="shared" si="20"/>
        <v>0.43932052458914467</v>
      </c>
      <c r="T45" s="198">
        <f t="shared" si="25"/>
        <v>0.23946167275513802</v>
      </c>
      <c r="U45" s="195">
        <v>16638</v>
      </c>
      <c r="V45" s="195">
        <v>14376</v>
      </c>
      <c r="W45" s="195">
        <v>5035</v>
      </c>
      <c r="X45" s="195">
        <v>1264</v>
      </c>
      <c r="Y45" s="195">
        <v>7379</v>
      </c>
      <c r="Z45" s="195">
        <v>6987</v>
      </c>
      <c r="AA45" s="196">
        <f t="shared" ref="AA45:AA69" si="33">IFERROR(Z45/Y45-1,"-")</f>
        <v>-5.3123729502642658E-2</v>
      </c>
      <c r="AB45" s="197">
        <f t="shared" si="22"/>
        <v>-0.51398163606010017</v>
      </c>
      <c r="AC45" s="195">
        <f t="shared" si="26"/>
        <v>-392</v>
      </c>
      <c r="AD45" s="195">
        <f t="shared" si="27"/>
        <v>-7389</v>
      </c>
      <c r="AE45" s="196">
        <f t="shared" si="23"/>
        <v>9.3484078137543489E-2</v>
      </c>
      <c r="AF45" s="198">
        <f t="shared" si="28"/>
        <v>3.2887629930143793E-3</v>
      </c>
      <c r="AG45" s="198">
        <f t="shared" si="28"/>
        <v>-2.5005203326062309E-8</v>
      </c>
      <c r="AH45" s="50"/>
      <c r="AI45" s="50"/>
      <c r="AJ45" s="50"/>
    </row>
    <row r="46" spans="1:36" x14ac:dyDescent="0.25">
      <c r="B46" s="194" t="s">
        <v>187</v>
      </c>
      <c r="C46" s="195">
        <v>352181</v>
      </c>
      <c r="D46" s="195">
        <v>156065</v>
      </c>
      <c r="E46" s="195">
        <v>125978</v>
      </c>
      <c r="F46" s="195">
        <v>345903</v>
      </c>
      <c r="G46" s="195">
        <v>358169</v>
      </c>
      <c r="H46" s="196">
        <f t="shared" si="29"/>
        <v>3.546080837691501E-2</v>
      </c>
      <c r="I46" s="197">
        <f t="shared" si="30"/>
        <v>1.7002620811457758E-2</v>
      </c>
      <c r="J46" s="196">
        <f t="shared" si="19"/>
        <v>0.30988624408206206</v>
      </c>
      <c r="K46" s="198">
        <f t="shared" si="24"/>
        <v>0.36091338538244816</v>
      </c>
      <c r="L46" s="195">
        <v>154654</v>
      </c>
      <c r="M46" s="195">
        <v>50386</v>
      </c>
      <c r="N46" s="195">
        <v>22437</v>
      </c>
      <c r="O46" s="195">
        <v>100292</v>
      </c>
      <c r="P46" s="195">
        <v>107405</v>
      </c>
      <c r="Q46" s="196">
        <f t="shared" si="31"/>
        <v>7.0922905117058122E-2</v>
      </c>
      <c r="R46" s="197">
        <f t="shared" si="32"/>
        <v>-0.30551424470107469</v>
      </c>
      <c r="S46" s="196">
        <f t="shared" si="20"/>
        <v>9.2749550738291775E-2</v>
      </c>
      <c r="T46" s="198">
        <f t="shared" si="25"/>
        <v>0.10822796544927629</v>
      </c>
      <c r="U46" s="195">
        <v>20763</v>
      </c>
      <c r="V46" s="195">
        <v>19737</v>
      </c>
      <c r="W46" s="195">
        <v>8316</v>
      </c>
      <c r="X46" s="195">
        <v>1993</v>
      </c>
      <c r="Y46" s="195">
        <v>4056</v>
      </c>
      <c r="Z46" s="195">
        <v>6912</v>
      </c>
      <c r="AA46" s="196">
        <f t="shared" si="33"/>
        <v>0.70414201183431957</v>
      </c>
      <c r="AB46" s="197">
        <f t="shared" si="22"/>
        <v>-0.64979480164158687</v>
      </c>
      <c r="AC46" s="195">
        <f t="shared" si="26"/>
        <v>2856</v>
      </c>
      <c r="AD46" s="195">
        <f t="shared" si="27"/>
        <v>-12825</v>
      </c>
      <c r="AE46" s="196">
        <f t="shared" si="23"/>
        <v>9.2480599411292483E-2</v>
      </c>
      <c r="AF46" s="198">
        <f t="shared" si="28"/>
        <v>6.9649615677612568E-3</v>
      </c>
      <c r="AG46" s="198">
        <f t="shared" si="28"/>
        <v>7.0953733371992586E-7</v>
      </c>
      <c r="AH46" s="50"/>
      <c r="AI46" s="50"/>
      <c r="AJ46" s="50"/>
    </row>
    <row r="47" spans="1:36" x14ac:dyDescent="0.25">
      <c r="B47" s="194" t="s">
        <v>191</v>
      </c>
      <c r="C47" s="195">
        <v>65513</v>
      </c>
      <c r="D47" s="195">
        <v>23984</v>
      </c>
      <c r="E47" s="195">
        <v>30196</v>
      </c>
      <c r="F47" s="195">
        <v>74641</v>
      </c>
      <c r="G47" s="195">
        <v>68600</v>
      </c>
      <c r="H47" s="196">
        <f t="shared" si="29"/>
        <v>-8.0934071086936177E-2</v>
      </c>
      <c r="I47" s="197">
        <f t="shared" si="30"/>
        <v>4.7120418848167533E-2</v>
      </c>
      <c r="J47" s="196">
        <f t="shared" si="19"/>
        <v>5.9352418394750688E-2</v>
      </c>
      <c r="K47" s="198">
        <f t="shared" si="24"/>
        <v>0.19890399837629388</v>
      </c>
      <c r="L47" s="195">
        <v>71335</v>
      </c>
      <c r="M47" s="195">
        <v>25620</v>
      </c>
      <c r="N47" s="195">
        <v>32197</v>
      </c>
      <c r="O47" s="195">
        <v>79297</v>
      </c>
      <c r="P47" s="195">
        <v>95609</v>
      </c>
      <c r="Q47" s="196">
        <f t="shared" si="31"/>
        <v>0.20570765602734031</v>
      </c>
      <c r="R47" s="197">
        <f t="shared" si="32"/>
        <v>0.34028176911754393</v>
      </c>
      <c r="S47" s="196">
        <f t="shared" si="20"/>
        <v>8.2563119003187357E-2</v>
      </c>
      <c r="T47" s="198">
        <f t="shared" si="25"/>
        <v>0.27721592391777089</v>
      </c>
      <c r="U47" s="195">
        <v>8890</v>
      </c>
      <c r="V47" s="195">
        <v>5954</v>
      </c>
      <c r="W47" s="195">
        <v>811</v>
      </c>
      <c r="X47" s="195">
        <v>737</v>
      </c>
      <c r="Y47" s="195">
        <v>1994</v>
      </c>
      <c r="Z47" s="195">
        <v>1531</v>
      </c>
      <c r="AA47" s="196">
        <f t="shared" si="33"/>
        <v>-0.2321965897693079</v>
      </c>
      <c r="AB47" s="197">
        <f t="shared" si="22"/>
        <v>-0.74286194155189789</v>
      </c>
      <c r="AC47" s="195">
        <f t="shared" si="26"/>
        <v>-463</v>
      </c>
      <c r="AD47" s="195">
        <f t="shared" si="27"/>
        <v>-4423</v>
      </c>
      <c r="AE47" s="196">
        <f t="shared" si="23"/>
        <v>2.0484345731870485E-2</v>
      </c>
      <c r="AF47" s="198">
        <f t="shared" si="28"/>
        <v>4.4390965235292408E-3</v>
      </c>
      <c r="AG47" s="198">
        <f t="shared" si="28"/>
        <v>-6.7324825239730904E-7</v>
      </c>
      <c r="AH47" s="50"/>
      <c r="AI47" s="50"/>
      <c r="AJ47" s="50"/>
    </row>
    <row r="48" spans="1:36" x14ac:dyDescent="0.25">
      <c r="B48" s="194" t="s">
        <v>200</v>
      </c>
      <c r="C48" s="195">
        <v>22158</v>
      </c>
      <c r="D48" s="195">
        <v>10343</v>
      </c>
      <c r="E48" s="195">
        <v>7684</v>
      </c>
      <c r="F48" s="195">
        <v>35517</v>
      </c>
      <c r="G48" s="195">
        <v>32007</v>
      </c>
      <c r="H48" s="196">
        <f t="shared" si="29"/>
        <v>-9.8825914350874178E-2</v>
      </c>
      <c r="I48" s="197">
        <f t="shared" si="30"/>
        <v>0.44448957487137819</v>
      </c>
      <c r="J48" s="196">
        <f t="shared" si="19"/>
        <v>2.7692315678728648E-2</v>
      </c>
      <c r="K48" s="198">
        <f t="shared" si="24"/>
        <v>0.1283668885858667</v>
      </c>
      <c r="L48" s="195">
        <v>28516</v>
      </c>
      <c r="M48" s="195">
        <v>11891</v>
      </c>
      <c r="N48" s="195">
        <v>6359</v>
      </c>
      <c r="O48" s="195">
        <v>42091</v>
      </c>
      <c r="P48" s="195">
        <v>31914</v>
      </c>
      <c r="Q48" s="196">
        <f t="shared" si="31"/>
        <v>-0.24178565489059423</v>
      </c>
      <c r="R48" s="197">
        <f t="shared" si="32"/>
        <v>0.11916117267498949</v>
      </c>
      <c r="S48" s="196">
        <f t="shared" si="20"/>
        <v>2.7559323702451878E-2</v>
      </c>
      <c r="T48" s="198">
        <f t="shared" si="25"/>
        <v>0.12799390390631266</v>
      </c>
      <c r="U48" s="195">
        <v>8263</v>
      </c>
      <c r="V48" s="195">
        <v>7030</v>
      </c>
      <c r="W48" s="195">
        <v>2266</v>
      </c>
      <c r="X48" s="195">
        <v>603</v>
      </c>
      <c r="Y48" s="195">
        <v>1926</v>
      </c>
      <c r="Z48" s="195">
        <v>1896</v>
      </c>
      <c r="AA48" s="196">
        <f t="shared" si="33"/>
        <v>-1.5576323987538943E-2</v>
      </c>
      <c r="AB48" s="197">
        <f t="shared" si="22"/>
        <v>-0.73029871977240401</v>
      </c>
      <c r="AC48" s="195">
        <f t="shared" si="26"/>
        <v>-30</v>
      </c>
      <c r="AD48" s="195">
        <f t="shared" si="27"/>
        <v>-5134</v>
      </c>
      <c r="AE48" s="196">
        <f t="shared" si="23"/>
        <v>2.5367942199625369E-2</v>
      </c>
      <c r="AF48" s="198">
        <f t="shared" si="28"/>
        <v>7.6040747573594292E-3</v>
      </c>
      <c r="AG48" s="198">
        <f t="shared" si="28"/>
        <v>-6.2470217323890837E-8</v>
      </c>
      <c r="AH48" s="50"/>
      <c r="AI48" s="50"/>
      <c r="AJ48" s="50"/>
    </row>
    <row r="49" spans="2:36" x14ac:dyDescent="0.25">
      <c r="B49" s="194" t="s">
        <v>195</v>
      </c>
      <c r="C49" s="195">
        <v>6399</v>
      </c>
      <c r="D49" s="195">
        <v>3485</v>
      </c>
      <c r="E49" s="195">
        <v>3511</v>
      </c>
      <c r="F49" s="195">
        <v>7545</v>
      </c>
      <c r="G49" s="195">
        <v>7317</v>
      </c>
      <c r="H49" s="196">
        <f t="shared" si="29"/>
        <v>-3.0218687872763383E-2</v>
      </c>
      <c r="I49" s="197">
        <f t="shared" si="30"/>
        <v>0.14345991561181437</v>
      </c>
      <c r="J49" s="196">
        <f t="shared" si="19"/>
        <v>6.3306362302389327E-3</v>
      </c>
      <c r="K49" s="198">
        <f t="shared" si="24"/>
        <v>4.2851872024175557E-2</v>
      </c>
      <c r="L49" s="195">
        <v>22677</v>
      </c>
      <c r="M49" s="195">
        <v>7571</v>
      </c>
      <c r="N49" s="195">
        <v>5438</v>
      </c>
      <c r="O49" s="195">
        <v>19687</v>
      </c>
      <c r="P49" s="195">
        <v>20502</v>
      </c>
      <c r="Q49" s="196">
        <f t="shared" si="31"/>
        <v>4.1397876771473552E-2</v>
      </c>
      <c r="R49" s="197">
        <f t="shared" si="32"/>
        <v>-9.5912157692816469E-2</v>
      </c>
      <c r="S49" s="196">
        <f t="shared" si="20"/>
        <v>1.7704495035021257E-2</v>
      </c>
      <c r="T49" s="198">
        <f t="shared" si="25"/>
        <v>0.1200695749951684</v>
      </c>
      <c r="U49" s="195">
        <v>2262</v>
      </c>
      <c r="V49" s="195">
        <v>2678</v>
      </c>
      <c r="W49" s="195">
        <v>780</v>
      </c>
      <c r="X49" s="195">
        <v>722</v>
      </c>
      <c r="Y49" s="195">
        <v>1190</v>
      </c>
      <c r="Z49" s="195">
        <v>1286</v>
      </c>
      <c r="AA49" s="196">
        <f t="shared" si="33"/>
        <v>8.0672268907562961E-2</v>
      </c>
      <c r="AB49" s="197">
        <f t="shared" si="22"/>
        <v>-0.51979088872292756</v>
      </c>
      <c r="AC49" s="195">
        <f t="shared" si="26"/>
        <v>96</v>
      </c>
      <c r="AD49" s="195">
        <f t="shared" si="27"/>
        <v>-1392</v>
      </c>
      <c r="AE49" s="196">
        <f t="shared" si="23"/>
        <v>1.7206315226117205E-2</v>
      </c>
      <c r="AF49" s="198">
        <f t="shared" si="28"/>
        <v>7.5314346621688892E-3</v>
      </c>
      <c r="AG49" s="198">
        <f>AA49/$G16</f>
        <v>4.7245561611681899E-7</v>
      </c>
      <c r="AH49" s="50"/>
      <c r="AI49" s="50"/>
      <c r="AJ49" s="50"/>
    </row>
    <row r="50" spans="2:36" x14ac:dyDescent="0.25">
      <c r="B50" s="194" t="s">
        <v>204</v>
      </c>
      <c r="C50" s="195">
        <v>36952</v>
      </c>
      <c r="D50" s="195">
        <v>10198</v>
      </c>
      <c r="E50" s="195">
        <v>16091</v>
      </c>
      <c r="F50" s="195">
        <v>37539</v>
      </c>
      <c r="G50" s="195">
        <v>33282</v>
      </c>
      <c r="H50" s="196">
        <f t="shared" si="29"/>
        <v>-0.11340206185567014</v>
      </c>
      <c r="I50" s="197">
        <f t="shared" si="30"/>
        <v>-9.9318034206538175E-2</v>
      </c>
      <c r="J50" s="196">
        <f t="shared" si="19"/>
        <v>2.8795440073091726E-2</v>
      </c>
      <c r="K50" s="198">
        <f t="shared" si="24"/>
        <v>0.19314627281432262</v>
      </c>
      <c r="L50" s="195">
        <v>21564</v>
      </c>
      <c r="M50" s="195">
        <v>7266</v>
      </c>
      <c r="N50" s="195">
        <v>6332</v>
      </c>
      <c r="O50" s="195">
        <v>20940</v>
      </c>
      <c r="P50" s="195">
        <v>24526</v>
      </c>
      <c r="Q50" s="196">
        <f t="shared" si="31"/>
        <v>0.17125119388729715</v>
      </c>
      <c r="R50" s="197">
        <f t="shared" si="32"/>
        <v>0.13735856056390272</v>
      </c>
      <c r="S50" s="196">
        <f t="shared" si="20"/>
        <v>2.1179418848352907E-2</v>
      </c>
      <c r="T50" s="198">
        <f t="shared" si="25"/>
        <v>0.14233235644024025</v>
      </c>
      <c r="U50" s="195">
        <v>1118</v>
      </c>
      <c r="V50" s="195">
        <v>979</v>
      </c>
      <c r="W50" s="195">
        <v>421</v>
      </c>
      <c r="X50" s="195">
        <v>436</v>
      </c>
      <c r="Y50" s="195">
        <v>859</v>
      </c>
      <c r="Z50" s="195">
        <v>941</v>
      </c>
      <c r="AA50" s="196">
        <f t="shared" si="33"/>
        <v>9.545983701979055E-2</v>
      </c>
      <c r="AB50" s="197">
        <f t="shared" si="22"/>
        <v>-3.8815117466802884E-2</v>
      </c>
      <c r="AC50" s="195">
        <f t="shared" si="26"/>
        <v>82</v>
      </c>
      <c r="AD50" s="195">
        <f t="shared" si="27"/>
        <v>-38</v>
      </c>
      <c r="AE50" s="196">
        <f t="shared" si="23"/>
        <v>1.2590313085362591E-2</v>
      </c>
      <c r="AF50" s="198">
        <f t="shared" si="28"/>
        <v>5.4609291123813948E-3</v>
      </c>
      <c r="AG50" s="198">
        <f t="shared" si="28"/>
        <v>5.5398448782630972E-7</v>
      </c>
      <c r="AH50" s="50"/>
      <c r="AI50" s="50"/>
      <c r="AJ50" s="50"/>
    </row>
    <row r="51" spans="2:36" x14ac:dyDescent="0.25">
      <c r="B51" s="194" t="s">
        <v>208</v>
      </c>
      <c r="C51" s="195">
        <v>9347</v>
      </c>
      <c r="D51" s="195">
        <v>3095</v>
      </c>
      <c r="E51" s="195">
        <v>1604</v>
      </c>
      <c r="F51" s="195">
        <v>10703</v>
      </c>
      <c r="G51" s="195">
        <v>20079</v>
      </c>
      <c r="H51" s="196">
        <f t="shared" si="29"/>
        <v>0.87601607026067452</v>
      </c>
      <c r="I51" s="197">
        <f t="shared" si="30"/>
        <v>1.1481758853107951</v>
      </c>
      <c r="J51" s="196">
        <f t="shared" si="19"/>
        <v>1.7372262521110772E-2</v>
      </c>
      <c r="K51" s="198">
        <f t="shared" si="24"/>
        <v>9.0540973183566534E-2</v>
      </c>
      <c r="L51" s="195">
        <v>74229</v>
      </c>
      <c r="M51" s="195">
        <v>18845</v>
      </c>
      <c r="N51" s="195">
        <v>8123</v>
      </c>
      <c r="O51" s="195">
        <v>75464</v>
      </c>
      <c r="P51" s="195">
        <v>88871</v>
      </c>
      <c r="Q51" s="196">
        <f t="shared" si="31"/>
        <v>0.17766087140888365</v>
      </c>
      <c r="R51" s="197">
        <f t="shared" si="32"/>
        <v>0.19725444233385869</v>
      </c>
      <c r="S51" s="196">
        <f t="shared" si="20"/>
        <v>7.674452142509873E-2</v>
      </c>
      <c r="T51" s="198">
        <f t="shared" si="25"/>
        <v>0.40074041674369948</v>
      </c>
      <c r="U51" s="195">
        <v>166</v>
      </c>
      <c r="V51" s="195">
        <v>176</v>
      </c>
      <c r="W51" s="195">
        <v>81</v>
      </c>
      <c r="X51" s="195">
        <v>44</v>
      </c>
      <c r="Y51" s="195">
        <v>99</v>
      </c>
      <c r="Z51" s="195">
        <v>153</v>
      </c>
      <c r="AA51" s="196">
        <f t="shared" si="33"/>
        <v>0.54545454545454541</v>
      </c>
      <c r="AB51" s="197">
        <f t="shared" si="22"/>
        <v>-0.13068181818181823</v>
      </c>
      <c r="AC51" s="195">
        <f t="shared" si="26"/>
        <v>54</v>
      </c>
      <c r="AD51" s="195">
        <f t="shared" si="27"/>
        <v>-23</v>
      </c>
      <c r="AE51" s="196">
        <f t="shared" si="23"/>
        <v>2.0470966015520473E-3</v>
      </c>
      <c r="AF51" s="198">
        <f t="shared" si="28"/>
        <v>6.8991328736917577E-4</v>
      </c>
      <c r="AG51" s="198">
        <f t="shared" si="28"/>
        <v>2.4595839121895747E-6</v>
      </c>
      <c r="AH51" s="50"/>
      <c r="AI51" s="50"/>
      <c r="AJ51" s="50"/>
    </row>
    <row r="52" spans="2:36" x14ac:dyDescent="0.25">
      <c r="B52" s="194" t="s">
        <v>230</v>
      </c>
      <c r="C52" s="195">
        <v>27043</v>
      </c>
      <c r="D52" s="195">
        <v>12499</v>
      </c>
      <c r="E52" s="195">
        <v>25726</v>
      </c>
      <c r="F52" s="195">
        <v>44379</v>
      </c>
      <c r="G52" s="195">
        <v>53667</v>
      </c>
      <c r="H52" s="196">
        <f t="shared" si="29"/>
        <v>0.20928817684039758</v>
      </c>
      <c r="I52" s="197">
        <f t="shared" si="30"/>
        <v>0.98450615686129495</v>
      </c>
      <c r="J52" s="196">
        <f t="shared" si="19"/>
        <v>4.6432452448849637E-2</v>
      </c>
      <c r="K52" s="198">
        <f t="shared" si="24"/>
        <v>0.30487070532630428</v>
      </c>
      <c r="L52" s="195">
        <v>20942</v>
      </c>
      <c r="M52" s="195">
        <v>6848</v>
      </c>
      <c r="N52" s="195">
        <v>3441</v>
      </c>
      <c r="O52" s="195">
        <v>16237</v>
      </c>
      <c r="P52" s="195">
        <v>17968</v>
      </c>
      <c r="Q52" s="196">
        <f t="shared" si="31"/>
        <v>0.10660836361396808</v>
      </c>
      <c r="R52" s="197">
        <f t="shared" si="32"/>
        <v>-0.14201126921974982</v>
      </c>
      <c r="S52" s="196">
        <f t="shared" si="20"/>
        <v>1.5516260208236364E-2</v>
      </c>
      <c r="T52" s="198">
        <f t="shared" si="25"/>
        <v>0.10207235048173059</v>
      </c>
      <c r="U52" s="195">
        <v>3406</v>
      </c>
      <c r="V52" s="195">
        <v>2193</v>
      </c>
      <c r="W52" s="195">
        <v>269</v>
      </c>
      <c r="X52" s="195">
        <v>2081</v>
      </c>
      <c r="Y52" s="195">
        <v>339</v>
      </c>
      <c r="Z52" s="195">
        <v>2089</v>
      </c>
      <c r="AA52" s="196">
        <f t="shared" si="33"/>
        <v>5.1622418879056049</v>
      </c>
      <c r="AB52" s="197">
        <f t="shared" si="22"/>
        <v>-4.7423620611035111E-2</v>
      </c>
      <c r="AC52" s="195">
        <f t="shared" si="26"/>
        <v>1750</v>
      </c>
      <c r="AD52" s="195">
        <f t="shared" si="27"/>
        <v>-104</v>
      </c>
      <c r="AE52" s="196">
        <f t="shared" si="23"/>
        <v>2.7950227455177949E-2</v>
      </c>
      <c r="AF52" s="198">
        <f t="shared" si="28"/>
        <v>1.186716051626977E-2</v>
      </c>
      <c r="AG52" s="198">
        <f t="shared" si="28"/>
        <v>2.9325587892574104E-5</v>
      </c>
      <c r="AH52" s="50"/>
      <c r="AI52" s="50"/>
      <c r="AJ52" s="50"/>
    </row>
    <row r="53" spans="2:36" x14ac:dyDescent="0.25">
      <c r="B53" s="194" t="s">
        <v>220</v>
      </c>
      <c r="C53" s="195">
        <v>14919</v>
      </c>
      <c r="D53" s="195">
        <v>7117</v>
      </c>
      <c r="E53" s="195">
        <v>6895</v>
      </c>
      <c r="F53" s="195">
        <v>15462</v>
      </c>
      <c r="G53" s="195">
        <v>15596</v>
      </c>
      <c r="H53" s="196">
        <f t="shared" si="29"/>
        <v>8.6664079679212858E-3</v>
      </c>
      <c r="I53" s="197">
        <f t="shared" si="30"/>
        <v>4.537837656679411E-2</v>
      </c>
      <c r="J53" s="196">
        <f t="shared" si="19"/>
        <v>1.3493590630969849E-2</v>
      </c>
      <c r="K53" s="198">
        <f t="shared" si="24"/>
        <v>0.13398049911945364</v>
      </c>
      <c r="L53" s="195">
        <v>20462</v>
      </c>
      <c r="M53" s="195">
        <v>7166</v>
      </c>
      <c r="N53" s="195">
        <v>6077</v>
      </c>
      <c r="O53" s="195">
        <v>22086</v>
      </c>
      <c r="P53" s="195">
        <v>16739</v>
      </c>
      <c r="Q53" s="196">
        <f t="shared" si="31"/>
        <v>-0.24209906728244135</v>
      </c>
      <c r="R53" s="197">
        <f t="shared" si="32"/>
        <v>-0.18194702375134397</v>
      </c>
      <c r="S53" s="196">
        <f t="shared" si="20"/>
        <v>1.4454957681749137E-2</v>
      </c>
      <c r="T53" s="198">
        <f t="shared" si="25"/>
        <v>0.14379966496284524</v>
      </c>
      <c r="U53" s="195">
        <v>2858</v>
      </c>
      <c r="V53" s="195">
        <v>2029</v>
      </c>
      <c r="W53" s="195">
        <v>2790</v>
      </c>
      <c r="X53" s="195">
        <v>28</v>
      </c>
      <c r="Y53" s="195">
        <v>124</v>
      </c>
      <c r="Z53" s="195">
        <v>4755</v>
      </c>
      <c r="AA53" s="196">
        <f t="shared" si="33"/>
        <v>37.346774193548384</v>
      </c>
      <c r="AB53" s="197">
        <f t="shared" si="22"/>
        <v>1.3435189748644651</v>
      </c>
      <c r="AC53" s="195">
        <f t="shared" si="26"/>
        <v>4631</v>
      </c>
      <c r="AD53" s="195">
        <f t="shared" si="27"/>
        <v>2726</v>
      </c>
      <c r="AE53" s="196">
        <f t="shared" si="23"/>
        <v>6.3620551244313622E-2</v>
      </c>
      <c r="AF53" s="198">
        <f t="shared" si="28"/>
        <v>4.0848760792062198E-2</v>
      </c>
      <c r="AG53" s="198">
        <f t="shared" si="28"/>
        <v>3.2083479398263293E-4</v>
      </c>
      <c r="AH53" s="50"/>
      <c r="AI53" s="50"/>
      <c r="AJ53" s="50"/>
    </row>
    <row r="54" spans="2:36" x14ac:dyDescent="0.25">
      <c r="B54" s="194" t="s">
        <v>232</v>
      </c>
      <c r="C54" s="195">
        <v>27</v>
      </c>
      <c r="D54" s="195">
        <v>9</v>
      </c>
      <c r="E54" s="195">
        <v>9</v>
      </c>
      <c r="F54" s="195">
        <v>53</v>
      </c>
      <c r="G54" s="195">
        <v>71</v>
      </c>
      <c r="H54" s="196">
        <f t="shared" si="29"/>
        <v>0.33962264150943389</v>
      </c>
      <c r="I54" s="197">
        <f t="shared" si="30"/>
        <v>1.6296296296296298</v>
      </c>
      <c r="J54" s="196">
        <f t="shared" si="19"/>
        <v>6.1428887842963532E-5</v>
      </c>
      <c r="K54" s="198">
        <f t="shared" si="24"/>
        <v>2.4622000277430989E-3</v>
      </c>
      <c r="L54" s="195">
        <v>99</v>
      </c>
      <c r="M54" s="195">
        <v>17</v>
      </c>
      <c r="N54" s="195">
        <v>11</v>
      </c>
      <c r="O54" s="195">
        <v>90</v>
      </c>
      <c r="P54" s="195">
        <v>124</v>
      </c>
      <c r="Q54" s="196">
        <f t="shared" si="31"/>
        <v>0.37777777777777777</v>
      </c>
      <c r="R54" s="197">
        <f t="shared" si="32"/>
        <v>0.2525252525252526</v>
      </c>
      <c r="S54" s="196">
        <f t="shared" si="20"/>
        <v>1.0708015726966325E-4</v>
      </c>
      <c r="T54" s="198">
        <f t="shared" si="25"/>
        <v>4.3001803301428772E-3</v>
      </c>
      <c r="U54" s="195">
        <v>10</v>
      </c>
      <c r="V54" s="195">
        <v>13</v>
      </c>
      <c r="W54" s="195">
        <v>2</v>
      </c>
      <c r="X54" s="195">
        <v>0</v>
      </c>
      <c r="Y54" s="195">
        <v>6</v>
      </c>
      <c r="Z54" s="195">
        <v>5</v>
      </c>
      <c r="AA54" s="196">
        <f t="shared" si="33"/>
        <v>-0.16666666666666663</v>
      </c>
      <c r="AB54" s="197">
        <f t="shared" si="22"/>
        <v>-0.61538461538461542</v>
      </c>
      <c r="AC54" s="195">
        <f t="shared" si="26"/>
        <v>-1</v>
      </c>
      <c r="AD54" s="195">
        <f t="shared" si="27"/>
        <v>-8</v>
      </c>
      <c r="AE54" s="196">
        <f t="shared" si="23"/>
        <v>6.6898581750066897E-5</v>
      </c>
      <c r="AF54" s="198">
        <f t="shared" si="28"/>
        <v>1.7339436815092245E-4</v>
      </c>
      <c r="AG54" s="198">
        <f t="shared" si="28"/>
        <v>-5.7798122716974142E-6</v>
      </c>
      <c r="AH54" s="50"/>
      <c r="AI54" s="50"/>
      <c r="AJ54" s="50"/>
    </row>
    <row r="55" spans="2:36" x14ac:dyDescent="0.25">
      <c r="B55" s="194" t="s">
        <v>212</v>
      </c>
      <c r="C55" s="195">
        <v>13871</v>
      </c>
      <c r="D55" s="195">
        <v>4497</v>
      </c>
      <c r="E55" s="195">
        <v>6009</v>
      </c>
      <c r="F55" s="195">
        <v>12125</v>
      </c>
      <c r="G55" s="195">
        <v>14975</v>
      </c>
      <c r="H55" s="196">
        <f t="shared" si="29"/>
        <v>0.23505154639175263</v>
      </c>
      <c r="I55" s="197">
        <f t="shared" si="30"/>
        <v>7.9590512580203221E-2</v>
      </c>
      <c r="J55" s="196">
        <f t="shared" si="19"/>
        <v>1.2956304161244775E-2</v>
      </c>
      <c r="K55" s="198">
        <f t="shared" si="24"/>
        <v>0.19379594160886221</v>
      </c>
      <c r="L55" s="195">
        <v>10559</v>
      </c>
      <c r="M55" s="195">
        <v>3325</v>
      </c>
      <c r="N55" s="195">
        <v>3123</v>
      </c>
      <c r="O55" s="195">
        <v>7339</v>
      </c>
      <c r="P55" s="195">
        <v>8315</v>
      </c>
      <c r="Q55" s="196">
        <f t="shared" si="31"/>
        <v>0.13298814552391325</v>
      </c>
      <c r="R55" s="197">
        <f t="shared" si="32"/>
        <v>-0.21252012501183826</v>
      </c>
      <c r="S55" s="196">
        <f t="shared" si="20"/>
        <v>7.1804153846552407E-3</v>
      </c>
      <c r="T55" s="198">
        <f t="shared" si="25"/>
        <v>0.10760689512371881</v>
      </c>
      <c r="U55" s="195">
        <v>846</v>
      </c>
      <c r="V55" s="195">
        <v>1368</v>
      </c>
      <c r="W55" s="195">
        <v>494</v>
      </c>
      <c r="X55" s="195">
        <v>241</v>
      </c>
      <c r="Y55" s="195">
        <v>450</v>
      </c>
      <c r="Z55" s="195">
        <v>677</v>
      </c>
      <c r="AA55" s="196">
        <f t="shared" si="33"/>
        <v>0.50444444444444447</v>
      </c>
      <c r="AB55" s="197">
        <f t="shared" si="22"/>
        <v>-0.50511695906432741</v>
      </c>
      <c r="AC55" s="195">
        <f t="shared" si="26"/>
        <v>227</v>
      </c>
      <c r="AD55" s="195">
        <f t="shared" si="27"/>
        <v>-691</v>
      </c>
      <c r="AE55" s="196">
        <f t="shared" si="23"/>
        <v>9.0580679689590583E-3</v>
      </c>
      <c r="AF55" s="198">
        <f t="shared" si="28"/>
        <v>8.7612589294958076E-3</v>
      </c>
      <c r="AG55" s="198">
        <f t="shared" si="28"/>
        <v>6.5281660167259098E-6</v>
      </c>
      <c r="AH55" s="50"/>
      <c r="AI55" s="50"/>
      <c r="AJ55" s="50"/>
    </row>
    <row r="56" spans="2:36" x14ac:dyDescent="0.25">
      <c r="B56" s="194" t="s">
        <v>226</v>
      </c>
      <c r="C56" s="195">
        <v>20444</v>
      </c>
      <c r="D56" s="195">
        <v>10695</v>
      </c>
      <c r="E56" s="195">
        <v>6135</v>
      </c>
      <c r="F56" s="195">
        <v>11665</v>
      </c>
      <c r="G56" s="195">
        <v>13864</v>
      </c>
      <c r="H56" s="196">
        <f t="shared" si="29"/>
        <v>0.18851264466352347</v>
      </c>
      <c r="I56" s="197">
        <f t="shared" si="30"/>
        <v>-0.32185482293093326</v>
      </c>
      <c r="J56" s="196">
        <f t="shared" si="19"/>
        <v>1.1995071845842907E-2</v>
      </c>
      <c r="K56" s="198">
        <f t="shared" si="24"/>
        <v>0.10730816266505673</v>
      </c>
      <c r="L56" s="195">
        <v>4101</v>
      </c>
      <c r="M56" s="195">
        <v>2048</v>
      </c>
      <c r="N56" s="195">
        <v>156</v>
      </c>
      <c r="O56" s="195">
        <v>2597</v>
      </c>
      <c r="P56" s="195">
        <v>2825</v>
      </c>
      <c r="Q56" s="196">
        <f t="shared" si="31"/>
        <v>8.7793608009241408E-2</v>
      </c>
      <c r="R56" s="197">
        <f t="shared" si="32"/>
        <v>-0.31114362350646185</v>
      </c>
      <c r="S56" s="196">
        <f t="shared" si="20"/>
        <v>2.4395277765064407E-3</v>
      </c>
      <c r="T56" s="198">
        <f t="shared" si="25"/>
        <v>2.1865663555163391E-2</v>
      </c>
      <c r="U56" s="195">
        <v>3540</v>
      </c>
      <c r="V56" s="195">
        <v>2521</v>
      </c>
      <c r="W56" s="195">
        <v>1231</v>
      </c>
      <c r="X56" s="195">
        <v>30</v>
      </c>
      <c r="Y56" s="195">
        <v>71</v>
      </c>
      <c r="Z56" s="195">
        <v>286</v>
      </c>
      <c r="AA56" s="196">
        <f t="shared" si="33"/>
        <v>3.028169014084507</v>
      </c>
      <c r="AB56" s="197">
        <f t="shared" si="22"/>
        <v>-0.88655295517651722</v>
      </c>
      <c r="AC56" s="195">
        <f t="shared" si="26"/>
        <v>215</v>
      </c>
      <c r="AD56" s="195">
        <f t="shared" si="27"/>
        <v>-2235</v>
      </c>
      <c r="AE56" s="196">
        <f t="shared" si="23"/>
        <v>3.8265988761038267E-3</v>
      </c>
      <c r="AF56" s="198">
        <f t="shared" si="28"/>
        <v>2.2136565581510549E-3</v>
      </c>
      <c r="AG56" s="198">
        <f t="shared" si="28"/>
        <v>2.3438203486776164E-5</v>
      </c>
      <c r="AH56" s="50"/>
      <c r="AI56" s="50"/>
      <c r="AJ56" s="50"/>
    </row>
    <row r="57" spans="2:36" x14ac:dyDescent="0.25">
      <c r="B57" s="194" t="s">
        <v>384</v>
      </c>
      <c r="C57" s="195">
        <v>1381</v>
      </c>
      <c r="D57" s="195">
        <v>436</v>
      </c>
      <c r="E57" s="195">
        <v>489</v>
      </c>
      <c r="F57" s="195">
        <v>1412</v>
      </c>
      <c r="G57" s="195">
        <v>1475</v>
      </c>
      <c r="H57" s="196">
        <f t="shared" si="29"/>
        <v>4.4617563739376864E-2</v>
      </c>
      <c r="I57" s="197">
        <f t="shared" si="30"/>
        <v>6.8066618392469191E-2</v>
      </c>
      <c r="J57" s="196">
        <f t="shared" si="19"/>
        <v>1.276163515047482E-3</v>
      </c>
      <c r="K57" s="198">
        <f t="shared" si="24"/>
        <v>4.5555624189264315E-2</v>
      </c>
      <c r="L57" s="195">
        <v>1976</v>
      </c>
      <c r="M57" s="195">
        <v>670</v>
      </c>
      <c r="N57" s="195">
        <v>618</v>
      </c>
      <c r="O57" s="195">
        <v>2343</v>
      </c>
      <c r="P57" s="195">
        <v>2598</v>
      </c>
      <c r="Q57" s="196">
        <f t="shared" si="31"/>
        <v>0.1088348271446864</v>
      </c>
      <c r="R57" s="197">
        <f t="shared" si="32"/>
        <v>0.31477732793522262</v>
      </c>
      <c r="S57" s="196">
        <f t="shared" si="20"/>
        <v>2.2435020047305251E-3</v>
      </c>
      <c r="T57" s="198">
        <f t="shared" si="25"/>
        <v>8.0239668910988937E-2</v>
      </c>
      <c r="U57" s="195">
        <v>189</v>
      </c>
      <c r="V57" s="195">
        <v>326</v>
      </c>
      <c r="W57" s="195">
        <v>132</v>
      </c>
      <c r="X57" s="195">
        <v>43</v>
      </c>
      <c r="Y57" s="195">
        <v>219</v>
      </c>
      <c r="Z57" s="195">
        <v>301</v>
      </c>
      <c r="AA57" s="196">
        <f t="shared" si="33"/>
        <v>0.37442922374429233</v>
      </c>
      <c r="AB57" s="197">
        <f t="shared" si="22"/>
        <v>-7.6687116564417179E-2</v>
      </c>
      <c r="AC57" s="195">
        <f t="shared" si="26"/>
        <v>82</v>
      </c>
      <c r="AD57" s="195">
        <f t="shared" si="27"/>
        <v>-25</v>
      </c>
      <c r="AE57" s="196">
        <f t="shared" si="23"/>
        <v>4.0272946213540271E-3</v>
      </c>
      <c r="AF57" s="198">
        <f t="shared" ref="AF57:AG69" si="34">Z57/$G24</f>
        <v>9.2964358515041073E-3</v>
      </c>
      <c r="AG57" s="198">
        <f t="shared" si="34"/>
        <v>1.1564309832117251E-5</v>
      </c>
      <c r="AH57" s="50"/>
      <c r="AI57" s="50"/>
      <c r="AJ57" s="50"/>
    </row>
    <row r="58" spans="2:36" x14ac:dyDescent="0.25">
      <c r="B58" s="194" t="s">
        <v>222</v>
      </c>
      <c r="C58" s="195">
        <v>3609</v>
      </c>
      <c r="D58" s="195">
        <v>3287</v>
      </c>
      <c r="E58" s="195">
        <v>40</v>
      </c>
      <c r="F58" s="195">
        <v>1848</v>
      </c>
      <c r="G58" s="195">
        <v>2248</v>
      </c>
      <c r="H58" s="196">
        <f t="shared" si="29"/>
        <v>0.21645021645021645</v>
      </c>
      <c r="I58" s="197">
        <f t="shared" si="30"/>
        <v>-0.37711277362150175</v>
      </c>
      <c r="J58" s="196">
        <f t="shared" si="19"/>
        <v>1.9449597164927046E-3</v>
      </c>
      <c r="K58" s="198">
        <f t="shared" si="24"/>
        <v>3.8625429553264604E-2</v>
      </c>
      <c r="L58" s="195">
        <v>2020</v>
      </c>
      <c r="M58" s="195">
        <v>1760</v>
      </c>
      <c r="N58" s="195">
        <v>72</v>
      </c>
      <c r="O58" s="195">
        <v>1814</v>
      </c>
      <c r="P58" s="195">
        <v>2202</v>
      </c>
      <c r="Q58" s="196">
        <f t="shared" si="31"/>
        <v>0.21389195148842344</v>
      </c>
      <c r="R58" s="197">
        <f t="shared" si="32"/>
        <v>9.0099009900990179E-2</v>
      </c>
      <c r="S58" s="196">
        <f t="shared" si="20"/>
        <v>1.9015363411919231E-3</v>
      </c>
      <c r="T58" s="198">
        <f t="shared" si="25"/>
        <v>3.7835051546391753E-2</v>
      </c>
      <c r="U58" s="195">
        <v>1613</v>
      </c>
      <c r="V58" s="195">
        <v>225</v>
      </c>
      <c r="W58" s="195">
        <v>411</v>
      </c>
      <c r="X58" s="195">
        <v>8</v>
      </c>
      <c r="Y58" s="195">
        <v>49</v>
      </c>
      <c r="Z58" s="195">
        <v>101</v>
      </c>
      <c r="AA58" s="196">
        <f t="shared" si="33"/>
        <v>1.0612244897959182</v>
      </c>
      <c r="AB58" s="197">
        <f t="shared" si="22"/>
        <v>-0.55111111111111111</v>
      </c>
      <c r="AC58" s="195">
        <f t="shared" si="26"/>
        <v>52</v>
      </c>
      <c r="AD58" s="195">
        <f t="shared" si="27"/>
        <v>-124</v>
      </c>
      <c r="AE58" s="196">
        <f t="shared" si="23"/>
        <v>1.3513513513513514E-3</v>
      </c>
      <c r="AF58" s="198">
        <f t="shared" si="34"/>
        <v>1.7353951890034364E-3</v>
      </c>
      <c r="AG58" s="198">
        <f t="shared" si="34"/>
        <v>1.8234097762816463E-5</v>
      </c>
      <c r="AH58" s="50"/>
      <c r="AI58" s="50"/>
      <c r="AJ58" s="50"/>
    </row>
    <row r="59" spans="2:36" x14ac:dyDescent="0.25">
      <c r="B59" s="194" t="s">
        <v>245</v>
      </c>
      <c r="C59" s="195">
        <v>729</v>
      </c>
      <c r="D59" s="195">
        <v>441</v>
      </c>
      <c r="E59" s="195">
        <v>590</v>
      </c>
      <c r="F59" s="195">
        <v>2609</v>
      </c>
      <c r="G59" s="195">
        <v>3170</v>
      </c>
      <c r="H59" s="196">
        <f t="shared" si="29"/>
        <v>0.21502491376006128</v>
      </c>
      <c r="I59" s="197">
        <f t="shared" si="30"/>
        <v>3.3484224965706444</v>
      </c>
      <c r="J59" s="196">
        <f t="shared" si="19"/>
        <v>2.7426700628478086E-3</v>
      </c>
      <c r="K59" s="198">
        <f t="shared" si="24"/>
        <v>9.8386095592799497E-2</v>
      </c>
      <c r="L59" s="195">
        <v>1834</v>
      </c>
      <c r="M59" s="195">
        <v>646</v>
      </c>
      <c r="N59" s="195">
        <v>427</v>
      </c>
      <c r="O59" s="195">
        <v>2058</v>
      </c>
      <c r="P59" s="195">
        <v>2948</v>
      </c>
      <c r="Q59" s="196">
        <f t="shared" si="31"/>
        <v>0.43245869776482015</v>
      </c>
      <c r="R59" s="197">
        <f t="shared" si="32"/>
        <v>0.60741548527808065</v>
      </c>
      <c r="S59" s="196">
        <f t="shared" si="20"/>
        <v>2.5457443841207035E-3</v>
      </c>
      <c r="T59" s="198">
        <f t="shared" si="25"/>
        <v>9.1495965238981999E-2</v>
      </c>
      <c r="U59" s="195">
        <v>66</v>
      </c>
      <c r="V59" s="195">
        <v>98</v>
      </c>
      <c r="W59" s="195">
        <v>48</v>
      </c>
      <c r="X59" s="195">
        <v>56</v>
      </c>
      <c r="Y59" s="195">
        <v>171</v>
      </c>
      <c r="Z59" s="195">
        <v>177</v>
      </c>
      <c r="AA59" s="196">
        <f t="shared" si="33"/>
        <v>3.5087719298245723E-2</v>
      </c>
      <c r="AB59" s="197">
        <f t="shared" si="22"/>
        <v>0.80612244897959173</v>
      </c>
      <c r="AC59" s="195">
        <f t="shared" si="26"/>
        <v>6</v>
      </c>
      <c r="AD59" s="195">
        <f t="shared" si="27"/>
        <v>79</v>
      </c>
      <c r="AE59" s="196">
        <f t="shared" si="23"/>
        <v>2.3682097939523683E-3</v>
      </c>
      <c r="AF59" s="198">
        <f t="shared" si="34"/>
        <v>5.4934823091247675E-3</v>
      </c>
      <c r="AG59" s="198">
        <f t="shared" si="34"/>
        <v>1.089004323347167E-6</v>
      </c>
      <c r="AH59" s="50"/>
      <c r="AI59" s="50"/>
      <c r="AJ59" s="50"/>
    </row>
    <row r="60" spans="2:36" x14ac:dyDescent="0.25">
      <c r="B60" s="194" t="s">
        <v>236</v>
      </c>
      <c r="C60" s="195">
        <v>1537</v>
      </c>
      <c r="D60" s="195">
        <v>239</v>
      </c>
      <c r="E60" s="195">
        <v>319</v>
      </c>
      <c r="F60" s="195">
        <v>1515</v>
      </c>
      <c r="G60" s="195">
        <v>1684</v>
      </c>
      <c r="H60" s="196">
        <f t="shared" si="29"/>
        <v>0.1115511551155115</v>
      </c>
      <c r="I60" s="197">
        <f t="shared" si="30"/>
        <v>9.5640858815875029E-2</v>
      </c>
      <c r="J60" s="196">
        <f t="shared" si="19"/>
        <v>1.4569893961626844E-3</v>
      </c>
      <c r="K60" s="198">
        <f t="shared" si="24"/>
        <v>9.78444018360351E-2</v>
      </c>
      <c r="L60" s="195">
        <v>1256</v>
      </c>
      <c r="M60" s="195">
        <v>316</v>
      </c>
      <c r="N60" s="195">
        <v>165</v>
      </c>
      <c r="O60" s="195">
        <v>1307</v>
      </c>
      <c r="P60" s="195">
        <v>1829</v>
      </c>
      <c r="Q60" s="196">
        <f t="shared" si="31"/>
        <v>0.3993879112471308</v>
      </c>
      <c r="R60" s="197">
        <f t="shared" si="32"/>
        <v>0.45621019108280247</v>
      </c>
      <c r="S60" s="196">
        <f t="shared" si="20"/>
        <v>1.5794323197275328E-3</v>
      </c>
      <c r="T60" s="198">
        <f t="shared" si="25"/>
        <v>0.10626924641217826</v>
      </c>
      <c r="U60" s="195">
        <v>72</v>
      </c>
      <c r="V60" s="195">
        <v>34</v>
      </c>
      <c r="W60" s="195">
        <v>19</v>
      </c>
      <c r="X60" s="195">
        <v>28</v>
      </c>
      <c r="Y60" s="195">
        <v>82</v>
      </c>
      <c r="Z60" s="195">
        <v>56</v>
      </c>
      <c r="AA60" s="196">
        <f t="shared" si="33"/>
        <v>-0.31707317073170727</v>
      </c>
      <c r="AB60" s="197">
        <f t="shared" si="22"/>
        <v>0.64705882352941169</v>
      </c>
      <c r="AC60" s="195">
        <f t="shared" si="26"/>
        <v>-26</v>
      </c>
      <c r="AD60" s="195">
        <f t="shared" si="27"/>
        <v>22</v>
      </c>
      <c r="AE60" s="196">
        <f t="shared" si="23"/>
        <v>7.4926411560074927E-4</v>
      </c>
      <c r="AF60" s="198">
        <f t="shared" si="34"/>
        <v>3.253733077682877E-3</v>
      </c>
      <c r="AG60" s="198">
        <f t="shared" si="34"/>
        <v>-1.8422704708134753E-5</v>
      </c>
      <c r="AH60" s="50"/>
      <c r="AI60" s="50"/>
      <c r="AJ60" s="50"/>
    </row>
    <row r="61" spans="2:36" x14ac:dyDescent="0.25">
      <c r="B61" s="194" t="s">
        <v>224</v>
      </c>
      <c r="C61" s="195">
        <v>1511</v>
      </c>
      <c r="D61" s="195">
        <v>1417</v>
      </c>
      <c r="E61" s="195">
        <v>244</v>
      </c>
      <c r="F61" s="195">
        <v>379</v>
      </c>
      <c r="G61" s="195">
        <v>1275</v>
      </c>
      <c r="H61" s="196">
        <f t="shared" si="29"/>
        <v>2.3641160949868074</v>
      </c>
      <c r="I61" s="197">
        <f t="shared" si="30"/>
        <v>-0.15618795499669091</v>
      </c>
      <c r="J61" s="196">
        <f t="shared" si="19"/>
        <v>1.1031243943630776E-3</v>
      </c>
      <c r="K61" s="198">
        <f t="shared" si="24"/>
        <v>1.2793497892835641E-2</v>
      </c>
      <c r="L61" s="195">
        <v>2757</v>
      </c>
      <c r="M61" s="195">
        <v>1919</v>
      </c>
      <c r="N61" s="195">
        <v>116</v>
      </c>
      <c r="O61" s="195">
        <v>2021</v>
      </c>
      <c r="P61" s="195">
        <v>2598</v>
      </c>
      <c r="Q61" s="196">
        <f t="shared" si="31"/>
        <v>0.28550222662048497</v>
      </c>
      <c r="R61" s="197">
        <f t="shared" si="32"/>
        <v>-5.7671381936887922E-2</v>
      </c>
      <c r="S61" s="196">
        <f t="shared" si="20"/>
        <v>2.2435020047305251E-3</v>
      </c>
      <c r="T61" s="198">
        <f t="shared" si="25"/>
        <v>2.6068633353401566E-2</v>
      </c>
      <c r="U61" s="195">
        <v>1097</v>
      </c>
      <c r="V61" s="195">
        <v>362</v>
      </c>
      <c r="W61" s="195">
        <v>291</v>
      </c>
      <c r="X61" s="195">
        <v>12</v>
      </c>
      <c r="Y61" s="195">
        <v>32</v>
      </c>
      <c r="Z61" s="195">
        <v>90</v>
      </c>
      <c r="AA61" s="196">
        <f t="shared" si="33"/>
        <v>1.8125</v>
      </c>
      <c r="AB61" s="197">
        <f t="shared" si="22"/>
        <v>-0.75138121546961323</v>
      </c>
      <c r="AC61" s="195">
        <f t="shared" si="26"/>
        <v>58</v>
      </c>
      <c r="AD61" s="195">
        <f t="shared" si="27"/>
        <v>-272</v>
      </c>
      <c r="AE61" s="196">
        <f t="shared" si="23"/>
        <v>1.2041744715012041E-3</v>
      </c>
      <c r="AF61" s="198">
        <f t="shared" si="34"/>
        <v>9.0307043949428055E-4</v>
      </c>
      <c r="AG61" s="198">
        <f t="shared" si="34"/>
        <v>1.8186835239815372E-5</v>
      </c>
      <c r="AH61" s="50"/>
      <c r="AI61" s="50"/>
      <c r="AJ61" s="50"/>
    </row>
    <row r="62" spans="2:36" x14ac:dyDescent="0.25">
      <c r="B62" s="194" t="s">
        <v>216</v>
      </c>
      <c r="C62" s="195">
        <v>7207</v>
      </c>
      <c r="D62" s="195">
        <v>2316</v>
      </c>
      <c r="E62" s="195">
        <v>1938</v>
      </c>
      <c r="F62" s="195">
        <v>6253</v>
      </c>
      <c r="G62" s="195">
        <v>6534</v>
      </c>
      <c r="H62" s="196">
        <f t="shared" si="29"/>
        <v>4.4938429553814219E-2</v>
      </c>
      <c r="I62" s="197">
        <f t="shared" si="30"/>
        <v>-9.3381434716248046E-2</v>
      </c>
      <c r="J62" s="196">
        <f t="shared" si="19"/>
        <v>5.6531880727594894E-3</v>
      </c>
      <c r="K62" s="198">
        <f t="shared" si="24"/>
        <v>0.1619611828570012</v>
      </c>
      <c r="L62" s="195">
        <v>3080</v>
      </c>
      <c r="M62" s="195">
        <v>1057</v>
      </c>
      <c r="N62" s="195">
        <v>494</v>
      </c>
      <c r="O62" s="195">
        <v>3062</v>
      </c>
      <c r="P62" s="195">
        <v>3125</v>
      </c>
      <c r="Q62" s="196">
        <f t="shared" si="31"/>
        <v>2.0574787720444077E-2</v>
      </c>
      <c r="R62" s="197">
        <f t="shared" si="32"/>
        <v>1.4610389610389518E-2</v>
      </c>
      <c r="S62" s="196">
        <f t="shared" si="20"/>
        <v>2.6985926731265936E-3</v>
      </c>
      <c r="T62" s="198">
        <f t="shared" si="25"/>
        <v>7.7460773864115207E-2</v>
      </c>
      <c r="U62" s="195">
        <v>357</v>
      </c>
      <c r="V62" s="195">
        <v>499</v>
      </c>
      <c r="W62" s="195">
        <v>220</v>
      </c>
      <c r="X62" s="195">
        <v>98</v>
      </c>
      <c r="Y62" s="195">
        <v>165</v>
      </c>
      <c r="Z62" s="195">
        <v>397</v>
      </c>
      <c r="AA62" s="196">
        <f t="shared" si="33"/>
        <v>1.4060606060606062</v>
      </c>
      <c r="AB62" s="197">
        <f t="shared" si="22"/>
        <v>-0.20440881763527052</v>
      </c>
      <c r="AC62" s="195">
        <f t="shared" si="26"/>
        <v>232</v>
      </c>
      <c r="AD62" s="195">
        <f t="shared" si="27"/>
        <v>-102</v>
      </c>
      <c r="AE62" s="196">
        <f t="shared" si="23"/>
        <v>5.3117473909553119E-3</v>
      </c>
      <c r="AF62" s="198">
        <f t="shared" si="34"/>
        <v>9.8406167116971959E-3</v>
      </c>
      <c r="AG62" s="198">
        <f t="shared" si="34"/>
        <v>3.4852653646496451E-5</v>
      </c>
      <c r="AH62" s="50"/>
      <c r="AI62" s="50"/>
      <c r="AJ62" s="50"/>
    </row>
    <row r="63" spans="2:36" x14ac:dyDescent="0.25">
      <c r="B63" s="194" t="s">
        <v>242</v>
      </c>
      <c r="C63" s="195">
        <v>3956</v>
      </c>
      <c r="D63" s="195">
        <v>1399</v>
      </c>
      <c r="E63" s="195">
        <v>4813</v>
      </c>
      <c r="F63" s="195">
        <v>8465</v>
      </c>
      <c r="G63" s="195">
        <v>10754</v>
      </c>
      <c r="H63" s="196">
        <f t="shared" si="29"/>
        <v>0.27040756054341397</v>
      </c>
      <c r="I63" s="197">
        <f t="shared" si="30"/>
        <v>1.71840242669363</v>
      </c>
      <c r="J63" s="196">
        <f t="shared" si="19"/>
        <v>9.3043135192004203E-3</v>
      </c>
      <c r="K63" s="198">
        <f t="shared" si="24"/>
        <v>0.29167344724708433</v>
      </c>
      <c r="L63" s="195">
        <v>1995</v>
      </c>
      <c r="M63" s="195">
        <v>488</v>
      </c>
      <c r="N63" s="195">
        <v>1118</v>
      </c>
      <c r="O63" s="195">
        <v>2874</v>
      </c>
      <c r="P63" s="195">
        <v>3124</v>
      </c>
      <c r="Q63" s="196">
        <f t="shared" si="31"/>
        <v>8.6986778009742416E-2</v>
      </c>
      <c r="R63" s="197">
        <f t="shared" si="32"/>
        <v>0.56591478696741859</v>
      </c>
      <c r="S63" s="196">
        <f t="shared" si="20"/>
        <v>2.6977291234711932E-3</v>
      </c>
      <c r="T63" s="198">
        <f t="shared" si="25"/>
        <v>8.4730132899376184E-2</v>
      </c>
      <c r="U63" s="195">
        <v>66</v>
      </c>
      <c r="V63" s="195">
        <v>118</v>
      </c>
      <c r="W63" s="195">
        <v>34</v>
      </c>
      <c r="X63" s="195">
        <v>57</v>
      </c>
      <c r="Y63" s="195">
        <v>93</v>
      </c>
      <c r="Z63" s="195">
        <v>372</v>
      </c>
      <c r="AA63" s="196">
        <f t="shared" si="33"/>
        <v>3</v>
      </c>
      <c r="AB63" s="197">
        <f t="shared" si="22"/>
        <v>2.152542372881356</v>
      </c>
      <c r="AC63" s="195">
        <f t="shared" si="26"/>
        <v>279</v>
      </c>
      <c r="AD63" s="195">
        <f t="shared" si="27"/>
        <v>254</v>
      </c>
      <c r="AE63" s="196">
        <f t="shared" si="23"/>
        <v>4.9772544822049769E-3</v>
      </c>
      <c r="AF63" s="198">
        <f t="shared" si="34"/>
        <v>1.0089503661513425E-2</v>
      </c>
      <c r="AG63" s="198">
        <f t="shared" si="34"/>
        <v>8.136696501220504E-5</v>
      </c>
      <c r="AH63" s="50"/>
      <c r="AI63" s="50"/>
      <c r="AJ63" s="50"/>
    </row>
    <row r="64" spans="2:36" x14ac:dyDescent="0.25">
      <c r="B64" s="194" t="s">
        <v>228</v>
      </c>
      <c r="C64" s="195">
        <v>5528</v>
      </c>
      <c r="D64" s="195">
        <v>345</v>
      </c>
      <c r="E64" s="195">
        <v>1247</v>
      </c>
      <c r="F64" s="195">
        <v>4698</v>
      </c>
      <c r="G64" s="195">
        <v>5294</v>
      </c>
      <c r="H64" s="196">
        <f t="shared" si="29"/>
        <v>0.12686249467858657</v>
      </c>
      <c r="I64" s="197">
        <f t="shared" si="30"/>
        <v>-4.2329956584659878E-2</v>
      </c>
      <c r="J64" s="196">
        <f t="shared" si="19"/>
        <v>4.5803455245161826E-3</v>
      </c>
      <c r="K64" s="198">
        <f t="shared" si="24"/>
        <v>0.12793929287802991</v>
      </c>
      <c r="L64" s="195">
        <v>3502</v>
      </c>
      <c r="M64" s="195">
        <v>549</v>
      </c>
      <c r="N64" s="195">
        <v>702</v>
      </c>
      <c r="O64" s="195">
        <v>3073</v>
      </c>
      <c r="P64" s="195">
        <v>3442</v>
      </c>
      <c r="Q64" s="196">
        <f t="shared" si="31"/>
        <v>0.12007809957696058</v>
      </c>
      <c r="R64" s="197">
        <f t="shared" si="32"/>
        <v>-1.7133066818960541E-2</v>
      </c>
      <c r="S64" s="196">
        <f t="shared" si="20"/>
        <v>2.9723379138885554E-3</v>
      </c>
      <c r="T64" s="198">
        <f t="shared" si="25"/>
        <v>8.3182290533845668E-2</v>
      </c>
      <c r="U64" s="195">
        <v>92</v>
      </c>
      <c r="V64" s="195">
        <v>182</v>
      </c>
      <c r="W64" s="195">
        <v>115</v>
      </c>
      <c r="X64" s="195">
        <v>76</v>
      </c>
      <c r="Y64" s="195">
        <v>225</v>
      </c>
      <c r="Z64" s="195">
        <v>263</v>
      </c>
      <c r="AA64" s="196">
        <f t="shared" si="33"/>
        <v>0.16888888888888887</v>
      </c>
      <c r="AB64" s="197">
        <f t="shared" si="22"/>
        <v>0.44505494505494503</v>
      </c>
      <c r="AC64" s="195">
        <f t="shared" si="26"/>
        <v>38</v>
      </c>
      <c r="AD64" s="195">
        <f t="shared" si="27"/>
        <v>81</v>
      </c>
      <c r="AE64" s="196">
        <f t="shared" si="23"/>
        <v>3.5188654000535189E-3</v>
      </c>
      <c r="AF64" s="198">
        <f t="shared" si="34"/>
        <v>6.3558810024408521E-3</v>
      </c>
      <c r="AG64" s="198">
        <f t="shared" si="34"/>
        <v>4.0815120928221768E-6</v>
      </c>
      <c r="AH64" s="50"/>
      <c r="AI64" s="50"/>
      <c r="AJ64" s="50"/>
    </row>
    <row r="65" spans="2:36" x14ac:dyDescent="0.25">
      <c r="B65" s="194" t="s">
        <v>238</v>
      </c>
      <c r="C65" s="195">
        <v>822</v>
      </c>
      <c r="D65" s="195">
        <v>294</v>
      </c>
      <c r="E65" s="195">
        <v>196</v>
      </c>
      <c r="F65" s="195">
        <v>2965</v>
      </c>
      <c r="G65" s="195">
        <v>6211</v>
      </c>
      <c r="H65" s="196">
        <f t="shared" si="29"/>
        <v>1.0947723440134909</v>
      </c>
      <c r="I65" s="197">
        <f t="shared" si="30"/>
        <v>6.5559610705596105</v>
      </c>
      <c r="J65" s="196">
        <f t="shared" si="19"/>
        <v>5.3737298928541767E-3</v>
      </c>
      <c r="K65" s="198">
        <f t="shared" si="24"/>
        <v>0.29611442193087006</v>
      </c>
      <c r="L65" s="195">
        <v>690</v>
      </c>
      <c r="M65" s="195">
        <v>249</v>
      </c>
      <c r="N65" s="195">
        <v>91</v>
      </c>
      <c r="O65" s="195">
        <v>715</v>
      </c>
      <c r="P65" s="195">
        <v>1273</v>
      </c>
      <c r="Q65" s="196">
        <f t="shared" si="31"/>
        <v>0.78041958041958037</v>
      </c>
      <c r="R65" s="197">
        <f t="shared" si="32"/>
        <v>0.84492753623188399</v>
      </c>
      <c r="S65" s="196">
        <f t="shared" si="20"/>
        <v>1.0992987113248491E-3</v>
      </c>
      <c r="T65" s="198">
        <f t="shared" si="25"/>
        <v>6.0691299165673424E-2</v>
      </c>
      <c r="U65" s="195">
        <v>98</v>
      </c>
      <c r="V65" s="195">
        <v>103</v>
      </c>
      <c r="W65" s="195">
        <v>22</v>
      </c>
      <c r="X65" s="195">
        <v>18</v>
      </c>
      <c r="Y65" s="195">
        <v>37</v>
      </c>
      <c r="Z65" s="195">
        <v>97</v>
      </c>
      <c r="AA65" s="196">
        <f t="shared" si="33"/>
        <v>1.6216216216216215</v>
      </c>
      <c r="AB65" s="197">
        <f t="shared" si="22"/>
        <v>-5.8252427184465994E-2</v>
      </c>
      <c r="AC65" s="195">
        <f t="shared" si="26"/>
        <v>60</v>
      </c>
      <c r="AD65" s="195">
        <f t="shared" si="27"/>
        <v>-6</v>
      </c>
      <c r="AE65" s="196">
        <f t="shared" si="23"/>
        <v>1.2978324859512979E-3</v>
      </c>
      <c r="AF65" s="198">
        <f t="shared" si="34"/>
        <v>4.624553039332539E-3</v>
      </c>
      <c r="AG65" s="198">
        <f t="shared" si="34"/>
        <v>7.7312115452759069E-5</v>
      </c>
      <c r="AH65" s="50"/>
      <c r="AI65" s="50"/>
      <c r="AJ65" s="50"/>
    </row>
    <row r="66" spans="2:36" x14ac:dyDescent="0.25">
      <c r="B66" s="194" t="s">
        <v>234</v>
      </c>
      <c r="C66" s="195">
        <v>1245</v>
      </c>
      <c r="D66" s="195">
        <v>555</v>
      </c>
      <c r="E66" s="195">
        <v>2625</v>
      </c>
      <c r="F66" s="195">
        <v>1715</v>
      </c>
      <c r="G66" s="195">
        <v>1666</v>
      </c>
      <c r="H66" s="196">
        <f t="shared" si="29"/>
        <v>-2.8571428571428581E-2</v>
      </c>
      <c r="I66" s="197">
        <f t="shared" si="30"/>
        <v>0.33815261044176714</v>
      </c>
      <c r="J66" s="196">
        <f t="shared" si="19"/>
        <v>1.441415875301088E-3</v>
      </c>
      <c r="K66" s="198">
        <f t="shared" si="24"/>
        <v>0.1532658693652254</v>
      </c>
      <c r="L66" s="195">
        <v>1380</v>
      </c>
      <c r="M66" s="195">
        <v>626</v>
      </c>
      <c r="N66" s="195">
        <v>1711</v>
      </c>
      <c r="O66" s="195">
        <v>1986</v>
      </c>
      <c r="P66" s="195">
        <v>2101</v>
      </c>
      <c r="Q66" s="196">
        <f t="shared" si="31"/>
        <v>5.7905337361530806E-2</v>
      </c>
      <c r="R66" s="197">
        <f t="shared" si="32"/>
        <v>0.52246376811594208</v>
      </c>
      <c r="S66" s="196">
        <f t="shared" si="20"/>
        <v>1.8143178259964715E-3</v>
      </c>
      <c r="T66" s="198">
        <f t="shared" si="25"/>
        <v>0.19328426862925482</v>
      </c>
      <c r="U66" s="195">
        <v>18</v>
      </c>
      <c r="V66" s="195">
        <v>23</v>
      </c>
      <c r="W66" s="195">
        <v>16</v>
      </c>
      <c r="X66" s="195">
        <v>6</v>
      </c>
      <c r="Y66" s="195">
        <v>21</v>
      </c>
      <c r="Z66" s="195">
        <v>23</v>
      </c>
      <c r="AA66" s="196">
        <f t="shared" si="33"/>
        <v>9.5238095238095344E-2</v>
      </c>
      <c r="AB66" s="197">
        <f t="shared" si="22"/>
        <v>0</v>
      </c>
      <c r="AC66" s="195">
        <f t="shared" si="26"/>
        <v>2</v>
      </c>
      <c r="AD66" s="195">
        <f t="shared" si="27"/>
        <v>0</v>
      </c>
      <c r="AE66" s="196">
        <f t="shared" si="23"/>
        <v>3.0773347605030771E-4</v>
      </c>
      <c r="AF66" s="198">
        <f t="shared" si="34"/>
        <v>2.1159153633854644E-3</v>
      </c>
      <c r="AG66" s="198">
        <f t="shared" si="34"/>
        <v>8.7615542997327831E-6</v>
      </c>
      <c r="AH66" s="50"/>
      <c r="AI66" s="50"/>
      <c r="AJ66" s="50"/>
    </row>
    <row r="67" spans="2:36" x14ac:dyDescent="0.25">
      <c r="B67" s="194" t="s">
        <v>240</v>
      </c>
      <c r="C67" s="195">
        <v>556</v>
      </c>
      <c r="D67" s="195">
        <v>361</v>
      </c>
      <c r="E67" s="195">
        <v>289</v>
      </c>
      <c r="F67" s="195">
        <v>471</v>
      </c>
      <c r="G67" s="195">
        <v>630</v>
      </c>
      <c r="H67" s="196">
        <f t="shared" si="29"/>
        <v>0.33757961783439483</v>
      </c>
      <c r="I67" s="197">
        <f t="shared" si="30"/>
        <v>0.13309352517985618</v>
      </c>
      <c r="J67" s="196">
        <f t="shared" si="19"/>
        <v>5.4507323015587361E-4</v>
      </c>
      <c r="K67" s="198">
        <f t="shared" si="24"/>
        <v>8.2009893256964339E-2</v>
      </c>
      <c r="L67" s="195">
        <v>602</v>
      </c>
      <c r="M67" s="195">
        <v>340</v>
      </c>
      <c r="N67" s="195">
        <v>141</v>
      </c>
      <c r="O67" s="195">
        <v>660</v>
      </c>
      <c r="P67" s="195">
        <v>492</v>
      </c>
      <c r="Q67" s="196">
        <f t="shared" si="31"/>
        <v>-0.25454545454545452</v>
      </c>
      <c r="R67" s="197">
        <f t="shared" si="32"/>
        <v>-0.18272425249169433</v>
      </c>
      <c r="S67" s="196">
        <f t="shared" si="20"/>
        <v>4.2486643045705095E-4</v>
      </c>
      <c r="T67" s="198">
        <f t="shared" si="25"/>
        <v>6.4045821400676911E-2</v>
      </c>
      <c r="U67" s="195">
        <v>93</v>
      </c>
      <c r="V67" s="195">
        <v>162</v>
      </c>
      <c r="W67" s="195">
        <v>52</v>
      </c>
      <c r="X67" s="195">
        <v>44</v>
      </c>
      <c r="Y67" s="195">
        <v>41</v>
      </c>
      <c r="Z67" s="195">
        <v>95</v>
      </c>
      <c r="AA67" s="196">
        <f t="shared" si="33"/>
        <v>1.3170731707317072</v>
      </c>
      <c r="AB67" s="197">
        <f t="shared" si="22"/>
        <v>-0.4135802469135802</v>
      </c>
      <c r="AC67" s="195">
        <f t="shared" si="26"/>
        <v>54</v>
      </c>
      <c r="AD67" s="195">
        <f t="shared" si="27"/>
        <v>-67</v>
      </c>
      <c r="AE67" s="196">
        <f t="shared" si="23"/>
        <v>1.271073053251271E-3</v>
      </c>
      <c r="AF67" s="198">
        <f t="shared" si="34"/>
        <v>1.2366571205415256E-2</v>
      </c>
      <c r="AG67" s="198">
        <f t="shared" si="34"/>
        <v>1.7144925419574424E-4</v>
      </c>
      <c r="AH67" s="50"/>
      <c r="AI67" s="50"/>
      <c r="AJ67" s="50"/>
    </row>
    <row r="68" spans="2:36" x14ac:dyDescent="0.25">
      <c r="B68" s="194" t="s">
        <v>218</v>
      </c>
      <c r="C68" s="195">
        <v>175</v>
      </c>
      <c r="D68" s="195">
        <v>104</v>
      </c>
      <c r="E68" s="195">
        <v>116</v>
      </c>
      <c r="F68" s="195">
        <v>397</v>
      </c>
      <c r="G68" s="195">
        <v>405</v>
      </c>
      <c r="H68" s="196">
        <f t="shared" si="29"/>
        <v>2.0151133501259411E-2</v>
      </c>
      <c r="I68" s="197">
        <f t="shared" si="30"/>
        <v>1.3142857142857145</v>
      </c>
      <c r="J68" s="196">
        <f t="shared" si="19"/>
        <v>3.5040421938591879E-4</v>
      </c>
      <c r="K68" s="198">
        <f t="shared" si="24"/>
        <v>6.5960912052117265E-2</v>
      </c>
      <c r="L68" s="195">
        <v>844</v>
      </c>
      <c r="M68" s="195">
        <v>397</v>
      </c>
      <c r="N68" s="195">
        <v>46</v>
      </c>
      <c r="O68" s="195">
        <v>480</v>
      </c>
      <c r="P68" s="195">
        <v>771</v>
      </c>
      <c r="Q68" s="196">
        <f t="shared" si="31"/>
        <v>0.60624999999999996</v>
      </c>
      <c r="R68" s="197">
        <f t="shared" si="32"/>
        <v>-8.6492890995260696E-2</v>
      </c>
      <c r="S68" s="196">
        <f t="shared" si="20"/>
        <v>6.6579678431379324E-4</v>
      </c>
      <c r="T68" s="198">
        <f t="shared" si="25"/>
        <v>0.12557003257328991</v>
      </c>
      <c r="U68" s="195">
        <v>78</v>
      </c>
      <c r="V68" s="195">
        <v>83</v>
      </c>
      <c r="W68" s="195">
        <v>60</v>
      </c>
      <c r="X68" s="195">
        <v>7</v>
      </c>
      <c r="Y68" s="195">
        <v>40</v>
      </c>
      <c r="Z68" s="195">
        <v>64</v>
      </c>
      <c r="AA68" s="196">
        <f t="shared" si="33"/>
        <v>0.60000000000000009</v>
      </c>
      <c r="AB68" s="197">
        <f t="shared" si="22"/>
        <v>-0.22891566265060237</v>
      </c>
      <c r="AC68" s="195">
        <f t="shared" si="26"/>
        <v>24</v>
      </c>
      <c r="AD68" s="195">
        <f t="shared" si="27"/>
        <v>-19</v>
      </c>
      <c r="AE68" s="196">
        <f t="shared" si="23"/>
        <v>8.5630184640085626E-4</v>
      </c>
      <c r="AF68" s="198">
        <f t="shared" si="34"/>
        <v>1.0423452768729642E-2</v>
      </c>
      <c r="AG68" s="198">
        <f t="shared" si="34"/>
        <v>9.7719869706840403E-5</v>
      </c>
      <c r="AH68" s="50"/>
      <c r="AI68" s="50"/>
      <c r="AJ68" s="50"/>
    </row>
    <row r="69" spans="2:36" x14ac:dyDescent="0.25">
      <c r="B69" s="200" t="s">
        <v>386</v>
      </c>
      <c r="C69" s="201">
        <f>C44-SUM(C45:C68)</f>
        <v>55341</v>
      </c>
      <c r="D69" s="201">
        <f>D44-SUM(D45:D68)</f>
        <v>20436</v>
      </c>
      <c r="E69" s="201">
        <f>E44-SUM(E45:E68)</f>
        <v>13114</v>
      </c>
      <c r="F69" s="201">
        <f>F44-SUM(F45:F68)</f>
        <v>34415</v>
      </c>
      <c r="G69" s="201">
        <f>G44-SUM(G45:G68)</f>
        <v>49166</v>
      </c>
      <c r="H69" s="202">
        <f t="shared" si="29"/>
        <v>0.4286212407380503</v>
      </c>
      <c r="I69" s="203">
        <f t="shared" si="30"/>
        <v>-0.1115809255344139</v>
      </c>
      <c r="J69" s="202">
        <f t="shared" si="19"/>
        <v>4.2538207037847116E-2</v>
      </c>
      <c r="K69" s="204">
        <f t="shared" si="24"/>
        <v>0.16685388492016356</v>
      </c>
      <c r="L69" s="201">
        <f>L44-SUM(L45:L68)</f>
        <v>21935</v>
      </c>
      <c r="M69" s="201">
        <f>M44-SUM(M45:M68)</f>
        <v>7507</v>
      </c>
      <c r="N69" s="201">
        <f>N44-SUM(N45:N68)</f>
        <v>6660</v>
      </c>
      <c r="O69" s="201">
        <f>O44-SUM(O45:O68)</f>
        <v>21286</v>
      </c>
      <c r="P69" s="201">
        <f>P44-SUM(P45:P68)</f>
        <v>19933</v>
      </c>
      <c r="Q69" s="202">
        <f t="shared" si="31"/>
        <v>-6.3562905195903463E-2</v>
      </c>
      <c r="R69" s="203">
        <f t="shared" si="32"/>
        <v>-9.1269660360155047E-2</v>
      </c>
      <c r="S69" s="202">
        <f t="shared" si="20"/>
        <v>1.7213135281098368E-2</v>
      </c>
      <c r="T69" s="204">
        <f t="shared" si="25"/>
        <v>6.7646310216686739E-2</v>
      </c>
      <c r="U69" s="201">
        <f t="shared" ref="U69:Z69" si="35">U44-SUM(U45:U68)</f>
        <v>4953</v>
      </c>
      <c r="V69" s="201">
        <f t="shared" si="35"/>
        <v>6418</v>
      </c>
      <c r="W69" s="201">
        <f t="shared" si="35"/>
        <v>2069</v>
      </c>
      <c r="X69" s="201">
        <f t="shared" si="35"/>
        <v>1468</v>
      </c>
      <c r="Y69" s="201">
        <f t="shared" si="35"/>
        <v>4454</v>
      </c>
      <c r="Z69" s="201">
        <f t="shared" si="35"/>
        <v>4107</v>
      </c>
      <c r="AA69" s="202">
        <f t="shared" si="33"/>
        <v>-7.790749887741355E-2</v>
      </c>
      <c r="AB69" s="203">
        <f t="shared" si="22"/>
        <v>-0.36008102212527271</v>
      </c>
      <c r="AC69" s="201">
        <f>Z69-Y69</f>
        <v>-347</v>
      </c>
      <c r="AD69" s="201">
        <f t="shared" si="27"/>
        <v>-2311</v>
      </c>
      <c r="AE69" s="202">
        <f t="shared" si="23"/>
        <v>5.4950495049504951E-2</v>
      </c>
      <c r="AF69" s="204">
        <f t="shared" si="34"/>
        <v>1.3937861639488911E-2</v>
      </c>
      <c r="AG69" s="204">
        <f t="shared" si="34"/>
        <v>-2.6439345995423127E-7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7E45B-0D3F-4590-84B0-FB20295DE3BF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402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</row>
    <row r="4" spans="1:34" ht="6" customHeight="1" x14ac:dyDescent="0.25"/>
    <row r="5" spans="1:34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2"/>
    </row>
    <row r="6" spans="1:34" s="184" customFormat="1" ht="72" customHeight="1" x14ac:dyDescent="0.25">
      <c r="B6" s="180"/>
      <c r="C6" s="181" t="s">
        <v>529</v>
      </c>
      <c r="D6" s="181" t="s">
        <v>530</v>
      </c>
      <c r="E6" s="181" t="s">
        <v>531</v>
      </c>
      <c r="F6" s="181" t="s">
        <v>532</v>
      </c>
      <c r="G6" s="181" t="s">
        <v>533</v>
      </c>
      <c r="H6" s="182" t="str">
        <f>CONCATENATE("var. ",RIGHT(G6,2),"/",RIGHT(F6,2))</f>
        <v>var. 23/22</v>
      </c>
      <c r="I6" s="182" t="str">
        <f>CONCATENATE("var. ",RIGHT(G6,2),"/",RIGHT(C6,2))</f>
        <v>var. 23/19</v>
      </c>
      <c r="J6" s="182" t="str">
        <f>CONCATENATE("Cuota s/ total lugares de residencia ",RIGHT(G6,4))</f>
        <v>Cuota s/ total lugares de residencia 2023</v>
      </c>
      <c r="K6" s="183" t="str">
        <f>CONCATENATE("cuota s/ Canarias ",RIGHT(G6,4))</f>
        <v>cuota s/ Canarias 2023</v>
      </c>
      <c r="L6" s="181" t="s">
        <v>529</v>
      </c>
      <c r="M6" s="181" t="s">
        <v>530</v>
      </c>
      <c r="N6" s="181" t="s">
        <v>531</v>
      </c>
      <c r="O6" s="181" t="s">
        <v>532</v>
      </c>
      <c r="P6" s="181" t="s">
        <v>533</v>
      </c>
      <c r="Q6" s="182" t="str">
        <f>CONCATENATE("var. ",RIGHT(P6,2),"/",RIGHT(O6,2))</f>
        <v>var. 23/22</v>
      </c>
      <c r="R6" s="182" t="str">
        <f>CONCATENATE("var. ",RIGHT(P6,2),"/",RIGHT(L6,2))</f>
        <v>var. 23/19</v>
      </c>
      <c r="S6" s="182" t="str">
        <f>CONCATENATE("Cuota s/ total lugares de residencia ",RIGHT(P6,4))</f>
        <v>Cuota s/ total lugares de residencia 2023</v>
      </c>
      <c r="T6" s="183" t="str">
        <f>CONCATENATE("cuota s/ Canarias ",RIGHT(P6,4))</f>
        <v>cuota s/ Canarias 2023</v>
      </c>
      <c r="U6" s="181" t="s">
        <v>534</v>
      </c>
      <c r="V6" s="181" t="s">
        <v>529</v>
      </c>
      <c r="W6" s="181" t="s">
        <v>530</v>
      </c>
      <c r="X6" s="181" t="s">
        <v>531</v>
      </c>
      <c r="Y6" s="181" t="s">
        <v>532</v>
      </c>
      <c r="Z6" s="181" t="s">
        <v>533</v>
      </c>
      <c r="AA6" s="182" t="str">
        <f>CONCATENATE("var. ",RIGHT(Z6,2),"/",RIGHT(Y6,2))</f>
        <v>var. 23/22</v>
      </c>
      <c r="AB6" s="182" t="str">
        <f>CONCATENATE("var. ",RIGHT(Z6,2),"/",RIGHT(V6,2))</f>
        <v>var. 23/19</v>
      </c>
      <c r="AC6" s="181" t="str">
        <f>CONCATENATE("dif. ",RIGHT(Z6,2),"/",RIGHT(Y6,2))</f>
        <v>dif. 23/22</v>
      </c>
      <c r="AD6" s="181" t="str">
        <f>CONCATENATE("dif. ",RIGHT(Z6,2),"/",RIGHT(V6,2))</f>
        <v>dif. 23/19</v>
      </c>
      <c r="AE6" s="182" t="str">
        <f>CONCATENATE("Cuota s/ total lugares de residencia ",RIGHT(Z6,4))</f>
        <v>Cuota s/ total lugares de residencia 2023</v>
      </c>
      <c r="AF6" s="183" t="str">
        <f>CONCATENATE("cuota s/ Canarias ",RIGHT(V6,4))</f>
        <v>cuota s/ Canarias 2019</v>
      </c>
      <c r="AG6" s="183" t="str">
        <f>CONCATENATE("cuota s/ Canarias ",RIGHT(Z6,4))</f>
        <v>cuota s/ Canarias 2023</v>
      </c>
    </row>
    <row r="7" spans="1:34" x14ac:dyDescent="0.25">
      <c r="A7" s="1"/>
      <c r="B7" s="185" t="s">
        <v>134</v>
      </c>
      <c r="C7" s="186">
        <f>C8+C11</f>
        <v>2460636</v>
      </c>
      <c r="D7" s="186">
        <f>D8+D11</f>
        <v>827416</v>
      </c>
      <c r="E7" s="186">
        <f>E8+E11</f>
        <v>605565</v>
      </c>
      <c r="F7" s="186">
        <f>F8+F11</f>
        <v>1735053</v>
      </c>
      <c r="G7" s="186">
        <f>G8+G11</f>
        <v>1952779</v>
      </c>
      <c r="H7" s="187">
        <f>IFERROR(G7/F7-1,"-")</f>
        <v>0.1254866566035735</v>
      </c>
      <c r="I7" s="187">
        <f>IFERROR(G7/C7-1,"-")</f>
        <v>-0.20639257492778285</v>
      </c>
      <c r="J7" s="187">
        <f>G7/G$7</f>
        <v>1</v>
      </c>
      <c r="K7" s="188">
        <f>G7/$G7</f>
        <v>1</v>
      </c>
      <c r="L7" s="186">
        <f>L8+L11</f>
        <v>830023</v>
      </c>
      <c r="M7" s="186">
        <f>M8+M11</f>
        <v>280027</v>
      </c>
      <c r="N7" s="186">
        <f>N8+N11</f>
        <v>177858</v>
      </c>
      <c r="O7" s="186">
        <f>O8+O11</f>
        <v>473651</v>
      </c>
      <c r="P7" s="186">
        <f>P8+P11</f>
        <v>573068</v>
      </c>
      <c r="Q7" s="187">
        <f>IFERROR(P7/O7-1,"-")</f>
        <v>0.20989504930845704</v>
      </c>
      <c r="R7" s="187">
        <f>IFERROR(P7/L7-1,"-")</f>
        <v>-0.30957575874403476</v>
      </c>
      <c r="S7" s="187">
        <f>P7/P$7</f>
        <v>1</v>
      </c>
      <c r="T7" s="188">
        <f>P7/$G7</f>
        <v>0.29346280352256965</v>
      </c>
      <c r="U7" s="186">
        <f t="shared" ref="U7:Z7" si="0">U8+U11</f>
        <v>895603</v>
      </c>
      <c r="V7" s="186">
        <f t="shared" si="0"/>
        <v>872338</v>
      </c>
      <c r="W7" s="186">
        <f t="shared" si="0"/>
        <v>280673</v>
      </c>
      <c r="X7" s="186">
        <f t="shared" si="0"/>
        <v>223190</v>
      </c>
      <c r="Y7" s="186">
        <f t="shared" si="0"/>
        <v>642714</v>
      </c>
      <c r="Z7" s="186">
        <f t="shared" si="0"/>
        <v>727980</v>
      </c>
      <c r="AA7" s="187">
        <f>IFERROR(Z7/Y7-1,"-")</f>
        <v>0.13266554019361654</v>
      </c>
      <c r="AB7" s="187">
        <f>IFERROR(Z7/V7-1,"-")</f>
        <v>-0.16548402110191229</v>
      </c>
      <c r="AC7" s="186">
        <f>Z7-Y7</f>
        <v>85266</v>
      </c>
      <c r="AD7" s="186">
        <f>Z7-V7</f>
        <v>-144358</v>
      </c>
      <c r="AE7" s="187">
        <f>Z7/Z$7</f>
        <v>1</v>
      </c>
      <c r="AF7" s="188">
        <f t="shared" ref="AF7:AF36" si="1">V7/$C7</f>
        <v>0.35451728740049321</v>
      </c>
      <c r="AG7" s="188">
        <f t="shared" ref="AG7:AG15" si="2">Z7/$G7</f>
        <v>0.37279180081309765</v>
      </c>
      <c r="AH7" s="121"/>
    </row>
    <row r="8" spans="1:34" x14ac:dyDescent="0.25">
      <c r="A8" s="1" t="s">
        <v>166</v>
      </c>
      <c r="B8" s="189" t="s">
        <v>167</v>
      </c>
      <c r="C8" s="190">
        <v>487637</v>
      </c>
      <c r="D8" s="190">
        <v>177823</v>
      </c>
      <c r="E8" s="190">
        <v>325438</v>
      </c>
      <c r="F8" s="190">
        <v>401116</v>
      </c>
      <c r="G8" s="190">
        <v>416758</v>
      </c>
      <c r="H8" s="191">
        <f>IFERROR(G8/F8-1,"-")</f>
        <v>3.8996200600325048E-2</v>
      </c>
      <c r="I8" s="192">
        <f>IFERROR(G8/C8-1,"-")</f>
        <v>-0.14535197288146717</v>
      </c>
      <c r="J8" s="191">
        <f>G8/G$7</f>
        <v>0.21341790340842462</v>
      </c>
      <c r="K8" s="193">
        <f>G8/$G8</f>
        <v>1</v>
      </c>
      <c r="L8" s="190">
        <v>212832</v>
      </c>
      <c r="M8" s="190">
        <v>65525</v>
      </c>
      <c r="N8" s="190">
        <v>120202</v>
      </c>
      <c r="O8" s="190">
        <v>150252</v>
      </c>
      <c r="P8" s="190">
        <v>171249</v>
      </c>
      <c r="Q8" s="191">
        <f>IFERROR(P8/O8-1,"-")</f>
        <v>0.13974522801693157</v>
      </c>
      <c r="R8" s="192">
        <f>IFERROR(P8/L8-1,"-")</f>
        <v>-0.19537945421741088</v>
      </c>
      <c r="S8" s="191">
        <f>P8/P$7</f>
        <v>0.29882841128801468</v>
      </c>
      <c r="T8" s="193">
        <f>P8/$G8</f>
        <v>0.41090752906962796</v>
      </c>
      <c r="U8" s="190">
        <v>145311</v>
      </c>
      <c r="V8" s="190">
        <v>138290</v>
      </c>
      <c r="W8" s="190">
        <v>46110</v>
      </c>
      <c r="X8" s="190">
        <v>95953</v>
      </c>
      <c r="Y8" s="190">
        <v>113853</v>
      </c>
      <c r="Z8" s="190">
        <v>116131</v>
      </c>
      <c r="AA8" s="191">
        <f>IFERROR(Z8/Y8-1,"-")</f>
        <v>2.0008256260265478E-2</v>
      </c>
      <c r="AB8" s="192">
        <f t="shared" ref="AB8:AB36" si="3">IFERROR(Z8/V8-1,"-")</f>
        <v>-0.16023573649576972</v>
      </c>
      <c r="AC8" s="190">
        <f t="shared" ref="AC8:AC35" si="4">Z8-Y8</f>
        <v>2278</v>
      </c>
      <c r="AD8" s="190">
        <f t="shared" ref="AD8:AD36" si="5">Z8-V8</f>
        <v>-22159</v>
      </c>
      <c r="AE8" s="191">
        <f>Z8/Z$7</f>
        <v>0.15952498695019093</v>
      </c>
      <c r="AF8" s="193">
        <f t="shared" si="1"/>
        <v>0.28359209822060261</v>
      </c>
      <c r="AG8" s="193">
        <f t="shared" si="2"/>
        <v>0.27865331919243302</v>
      </c>
      <c r="AH8" s="121"/>
    </row>
    <row r="9" spans="1:34" x14ac:dyDescent="0.25">
      <c r="A9" s="206" t="s">
        <v>98</v>
      </c>
      <c r="B9" s="194" t="s">
        <v>98</v>
      </c>
      <c r="C9" s="195">
        <v>355969</v>
      </c>
      <c r="D9" s="195">
        <v>134024</v>
      </c>
      <c r="E9" s="195">
        <v>240296</v>
      </c>
      <c r="F9" s="195">
        <v>271361</v>
      </c>
      <c r="G9" s="195">
        <v>281290</v>
      </c>
      <c r="H9" s="196">
        <f>IFERROR(G9/F9-1,"-")</f>
        <v>3.6589635209186344E-2</v>
      </c>
      <c r="I9" s="197">
        <f>IFERROR(G9/C9-1,"-")</f>
        <v>-0.20979074020490551</v>
      </c>
      <c r="J9" s="196">
        <f>G9/G$7</f>
        <v>0.1440459980366442</v>
      </c>
      <c r="K9" s="198">
        <f>G9/$G9</f>
        <v>1</v>
      </c>
      <c r="L9" s="195">
        <v>184000</v>
      </c>
      <c r="M9" s="195">
        <v>58835</v>
      </c>
      <c r="N9" s="195">
        <v>107990</v>
      </c>
      <c r="O9" s="195">
        <v>125290</v>
      </c>
      <c r="P9" s="195">
        <v>139638</v>
      </c>
      <c r="Q9" s="196">
        <f>IFERROR(P9/O9-1,"-")</f>
        <v>0.11451831750339214</v>
      </c>
      <c r="R9" s="197">
        <f>IFERROR(P9/L9-1,"-")</f>
        <v>-0.24109782608695651</v>
      </c>
      <c r="S9" s="196">
        <f>P9/P$7</f>
        <v>0.24366741817724946</v>
      </c>
      <c r="T9" s="198">
        <f>P9/$G9</f>
        <v>0.49642006470190908</v>
      </c>
      <c r="U9" s="195">
        <v>76308</v>
      </c>
      <c r="V9" s="195">
        <v>76217</v>
      </c>
      <c r="W9" s="195">
        <v>31640</v>
      </c>
      <c r="X9" s="195">
        <v>68572</v>
      </c>
      <c r="Y9" s="195">
        <v>68404</v>
      </c>
      <c r="Z9" s="195">
        <v>66008</v>
      </c>
      <c r="AA9" s="196">
        <f>IFERROR(Z9/Y9-1,"-")</f>
        <v>-3.5027191392316248E-2</v>
      </c>
      <c r="AB9" s="197">
        <f t="shared" si="3"/>
        <v>-0.13394649487647114</v>
      </c>
      <c r="AC9" s="195">
        <f t="shared" si="4"/>
        <v>-2396</v>
      </c>
      <c r="AD9" s="195">
        <f t="shared" si="5"/>
        <v>-10209</v>
      </c>
      <c r="AE9" s="196">
        <f>Z9/Z$7</f>
        <v>9.0672820681886868E-2</v>
      </c>
      <c r="AF9" s="198">
        <f t="shared" si="1"/>
        <v>0.21411134115611191</v>
      </c>
      <c r="AG9" s="198">
        <f t="shared" si="2"/>
        <v>0.23466173699740481</v>
      </c>
      <c r="AH9" s="121"/>
    </row>
    <row r="10" spans="1:34" x14ac:dyDescent="0.25">
      <c r="A10" s="206" t="s">
        <v>171</v>
      </c>
      <c r="B10" s="194" t="s">
        <v>171</v>
      </c>
      <c r="C10" s="195">
        <v>131668</v>
      </c>
      <c r="D10" s="195">
        <v>43799</v>
      </c>
      <c r="E10" s="195">
        <v>85142</v>
      </c>
      <c r="F10" s="195">
        <v>129755</v>
      </c>
      <c r="G10" s="195">
        <v>135468</v>
      </c>
      <c r="H10" s="196">
        <f>IFERROR(G10/F10-1,"-")</f>
        <v>4.4029131825363166E-2</v>
      </c>
      <c r="I10" s="197">
        <f>IFERROR(G10/C10-1,"-")</f>
        <v>2.8860467235774845E-2</v>
      </c>
      <c r="J10" s="196">
        <f>G10/G$7</f>
        <v>6.9371905371780423E-2</v>
      </c>
      <c r="K10" s="198">
        <f>G10/$G10</f>
        <v>1</v>
      </c>
      <c r="L10" s="195">
        <v>28832</v>
      </c>
      <c r="M10" s="195">
        <v>6690</v>
      </c>
      <c r="N10" s="195">
        <v>12212</v>
      </c>
      <c r="O10" s="195">
        <v>24962</v>
      </c>
      <c r="P10" s="195">
        <v>31611</v>
      </c>
      <c r="Q10" s="196">
        <f>IFERROR(P10/O10-1,"-")</f>
        <v>0.26636487460940628</v>
      </c>
      <c r="R10" s="197">
        <f>IFERROR(P10/L10-1,"-")</f>
        <v>9.6385960044395036E-2</v>
      </c>
      <c r="S10" s="196">
        <f>P10/P$7</f>
        <v>5.5160993110765215E-2</v>
      </c>
      <c r="T10" s="198">
        <f>P10/$G10</f>
        <v>0.23334662060412792</v>
      </c>
      <c r="U10" s="195">
        <v>69003</v>
      </c>
      <c r="V10" s="195">
        <v>62073</v>
      </c>
      <c r="W10" s="195">
        <v>14470</v>
      </c>
      <c r="X10" s="195">
        <v>27381</v>
      </c>
      <c r="Y10" s="195">
        <v>45449</v>
      </c>
      <c r="Z10" s="195">
        <v>50123</v>
      </c>
      <c r="AA10" s="196">
        <f>IFERROR(Z10/Y10-1,"-")</f>
        <v>0.10284054654667862</v>
      </c>
      <c r="AB10" s="197">
        <f t="shared" si="3"/>
        <v>-0.19251526428559917</v>
      </c>
      <c r="AC10" s="195">
        <f t="shared" si="4"/>
        <v>4674</v>
      </c>
      <c r="AD10" s="195">
        <f t="shared" si="5"/>
        <v>-11950</v>
      </c>
      <c r="AE10" s="196">
        <f>Z10/Z$7</f>
        <v>6.885216626830408E-2</v>
      </c>
      <c r="AF10" s="198">
        <f t="shared" si="1"/>
        <v>0.4714357322963818</v>
      </c>
      <c r="AG10" s="198">
        <f t="shared" si="2"/>
        <v>0.36999881890926273</v>
      </c>
      <c r="AH10" s="121"/>
    </row>
    <row r="11" spans="1:34" x14ac:dyDescent="0.25">
      <c r="A11" s="1"/>
      <c r="B11" s="189" t="s">
        <v>179</v>
      </c>
      <c r="C11" s="190">
        <v>1972999</v>
      </c>
      <c r="D11" s="190">
        <v>649593</v>
      </c>
      <c r="E11" s="190">
        <v>280127</v>
      </c>
      <c r="F11" s="190">
        <v>1333937</v>
      </c>
      <c r="G11" s="190">
        <v>1536021</v>
      </c>
      <c r="H11" s="191">
        <f>IFERROR(G11/F11-1,"-")</f>
        <v>0.15149441090546256</v>
      </c>
      <c r="I11" s="192">
        <f>IFERROR(G11/C11-1,"-")</f>
        <v>-0.22147907829654245</v>
      </c>
      <c r="J11" s="191">
        <f>G11/G$7</f>
        <v>0.78658209659157541</v>
      </c>
      <c r="K11" s="193">
        <f>G11/$G11</f>
        <v>1</v>
      </c>
      <c r="L11" s="190">
        <v>617191</v>
      </c>
      <c r="M11" s="190">
        <v>214502</v>
      </c>
      <c r="N11" s="190">
        <v>57656</v>
      </c>
      <c r="O11" s="190">
        <v>323399</v>
      </c>
      <c r="P11" s="190">
        <v>401819</v>
      </c>
      <c r="Q11" s="191">
        <f>IFERROR(P11/O11-1,"-")</f>
        <v>0.24248683514791325</v>
      </c>
      <c r="R11" s="192">
        <f>IFERROR(P11/L11-1,"-")</f>
        <v>-0.34895518567185846</v>
      </c>
      <c r="S11" s="191">
        <f>P11/P$7</f>
        <v>0.70117158871198526</v>
      </c>
      <c r="T11" s="193">
        <f>P11/$G11</f>
        <v>0.26159733493226983</v>
      </c>
      <c r="U11" s="190">
        <v>750292</v>
      </c>
      <c r="V11" s="190">
        <v>734048</v>
      </c>
      <c r="W11" s="190">
        <v>234563</v>
      </c>
      <c r="X11" s="190">
        <v>127237</v>
      </c>
      <c r="Y11" s="190">
        <v>528861</v>
      </c>
      <c r="Z11" s="190">
        <v>611849</v>
      </c>
      <c r="AA11" s="191">
        <f>IFERROR(Z11/Y11-1,"-")</f>
        <v>0.15691835851008107</v>
      </c>
      <c r="AB11" s="192">
        <f t="shared" si="3"/>
        <v>-0.16647276472383277</v>
      </c>
      <c r="AC11" s="190">
        <f t="shared" si="4"/>
        <v>82988</v>
      </c>
      <c r="AD11" s="190">
        <f t="shared" si="5"/>
        <v>-122199</v>
      </c>
      <c r="AE11" s="191">
        <f>Z11/Z$7</f>
        <v>0.84047501304980909</v>
      </c>
      <c r="AF11" s="193">
        <f t="shared" si="1"/>
        <v>0.37204681806731782</v>
      </c>
      <c r="AG11" s="193">
        <f t="shared" si="2"/>
        <v>0.39833374673913963</v>
      </c>
      <c r="AH11" s="121"/>
    </row>
    <row r="12" spans="1:34" s="113" customFormat="1" x14ac:dyDescent="0.25">
      <c r="B12" s="194" t="s">
        <v>183</v>
      </c>
      <c r="C12" s="195">
        <v>880160</v>
      </c>
      <c r="D12" s="195">
        <v>222954</v>
      </c>
      <c r="E12" s="195">
        <v>46840</v>
      </c>
      <c r="F12" s="195">
        <v>579631</v>
      </c>
      <c r="G12" s="195">
        <v>694246</v>
      </c>
      <c r="H12" s="196">
        <f t="shared" ref="H12:H36" si="6">IFERROR(G12/F12-1,"-")</f>
        <v>0.19773787116286057</v>
      </c>
      <c r="I12" s="197">
        <f t="shared" ref="I12:I36" si="7">IFERROR(G12/C12-1,"-")</f>
        <v>-0.21122750409016544</v>
      </c>
      <c r="J12" s="196">
        <f t="shared" ref="J12:J36" si="8">G12/G$7</f>
        <v>0.35551693253563255</v>
      </c>
      <c r="K12" s="198">
        <f t="shared" ref="K12:K36" si="9">G12/$G12</f>
        <v>1</v>
      </c>
      <c r="L12" s="195">
        <v>163221</v>
      </c>
      <c r="M12" s="195">
        <v>34666</v>
      </c>
      <c r="N12" s="195">
        <v>6443</v>
      </c>
      <c r="O12" s="195">
        <v>83285</v>
      </c>
      <c r="P12" s="195">
        <v>109328</v>
      </c>
      <c r="Q12" s="196">
        <f t="shared" ref="Q12:Q36" si="10">IFERROR(P12/O12-1,"-")</f>
        <v>0.31269736447139351</v>
      </c>
      <c r="R12" s="197">
        <f t="shared" ref="R12:R36" si="11">IFERROR(P12/L12-1,"-")</f>
        <v>-0.33018422874507569</v>
      </c>
      <c r="S12" s="196">
        <f t="shared" ref="S12:S29" si="12">P12/P$7</f>
        <v>0.19077666175741798</v>
      </c>
      <c r="T12" s="198">
        <f t="shared" ref="T12:T36" si="13">P12/$G12</f>
        <v>0.1574773207191687</v>
      </c>
      <c r="U12" s="195">
        <v>398162</v>
      </c>
      <c r="V12" s="195">
        <v>400000</v>
      </c>
      <c r="W12" s="195">
        <v>98011</v>
      </c>
      <c r="X12" s="195">
        <v>21979</v>
      </c>
      <c r="Y12" s="195">
        <v>253280</v>
      </c>
      <c r="Z12" s="195">
        <v>313799</v>
      </c>
      <c r="AA12" s="196">
        <f t="shared" ref="AA12:AA36" si="14">IFERROR(Z12/Y12-1,"-")</f>
        <v>0.2389410928616551</v>
      </c>
      <c r="AB12" s="197">
        <f t="shared" si="3"/>
        <v>-0.21550250000000004</v>
      </c>
      <c r="AC12" s="195">
        <f t="shared" si="4"/>
        <v>60519</v>
      </c>
      <c r="AD12" s="195">
        <f t="shared" si="5"/>
        <v>-86201</v>
      </c>
      <c r="AE12" s="196">
        <f t="shared" ref="AE12:AE36" si="15">Z12/Z$7</f>
        <v>0.43105442457210363</v>
      </c>
      <c r="AF12" s="198">
        <f t="shared" si="1"/>
        <v>0.45446282494091983</v>
      </c>
      <c r="AG12" s="198">
        <f t="shared" si="2"/>
        <v>0.4519997234409705</v>
      </c>
      <c r="AH12" s="212"/>
    </row>
    <row r="13" spans="1:34" s="113" customFormat="1" x14ac:dyDescent="0.25">
      <c r="B13" s="194" t="s">
        <v>187</v>
      </c>
      <c r="C13" s="195">
        <v>226494</v>
      </c>
      <c r="D13" s="195">
        <v>86864</v>
      </c>
      <c r="E13" s="195">
        <v>49050</v>
      </c>
      <c r="F13" s="195">
        <v>146691</v>
      </c>
      <c r="G13" s="195">
        <v>160248</v>
      </c>
      <c r="H13" s="196">
        <f t="shared" si="6"/>
        <v>9.2418757797001927E-2</v>
      </c>
      <c r="I13" s="197">
        <f t="shared" si="7"/>
        <v>-0.29248456912765897</v>
      </c>
      <c r="J13" s="196">
        <f t="shared" si="8"/>
        <v>8.2061513361214963E-2</v>
      </c>
      <c r="K13" s="198">
        <f t="shared" si="9"/>
        <v>1</v>
      </c>
      <c r="L13" s="195">
        <v>85731</v>
      </c>
      <c r="M13" s="195">
        <v>30851</v>
      </c>
      <c r="N13" s="195">
        <v>14220</v>
      </c>
      <c r="O13" s="195">
        <v>57535</v>
      </c>
      <c r="P13" s="195">
        <v>67242</v>
      </c>
      <c r="Q13" s="196">
        <f t="shared" si="10"/>
        <v>0.16871469540279826</v>
      </c>
      <c r="R13" s="197">
        <f t="shared" si="11"/>
        <v>-0.21566294572558353</v>
      </c>
      <c r="S13" s="196">
        <f t="shared" si="12"/>
        <v>0.1173368605470904</v>
      </c>
      <c r="T13" s="198">
        <f t="shared" si="13"/>
        <v>0.41961210124307324</v>
      </c>
      <c r="U13" s="195">
        <v>62210</v>
      </c>
      <c r="V13" s="195">
        <v>49859</v>
      </c>
      <c r="W13" s="195">
        <v>18251</v>
      </c>
      <c r="X13" s="195">
        <v>10904</v>
      </c>
      <c r="Y13" s="195">
        <v>29582</v>
      </c>
      <c r="Z13" s="195">
        <v>31100</v>
      </c>
      <c r="AA13" s="196">
        <f t="shared" si="14"/>
        <v>5.1314988844567644E-2</v>
      </c>
      <c r="AB13" s="197">
        <f t="shared" si="3"/>
        <v>-0.37624099961892532</v>
      </c>
      <c r="AC13" s="195">
        <f t="shared" si="4"/>
        <v>1518</v>
      </c>
      <c r="AD13" s="195">
        <f t="shared" si="5"/>
        <v>-18759</v>
      </c>
      <c r="AE13" s="196">
        <f t="shared" si="15"/>
        <v>4.2720953872359128E-2</v>
      </c>
      <c r="AF13" s="198">
        <f t="shared" si="1"/>
        <v>0.22013386668079507</v>
      </c>
      <c r="AG13" s="198">
        <f t="shared" si="2"/>
        <v>0.19407418501322948</v>
      </c>
      <c r="AH13" s="212"/>
    </row>
    <row r="14" spans="1:34" x14ac:dyDescent="0.25">
      <c r="A14" s="1"/>
      <c r="B14" s="194" t="s">
        <v>191</v>
      </c>
      <c r="C14" s="195">
        <v>50460</v>
      </c>
      <c r="D14" s="195">
        <v>15923</v>
      </c>
      <c r="E14" s="195">
        <v>32304</v>
      </c>
      <c r="F14" s="195">
        <v>48688</v>
      </c>
      <c r="G14" s="195">
        <v>55522</v>
      </c>
      <c r="H14" s="196">
        <f t="shared" si="6"/>
        <v>0.14036312849162003</v>
      </c>
      <c r="I14" s="197">
        <f t="shared" si="7"/>
        <v>0.10031708283789142</v>
      </c>
      <c r="J14" s="196">
        <f t="shared" si="8"/>
        <v>2.8432300838958223E-2</v>
      </c>
      <c r="K14" s="198">
        <f t="shared" si="9"/>
        <v>1</v>
      </c>
      <c r="L14" s="195">
        <v>12625</v>
      </c>
      <c r="M14" s="195">
        <v>3301</v>
      </c>
      <c r="N14" s="195">
        <v>6036</v>
      </c>
      <c r="O14" s="195">
        <v>11017</v>
      </c>
      <c r="P14" s="195">
        <v>12894</v>
      </c>
      <c r="Q14" s="196">
        <f t="shared" si="10"/>
        <v>0.17037305981664708</v>
      </c>
      <c r="R14" s="197">
        <f t="shared" si="11"/>
        <v>2.1306930693069326E-2</v>
      </c>
      <c r="S14" s="196">
        <f t="shared" si="12"/>
        <v>2.2499947650191601E-2</v>
      </c>
      <c r="T14" s="198">
        <f t="shared" si="13"/>
        <v>0.2322322682900472</v>
      </c>
      <c r="U14" s="195">
        <v>21659</v>
      </c>
      <c r="V14" s="195">
        <v>19507</v>
      </c>
      <c r="W14" s="195">
        <v>6761</v>
      </c>
      <c r="X14" s="195">
        <v>14346</v>
      </c>
      <c r="Y14" s="195">
        <v>20337</v>
      </c>
      <c r="Z14" s="195">
        <v>25785</v>
      </c>
      <c r="AA14" s="196">
        <f t="shared" si="14"/>
        <v>0.26788611889659242</v>
      </c>
      <c r="AB14" s="197">
        <f t="shared" si="3"/>
        <v>0.32183318808632788</v>
      </c>
      <c r="AC14" s="195">
        <f t="shared" si="4"/>
        <v>5448</v>
      </c>
      <c r="AD14" s="195">
        <f t="shared" si="5"/>
        <v>6278</v>
      </c>
      <c r="AE14" s="196">
        <f t="shared" si="15"/>
        <v>3.5419929118931839E-2</v>
      </c>
      <c r="AF14" s="198">
        <f t="shared" si="1"/>
        <v>0.38658343242172016</v>
      </c>
      <c r="AG14" s="198">
        <f t="shared" si="2"/>
        <v>0.46441050394438238</v>
      </c>
      <c r="AH14" s="121"/>
    </row>
    <row r="15" spans="1:34" x14ac:dyDescent="0.25">
      <c r="A15" s="1"/>
      <c r="B15" s="194" t="s">
        <v>200</v>
      </c>
      <c r="C15" s="195">
        <v>109606</v>
      </c>
      <c r="D15" s="195">
        <v>37114</v>
      </c>
      <c r="E15" s="195">
        <v>22683</v>
      </c>
      <c r="F15" s="195">
        <v>97066</v>
      </c>
      <c r="G15" s="195">
        <v>95388</v>
      </c>
      <c r="H15" s="196">
        <f t="shared" si="6"/>
        <v>-1.728720664290273E-2</v>
      </c>
      <c r="I15" s="197">
        <f t="shared" si="7"/>
        <v>-0.12971917595752058</v>
      </c>
      <c r="J15" s="196">
        <f t="shared" si="8"/>
        <v>4.884730939855457E-2</v>
      </c>
      <c r="K15" s="198">
        <f t="shared" si="9"/>
        <v>1</v>
      </c>
      <c r="L15" s="195">
        <v>47751</v>
      </c>
      <c r="M15" s="195">
        <v>14752</v>
      </c>
      <c r="N15" s="195">
        <v>9265</v>
      </c>
      <c r="O15" s="195">
        <v>42763</v>
      </c>
      <c r="P15" s="195">
        <v>43996</v>
      </c>
      <c r="Q15" s="196">
        <f t="shared" si="10"/>
        <v>2.8833337230783629E-2</v>
      </c>
      <c r="R15" s="197">
        <f t="shared" si="11"/>
        <v>-7.8637096605306711E-2</v>
      </c>
      <c r="S15" s="196">
        <f t="shared" si="12"/>
        <v>7.6772739011775212E-2</v>
      </c>
      <c r="T15" s="198">
        <f t="shared" si="13"/>
        <v>0.46123202079926195</v>
      </c>
      <c r="U15" s="195">
        <v>32879</v>
      </c>
      <c r="V15" s="195">
        <v>32939</v>
      </c>
      <c r="W15" s="195">
        <v>10585</v>
      </c>
      <c r="X15" s="195">
        <v>8800</v>
      </c>
      <c r="Y15" s="195">
        <v>33188</v>
      </c>
      <c r="Z15" s="195">
        <v>30858</v>
      </c>
      <c r="AA15" s="196">
        <f t="shared" si="14"/>
        <v>-7.0206098589851718E-2</v>
      </c>
      <c r="AB15" s="197">
        <f t="shared" si="3"/>
        <v>-6.3177388506026277E-2</v>
      </c>
      <c r="AC15" s="195">
        <f t="shared" si="4"/>
        <v>-2330</v>
      </c>
      <c r="AD15" s="195">
        <f t="shared" si="5"/>
        <v>-2081</v>
      </c>
      <c r="AE15" s="196">
        <f t="shared" si="15"/>
        <v>4.2388527157339484E-2</v>
      </c>
      <c r="AF15" s="198">
        <f t="shared" si="1"/>
        <v>0.30052186924073498</v>
      </c>
      <c r="AG15" s="198">
        <f t="shared" si="2"/>
        <v>0.32349981129701849</v>
      </c>
      <c r="AH15" s="121"/>
    </row>
    <row r="16" spans="1:34" x14ac:dyDescent="0.25">
      <c r="A16" s="1"/>
      <c r="B16" s="194" t="s">
        <v>195</v>
      </c>
      <c r="C16" s="195">
        <v>20854</v>
      </c>
      <c r="D16" s="195">
        <v>8378</v>
      </c>
      <c r="E16" s="195">
        <v>9121</v>
      </c>
      <c r="F16" s="195">
        <v>17635</v>
      </c>
      <c r="G16" s="195">
        <v>19601</v>
      </c>
      <c r="H16" s="196">
        <f t="shared" si="6"/>
        <v>0.11148284661185137</v>
      </c>
      <c r="I16" s="197">
        <f t="shared" si="7"/>
        <v>-6.0084396278891394E-2</v>
      </c>
      <c r="J16" s="196">
        <f t="shared" si="8"/>
        <v>1.0037490161457082E-2</v>
      </c>
      <c r="K16" s="198">
        <f t="shared" si="9"/>
        <v>1</v>
      </c>
      <c r="L16" s="195">
        <v>6387</v>
      </c>
      <c r="M16" s="195">
        <v>1631</v>
      </c>
      <c r="N16" s="195">
        <v>1573</v>
      </c>
      <c r="O16" s="195">
        <v>4530</v>
      </c>
      <c r="P16" s="195">
        <v>5127</v>
      </c>
      <c r="Q16" s="196">
        <f t="shared" si="10"/>
        <v>0.13178807947019866</v>
      </c>
      <c r="R16" s="197">
        <f t="shared" si="11"/>
        <v>-0.19727571629873175</v>
      </c>
      <c r="S16" s="196">
        <f t="shared" si="12"/>
        <v>8.9465822555089454E-3</v>
      </c>
      <c r="T16" s="198">
        <f t="shared" si="13"/>
        <v>0.26156828733227899</v>
      </c>
      <c r="U16" s="195">
        <v>10791</v>
      </c>
      <c r="V16" s="195">
        <v>9858</v>
      </c>
      <c r="W16" s="195">
        <v>4545</v>
      </c>
      <c r="X16" s="195">
        <v>4262</v>
      </c>
      <c r="Y16" s="195">
        <v>9935</v>
      </c>
      <c r="Z16" s="195">
        <v>10325</v>
      </c>
      <c r="AA16" s="196">
        <f t="shared" si="14"/>
        <v>3.925515853044792E-2</v>
      </c>
      <c r="AB16" s="197">
        <f t="shared" si="3"/>
        <v>4.7372692229661117E-2</v>
      </c>
      <c r="AC16" s="195">
        <f t="shared" si="4"/>
        <v>390</v>
      </c>
      <c r="AD16" s="195">
        <f t="shared" si="5"/>
        <v>467</v>
      </c>
      <c r="AE16" s="196">
        <f t="shared" si="15"/>
        <v>1.4183081952800901E-2</v>
      </c>
      <c r="AF16" s="198">
        <f t="shared" si="1"/>
        <v>0.47271506665387936</v>
      </c>
      <c r="AG16" s="198">
        <f>Z16/$G16</f>
        <v>0.52675883883475327</v>
      </c>
      <c r="AH16" s="121"/>
    </row>
    <row r="17" spans="1:34" x14ac:dyDescent="0.25">
      <c r="A17" s="1"/>
      <c r="B17" s="194" t="s">
        <v>204</v>
      </c>
      <c r="C17" s="195">
        <v>55492</v>
      </c>
      <c r="D17" s="195">
        <v>15691</v>
      </c>
      <c r="E17" s="195">
        <v>22953</v>
      </c>
      <c r="F17" s="195">
        <v>57074</v>
      </c>
      <c r="G17" s="195">
        <v>53183</v>
      </c>
      <c r="H17" s="196">
        <f t="shared" si="6"/>
        <v>-6.8174650453796781E-2</v>
      </c>
      <c r="I17" s="197">
        <f t="shared" si="7"/>
        <v>-4.1609601383983286E-2</v>
      </c>
      <c r="J17" s="196">
        <f t="shared" si="8"/>
        <v>2.7234520649802155E-2</v>
      </c>
      <c r="K17" s="198">
        <f t="shared" si="9"/>
        <v>1</v>
      </c>
      <c r="L17" s="195">
        <v>17162</v>
      </c>
      <c r="M17" s="195">
        <v>4366</v>
      </c>
      <c r="N17" s="195">
        <v>3588</v>
      </c>
      <c r="O17" s="195">
        <v>11627</v>
      </c>
      <c r="P17" s="195">
        <v>13258</v>
      </c>
      <c r="Q17" s="196">
        <f t="shared" si="10"/>
        <v>0.14027694160144488</v>
      </c>
      <c r="R17" s="197">
        <f t="shared" si="11"/>
        <v>-0.22747931476517891</v>
      </c>
      <c r="S17" s="196">
        <f t="shared" si="12"/>
        <v>2.3135125325441309E-2</v>
      </c>
      <c r="T17" s="198">
        <f t="shared" si="13"/>
        <v>0.24929018671379952</v>
      </c>
      <c r="U17" s="195">
        <v>21303</v>
      </c>
      <c r="V17" s="195">
        <v>20103</v>
      </c>
      <c r="W17" s="195">
        <v>5735</v>
      </c>
      <c r="X17" s="195">
        <v>8738</v>
      </c>
      <c r="Y17" s="195">
        <v>24099</v>
      </c>
      <c r="Z17" s="195">
        <v>23778</v>
      </c>
      <c r="AA17" s="196">
        <f t="shared" si="14"/>
        <v>-1.3320054774057066E-2</v>
      </c>
      <c r="AB17" s="197">
        <f t="shared" si="3"/>
        <v>0.18280853603939717</v>
      </c>
      <c r="AC17" s="195">
        <f t="shared" si="4"/>
        <v>-321</v>
      </c>
      <c r="AD17" s="195">
        <f t="shared" si="5"/>
        <v>3675</v>
      </c>
      <c r="AE17" s="196">
        <f t="shared" si="15"/>
        <v>3.2662985246847444E-2</v>
      </c>
      <c r="AF17" s="198">
        <f t="shared" si="1"/>
        <v>0.36226843508974266</v>
      </c>
      <c r="AG17" s="198">
        <f t="shared" ref="AG17:AG36" si="16">Z17/$G17</f>
        <v>0.4470977568019856</v>
      </c>
      <c r="AH17" s="121"/>
    </row>
    <row r="18" spans="1:34" x14ac:dyDescent="0.25">
      <c r="A18" s="1"/>
      <c r="B18" s="194" t="s">
        <v>208</v>
      </c>
      <c r="C18" s="195">
        <v>127090</v>
      </c>
      <c r="D18" s="195">
        <v>29487</v>
      </c>
      <c r="E18" s="195">
        <v>14403</v>
      </c>
      <c r="F18" s="195">
        <v>99909</v>
      </c>
      <c r="G18" s="195">
        <v>122945</v>
      </c>
      <c r="H18" s="196">
        <f t="shared" si="6"/>
        <v>0.2305698185348668</v>
      </c>
      <c r="I18" s="197">
        <f t="shared" si="7"/>
        <v>-3.2614682508458559E-2</v>
      </c>
      <c r="J18" s="196">
        <f t="shared" si="8"/>
        <v>6.2958993311583139E-2</v>
      </c>
      <c r="K18" s="198">
        <f t="shared" si="9"/>
        <v>1</v>
      </c>
      <c r="L18" s="195">
        <v>15790</v>
      </c>
      <c r="M18" s="195">
        <v>3775</v>
      </c>
      <c r="N18" s="195">
        <v>1177</v>
      </c>
      <c r="O18" s="195">
        <v>8805</v>
      </c>
      <c r="P18" s="195">
        <v>13270</v>
      </c>
      <c r="Q18" s="196">
        <f t="shared" si="10"/>
        <v>0.50709823963657019</v>
      </c>
      <c r="R18" s="197">
        <f t="shared" si="11"/>
        <v>-0.15959468017732747</v>
      </c>
      <c r="S18" s="196">
        <f t="shared" si="12"/>
        <v>2.3156065248801188E-2</v>
      </c>
      <c r="T18" s="198">
        <f t="shared" si="13"/>
        <v>0.10793444223026556</v>
      </c>
      <c r="U18" s="195">
        <v>26065</v>
      </c>
      <c r="V18" s="195">
        <v>27177</v>
      </c>
      <c r="W18" s="195">
        <v>6052</v>
      </c>
      <c r="X18" s="195">
        <v>3366</v>
      </c>
      <c r="Y18" s="195">
        <v>24459</v>
      </c>
      <c r="Z18" s="195">
        <v>25587</v>
      </c>
      <c r="AA18" s="196">
        <f t="shared" si="14"/>
        <v>4.6117993376671107E-2</v>
      </c>
      <c r="AB18" s="197">
        <f t="shared" si="3"/>
        <v>-5.8505353791809211E-2</v>
      </c>
      <c r="AC18" s="195">
        <f t="shared" si="4"/>
        <v>1128</v>
      </c>
      <c r="AD18" s="195">
        <f t="shared" si="5"/>
        <v>-1590</v>
      </c>
      <c r="AE18" s="196">
        <f t="shared" si="15"/>
        <v>3.5147943624824859E-2</v>
      </c>
      <c r="AF18" s="198">
        <f t="shared" si="1"/>
        <v>0.21384058541191281</v>
      </c>
      <c r="AG18" s="198">
        <f t="shared" si="16"/>
        <v>0.20811745089267558</v>
      </c>
      <c r="AH18" s="121"/>
    </row>
    <row r="19" spans="1:34" x14ac:dyDescent="0.25">
      <c r="A19" s="1"/>
      <c r="B19" s="194" t="s">
        <v>230</v>
      </c>
      <c r="C19" s="195">
        <v>18636</v>
      </c>
      <c r="D19" s="195">
        <v>7021</v>
      </c>
      <c r="E19" s="195">
        <v>10559</v>
      </c>
      <c r="F19" s="195">
        <v>19588</v>
      </c>
      <c r="G19" s="195">
        <v>23492</v>
      </c>
      <c r="H19" s="196">
        <f t="shared" si="6"/>
        <v>0.19930569736573411</v>
      </c>
      <c r="I19" s="197">
        <f t="shared" si="7"/>
        <v>0.26057093796952135</v>
      </c>
      <c r="J19" s="196">
        <f t="shared" si="8"/>
        <v>1.2030035144785969E-2</v>
      </c>
      <c r="K19" s="198">
        <f t="shared" si="9"/>
        <v>1</v>
      </c>
      <c r="L19" s="195">
        <v>4052</v>
      </c>
      <c r="M19" s="195">
        <v>1223</v>
      </c>
      <c r="N19" s="195">
        <v>915</v>
      </c>
      <c r="O19" s="195">
        <v>2606</v>
      </c>
      <c r="P19" s="195">
        <v>4223</v>
      </c>
      <c r="Q19" s="196">
        <f t="shared" si="10"/>
        <v>0.62049117421335387</v>
      </c>
      <c r="R19" s="197">
        <f t="shared" si="11"/>
        <v>4.2201382033563606E-2</v>
      </c>
      <c r="S19" s="196">
        <f t="shared" si="12"/>
        <v>7.3691080290646136E-3</v>
      </c>
      <c r="T19" s="198">
        <f t="shared" si="13"/>
        <v>0.17976332368465861</v>
      </c>
      <c r="U19" s="195">
        <v>11083</v>
      </c>
      <c r="V19" s="195">
        <v>8759</v>
      </c>
      <c r="W19" s="195">
        <v>3823</v>
      </c>
      <c r="X19" s="195">
        <v>7676</v>
      </c>
      <c r="Y19" s="195">
        <v>11588</v>
      </c>
      <c r="Z19" s="195">
        <v>12543</v>
      </c>
      <c r="AA19" s="196">
        <f t="shared" si="14"/>
        <v>8.2412840869865445E-2</v>
      </c>
      <c r="AB19" s="197">
        <f t="shared" si="3"/>
        <v>0.43201278684781363</v>
      </c>
      <c r="AC19" s="195">
        <f t="shared" si="4"/>
        <v>955</v>
      </c>
      <c r="AD19" s="195">
        <f t="shared" si="5"/>
        <v>3784</v>
      </c>
      <c r="AE19" s="196">
        <f t="shared" si="15"/>
        <v>1.7229868952443748E-2</v>
      </c>
      <c r="AF19" s="198">
        <f t="shared" si="1"/>
        <v>0.47000429276668815</v>
      </c>
      <c r="AG19" s="198">
        <f t="shared" si="16"/>
        <v>0.5339264430444407</v>
      </c>
      <c r="AH19" s="121"/>
    </row>
    <row r="20" spans="1:34" x14ac:dyDescent="0.25">
      <c r="A20" s="1"/>
      <c r="B20" s="194" t="s">
        <v>220</v>
      </c>
      <c r="C20" s="195">
        <v>60260</v>
      </c>
      <c r="D20" s="195">
        <v>27426</v>
      </c>
      <c r="E20" s="195">
        <v>3081</v>
      </c>
      <c r="F20" s="195">
        <v>35743</v>
      </c>
      <c r="G20" s="195">
        <v>36462</v>
      </c>
      <c r="H20" s="196">
        <f t="shared" si="6"/>
        <v>2.0115826875192422E-2</v>
      </c>
      <c r="I20" s="197">
        <f t="shared" si="7"/>
        <v>-0.39492200464653171</v>
      </c>
      <c r="J20" s="196">
        <f t="shared" si="8"/>
        <v>1.8671851755882259E-2</v>
      </c>
      <c r="K20" s="198">
        <f t="shared" si="9"/>
        <v>1</v>
      </c>
      <c r="L20" s="195">
        <v>36779</v>
      </c>
      <c r="M20" s="195">
        <v>14349</v>
      </c>
      <c r="N20" s="195">
        <v>1565</v>
      </c>
      <c r="O20" s="195">
        <v>19859</v>
      </c>
      <c r="P20" s="195">
        <v>18592</v>
      </c>
      <c r="Q20" s="196">
        <f t="shared" si="10"/>
        <v>-6.3799788508988375E-2</v>
      </c>
      <c r="R20" s="197">
        <f t="shared" si="11"/>
        <v>-0.49449414067810438</v>
      </c>
      <c r="S20" s="196">
        <f t="shared" si="12"/>
        <v>3.2442921258908193E-2</v>
      </c>
      <c r="T20" s="198">
        <f t="shared" si="13"/>
        <v>0.50990071855630514</v>
      </c>
      <c r="U20" s="195">
        <v>16767</v>
      </c>
      <c r="V20" s="195">
        <v>19111</v>
      </c>
      <c r="W20" s="195">
        <v>10392</v>
      </c>
      <c r="X20" s="195">
        <v>1369</v>
      </c>
      <c r="Y20" s="195">
        <v>12767</v>
      </c>
      <c r="Z20" s="195">
        <v>15078</v>
      </c>
      <c r="AA20" s="196">
        <f t="shared" si="14"/>
        <v>0.18101355056003765</v>
      </c>
      <c r="AB20" s="197">
        <f t="shared" si="3"/>
        <v>-0.2110302966877714</v>
      </c>
      <c r="AC20" s="195">
        <f t="shared" si="4"/>
        <v>2311</v>
      </c>
      <c r="AD20" s="195">
        <f t="shared" si="5"/>
        <v>-4033</v>
      </c>
      <c r="AE20" s="196">
        <f t="shared" si="15"/>
        <v>2.0712107475480097E-2</v>
      </c>
      <c r="AF20" s="198">
        <f t="shared" si="1"/>
        <v>0.31714238300696979</v>
      </c>
      <c r="AG20" s="198">
        <f t="shared" si="16"/>
        <v>0.41352641105808785</v>
      </c>
      <c r="AH20" s="121"/>
    </row>
    <row r="21" spans="1:34" x14ac:dyDescent="0.25">
      <c r="A21" s="206" t="s">
        <v>187</v>
      </c>
      <c r="B21" s="194" t="s">
        <v>232</v>
      </c>
      <c r="C21" s="195">
        <v>9192</v>
      </c>
      <c r="D21" s="195">
        <v>4269</v>
      </c>
      <c r="E21" s="195">
        <v>2994</v>
      </c>
      <c r="F21" s="195">
        <v>12849</v>
      </c>
      <c r="G21" s="195">
        <v>12557</v>
      </c>
      <c r="H21" s="196">
        <f t="shared" si="6"/>
        <v>-2.2725503930266955E-2</v>
      </c>
      <c r="I21" s="197">
        <f t="shared" si="7"/>
        <v>0.36607919930374244</v>
      </c>
      <c r="J21" s="196">
        <f t="shared" si="8"/>
        <v>6.4303231446057128E-3</v>
      </c>
      <c r="K21" s="198">
        <f t="shared" si="9"/>
        <v>1</v>
      </c>
      <c r="L21" s="195">
        <v>2351</v>
      </c>
      <c r="M21" s="195">
        <v>1424</v>
      </c>
      <c r="N21" s="195">
        <v>148</v>
      </c>
      <c r="O21" s="195">
        <v>1349</v>
      </c>
      <c r="P21" s="195">
        <v>2037</v>
      </c>
      <c r="Q21" s="196">
        <f t="shared" si="10"/>
        <v>0.51000741289844331</v>
      </c>
      <c r="R21" s="197">
        <f t="shared" si="11"/>
        <v>-0.13356018715440243</v>
      </c>
      <c r="S21" s="196">
        <f t="shared" si="12"/>
        <v>3.5545519903397152E-3</v>
      </c>
      <c r="T21" s="198">
        <f t="shared" si="13"/>
        <v>0.16222027554352153</v>
      </c>
      <c r="U21" s="195">
        <v>4903</v>
      </c>
      <c r="V21" s="195">
        <v>6801</v>
      </c>
      <c r="W21" s="195">
        <v>2832</v>
      </c>
      <c r="X21" s="195">
        <v>2836</v>
      </c>
      <c r="Y21" s="195">
        <v>11446</v>
      </c>
      <c r="Z21" s="195">
        <v>10450</v>
      </c>
      <c r="AA21" s="196">
        <f t="shared" si="14"/>
        <v>-8.7017298619605055E-2</v>
      </c>
      <c r="AB21" s="197">
        <f t="shared" si="3"/>
        <v>0.53653874430230841</v>
      </c>
      <c r="AC21" s="195">
        <f t="shared" si="4"/>
        <v>-996</v>
      </c>
      <c r="AD21" s="195">
        <f t="shared" si="5"/>
        <v>3649</v>
      </c>
      <c r="AE21" s="196">
        <f t="shared" si="15"/>
        <v>1.4354789966757328E-2</v>
      </c>
      <c r="AF21" s="198">
        <f t="shared" si="1"/>
        <v>0.73988250652741516</v>
      </c>
      <c r="AG21" s="198">
        <f t="shared" si="16"/>
        <v>0.83220514454089356</v>
      </c>
      <c r="AH21" s="121"/>
    </row>
    <row r="22" spans="1:34" x14ac:dyDescent="0.25">
      <c r="A22" s="206" t="s">
        <v>382</v>
      </c>
      <c r="B22" s="194" t="s">
        <v>212</v>
      </c>
      <c r="C22" s="195">
        <v>14332</v>
      </c>
      <c r="D22" s="195">
        <v>5018</v>
      </c>
      <c r="E22" s="195">
        <v>5031</v>
      </c>
      <c r="F22" s="195">
        <v>10875</v>
      </c>
      <c r="G22" s="195">
        <v>13470</v>
      </c>
      <c r="H22" s="196">
        <f t="shared" si="6"/>
        <v>0.23862068965517236</v>
      </c>
      <c r="I22" s="197">
        <f t="shared" si="7"/>
        <v>-6.0145129779514361E-2</v>
      </c>
      <c r="J22" s="196">
        <f t="shared" si="8"/>
        <v>6.8978619700437172E-3</v>
      </c>
      <c r="K22" s="198">
        <f t="shared" si="9"/>
        <v>1</v>
      </c>
      <c r="L22" s="195">
        <v>6811</v>
      </c>
      <c r="M22" s="195">
        <v>2243</v>
      </c>
      <c r="N22" s="195">
        <v>1452</v>
      </c>
      <c r="O22" s="195">
        <v>4008</v>
      </c>
      <c r="P22" s="195">
        <v>5603</v>
      </c>
      <c r="Q22" s="196">
        <f t="shared" si="10"/>
        <v>0.39795409181636732</v>
      </c>
      <c r="R22" s="197">
        <f t="shared" si="11"/>
        <v>-0.17736015269417116</v>
      </c>
      <c r="S22" s="196">
        <f t="shared" si="12"/>
        <v>9.777199215450871E-3</v>
      </c>
      <c r="T22" s="198">
        <f t="shared" si="13"/>
        <v>0.41596139569413509</v>
      </c>
      <c r="U22" s="195">
        <v>4727</v>
      </c>
      <c r="V22" s="195">
        <v>3695</v>
      </c>
      <c r="W22" s="195">
        <v>1265</v>
      </c>
      <c r="X22" s="195">
        <v>1707</v>
      </c>
      <c r="Y22" s="195">
        <v>3420</v>
      </c>
      <c r="Z22" s="195">
        <v>3618</v>
      </c>
      <c r="AA22" s="196">
        <f t="shared" si="14"/>
        <v>5.7894736842105221E-2</v>
      </c>
      <c r="AB22" s="197">
        <f t="shared" si="3"/>
        <v>-2.0838971583220567E-2</v>
      </c>
      <c r="AC22" s="195">
        <f t="shared" si="4"/>
        <v>198</v>
      </c>
      <c r="AD22" s="195">
        <f t="shared" si="5"/>
        <v>-77</v>
      </c>
      <c r="AE22" s="196">
        <f t="shared" si="15"/>
        <v>4.9699167559548339E-3</v>
      </c>
      <c r="AF22" s="198">
        <f t="shared" si="1"/>
        <v>0.25781468043538935</v>
      </c>
      <c r="AG22" s="198">
        <f t="shared" si="16"/>
        <v>0.26859688195991094</v>
      </c>
      <c r="AH22" s="121"/>
    </row>
    <row r="23" spans="1:34" x14ac:dyDescent="0.25">
      <c r="A23" s="206" t="s">
        <v>383</v>
      </c>
      <c r="B23" s="194" t="s">
        <v>226</v>
      </c>
      <c r="C23" s="195">
        <v>128464</v>
      </c>
      <c r="D23" s="195">
        <v>67714</v>
      </c>
      <c r="E23" s="195">
        <v>4438</v>
      </c>
      <c r="F23" s="195">
        <v>39222</v>
      </c>
      <c r="G23" s="195">
        <v>55247</v>
      </c>
      <c r="H23" s="196">
        <f t="shared" si="6"/>
        <v>0.40857171995308761</v>
      </c>
      <c r="I23" s="197">
        <f t="shared" si="7"/>
        <v>-0.56994177357080589</v>
      </c>
      <c r="J23" s="196">
        <f t="shared" si="8"/>
        <v>2.8291475891537139E-2</v>
      </c>
      <c r="K23" s="198">
        <f t="shared" si="9"/>
        <v>1</v>
      </c>
      <c r="L23" s="195">
        <v>83646</v>
      </c>
      <c r="M23" s="195">
        <v>42987</v>
      </c>
      <c r="N23" s="195">
        <v>2862</v>
      </c>
      <c r="O23" s="195">
        <v>22924</v>
      </c>
      <c r="P23" s="195">
        <v>33179</v>
      </c>
      <c r="Q23" s="196">
        <f t="shared" si="10"/>
        <v>0.44734775780841041</v>
      </c>
      <c r="R23" s="197">
        <f t="shared" si="11"/>
        <v>-0.6033402673170265</v>
      </c>
      <c r="S23" s="196">
        <f t="shared" si="12"/>
        <v>5.7897143096456265E-2</v>
      </c>
      <c r="T23" s="198">
        <f t="shared" si="13"/>
        <v>0.60055749633464262</v>
      </c>
      <c r="U23" s="195">
        <v>30981</v>
      </c>
      <c r="V23" s="195">
        <v>26573</v>
      </c>
      <c r="W23" s="195">
        <v>16035</v>
      </c>
      <c r="X23" s="195">
        <v>1405</v>
      </c>
      <c r="Y23" s="195">
        <v>10877</v>
      </c>
      <c r="Z23" s="195">
        <v>14597</v>
      </c>
      <c r="AA23" s="196">
        <f t="shared" si="14"/>
        <v>0.34200606784959087</v>
      </c>
      <c r="AB23" s="197">
        <f t="shared" si="3"/>
        <v>-0.45068302412222938</v>
      </c>
      <c r="AC23" s="195">
        <f t="shared" si="4"/>
        <v>3720</v>
      </c>
      <c r="AD23" s="195">
        <f t="shared" si="5"/>
        <v>-11976</v>
      </c>
      <c r="AE23" s="196">
        <f t="shared" si="15"/>
        <v>2.0051375037775761E-2</v>
      </c>
      <c r="AF23" s="198">
        <f t="shared" si="1"/>
        <v>0.20685172499688628</v>
      </c>
      <c r="AG23" s="198">
        <f t="shared" si="16"/>
        <v>0.26421344145383457</v>
      </c>
      <c r="AH23" s="121"/>
    </row>
    <row r="24" spans="1:34" x14ac:dyDescent="0.25">
      <c r="A24" s="206" t="s">
        <v>195</v>
      </c>
      <c r="B24" s="194" t="s">
        <v>384</v>
      </c>
      <c r="C24" s="195">
        <v>5202</v>
      </c>
      <c r="D24" s="195">
        <v>1239</v>
      </c>
      <c r="E24" s="195">
        <v>970</v>
      </c>
      <c r="F24" s="195">
        <v>3968</v>
      </c>
      <c r="G24" s="195">
        <v>4520</v>
      </c>
      <c r="H24" s="196">
        <f t="shared" si="6"/>
        <v>0.13911290322580649</v>
      </c>
      <c r="I24" s="197">
        <f t="shared" si="7"/>
        <v>-0.13110342176086121</v>
      </c>
      <c r="J24" s="196">
        <f t="shared" si="8"/>
        <v>2.3146500448847514E-3</v>
      </c>
      <c r="K24" s="198">
        <f t="shared" si="9"/>
        <v>1</v>
      </c>
      <c r="L24" s="195">
        <v>1604</v>
      </c>
      <c r="M24" s="195">
        <v>425</v>
      </c>
      <c r="N24" s="195">
        <v>296</v>
      </c>
      <c r="O24" s="195">
        <v>778</v>
      </c>
      <c r="P24" s="195">
        <v>974</v>
      </c>
      <c r="Q24" s="196">
        <f t="shared" si="10"/>
        <v>0.25192802056555275</v>
      </c>
      <c r="R24" s="197">
        <f t="shared" si="11"/>
        <v>-0.39276807980049877</v>
      </c>
      <c r="S24" s="196">
        <f t="shared" si="12"/>
        <v>1.6996237793769674E-3</v>
      </c>
      <c r="T24" s="198">
        <f t="shared" si="13"/>
        <v>0.21548672566371682</v>
      </c>
      <c r="U24" s="195">
        <v>2306</v>
      </c>
      <c r="V24" s="195">
        <v>2884</v>
      </c>
      <c r="W24" s="195">
        <v>634</v>
      </c>
      <c r="X24" s="195">
        <v>444</v>
      </c>
      <c r="Y24" s="195">
        <v>2533</v>
      </c>
      <c r="Z24" s="195">
        <v>2736</v>
      </c>
      <c r="AA24" s="196">
        <f t="shared" si="14"/>
        <v>8.0142123963679479E-2</v>
      </c>
      <c r="AB24" s="197">
        <f t="shared" si="3"/>
        <v>-5.1317614424410518E-2</v>
      </c>
      <c r="AC24" s="195">
        <f t="shared" si="4"/>
        <v>203</v>
      </c>
      <c r="AD24" s="195">
        <f t="shared" si="5"/>
        <v>-148</v>
      </c>
      <c r="AE24" s="196">
        <f t="shared" si="15"/>
        <v>3.7583450094782825E-3</v>
      </c>
      <c r="AF24" s="198">
        <f t="shared" si="1"/>
        <v>0.55440215301806994</v>
      </c>
      <c r="AG24" s="198">
        <f t="shared" si="16"/>
        <v>0.6053097345132743</v>
      </c>
      <c r="AH24" s="121"/>
    </row>
    <row r="25" spans="1:34" x14ac:dyDescent="0.25">
      <c r="A25" s="206" t="s">
        <v>191</v>
      </c>
      <c r="B25" s="194" t="s">
        <v>222</v>
      </c>
      <c r="C25" s="195">
        <v>57843</v>
      </c>
      <c r="D25" s="195">
        <v>33958</v>
      </c>
      <c r="E25" s="195">
        <v>488</v>
      </c>
      <c r="F25" s="195">
        <v>21811</v>
      </c>
      <c r="G25" s="195">
        <v>29339</v>
      </c>
      <c r="H25" s="196">
        <f t="shared" si="6"/>
        <v>0.34514694420246661</v>
      </c>
      <c r="I25" s="197">
        <f t="shared" si="7"/>
        <v>-0.49278218626281489</v>
      </c>
      <c r="J25" s="196">
        <f t="shared" si="8"/>
        <v>1.5024229572317195E-2</v>
      </c>
      <c r="K25" s="198">
        <f t="shared" si="9"/>
        <v>1</v>
      </c>
      <c r="L25" s="195">
        <v>29722</v>
      </c>
      <c r="M25" s="195">
        <v>16737</v>
      </c>
      <c r="N25" s="195">
        <v>232</v>
      </c>
      <c r="O25" s="195">
        <v>9266</v>
      </c>
      <c r="P25" s="195">
        <v>13174</v>
      </c>
      <c r="Q25" s="196">
        <f t="shared" si="10"/>
        <v>0.42175696093244119</v>
      </c>
      <c r="R25" s="197">
        <f t="shared" si="11"/>
        <v>-0.55675930287329245</v>
      </c>
      <c r="S25" s="196">
        <f t="shared" si="12"/>
        <v>2.2988545861922144E-2</v>
      </c>
      <c r="T25" s="198">
        <f t="shared" si="13"/>
        <v>0.44902689253212447</v>
      </c>
      <c r="U25" s="195">
        <v>25469</v>
      </c>
      <c r="V25" s="195">
        <v>24592</v>
      </c>
      <c r="W25" s="195">
        <v>15064</v>
      </c>
      <c r="X25" s="195">
        <v>231</v>
      </c>
      <c r="Y25" s="195">
        <v>10650</v>
      </c>
      <c r="Z25" s="195">
        <v>13606</v>
      </c>
      <c r="AA25" s="196">
        <f t="shared" si="14"/>
        <v>0.27755868544600948</v>
      </c>
      <c r="AB25" s="197">
        <f t="shared" si="3"/>
        <v>-0.44673064411190633</v>
      </c>
      <c r="AC25" s="195">
        <f t="shared" si="4"/>
        <v>2956</v>
      </c>
      <c r="AD25" s="195">
        <f t="shared" si="5"/>
        <v>-10986</v>
      </c>
      <c r="AE25" s="196">
        <f t="shared" si="15"/>
        <v>1.8690073903129208E-2</v>
      </c>
      <c r="AF25" s="198">
        <f t="shared" si="1"/>
        <v>0.4251508393409747</v>
      </c>
      <c r="AG25" s="198">
        <f t="shared" si="16"/>
        <v>0.46375132076757897</v>
      </c>
      <c r="AH25" s="121"/>
    </row>
    <row r="26" spans="1:34" x14ac:dyDescent="0.25">
      <c r="A26" s="206" t="s">
        <v>204</v>
      </c>
      <c r="B26" s="194" t="s">
        <v>245</v>
      </c>
      <c r="C26" s="195">
        <v>4881</v>
      </c>
      <c r="D26" s="195">
        <v>1740</v>
      </c>
      <c r="E26" s="195">
        <v>2039</v>
      </c>
      <c r="F26" s="195">
        <v>6116</v>
      </c>
      <c r="G26" s="195">
        <v>7606</v>
      </c>
      <c r="H26" s="196">
        <f t="shared" si="6"/>
        <v>0.24362328319162851</v>
      </c>
      <c r="I26" s="197">
        <f t="shared" si="7"/>
        <v>0.55828723622208565</v>
      </c>
      <c r="J26" s="196">
        <f t="shared" si="8"/>
        <v>3.8949620003082787E-3</v>
      </c>
      <c r="K26" s="198">
        <f t="shared" si="9"/>
        <v>1</v>
      </c>
      <c r="L26" s="195">
        <v>1284</v>
      </c>
      <c r="M26" s="195">
        <v>169</v>
      </c>
      <c r="N26" s="195">
        <v>256</v>
      </c>
      <c r="O26" s="195">
        <v>868</v>
      </c>
      <c r="P26" s="195">
        <v>1548</v>
      </c>
      <c r="Q26" s="196">
        <f t="shared" si="10"/>
        <v>0.78341013824884786</v>
      </c>
      <c r="R26" s="197">
        <f t="shared" si="11"/>
        <v>0.20560747663551404</v>
      </c>
      <c r="S26" s="196">
        <f t="shared" si="12"/>
        <v>2.7012501134245849E-3</v>
      </c>
      <c r="T26" s="198">
        <f t="shared" si="13"/>
        <v>0.20352353405206416</v>
      </c>
      <c r="U26" s="195">
        <v>3156</v>
      </c>
      <c r="V26" s="195">
        <v>2915</v>
      </c>
      <c r="W26" s="195">
        <v>1230</v>
      </c>
      <c r="X26" s="195">
        <v>1482</v>
      </c>
      <c r="Y26" s="195">
        <v>4291</v>
      </c>
      <c r="Z26" s="195">
        <v>5086</v>
      </c>
      <c r="AA26" s="196">
        <f t="shared" si="14"/>
        <v>0.18527149848520152</v>
      </c>
      <c r="AB26" s="197">
        <f t="shared" si="3"/>
        <v>0.74476843910806179</v>
      </c>
      <c r="AC26" s="195">
        <f t="shared" si="4"/>
        <v>795</v>
      </c>
      <c r="AD26" s="195">
        <f t="shared" si="5"/>
        <v>2171</v>
      </c>
      <c r="AE26" s="196">
        <f t="shared" si="15"/>
        <v>6.9864556718591169E-3</v>
      </c>
      <c r="AF26" s="198">
        <f t="shared" si="1"/>
        <v>0.59721368572013933</v>
      </c>
      <c r="AG26" s="198">
        <f t="shared" si="16"/>
        <v>0.6686826189850118</v>
      </c>
      <c r="AH26" s="121"/>
    </row>
    <row r="27" spans="1:34" x14ac:dyDescent="0.25">
      <c r="A27" s="206" t="s">
        <v>212</v>
      </c>
      <c r="B27" s="194" t="s">
        <v>236</v>
      </c>
      <c r="C27" s="195">
        <v>4418</v>
      </c>
      <c r="D27" s="195">
        <v>1311</v>
      </c>
      <c r="E27" s="195">
        <v>3070</v>
      </c>
      <c r="F27" s="195">
        <v>4962</v>
      </c>
      <c r="G27" s="195">
        <v>5426</v>
      </c>
      <c r="H27" s="196">
        <f t="shared" si="6"/>
        <v>9.3510681176944832E-2</v>
      </c>
      <c r="I27" s="197">
        <f t="shared" si="7"/>
        <v>0.228157537347216</v>
      </c>
      <c r="J27" s="196">
        <f t="shared" si="8"/>
        <v>2.7786042352974916E-3</v>
      </c>
      <c r="K27" s="198">
        <f t="shared" si="9"/>
        <v>1</v>
      </c>
      <c r="L27" s="195">
        <v>670</v>
      </c>
      <c r="M27" s="195">
        <v>170</v>
      </c>
      <c r="N27" s="195">
        <v>133</v>
      </c>
      <c r="O27" s="195">
        <v>460</v>
      </c>
      <c r="P27" s="195">
        <v>963</v>
      </c>
      <c r="Q27" s="196">
        <f t="shared" si="10"/>
        <v>1.0934782608695652</v>
      </c>
      <c r="R27" s="197">
        <f t="shared" si="11"/>
        <v>0.4373134328358208</v>
      </c>
      <c r="S27" s="196">
        <f t="shared" si="12"/>
        <v>1.6804288496304104E-3</v>
      </c>
      <c r="T27" s="198">
        <f t="shared" si="13"/>
        <v>0.17747880575009214</v>
      </c>
      <c r="U27" s="195">
        <v>2227</v>
      </c>
      <c r="V27" s="195">
        <v>2862</v>
      </c>
      <c r="W27" s="195">
        <v>930</v>
      </c>
      <c r="X27" s="195">
        <v>2769</v>
      </c>
      <c r="Y27" s="195">
        <v>3972</v>
      </c>
      <c r="Z27" s="195">
        <v>3853</v>
      </c>
      <c r="AA27" s="196">
        <f t="shared" si="14"/>
        <v>-2.9959718026183246E-2</v>
      </c>
      <c r="AB27" s="197">
        <f t="shared" si="3"/>
        <v>0.34626135569531802</v>
      </c>
      <c r="AC27" s="195">
        <f t="shared" si="4"/>
        <v>-119</v>
      </c>
      <c r="AD27" s="195">
        <f t="shared" si="5"/>
        <v>991</v>
      </c>
      <c r="AE27" s="196">
        <f t="shared" si="15"/>
        <v>5.2927278221929176E-3</v>
      </c>
      <c r="AF27" s="198">
        <f t="shared" si="1"/>
        <v>0.64780443639655949</v>
      </c>
      <c r="AG27" s="198">
        <f t="shared" si="16"/>
        <v>0.71009952082565431</v>
      </c>
      <c r="AH27" s="121"/>
    </row>
    <row r="28" spans="1:34" x14ac:dyDescent="0.25">
      <c r="A28" s="206" t="s">
        <v>208</v>
      </c>
      <c r="B28" s="194" t="s">
        <v>224</v>
      </c>
      <c r="C28" s="195">
        <v>92834</v>
      </c>
      <c r="D28" s="195">
        <v>46038</v>
      </c>
      <c r="E28" s="195">
        <v>800</v>
      </c>
      <c r="F28" s="195">
        <v>31853</v>
      </c>
      <c r="G28" s="195">
        <v>47286</v>
      </c>
      <c r="H28" s="196">
        <f t="shared" si="6"/>
        <v>0.48450695381910647</v>
      </c>
      <c r="I28" s="197">
        <f t="shared" si="7"/>
        <v>-0.49063920546351547</v>
      </c>
      <c r="J28" s="196">
        <f t="shared" si="8"/>
        <v>2.4214721686376187E-2</v>
      </c>
      <c r="K28" s="198">
        <f t="shared" si="9"/>
        <v>1</v>
      </c>
      <c r="L28" s="195">
        <v>67910</v>
      </c>
      <c r="M28" s="195">
        <v>32909</v>
      </c>
      <c r="N28" s="195">
        <v>565</v>
      </c>
      <c r="O28" s="195">
        <v>22898</v>
      </c>
      <c r="P28" s="195">
        <v>33189</v>
      </c>
      <c r="Q28" s="196">
        <f t="shared" si="10"/>
        <v>0.44942789763298108</v>
      </c>
      <c r="R28" s="197">
        <f t="shared" si="11"/>
        <v>-0.51127963481077898</v>
      </c>
      <c r="S28" s="196">
        <f t="shared" si="12"/>
        <v>5.7914593032589501E-2</v>
      </c>
      <c r="T28" s="198">
        <f t="shared" si="13"/>
        <v>0.7018779342723005</v>
      </c>
      <c r="U28" s="195">
        <v>17470</v>
      </c>
      <c r="V28" s="195">
        <v>20125</v>
      </c>
      <c r="W28" s="195">
        <v>9851</v>
      </c>
      <c r="X28" s="195">
        <v>127</v>
      </c>
      <c r="Y28" s="195">
        <v>6709</v>
      </c>
      <c r="Z28" s="195">
        <v>11509</v>
      </c>
      <c r="AA28" s="196">
        <f t="shared" si="14"/>
        <v>0.71545684900879425</v>
      </c>
      <c r="AB28" s="197">
        <f t="shared" si="3"/>
        <v>-0.42812422360248448</v>
      </c>
      <c r="AC28" s="195">
        <f t="shared" si="4"/>
        <v>4800</v>
      </c>
      <c r="AD28" s="195">
        <f t="shared" si="5"/>
        <v>-8616</v>
      </c>
      <c r="AE28" s="196">
        <f t="shared" si="15"/>
        <v>1.580950026099618E-2</v>
      </c>
      <c r="AF28" s="198">
        <f t="shared" si="1"/>
        <v>0.21678479867290001</v>
      </c>
      <c r="AG28" s="198">
        <f t="shared" si="16"/>
        <v>0.2433912786025462</v>
      </c>
      <c r="AH28" s="121"/>
    </row>
    <row r="29" spans="1:34" x14ac:dyDescent="0.25">
      <c r="A29" s="206" t="s">
        <v>216</v>
      </c>
      <c r="B29" s="194" t="s">
        <v>216</v>
      </c>
      <c r="C29" s="195">
        <v>8470</v>
      </c>
      <c r="D29" s="195">
        <v>3245</v>
      </c>
      <c r="E29" s="195">
        <v>1751</v>
      </c>
      <c r="F29" s="195">
        <v>5923</v>
      </c>
      <c r="G29" s="195">
        <v>7420</v>
      </c>
      <c r="H29" s="196">
        <f t="shared" si="6"/>
        <v>0.25274354212392369</v>
      </c>
      <c r="I29" s="197">
        <f t="shared" si="7"/>
        <v>-0.12396694214876036</v>
      </c>
      <c r="J29" s="196">
        <f t="shared" si="8"/>
        <v>3.7997131267798355E-3</v>
      </c>
      <c r="K29" s="198">
        <f t="shared" si="9"/>
        <v>1</v>
      </c>
      <c r="L29" s="195">
        <v>3410</v>
      </c>
      <c r="M29" s="195">
        <v>1102</v>
      </c>
      <c r="N29" s="195">
        <v>341</v>
      </c>
      <c r="O29" s="195">
        <v>2153</v>
      </c>
      <c r="P29" s="195">
        <v>2586</v>
      </c>
      <c r="Q29" s="196">
        <f t="shared" si="10"/>
        <v>0.20111472364143057</v>
      </c>
      <c r="R29" s="197">
        <f t="shared" si="11"/>
        <v>-0.24164222873900298</v>
      </c>
      <c r="S29" s="196">
        <f t="shared" si="12"/>
        <v>4.512553484054248E-3</v>
      </c>
      <c r="T29" s="198">
        <f t="shared" si="13"/>
        <v>0.34851752021563343</v>
      </c>
      <c r="U29" s="195">
        <v>2999</v>
      </c>
      <c r="V29" s="195">
        <v>3100</v>
      </c>
      <c r="W29" s="195">
        <v>1490</v>
      </c>
      <c r="X29" s="195">
        <v>888</v>
      </c>
      <c r="Y29" s="195">
        <v>2309</v>
      </c>
      <c r="Z29" s="195">
        <v>3535</v>
      </c>
      <c r="AA29" s="196">
        <f t="shared" si="14"/>
        <v>0.53096578605456912</v>
      </c>
      <c r="AB29" s="197">
        <f t="shared" si="3"/>
        <v>0.14032258064516134</v>
      </c>
      <c r="AC29" s="195">
        <f t="shared" si="4"/>
        <v>1226</v>
      </c>
      <c r="AD29" s="195">
        <f t="shared" si="5"/>
        <v>435</v>
      </c>
      <c r="AE29" s="196">
        <f t="shared" si="15"/>
        <v>4.8559026346877664E-3</v>
      </c>
      <c r="AF29" s="198">
        <f t="shared" si="1"/>
        <v>0.36599763872491148</v>
      </c>
      <c r="AG29" s="198">
        <f t="shared" si="16"/>
        <v>0.47641509433962265</v>
      </c>
      <c r="AH29" s="121"/>
    </row>
    <row r="30" spans="1:34" x14ac:dyDescent="0.25">
      <c r="A30" s="206" t="s">
        <v>384</v>
      </c>
      <c r="B30" s="194" t="s">
        <v>242</v>
      </c>
      <c r="C30" s="195">
        <v>4369</v>
      </c>
      <c r="D30" s="195">
        <v>1356</v>
      </c>
      <c r="E30" s="195">
        <v>6268</v>
      </c>
      <c r="F30" s="195">
        <v>8455</v>
      </c>
      <c r="G30" s="195">
        <v>7473</v>
      </c>
      <c r="H30" s="196">
        <f t="shared" si="6"/>
        <v>-0.1161442933175636</v>
      </c>
      <c r="I30" s="197">
        <f t="shared" si="7"/>
        <v>0.71046005951018532</v>
      </c>
      <c r="J30" s="196">
        <f>G30/G$7</f>
        <v>3.8268539348282628E-3</v>
      </c>
      <c r="K30" s="198">
        <f t="shared" si="9"/>
        <v>1</v>
      </c>
      <c r="L30" s="195">
        <v>1196</v>
      </c>
      <c r="M30" s="195">
        <v>400</v>
      </c>
      <c r="N30" s="195">
        <v>662</v>
      </c>
      <c r="O30" s="195">
        <v>1615</v>
      </c>
      <c r="P30" s="195">
        <v>1936</v>
      </c>
      <c r="Q30" s="196">
        <f t="shared" si="10"/>
        <v>0.19876160990712077</v>
      </c>
      <c r="R30" s="197">
        <f t="shared" si="11"/>
        <v>0.61872909698996659</v>
      </c>
      <c r="S30" s="196">
        <f>P30/P$7</f>
        <v>3.3783076353940543E-3</v>
      </c>
      <c r="T30" s="198">
        <f t="shared" si="13"/>
        <v>0.25906597082831528</v>
      </c>
      <c r="U30" s="195">
        <v>2405</v>
      </c>
      <c r="V30" s="195">
        <v>1913</v>
      </c>
      <c r="W30" s="195">
        <v>621</v>
      </c>
      <c r="X30" s="195">
        <v>4736</v>
      </c>
      <c r="Y30" s="195">
        <v>4551</v>
      </c>
      <c r="Z30" s="195">
        <v>3583</v>
      </c>
      <c r="AA30" s="196">
        <f t="shared" si="14"/>
        <v>-0.21270050538343221</v>
      </c>
      <c r="AB30" s="197">
        <f t="shared" si="3"/>
        <v>0.87297438578149511</v>
      </c>
      <c r="AC30" s="195">
        <f t="shared" si="4"/>
        <v>-968</v>
      </c>
      <c r="AD30" s="195">
        <f t="shared" si="5"/>
        <v>1670</v>
      </c>
      <c r="AE30" s="196">
        <f t="shared" si="15"/>
        <v>4.9218385120470345E-3</v>
      </c>
      <c r="AF30" s="198">
        <f t="shared" si="1"/>
        <v>0.43785763332570382</v>
      </c>
      <c r="AG30" s="198">
        <f t="shared" si="16"/>
        <v>0.47945938712699049</v>
      </c>
      <c r="AH30" s="121"/>
    </row>
    <row r="31" spans="1:34" x14ac:dyDescent="0.25">
      <c r="A31" s="206" t="s">
        <v>224</v>
      </c>
      <c r="B31" s="194" t="s">
        <v>228</v>
      </c>
      <c r="C31" s="195">
        <v>3975</v>
      </c>
      <c r="D31" s="195">
        <v>886</v>
      </c>
      <c r="E31" s="195">
        <v>1841</v>
      </c>
      <c r="F31" s="195">
        <v>4568</v>
      </c>
      <c r="G31" s="195">
        <v>6749</v>
      </c>
      <c r="H31" s="196">
        <f t="shared" si="6"/>
        <v>0.47745183887915932</v>
      </c>
      <c r="I31" s="197">
        <f t="shared" si="7"/>
        <v>0.69786163522012568</v>
      </c>
      <c r="J31" s="196">
        <f t="shared" si="8"/>
        <v>3.4561002550723865E-3</v>
      </c>
      <c r="K31" s="198">
        <f t="shared" si="9"/>
        <v>1</v>
      </c>
      <c r="L31" s="195">
        <v>1981</v>
      </c>
      <c r="M31" s="195">
        <v>334</v>
      </c>
      <c r="N31" s="195">
        <v>389</v>
      </c>
      <c r="O31" s="195">
        <v>1150</v>
      </c>
      <c r="P31" s="195">
        <v>2358</v>
      </c>
      <c r="Q31" s="196">
        <f t="shared" si="10"/>
        <v>1.0504347826086957</v>
      </c>
      <c r="R31" s="197">
        <f t="shared" si="11"/>
        <v>0.19030792529025753</v>
      </c>
      <c r="S31" s="196">
        <f t="shared" ref="S31:S36" si="17">P31/P$7</f>
        <v>4.1146949402165187E-3</v>
      </c>
      <c r="T31" s="198">
        <f t="shared" si="13"/>
        <v>0.34938509408801305</v>
      </c>
      <c r="U31" s="195">
        <v>1293</v>
      </c>
      <c r="V31" s="195">
        <v>1329</v>
      </c>
      <c r="W31" s="195">
        <v>383</v>
      </c>
      <c r="X31" s="195">
        <v>1052</v>
      </c>
      <c r="Y31" s="195">
        <v>2411</v>
      </c>
      <c r="Z31" s="195">
        <v>3008</v>
      </c>
      <c r="AA31" s="196">
        <f t="shared" si="14"/>
        <v>0.24761509746992938</v>
      </c>
      <c r="AB31" s="197">
        <f t="shared" si="3"/>
        <v>1.2633559066967646</v>
      </c>
      <c r="AC31" s="195">
        <f t="shared" si="4"/>
        <v>597</v>
      </c>
      <c r="AD31" s="195">
        <f t="shared" si="5"/>
        <v>1679</v>
      </c>
      <c r="AE31" s="196">
        <f t="shared" si="15"/>
        <v>4.1319816478474682E-3</v>
      </c>
      <c r="AF31" s="198">
        <f t="shared" si="1"/>
        <v>0.33433962264150946</v>
      </c>
      <c r="AG31" s="198">
        <f t="shared" si="16"/>
        <v>0.44569565861609128</v>
      </c>
      <c r="AH31" s="121"/>
    </row>
    <row r="32" spans="1:34" x14ac:dyDescent="0.25">
      <c r="A32" s="206" t="s">
        <v>220</v>
      </c>
      <c r="B32" s="194" t="s">
        <v>238</v>
      </c>
      <c r="C32" s="195">
        <v>3700</v>
      </c>
      <c r="D32" s="195">
        <v>1503</v>
      </c>
      <c r="E32" s="195">
        <v>1601</v>
      </c>
      <c r="F32" s="195">
        <v>3855</v>
      </c>
      <c r="G32" s="195">
        <v>5001</v>
      </c>
      <c r="H32" s="196">
        <f t="shared" si="6"/>
        <v>0.29727626459143974</v>
      </c>
      <c r="I32" s="197">
        <f t="shared" si="7"/>
        <v>0.35162162162162169</v>
      </c>
      <c r="J32" s="196">
        <f t="shared" si="8"/>
        <v>2.5609656801921774E-3</v>
      </c>
      <c r="K32" s="198">
        <f t="shared" si="9"/>
        <v>1</v>
      </c>
      <c r="L32" s="195">
        <v>795</v>
      </c>
      <c r="M32" s="195">
        <v>281</v>
      </c>
      <c r="N32" s="195">
        <v>245</v>
      </c>
      <c r="O32" s="195">
        <v>810</v>
      </c>
      <c r="P32" s="195">
        <v>1107</v>
      </c>
      <c r="Q32" s="196">
        <f t="shared" si="10"/>
        <v>0.3666666666666667</v>
      </c>
      <c r="R32" s="197">
        <f t="shared" si="11"/>
        <v>0.39245283018867916</v>
      </c>
      <c r="S32" s="196">
        <f t="shared" si="17"/>
        <v>1.9317079299489763E-3</v>
      </c>
      <c r="T32" s="198">
        <f t="shared" si="13"/>
        <v>0.22135572885422916</v>
      </c>
      <c r="U32" s="195">
        <v>2205</v>
      </c>
      <c r="V32" s="195">
        <v>2228</v>
      </c>
      <c r="W32" s="195">
        <v>969</v>
      </c>
      <c r="X32" s="195">
        <v>1208</v>
      </c>
      <c r="Y32" s="195">
        <v>2395</v>
      </c>
      <c r="Z32" s="195">
        <v>3106</v>
      </c>
      <c r="AA32" s="196">
        <f t="shared" si="14"/>
        <v>0.29686847599164934</v>
      </c>
      <c r="AB32" s="197">
        <f t="shared" si="3"/>
        <v>0.39407540394973073</v>
      </c>
      <c r="AC32" s="195">
        <f t="shared" si="4"/>
        <v>711</v>
      </c>
      <c r="AD32" s="195">
        <f t="shared" si="5"/>
        <v>878</v>
      </c>
      <c r="AE32" s="196">
        <f t="shared" si="15"/>
        <v>4.2666007307893073E-3</v>
      </c>
      <c r="AF32" s="198">
        <f t="shared" si="1"/>
        <v>0.60216216216216212</v>
      </c>
      <c r="AG32" s="198">
        <f t="shared" si="16"/>
        <v>0.62107578484303139</v>
      </c>
      <c r="AH32" s="121"/>
    </row>
    <row r="33" spans="1:36" x14ac:dyDescent="0.25">
      <c r="A33" s="206" t="s">
        <v>226</v>
      </c>
      <c r="B33" s="194" t="s">
        <v>234</v>
      </c>
      <c r="C33" s="195">
        <v>456</v>
      </c>
      <c r="D33" s="195">
        <v>225</v>
      </c>
      <c r="E33" s="195">
        <v>588</v>
      </c>
      <c r="F33" s="195">
        <v>604</v>
      </c>
      <c r="G33" s="195">
        <v>701</v>
      </c>
      <c r="H33" s="196">
        <f t="shared" si="6"/>
        <v>0.16059602649006632</v>
      </c>
      <c r="I33" s="197">
        <f t="shared" si="7"/>
        <v>0.53728070175438591</v>
      </c>
      <c r="J33" s="196">
        <f t="shared" si="8"/>
        <v>3.5897559324429444E-4</v>
      </c>
      <c r="K33" s="198">
        <f t="shared" si="9"/>
        <v>1</v>
      </c>
      <c r="L33" s="195">
        <v>164</v>
      </c>
      <c r="M33" s="195">
        <v>91</v>
      </c>
      <c r="N33" s="195">
        <v>72</v>
      </c>
      <c r="O33" s="195">
        <v>119</v>
      </c>
      <c r="P33" s="195">
        <v>156</v>
      </c>
      <c r="Q33" s="196">
        <f t="shared" si="10"/>
        <v>0.31092436974789917</v>
      </c>
      <c r="R33" s="197">
        <f t="shared" si="11"/>
        <v>-4.8780487804878092E-2</v>
      </c>
      <c r="S33" s="196">
        <f t="shared" si="17"/>
        <v>2.7221900367844652E-4</v>
      </c>
      <c r="T33" s="198">
        <f t="shared" si="13"/>
        <v>0.22253922967189729</v>
      </c>
      <c r="U33" s="195">
        <v>147</v>
      </c>
      <c r="V33" s="195">
        <v>151</v>
      </c>
      <c r="W33" s="195">
        <v>48</v>
      </c>
      <c r="X33" s="195">
        <v>224</v>
      </c>
      <c r="Y33" s="195">
        <v>187</v>
      </c>
      <c r="Z33" s="195">
        <v>175</v>
      </c>
      <c r="AA33" s="196">
        <f t="shared" si="14"/>
        <v>-6.4171122994652441E-2</v>
      </c>
      <c r="AB33" s="197">
        <f t="shared" si="3"/>
        <v>0.1589403973509933</v>
      </c>
      <c r="AC33" s="195">
        <f t="shared" si="4"/>
        <v>-12</v>
      </c>
      <c r="AD33" s="195">
        <f t="shared" si="5"/>
        <v>24</v>
      </c>
      <c r="AE33" s="196">
        <f t="shared" si="15"/>
        <v>2.4039121953899832E-4</v>
      </c>
      <c r="AF33" s="198">
        <f t="shared" si="1"/>
        <v>0.33114035087719296</v>
      </c>
      <c r="AG33" s="198">
        <f t="shared" si="16"/>
        <v>0.24964336661911554</v>
      </c>
      <c r="AH33" s="121"/>
    </row>
    <row r="34" spans="1:36" x14ac:dyDescent="0.25">
      <c r="A34" s="206" t="s">
        <v>222</v>
      </c>
      <c r="B34" s="194" t="s">
        <v>240</v>
      </c>
      <c r="C34" s="195">
        <v>13534</v>
      </c>
      <c r="D34" s="195">
        <v>3671</v>
      </c>
      <c r="E34" s="195">
        <v>1456</v>
      </c>
      <c r="F34" s="195">
        <v>1779</v>
      </c>
      <c r="G34" s="195">
        <v>1984</v>
      </c>
      <c r="H34" s="196">
        <f t="shared" si="6"/>
        <v>0.11523327712197862</v>
      </c>
      <c r="I34" s="197">
        <f t="shared" si="7"/>
        <v>-0.85340623614600264</v>
      </c>
      <c r="J34" s="196">
        <f t="shared" si="8"/>
        <v>1.0159879843033954E-3</v>
      </c>
      <c r="K34" s="198">
        <f t="shared" si="9"/>
        <v>1</v>
      </c>
      <c r="L34" s="195">
        <v>1464</v>
      </c>
      <c r="M34" s="195">
        <v>380</v>
      </c>
      <c r="N34" s="195">
        <v>99</v>
      </c>
      <c r="O34" s="195">
        <v>370</v>
      </c>
      <c r="P34" s="195">
        <v>371</v>
      </c>
      <c r="Q34" s="196">
        <f t="shared" si="10"/>
        <v>2.7027027027026751E-3</v>
      </c>
      <c r="R34" s="197">
        <f t="shared" si="11"/>
        <v>-0.74658469945355188</v>
      </c>
      <c r="S34" s="196">
        <f t="shared" si="17"/>
        <v>6.4739263054297222E-4</v>
      </c>
      <c r="T34" s="198">
        <f t="shared" si="13"/>
        <v>0.18699596774193547</v>
      </c>
      <c r="U34" s="195">
        <v>10790</v>
      </c>
      <c r="V34" s="195">
        <v>11383</v>
      </c>
      <c r="W34" s="195">
        <v>3088</v>
      </c>
      <c r="X34" s="195">
        <v>1183</v>
      </c>
      <c r="Y34" s="195">
        <v>1156</v>
      </c>
      <c r="Z34" s="195">
        <v>1388</v>
      </c>
      <c r="AA34" s="196">
        <f t="shared" si="14"/>
        <v>0.20069204152249132</v>
      </c>
      <c r="AB34" s="197">
        <f t="shared" si="3"/>
        <v>-0.87806377932003865</v>
      </c>
      <c r="AC34" s="195">
        <f t="shared" si="4"/>
        <v>232</v>
      </c>
      <c r="AD34" s="195">
        <f t="shared" si="5"/>
        <v>-9995</v>
      </c>
      <c r="AE34" s="196">
        <f t="shared" si="15"/>
        <v>1.9066457869721695E-3</v>
      </c>
      <c r="AF34" s="198">
        <f t="shared" si="1"/>
        <v>0.84106694251514702</v>
      </c>
      <c r="AG34" s="198">
        <f t="shared" si="16"/>
        <v>0.69959677419354838</v>
      </c>
      <c r="AH34" s="121"/>
    </row>
    <row r="35" spans="1:36" x14ac:dyDescent="0.25">
      <c r="A35" s="206" t="s">
        <v>385</v>
      </c>
      <c r="B35" s="194" t="s">
        <v>218</v>
      </c>
      <c r="C35" s="195">
        <v>1252</v>
      </c>
      <c r="D35" s="195">
        <v>528</v>
      </c>
      <c r="E35" s="195">
        <v>160</v>
      </c>
      <c r="F35" s="195">
        <v>854</v>
      </c>
      <c r="G35" s="195">
        <v>1294</v>
      </c>
      <c r="H35" s="196">
        <f t="shared" si="6"/>
        <v>0.5152224824355971</v>
      </c>
      <c r="I35" s="197">
        <f t="shared" si="7"/>
        <v>3.3546325878594185E-2</v>
      </c>
      <c r="J35" s="196">
        <f t="shared" si="8"/>
        <v>6.6264538895594428E-4</v>
      </c>
      <c r="K35" s="198">
        <f t="shared" si="9"/>
        <v>1</v>
      </c>
      <c r="L35" s="195">
        <v>453</v>
      </c>
      <c r="M35" s="195">
        <v>104</v>
      </c>
      <c r="N35" s="195">
        <v>39</v>
      </c>
      <c r="O35" s="195">
        <v>222</v>
      </c>
      <c r="P35" s="195">
        <v>299</v>
      </c>
      <c r="Q35" s="196">
        <f t="shared" si="10"/>
        <v>0.34684684684684686</v>
      </c>
      <c r="R35" s="197">
        <f t="shared" si="11"/>
        <v>-0.33995584988962468</v>
      </c>
      <c r="S35" s="196">
        <f t="shared" si="17"/>
        <v>5.2175309038368916E-4</v>
      </c>
      <c r="T35" s="198">
        <f t="shared" si="13"/>
        <v>0.23106646058732613</v>
      </c>
      <c r="U35" s="195">
        <v>511</v>
      </c>
      <c r="V35" s="195">
        <v>629</v>
      </c>
      <c r="W35" s="195">
        <v>322</v>
      </c>
      <c r="X35" s="195">
        <v>82</v>
      </c>
      <c r="Y35" s="195">
        <v>453</v>
      </c>
      <c r="Z35" s="195">
        <v>709</v>
      </c>
      <c r="AA35" s="196">
        <f t="shared" si="14"/>
        <v>0.56512141280353201</v>
      </c>
      <c r="AB35" s="197">
        <f t="shared" si="3"/>
        <v>0.12718600953895076</v>
      </c>
      <c r="AC35" s="195">
        <f t="shared" si="4"/>
        <v>256</v>
      </c>
      <c r="AD35" s="195">
        <f t="shared" si="5"/>
        <v>80</v>
      </c>
      <c r="AE35" s="196">
        <f t="shared" si="15"/>
        <v>9.7392785516085606E-4</v>
      </c>
      <c r="AF35" s="198">
        <f t="shared" si="1"/>
        <v>0.50239616613418525</v>
      </c>
      <c r="AG35" s="198">
        <f t="shared" si="16"/>
        <v>0.54791344667697062</v>
      </c>
      <c r="AH35" s="121"/>
    </row>
    <row r="36" spans="1:36" x14ac:dyDescent="0.25">
      <c r="A36" s="199" t="s">
        <v>386</v>
      </c>
      <c r="B36" s="200" t="s">
        <v>386</v>
      </c>
      <c r="C36" s="201">
        <f>C11-SUM(C12:C35)</f>
        <v>71025</v>
      </c>
      <c r="D36" s="201">
        <f>D11-SUM(D12:D35)</f>
        <v>26034</v>
      </c>
      <c r="E36" s="201">
        <f>E11-SUM(E12:E35)</f>
        <v>35638</v>
      </c>
      <c r="F36" s="201">
        <f>F11-SUM(F12:F35)</f>
        <v>74218</v>
      </c>
      <c r="G36" s="201">
        <f>G11-SUM(G12:G35)</f>
        <v>68861</v>
      </c>
      <c r="H36" s="202">
        <f t="shared" si="6"/>
        <v>-7.2179255706162904E-2</v>
      </c>
      <c r="I36" s="203">
        <f t="shared" si="7"/>
        <v>-3.0468145019359349E-2</v>
      </c>
      <c r="J36" s="202">
        <f t="shared" si="8"/>
        <v>3.5263078924957711E-2</v>
      </c>
      <c r="K36" s="204">
        <f t="shared" si="9"/>
        <v>1</v>
      </c>
      <c r="L36" s="201">
        <f>L11-SUM(L12:L35)</f>
        <v>24232</v>
      </c>
      <c r="M36" s="201">
        <f>M11-SUM(M12:M35)</f>
        <v>5832</v>
      </c>
      <c r="N36" s="201">
        <f>N11-SUM(N12:N35)</f>
        <v>5083</v>
      </c>
      <c r="O36" s="201">
        <f>O11-SUM(O12:O35)</f>
        <v>12382</v>
      </c>
      <c r="P36" s="201">
        <f>P11-SUM(P12:P35)</f>
        <v>14409</v>
      </c>
      <c r="Q36" s="202">
        <f t="shared" si="10"/>
        <v>0.16370537877564195</v>
      </c>
      <c r="R36" s="203">
        <f t="shared" si="11"/>
        <v>-0.40537306041597887</v>
      </c>
      <c r="S36" s="202">
        <f t="shared" si="17"/>
        <v>2.5143612974376513E-2</v>
      </c>
      <c r="T36" s="204">
        <f t="shared" si="13"/>
        <v>0.20924761476016904</v>
      </c>
      <c r="U36" s="201">
        <f t="shared" ref="U36:Z36" si="18">U11-SUM(U12:U35)</f>
        <v>37784</v>
      </c>
      <c r="V36" s="201">
        <f t="shared" si="18"/>
        <v>35555</v>
      </c>
      <c r="W36" s="201">
        <f t="shared" si="18"/>
        <v>15646</v>
      </c>
      <c r="X36" s="201">
        <f t="shared" si="18"/>
        <v>25423</v>
      </c>
      <c r="Y36" s="201">
        <f t="shared" si="18"/>
        <v>42266</v>
      </c>
      <c r="Z36" s="201">
        <f t="shared" si="18"/>
        <v>42037</v>
      </c>
      <c r="AA36" s="202">
        <f t="shared" si="14"/>
        <v>-5.41806653101784E-3</v>
      </c>
      <c r="AB36" s="203">
        <f t="shared" si="3"/>
        <v>0.18230909857966537</v>
      </c>
      <c r="AC36" s="201">
        <f>Z36-Y36</f>
        <v>-229</v>
      </c>
      <c r="AD36" s="201">
        <f t="shared" si="5"/>
        <v>6482</v>
      </c>
      <c r="AE36" s="202">
        <f t="shared" si="15"/>
        <v>5.7744718261490698E-2</v>
      </c>
      <c r="AF36" s="204">
        <f t="shared" si="1"/>
        <v>0.50059838085181274</v>
      </c>
      <c r="AG36" s="204">
        <f t="shared" si="16"/>
        <v>0.61046165463760327</v>
      </c>
      <c r="AH36" s="121"/>
    </row>
    <row r="37" spans="1:36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A37" s="121"/>
      <c r="AB37" s="121"/>
      <c r="AH37" s="121"/>
      <c r="AI37" s="121"/>
    </row>
    <row r="38" spans="1:36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2"/>
      <c r="AH38" s="50"/>
      <c r="AI38" s="50"/>
      <c r="AJ38" s="50"/>
    </row>
    <row r="39" spans="1:36" s="184" customFormat="1" ht="75" x14ac:dyDescent="0.25">
      <c r="B39" s="180"/>
      <c r="C39" s="181" t="s">
        <v>529</v>
      </c>
      <c r="D39" s="181" t="s">
        <v>530</v>
      </c>
      <c r="E39" s="181" t="s">
        <v>531</v>
      </c>
      <c r="F39" s="181" t="s">
        <v>532</v>
      </c>
      <c r="G39" s="181" t="s">
        <v>533</v>
      </c>
      <c r="H39" s="182" t="str">
        <f>CONCATENATE("var. ",RIGHT(G39,2),"/",RIGHT(F39,2))</f>
        <v>var. 23/22</v>
      </c>
      <c r="I39" s="182" t="str">
        <f>CONCATENATE("var. ",RIGHT(G39,2),"/",RIGHT(C39,2))</f>
        <v>var. 23/19</v>
      </c>
      <c r="J39" s="182" t="str">
        <f>CONCATENATE("Cuota s/ total lugares de residencia ",RIGHT(G39,4))</f>
        <v>Cuota s/ total lugares de residencia 2023</v>
      </c>
      <c r="K39" s="183" t="str">
        <f>CONCATENATE("cuota s/ Canarias ",RIGHT(G39,4))</f>
        <v>cuota s/ Canarias 2023</v>
      </c>
      <c r="L39" s="181" t="s">
        <v>529</v>
      </c>
      <c r="M39" s="181" t="s">
        <v>530</v>
      </c>
      <c r="N39" s="181" t="s">
        <v>531</v>
      </c>
      <c r="O39" s="181" t="s">
        <v>532</v>
      </c>
      <c r="P39" s="181" t="s">
        <v>533</v>
      </c>
      <c r="Q39" s="182" t="str">
        <f>CONCATENATE("var. ",RIGHT(P39,2),"/",RIGHT(O39,2))</f>
        <v>var. 23/22</v>
      </c>
      <c r="R39" s="182" t="str">
        <f>CONCATENATE("var. ",RIGHT(P39,2),"/",RIGHT(L39,2))</f>
        <v>var. 23/19</v>
      </c>
      <c r="S39" s="182" t="str">
        <f>CONCATENATE("Cuota s/ total lugares de residencia ",RIGHT(P39,4))</f>
        <v>Cuota s/ total lugares de residencia 2023</v>
      </c>
      <c r="T39" s="183" t="str">
        <f>CONCATENATE("cuota s/ Canarias ",RIGHT(P39,4))</f>
        <v>cuota s/ Canarias 2023</v>
      </c>
      <c r="U39" s="181" t="s">
        <v>534</v>
      </c>
      <c r="V39" s="181" t="s">
        <v>529</v>
      </c>
      <c r="W39" s="181" t="s">
        <v>530</v>
      </c>
      <c r="X39" s="181" t="s">
        <v>531</v>
      </c>
      <c r="Y39" s="181" t="s">
        <v>532</v>
      </c>
      <c r="Z39" s="181" t="s">
        <v>533</v>
      </c>
      <c r="AA39" s="182" t="str">
        <f>CONCATENATE("var. ",RIGHT(Z39,2),"/",RIGHT(Y39,2))</f>
        <v>var. 23/22</v>
      </c>
      <c r="AB39" s="182" t="str">
        <f>CONCATENATE("var. ",RIGHT(Z39,2),"/",RIGHT(V39,2))</f>
        <v>var. 23/19</v>
      </c>
      <c r="AC39" s="181" t="str">
        <f>CONCATENATE("dif. ",RIGHT(Z39,2),"/",RIGHT(Y39,2))</f>
        <v>dif. 23/22</v>
      </c>
      <c r="AD39" s="181" t="str">
        <f>CONCATENATE("dif. ",RIGHT(Z39,2),"/",RIGHT(V39,2))</f>
        <v>dif. 23/19</v>
      </c>
      <c r="AE39" s="182" t="str">
        <f>CONCATENATE("Cuota s/ total lugares de residencia ",RIGHT(Z39,4))</f>
        <v>Cuota s/ total lugares de residencia 2023</v>
      </c>
      <c r="AF39" s="183" t="str">
        <f>CONCATENATE("cuota s/ Canarias ",RIGHT(Z39,4))</f>
        <v>cuota s/ Canarias 2023</v>
      </c>
      <c r="AG39" s="183" t="str">
        <f>CONCATENATE("cuota s/ Canarias ",RIGHT(AA39,4))</f>
        <v>cuota s/ Canarias 3/22</v>
      </c>
      <c r="AH39" s="205"/>
      <c r="AI39" s="205"/>
      <c r="AJ39" s="205"/>
    </row>
    <row r="40" spans="1:36" x14ac:dyDescent="0.25">
      <c r="B40" s="185" t="s">
        <v>134</v>
      </c>
      <c r="C40" s="186">
        <f>C41+C44</f>
        <v>171432</v>
      </c>
      <c r="D40" s="186">
        <f>D41+D44</f>
        <v>61574</v>
      </c>
      <c r="E40" s="186">
        <f>E41+E44</f>
        <v>60859</v>
      </c>
      <c r="F40" s="186">
        <f>F41+F44</f>
        <v>140584</v>
      </c>
      <c r="G40" s="186">
        <f>G41+G44</f>
        <v>126165</v>
      </c>
      <c r="H40" s="187">
        <f>IFERROR(G40/F40-1,"-")</f>
        <v>-0.10256501451089739</v>
      </c>
      <c r="I40" s="187">
        <f>IFERROR(G40/C40-1,"-")</f>
        <v>-0.26405221895562092</v>
      </c>
      <c r="J40" s="187">
        <f t="shared" ref="J40:J69" si="19">G40/G$40</f>
        <v>1</v>
      </c>
      <c r="K40" s="188">
        <f>G40/$G7</f>
        <v>6.4607925423204565E-2</v>
      </c>
      <c r="L40" s="186">
        <f>L41+L44</f>
        <v>494801</v>
      </c>
      <c r="M40" s="186">
        <f>M41+M44</f>
        <v>158202</v>
      </c>
      <c r="N40" s="186">
        <f>N41+N44</f>
        <v>103665</v>
      </c>
      <c r="O40" s="186">
        <f>O41+O44</f>
        <v>413115</v>
      </c>
      <c r="P40" s="186">
        <f>P41+P44</f>
        <v>466890</v>
      </c>
      <c r="Q40" s="187">
        <f>IFERROR(P40/O40-1,"-")</f>
        <v>0.13016956537525881</v>
      </c>
      <c r="R40" s="187">
        <f>IFERROR(P40/L40-1,"-")</f>
        <v>-5.6408535956879668E-2</v>
      </c>
      <c r="S40" s="187">
        <f t="shared" ref="S40:S69" si="20">P40/P$40</f>
        <v>1</v>
      </c>
      <c r="T40" s="188">
        <f>P40/$G7</f>
        <v>0.23909003527792955</v>
      </c>
      <c r="U40" s="186">
        <f t="shared" ref="U40:Z40" si="21">U41+U44</f>
        <v>53152</v>
      </c>
      <c r="V40" s="186">
        <f t="shared" si="21"/>
        <v>43160</v>
      </c>
      <c r="W40" s="186">
        <f t="shared" si="21"/>
        <v>16599</v>
      </c>
      <c r="X40" s="186">
        <f t="shared" si="21"/>
        <v>17662</v>
      </c>
      <c r="Y40" s="186">
        <f t="shared" si="21"/>
        <v>32960</v>
      </c>
      <c r="Z40" s="186">
        <f t="shared" si="21"/>
        <v>27026</v>
      </c>
      <c r="AA40" s="187">
        <f>IFERROR(Z40/Y40-1,"-")</f>
        <v>-0.18003640776699026</v>
      </c>
      <c r="AB40" s="187">
        <f t="shared" ref="AB40:AB69" si="22">IFERROR(Z40/V40-1,"-")</f>
        <v>-0.37381835032437438</v>
      </c>
      <c r="AC40" s="186">
        <f>Z40-Y40</f>
        <v>-5934</v>
      </c>
      <c r="AD40" s="186">
        <f>Z40-V40</f>
        <v>-16134</v>
      </c>
      <c r="AE40" s="187">
        <f t="shared" ref="AE40:AE69" si="23">Z40/Z$40</f>
        <v>1</v>
      </c>
      <c r="AF40" s="188">
        <f>Z40/$G7</f>
        <v>1.3839763741826392E-2</v>
      </c>
      <c r="AG40" s="188">
        <f>AA40/$G7</f>
        <v>-9.2194973300609168E-8</v>
      </c>
      <c r="AH40" s="50"/>
      <c r="AI40" s="50"/>
      <c r="AJ40" s="50"/>
    </row>
    <row r="41" spans="1:36" x14ac:dyDescent="0.25">
      <c r="B41" s="189" t="s">
        <v>167</v>
      </c>
      <c r="C41" s="190">
        <v>38728</v>
      </c>
      <c r="D41" s="190">
        <v>16873</v>
      </c>
      <c r="E41" s="190">
        <v>28920</v>
      </c>
      <c r="F41" s="190">
        <v>38527</v>
      </c>
      <c r="G41" s="190">
        <v>34372</v>
      </c>
      <c r="H41" s="191">
        <f>IFERROR(G41/F41-1,"-")</f>
        <v>-0.10784644535001431</v>
      </c>
      <c r="I41" s="192">
        <f>IFERROR(G41/C41-1,"-")</f>
        <v>-0.11247676099979342</v>
      </c>
      <c r="J41" s="191">
        <f t="shared" si="19"/>
        <v>0.27243688820195777</v>
      </c>
      <c r="K41" s="193">
        <f t="shared" ref="K41:K69" si="24">G41/$G8</f>
        <v>8.2474721541038201E-2</v>
      </c>
      <c r="L41" s="190">
        <v>51771</v>
      </c>
      <c r="M41" s="190">
        <v>23083</v>
      </c>
      <c r="N41" s="190">
        <v>50790</v>
      </c>
      <c r="O41" s="190">
        <v>60602</v>
      </c>
      <c r="P41" s="190">
        <v>63125</v>
      </c>
      <c r="Q41" s="191">
        <f>IFERROR(P41/O41-1,"-")</f>
        <v>4.1632289363387365E-2</v>
      </c>
      <c r="R41" s="192">
        <f>IFERROR(P41/L41-1,"-")</f>
        <v>0.2193119700218269</v>
      </c>
      <c r="S41" s="191">
        <f t="shared" si="20"/>
        <v>0.13520315277688535</v>
      </c>
      <c r="T41" s="193">
        <f t="shared" ref="T41:T69" si="25">P41/$G8</f>
        <v>0.15146679847777367</v>
      </c>
      <c r="U41" s="190">
        <v>24491</v>
      </c>
      <c r="V41" s="190">
        <v>18519</v>
      </c>
      <c r="W41" s="190">
        <v>7908</v>
      </c>
      <c r="X41" s="190">
        <v>12156</v>
      </c>
      <c r="Y41" s="190">
        <v>21222</v>
      </c>
      <c r="Z41" s="190">
        <v>15542</v>
      </c>
      <c r="AA41" s="191">
        <f>IFERROR(Z41/Y41-1,"-")</f>
        <v>-0.26764678164169253</v>
      </c>
      <c r="AB41" s="192">
        <f t="shared" si="22"/>
        <v>-0.16075382040066954</v>
      </c>
      <c r="AC41" s="190">
        <f t="shared" ref="AC41:AC68" si="26">Z41-Y41</f>
        <v>-5680</v>
      </c>
      <c r="AD41" s="190">
        <f t="shared" ref="AD41:AD69" si="27">Z41-V41</f>
        <v>-2977</v>
      </c>
      <c r="AE41" s="191">
        <f t="shared" si="23"/>
        <v>0.57507585288240948</v>
      </c>
      <c r="AF41" s="193">
        <f t="shared" ref="AF41:AG56" si="28">Z41/$G8</f>
        <v>3.7292625456499938E-2</v>
      </c>
      <c r="AG41" s="193">
        <f t="shared" si="28"/>
        <v>-6.4221150317856532E-7</v>
      </c>
      <c r="AH41" s="50"/>
      <c r="AI41" s="50"/>
      <c r="AJ41" s="50"/>
    </row>
    <row r="42" spans="1:36" x14ac:dyDescent="0.25">
      <c r="B42" s="194" t="s">
        <v>98</v>
      </c>
      <c r="C42" s="195">
        <v>25999</v>
      </c>
      <c r="D42" s="195">
        <v>8498</v>
      </c>
      <c r="E42" s="195">
        <v>12999</v>
      </c>
      <c r="F42" s="195">
        <v>21109</v>
      </c>
      <c r="G42" s="195">
        <v>20511</v>
      </c>
      <c r="H42" s="196">
        <f>IFERROR(G42/F42-1,"-")</f>
        <v>-2.8329148704344109E-2</v>
      </c>
      <c r="I42" s="197">
        <f>IFERROR(G42/C42-1,"-")</f>
        <v>-0.2110850417323743</v>
      </c>
      <c r="J42" s="196">
        <f t="shared" si="19"/>
        <v>0.16257282130543335</v>
      </c>
      <c r="K42" s="198">
        <f t="shared" si="24"/>
        <v>7.2917629492694369E-2</v>
      </c>
      <c r="L42" s="195">
        <v>29269</v>
      </c>
      <c r="M42" s="195">
        <v>13231</v>
      </c>
      <c r="N42" s="195">
        <v>26911</v>
      </c>
      <c r="O42" s="195">
        <v>29298</v>
      </c>
      <c r="P42" s="195">
        <v>28424</v>
      </c>
      <c r="Q42" s="196">
        <f>IFERROR(P42/O42-1,"-")</f>
        <v>-2.983138780804151E-2</v>
      </c>
      <c r="R42" s="197">
        <f>IFERROR(P42/L42-1,"-")</f>
        <v>-2.8870135638388694E-2</v>
      </c>
      <c r="S42" s="196">
        <f t="shared" si="20"/>
        <v>6.0879436269785175E-2</v>
      </c>
      <c r="T42" s="198">
        <f t="shared" si="25"/>
        <v>0.10104873973479328</v>
      </c>
      <c r="U42" s="195">
        <v>20458</v>
      </c>
      <c r="V42" s="195">
        <v>14627</v>
      </c>
      <c r="W42" s="195">
        <v>5698</v>
      </c>
      <c r="X42" s="195">
        <v>7865</v>
      </c>
      <c r="Y42" s="195">
        <v>11741</v>
      </c>
      <c r="Z42" s="195">
        <v>11472</v>
      </c>
      <c r="AA42" s="196">
        <f>IFERROR(Z42/Y42-1,"-")</f>
        <v>-2.2911165999488947E-2</v>
      </c>
      <c r="AB42" s="197">
        <f t="shared" si="22"/>
        <v>-0.21569699870103232</v>
      </c>
      <c r="AC42" s="195">
        <f t="shared" si="26"/>
        <v>-269</v>
      </c>
      <c r="AD42" s="195">
        <f t="shared" si="27"/>
        <v>-3155</v>
      </c>
      <c r="AE42" s="196">
        <f t="shared" si="23"/>
        <v>0.42448013024494929</v>
      </c>
      <c r="AF42" s="198">
        <f t="shared" si="28"/>
        <v>4.0783533008638774E-2</v>
      </c>
      <c r="AG42" s="198">
        <f t="shared" si="28"/>
        <v>-8.1450339505453256E-8</v>
      </c>
      <c r="AH42" s="50"/>
      <c r="AI42" s="50"/>
      <c r="AJ42" s="50"/>
    </row>
    <row r="43" spans="1:36" x14ac:dyDescent="0.25">
      <c r="B43" s="194" t="s">
        <v>171</v>
      </c>
      <c r="C43" s="195">
        <v>12729</v>
      </c>
      <c r="D43" s="195">
        <v>8375</v>
      </c>
      <c r="E43" s="195">
        <v>15921</v>
      </c>
      <c r="F43" s="195">
        <v>17418</v>
      </c>
      <c r="G43" s="195">
        <v>13861</v>
      </c>
      <c r="H43" s="196">
        <f>IFERROR(G43/F43-1,"-")</f>
        <v>-0.20421403146170625</v>
      </c>
      <c r="I43" s="197">
        <f>IFERROR(G43/C43-1,"-")</f>
        <v>8.8930787964490499E-2</v>
      </c>
      <c r="J43" s="196">
        <f t="shared" si="19"/>
        <v>0.10986406689652439</v>
      </c>
      <c r="K43" s="198">
        <f t="shared" si="24"/>
        <v>0.10231936693536481</v>
      </c>
      <c r="L43" s="195">
        <v>22502</v>
      </c>
      <c r="M43" s="195">
        <v>9852</v>
      </c>
      <c r="N43" s="195">
        <v>23879</v>
      </c>
      <c r="O43" s="195">
        <v>31304</v>
      </c>
      <c r="P43" s="195">
        <v>34701</v>
      </c>
      <c r="Q43" s="196">
        <f>IFERROR(P43/O43-1,"-")</f>
        <v>0.10851648351648358</v>
      </c>
      <c r="R43" s="197">
        <f>IFERROR(P43/L43-1,"-")</f>
        <v>0.54212958848102399</v>
      </c>
      <c r="S43" s="196">
        <f t="shared" si="20"/>
        <v>7.4323716507100179E-2</v>
      </c>
      <c r="T43" s="198">
        <f t="shared" si="25"/>
        <v>0.25615643546815486</v>
      </c>
      <c r="U43" s="195">
        <v>4033</v>
      </c>
      <c r="V43" s="195">
        <v>3892</v>
      </c>
      <c r="W43" s="195">
        <v>2210</v>
      </c>
      <c r="X43" s="195">
        <v>4291</v>
      </c>
      <c r="Y43" s="195">
        <v>9481</v>
      </c>
      <c r="Z43" s="195">
        <v>4070</v>
      </c>
      <c r="AA43" s="196">
        <f>IFERROR(Z43/Y43-1,"-")</f>
        <v>-0.57072038814471049</v>
      </c>
      <c r="AB43" s="197">
        <f t="shared" si="22"/>
        <v>4.5734840698869572E-2</v>
      </c>
      <c r="AC43" s="195">
        <f t="shared" si="26"/>
        <v>-5411</v>
      </c>
      <c r="AD43" s="195">
        <f t="shared" si="27"/>
        <v>178</v>
      </c>
      <c r="AE43" s="196">
        <f t="shared" si="23"/>
        <v>0.15059572263746021</v>
      </c>
      <c r="AF43" s="198">
        <f t="shared" si="28"/>
        <v>3.0043995629964272E-2</v>
      </c>
      <c r="AG43" s="198">
        <f t="shared" si="28"/>
        <v>-4.2129535251477141E-6</v>
      </c>
      <c r="AH43" s="50"/>
      <c r="AI43" s="50"/>
      <c r="AJ43" s="50"/>
    </row>
    <row r="44" spans="1:36" x14ac:dyDescent="0.25">
      <c r="B44" s="189" t="s">
        <v>179</v>
      </c>
      <c r="C44" s="190">
        <v>132704</v>
      </c>
      <c r="D44" s="190">
        <v>44701</v>
      </c>
      <c r="E44" s="190">
        <v>31939</v>
      </c>
      <c r="F44" s="190">
        <v>102057</v>
      </c>
      <c r="G44" s="190">
        <v>91793</v>
      </c>
      <c r="H44" s="191">
        <f>IFERROR(G44/F44-1,"-")</f>
        <v>-0.10057124939984519</v>
      </c>
      <c r="I44" s="192">
        <f>IFERROR(G44/C44-1,"-")</f>
        <v>-0.30828761755485889</v>
      </c>
      <c r="J44" s="191">
        <f t="shared" si="19"/>
        <v>0.72756311179804223</v>
      </c>
      <c r="K44" s="193">
        <f t="shared" si="24"/>
        <v>5.9760250673656153E-2</v>
      </c>
      <c r="L44" s="190">
        <v>443030</v>
      </c>
      <c r="M44" s="190">
        <v>135119</v>
      </c>
      <c r="N44" s="190">
        <v>52875</v>
      </c>
      <c r="O44" s="190">
        <v>352513</v>
      </c>
      <c r="P44" s="190">
        <v>403765</v>
      </c>
      <c r="Q44" s="191">
        <f>IFERROR(P44/O44-1,"-")</f>
        <v>0.14539038276602567</v>
      </c>
      <c r="R44" s="192">
        <f>IFERROR(P44/L44-1,"-")</f>
        <v>-8.8628309595287003E-2</v>
      </c>
      <c r="S44" s="191">
        <f t="shared" si="20"/>
        <v>0.86479684722311467</v>
      </c>
      <c r="T44" s="193">
        <f t="shared" si="25"/>
        <v>0.26286424469457126</v>
      </c>
      <c r="U44" s="190">
        <v>28661</v>
      </c>
      <c r="V44" s="190">
        <v>24641</v>
      </c>
      <c r="W44" s="190">
        <v>8691</v>
      </c>
      <c r="X44" s="190">
        <v>5506</v>
      </c>
      <c r="Y44" s="190">
        <v>11738</v>
      </c>
      <c r="Z44" s="190">
        <v>11484</v>
      </c>
      <c r="AA44" s="191">
        <f>IFERROR(Z44/Y44-1,"-")</f>
        <v>-2.1639120804225587E-2</v>
      </c>
      <c r="AB44" s="192">
        <f t="shared" si="22"/>
        <v>-0.53394748589748797</v>
      </c>
      <c r="AC44" s="190">
        <f t="shared" si="26"/>
        <v>-254</v>
      </c>
      <c r="AD44" s="190">
        <f t="shared" si="27"/>
        <v>-13157</v>
      </c>
      <c r="AE44" s="191">
        <f t="shared" si="23"/>
        <v>0.42492414711759047</v>
      </c>
      <c r="AF44" s="193">
        <f t="shared" si="28"/>
        <v>7.4764602827695715E-3</v>
      </c>
      <c r="AG44" s="193">
        <f t="shared" si="28"/>
        <v>-1.4087776667262744E-8</v>
      </c>
      <c r="AH44" s="50"/>
      <c r="AI44" s="50"/>
      <c r="AJ44" s="50"/>
    </row>
    <row r="45" spans="1:36" x14ac:dyDescent="0.25">
      <c r="B45" s="194" t="s">
        <v>183</v>
      </c>
      <c r="C45" s="195">
        <v>50859</v>
      </c>
      <c r="D45" s="195">
        <v>14875</v>
      </c>
      <c r="E45" s="195">
        <v>2429</v>
      </c>
      <c r="F45" s="195">
        <v>34028</v>
      </c>
      <c r="G45" s="195">
        <v>33911</v>
      </c>
      <c r="H45" s="196">
        <f t="shared" ref="H45:H69" si="29">IFERROR(G45/F45-1,"-")</f>
        <v>-3.4383448924415472E-3</v>
      </c>
      <c r="I45" s="197">
        <f t="shared" ref="I45:I69" si="30">IFERROR(G45/C45-1,"-")</f>
        <v>-0.33323502231660085</v>
      </c>
      <c r="J45" s="196">
        <f t="shared" si="19"/>
        <v>0.26878294297150557</v>
      </c>
      <c r="K45" s="198">
        <f t="shared" si="24"/>
        <v>4.8845798175286573E-2</v>
      </c>
      <c r="L45" s="195">
        <v>259359</v>
      </c>
      <c r="M45" s="195">
        <v>72732</v>
      </c>
      <c r="N45" s="195">
        <v>15729</v>
      </c>
      <c r="O45" s="195">
        <v>203532</v>
      </c>
      <c r="P45" s="195">
        <v>232031</v>
      </c>
      <c r="Q45" s="196">
        <f t="shared" ref="Q45:Q69" si="31">IFERROR(P45/O45-1,"-")</f>
        <v>0.14002220781007413</v>
      </c>
      <c r="R45" s="197">
        <f t="shared" ref="R45:R69" si="32">IFERROR(P45/L45-1,"-")</f>
        <v>-0.10536746363149152</v>
      </c>
      <c r="S45" s="196">
        <f t="shared" si="20"/>
        <v>0.49697144937779775</v>
      </c>
      <c r="T45" s="198">
        <f t="shared" si="25"/>
        <v>0.33422014674913503</v>
      </c>
      <c r="U45" s="195">
        <v>2376</v>
      </c>
      <c r="V45" s="195">
        <v>1111</v>
      </c>
      <c r="W45" s="195">
        <v>742</v>
      </c>
      <c r="X45" s="195">
        <v>86</v>
      </c>
      <c r="Y45" s="195">
        <v>322</v>
      </c>
      <c r="Z45" s="195">
        <v>257</v>
      </c>
      <c r="AA45" s="196">
        <f t="shared" ref="AA45:AA69" si="33">IFERROR(Z45/Y45-1,"-")</f>
        <v>-0.20186335403726707</v>
      </c>
      <c r="AB45" s="197">
        <f t="shared" si="22"/>
        <v>-0.76867686768676868</v>
      </c>
      <c r="AC45" s="195">
        <f t="shared" si="26"/>
        <v>-65</v>
      </c>
      <c r="AD45" s="195">
        <f t="shared" si="27"/>
        <v>-854</v>
      </c>
      <c r="AE45" s="196">
        <f t="shared" si="23"/>
        <v>9.5093613557315181E-3</v>
      </c>
      <c r="AF45" s="198">
        <f t="shared" si="28"/>
        <v>3.7018578428971865E-4</v>
      </c>
      <c r="AG45" s="198">
        <f t="shared" si="28"/>
        <v>-2.9076631919703833E-7</v>
      </c>
      <c r="AH45" s="50"/>
      <c r="AI45" s="50"/>
      <c r="AJ45" s="50"/>
    </row>
    <row r="46" spans="1:36" x14ac:dyDescent="0.25">
      <c r="B46" s="194" t="s">
        <v>187</v>
      </c>
      <c r="C46" s="195">
        <v>42980</v>
      </c>
      <c r="D46" s="195">
        <v>17774</v>
      </c>
      <c r="E46" s="195">
        <v>13559</v>
      </c>
      <c r="F46" s="195">
        <v>31980</v>
      </c>
      <c r="G46" s="195">
        <v>32294</v>
      </c>
      <c r="H46" s="196">
        <f t="shared" si="29"/>
        <v>9.8186366479049436E-3</v>
      </c>
      <c r="I46" s="197">
        <f t="shared" si="30"/>
        <v>-0.24862726849697536</v>
      </c>
      <c r="J46" s="196">
        <f t="shared" si="19"/>
        <v>0.25596639321523401</v>
      </c>
      <c r="K46" s="198">
        <f t="shared" si="24"/>
        <v>0.20152513603913932</v>
      </c>
      <c r="L46" s="195">
        <v>22070</v>
      </c>
      <c r="M46" s="195">
        <v>8383</v>
      </c>
      <c r="N46" s="195">
        <v>4438</v>
      </c>
      <c r="O46" s="195">
        <v>15864</v>
      </c>
      <c r="P46" s="195">
        <v>17543</v>
      </c>
      <c r="Q46" s="196">
        <f t="shared" si="31"/>
        <v>0.10583711548159358</v>
      </c>
      <c r="R46" s="197">
        <f t="shared" si="32"/>
        <v>-0.20512007249660169</v>
      </c>
      <c r="S46" s="196">
        <f t="shared" si="20"/>
        <v>3.757416093726574E-2</v>
      </c>
      <c r="T46" s="198">
        <f t="shared" si="25"/>
        <v>0.10947406519894164</v>
      </c>
      <c r="U46" s="195">
        <v>15951</v>
      </c>
      <c r="V46" s="195">
        <v>15312</v>
      </c>
      <c r="W46" s="195">
        <v>5362</v>
      </c>
      <c r="X46" s="195">
        <v>3288</v>
      </c>
      <c r="Y46" s="195">
        <v>5312</v>
      </c>
      <c r="Z46" s="195">
        <v>5524</v>
      </c>
      <c r="AA46" s="196">
        <f t="shared" si="33"/>
        <v>3.9909638554216809E-2</v>
      </c>
      <c r="AB46" s="197">
        <f t="shared" si="22"/>
        <v>-0.63923719958202718</v>
      </c>
      <c r="AC46" s="195">
        <f t="shared" si="26"/>
        <v>212</v>
      </c>
      <c r="AD46" s="195">
        <f t="shared" si="27"/>
        <v>-9788</v>
      </c>
      <c r="AE46" s="196">
        <f t="shared" si="23"/>
        <v>0.2043957670391475</v>
      </c>
      <c r="AF46" s="198">
        <f t="shared" si="28"/>
        <v>3.4471569067944685E-2</v>
      </c>
      <c r="AG46" s="198">
        <f t="shared" si="28"/>
        <v>2.4904921468109933E-7</v>
      </c>
      <c r="AH46" s="50"/>
      <c r="AI46" s="50"/>
      <c r="AJ46" s="50"/>
    </row>
    <row r="47" spans="1:36" x14ac:dyDescent="0.25">
      <c r="B47" s="194" t="s">
        <v>191</v>
      </c>
      <c r="C47" s="195">
        <v>4579</v>
      </c>
      <c r="D47" s="195">
        <v>1209</v>
      </c>
      <c r="E47" s="195">
        <v>3117</v>
      </c>
      <c r="F47" s="195">
        <v>3001</v>
      </c>
      <c r="G47" s="195">
        <v>2550</v>
      </c>
      <c r="H47" s="196">
        <f t="shared" si="29"/>
        <v>-0.15028323892035989</v>
      </c>
      <c r="I47" s="197">
        <f t="shared" si="30"/>
        <v>-0.44310984931207686</v>
      </c>
      <c r="J47" s="196">
        <f t="shared" si="19"/>
        <v>2.021162763048389E-2</v>
      </c>
      <c r="K47" s="198">
        <f t="shared" si="24"/>
        <v>4.5927740355174523E-2</v>
      </c>
      <c r="L47" s="195">
        <v>11802</v>
      </c>
      <c r="M47" s="195">
        <v>3775</v>
      </c>
      <c r="N47" s="195">
        <v>7474</v>
      </c>
      <c r="O47" s="195">
        <v>12789</v>
      </c>
      <c r="P47" s="195">
        <v>13065</v>
      </c>
      <c r="Q47" s="196">
        <f t="shared" si="31"/>
        <v>2.1581046211588184E-2</v>
      </c>
      <c r="R47" s="197">
        <f t="shared" si="32"/>
        <v>0.10701576004067115</v>
      </c>
      <c r="S47" s="196">
        <f t="shared" si="20"/>
        <v>2.7983036689584271E-2</v>
      </c>
      <c r="T47" s="198">
        <f t="shared" si="25"/>
        <v>0.23531212852562949</v>
      </c>
      <c r="U47" s="195">
        <v>1223</v>
      </c>
      <c r="V47" s="195">
        <v>814</v>
      </c>
      <c r="W47" s="195">
        <v>316</v>
      </c>
      <c r="X47" s="195">
        <v>532</v>
      </c>
      <c r="Y47" s="195">
        <v>695</v>
      </c>
      <c r="Z47" s="195">
        <v>429</v>
      </c>
      <c r="AA47" s="196">
        <f t="shared" si="33"/>
        <v>-0.38273381294964026</v>
      </c>
      <c r="AB47" s="197">
        <f t="shared" si="22"/>
        <v>-0.47297297297297303</v>
      </c>
      <c r="AC47" s="195">
        <f t="shared" si="26"/>
        <v>-266</v>
      </c>
      <c r="AD47" s="195">
        <f t="shared" si="27"/>
        <v>-385</v>
      </c>
      <c r="AE47" s="196">
        <f t="shared" si="23"/>
        <v>1.5873603196921483E-2</v>
      </c>
      <c r="AF47" s="198">
        <f t="shared" si="28"/>
        <v>7.7266669068117143E-3</v>
      </c>
      <c r="AG47" s="198">
        <f t="shared" si="28"/>
        <v>-6.8933722299203969E-6</v>
      </c>
      <c r="AH47" s="50"/>
      <c r="AI47" s="50"/>
      <c r="AJ47" s="50"/>
    </row>
    <row r="48" spans="1:36" x14ac:dyDescent="0.25">
      <c r="B48" s="194" t="s">
        <v>200</v>
      </c>
      <c r="C48" s="195">
        <v>4873</v>
      </c>
      <c r="D48" s="195">
        <v>1691</v>
      </c>
      <c r="E48" s="195">
        <v>1088</v>
      </c>
      <c r="F48" s="195">
        <v>2751</v>
      </c>
      <c r="G48" s="195">
        <v>2336</v>
      </c>
      <c r="H48" s="196">
        <f t="shared" si="29"/>
        <v>-0.15085423482370042</v>
      </c>
      <c r="I48" s="197">
        <f t="shared" si="30"/>
        <v>-0.52062384568027908</v>
      </c>
      <c r="J48" s="196">
        <f t="shared" si="19"/>
        <v>1.8515436135219752E-2</v>
      </c>
      <c r="K48" s="198">
        <f t="shared" si="24"/>
        <v>2.4489453600033548E-2</v>
      </c>
      <c r="L48" s="195">
        <v>19582</v>
      </c>
      <c r="M48" s="195">
        <v>8485</v>
      </c>
      <c r="N48" s="195">
        <v>3104</v>
      </c>
      <c r="O48" s="195">
        <v>16338</v>
      </c>
      <c r="P48" s="195">
        <v>16507</v>
      </c>
      <c r="Q48" s="196">
        <f t="shared" si="31"/>
        <v>1.0343983351695396E-2</v>
      </c>
      <c r="R48" s="197">
        <f t="shared" si="32"/>
        <v>-0.15703196813400067</v>
      </c>
      <c r="S48" s="196">
        <f t="shared" si="20"/>
        <v>3.5355222857632422E-2</v>
      </c>
      <c r="T48" s="198">
        <f t="shared" si="25"/>
        <v>0.17305111754099048</v>
      </c>
      <c r="U48" s="195">
        <v>3900</v>
      </c>
      <c r="V48" s="195">
        <v>3638</v>
      </c>
      <c r="W48" s="195">
        <v>1080</v>
      </c>
      <c r="X48" s="195">
        <v>331</v>
      </c>
      <c r="Y48" s="195">
        <v>1232</v>
      </c>
      <c r="Z48" s="195">
        <v>1106</v>
      </c>
      <c r="AA48" s="196">
        <f t="shared" si="33"/>
        <v>-0.10227272727272729</v>
      </c>
      <c r="AB48" s="197">
        <f t="shared" si="22"/>
        <v>-0.6959868059373282</v>
      </c>
      <c r="AC48" s="195">
        <f t="shared" si="26"/>
        <v>-126</v>
      </c>
      <c r="AD48" s="195">
        <f t="shared" si="27"/>
        <v>-2532</v>
      </c>
      <c r="AE48" s="196">
        <f t="shared" si="23"/>
        <v>4.0923555095093614E-2</v>
      </c>
      <c r="AF48" s="198">
        <f t="shared" si="28"/>
        <v>1.1594749863714513E-2</v>
      </c>
      <c r="AG48" s="198">
        <f t="shared" si="28"/>
        <v>-1.0721760312903854E-6</v>
      </c>
      <c r="AH48" s="50"/>
      <c r="AI48" s="50"/>
      <c r="AJ48" s="50"/>
    </row>
    <row r="49" spans="2:36" x14ac:dyDescent="0.25">
      <c r="B49" s="194" t="s">
        <v>195</v>
      </c>
      <c r="C49" s="195">
        <v>475</v>
      </c>
      <c r="D49" s="195">
        <v>303</v>
      </c>
      <c r="E49" s="195">
        <v>222</v>
      </c>
      <c r="F49" s="195">
        <v>360</v>
      </c>
      <c r="G49" s="195">
        <v>280</v>
      </c>
      <c r="H49" s="196">
        <f t="shared" si="29"/>
        <v>-0.22222222222222221</v>
      </c>
      <c r="I49" s="197">
        <f t="shared" si="30"/>
        <v>-0.41052631578947374</v>
      </c>
      <c r="J49" s="196">
        <f t="shared" si="19"/>
        <v>2.2193159751119564E-3</v>
      </c>
      <c r="K49" s="198">
        <f t="shared" si="24"/>
        <v>1.4284985459925514E-2</v>
      </c>
      <c r="L49" s="195">
        <v>3442</v>
      </c>
      <c r="M49" s="195">
        <v>1617</v>
      </c>
      <c r="N49" s="195">
        <v>2822</v>
      </c>
      <c r="O49" s="195">
        <v>2546</v>
      </c>
      <c r="P49" s="195">
        <v>3622</v>
      </c>
      <c r="Q49" s="196">
        <f t="shared" si="31"/>
        <v>0.42262372348782407</v>
      </c>
      <c r="R49" s="197">
        <f t="shared" si="32"/>
        <v>5.2295177222545064E-2</v>
      </c>
      <c r="S49" s="196">
        <f t="shared" si="20"/>
        <v>7.7577159502238216E-3</v>
      </c>
      <c r="T49" s="198">
        <f t="shared" si="25"/>
        <v>0.18478649048517934</v>
      </c>
      <c r="U49" s="195">
        <v>378</v>
      </c>
      <c r="V49" s="195">
        <v>449</v>
      </c>
      <c r="W49" s="195">
        <v>71</v>
      </c>
      <c r="X49" s="195">
        <v>94</v>
      </c>
      <c r="Y49" s="195">
        <v>41</v>
      </c>
      <c r="Z49" s="195">
        <v>43</v>
      </c>
      <c r="AA49" s="196">
        <f t="shared" si="33"/>
        <v>4.8780487804878092E-2</v>
      </c>
      <c r="AB49" s="197">
        <f t="shared" si="22"/>
        <v>-0.90423162583518935</v>
      </c>
      <c r="AC49" s="195">
        <f t="shared" si="26"/>
        <v>2</v>
      </c>
      <c r="AD49" s="195">
        <f t="shared" si="27"/>
        <v>-406</v>
      </c>
      <c r="AE49" s="196">
        <f t="shared" si="23"/>
        <v>1.5910604602974914E-3</v>
      </c>
      <c r="AF49" s="198">
        <f t="shared" si="28"/>
        <v>2.1937656242028468E-3</v>
      </c>
      <c r="AG49" s="198">
        <f>AA49/$G16</f>
        <v>2.4886734250741336E-6</v>
      </c>
      <c r="AH49" s="50"/>
      <c r="AI49" s="50"/>
      <c r="AJ49" s="50"/>
    </row>
    <row r="50" spans="2:36" x14ac:dyDescent="0.25">
      <c r="B50" s="194" t="s">
        <v>204</v>
      </c>
      <c r="C50" s="195">
        <v>7967</v>
      </c>
      <c r="D50" s="195">
        <v>2101</v>
      </c>
      <c r="E50" s="195">
        <v>5632</v>
      </c>
      <c r="F50" s="195">
        <v>10132</v>
      </c>
      <c r="G50" s="195">
        <v>5724</v>
      </c>
      <c r="H50" s="196">
        <f t="shared" si="29"/>
        <v>-0.43505724437425974</v>
      </c>
      <c r="I50" s="197">
        <f t="shared" si="30"/>
        <v>-0.28153633739174089</v>
      </c>
      <c r="J50" s="196">
        <f t="shared" si="19"/>
        <v>4.5369159434074428E-2</v>
      </c>
      <c r="K50" s="198">
        <f t="shared" si="24"/>
        <v>0.10762837748904726</v>
      </c>
      <c r="L50" s="195">
        <v>9341</v>
      </c>
      <c r="M50" s="195">
        <v>3168</v>
      </c>
      <c r="N50" s="195">
        <v>4550</v>
      </c>
      <c r="O50" s="195">
        <v>10595</v>
      </c>
      <c r="P50" s="195">
        <v>9897</v>
      </c>
      <c r="Q50" s="196">
        <f t="shared" si="31"/>
        <v>-6.5880132137800862E-2</v>
      </c>
      <c r="R50" s="197">
        <f t="shared" si="32"/>
        <v>5.9522535060485993E-2</v>
      </c>
      <c r="S50" s="196">
        <f t="shared" si="20"/>
        <v>2.1197712523292424E-2</v>
      </c>
      <c r="T50" s="198">
        <f t="shared" si="25"/>
        <v>0.18609330049075831</v>
      </c>
      <c r="U50" s="195">
        <v>373</v>
      </c>
      <c r="V50" s="195">
        <v>594</v>
      </c>
      <c r="W50" s="195">
        <v>87</v>
      </c>
      <c r="X50" s="195">
        <v>226</v>
      </c>
      <c r="Y50" s="195">
        <v>380</v>
      </c>
      <c r="Z50" s="195">
        <v>296</v>
      </c>
      <c r="AA50" s="196">
        <f t="shared" si="33"/>
        <v>-0.22105263157894739</v>
      </c>
      <c r="AB50" s="197">
        <f t="shared" si="22"/>
        <v>-0.50168350168350173</v>
      </c>
      <c r="AC50" s="195">
        <f t="shared" si="26"/>
        <v>-84</v>
      </c>
      <c r="AD50" s="195">
        <f t="shared" si="27"/>
        <v>-298</v>
      </c>
      <c r="AE50" s="196">
        <f t="shared" si="23"/>
        <v>1.0952416191815289E-2</v>
      </c>
      <c r="AF50" s="198">
        <f t="shared" si="28"/>
        <v>5.5656882838501023E-3</v>
      </c>
      <c r="AG50" s="198">
        <f t="shared" si="28"/>
        <v>-4.1564528435580432E-6</v>
      </c>
      <c r="AH50" s="50"/>
      <c r="AI50" s="50"/>
      <c r="AJ50" s="50"/>
    </row>
    <row r="51" spans="2:36" x14ac:dyDescent="0.25">
      <c r="B51" s="194" t="s">
        <v>208</v>
      </c>
      <c r="C51" s="195">
        <v>5619</v>
      </c>
      <c r="D51" s="195">
        <v>1507</v>
      </c>
      <c r="E51" s="195">
        <v>772</v>
      </c>
      <c r="F51" s="195">
        <v>4475</v>
      </c>
      <c r="G51" s="195">
        <v>4200</v>
      </c>
      <c r="H51" s="196">
        <f t="shared" si="29"/>
        <v>-6.1452513966480438E-2</v>
      </c>
      <c r="I51" s="197">
        <f t="shared" si="30"/>
        <v>-0.2525360384410037</v>
      </c>
      <c r="J51" s="196">
        <f t="shared" si="19"/>
        <v>3.3289739626679346E-2</v>
      </c>
      <c r="K51" s="198">
        <f t="shared" si="24"/>
        <v>3.4161616983203871E-2</v>
      </c>
      <c r="L51" s="195">
        <v>78206</v>
      </c>
      <c r="M51" s="195">
        <v>17929</v>
      </c>
      <c r="N51" s="195">
        <v>9059</v>
      </c>
      <c r="O51" s="195">
        <v>62017</v>
      </c>
      <c r="P51" s="195">
        <v>79661</v>
      </c>
      <c r="Q51" s="196">
        <f t="shared" si="31"/>
        <v>0.28450263637389739</v>
      </c>
      <c r="R51" s="197">
        <f t="shared" si="32"/>
        <v>1.8604710636012545E-2</v>
      </c>
      <c r="S51" s="196">
        <f t="shared" si="20"/>
        <v>0.17062048876609051</v>
      </c>
      <c r="T51" s="198">
        <f t="shared" si="25"/>
        <v>0.64794013583309606</v>
      </c>
      <c r="U51" s="195">
        <v>87</v>
      </c>
      <c r="V51" s="195">
        <v>51</v>
      </c>
      <c r="W51" s="195">
        <v>31</v>
      </c>
      <c r="X51" s="195">
        <v>2</v>
      </c>
      <c r="Y51" s="195">
        <v>13</v>
      </c>
      <c r="Z51" s="195">
        <v>48</v>
      </c>
      <c r="AA51" s="196">
        <f t="shared" si="33"/>
        <v>2.6923076923076925</v>
      </c>
      <c r="AB51" s="197">
        <f t="shared" si="22"/>
        <v>-5.8823529411764719E-2</v>
      </c>
      <c r="AC51" s="195">
        <f t="shared" si="26"/>
        <v>35</v>
      </c>
      <c r="AD51" s="195">
        <f t="shared" si="27"/>
        <v>-3</v>
      </c>
      <c r="AE51" s="196">
        <f t="shared" si="23"/>
        <v>1.7760674905646415E-3</v>
      </c>
      <c r="AF51" s="198">
        <f t="shared" si="28"/>
        <v>3.9041847980804422E-4</v>
      </c>
      <c r="AG51" s="198">
        <f t="shared" si="28"/>
        <v>2.1898472425130689E-5</v>
      </c>
      <c r="AH51" s="50"/>
      <c r="AI51" s="50"/>
      <c r="AJ51" s="50"/>
    </row>
    <row r="52" spans="2:36" x14ac:dyDescent="0.25">
      <c r="B52" s="194" t="s">
        <v>230</v>
      </c>
      <c r="C52" s="195">
        <v>1133</v>
      </c>
      <c r="D52" s="195">
        <v>309</v>
      </c>
      <c r="E52" s="195">
        <v>1111</v>
      </c>
      <c r="F52" s="195">
        <v>1331</v>
      </c>
      <c r="G52" s="195">
        <v>2536</v>
      </c>
      <c r="H52" s="196">
        <f t="shared" si="29"/>
        <v>0.90533433508640115</v>
      </c>
      <c r="I52" s="197">
        <f t="shared" si="30"/>
        <v>1.238305383936452</v>
      </c>
      <c r="J52" s="196">
        <f t="shared" si="19"/>
        <v>2.0100661831728293E-2</v>
      </c>
      <c r="K52" s="198">
        <f t="shared" si="24"/>
        <v>0.10795164311254896</v>
      </c>
      <c r="L52" s="195">
        <v>4500</v>
      </c>
      <c r="M52" s="195">
        <v>1581</v>
      </c>
      <c r="N52" s="195">
        <v>690</v>
      </c>
      <c r="O52" s="195">
        <v>3823</v>
      </c>
      <c r="P52" s="195">
        <v>3984</v>
      </c>
      <c r="Q52" s="196">
        <f t="shared" si="31"/>
        <v>4.2113523410933773E-2</v>
      </c>
      <c r="R52" s="197">
        <f t="shared" si="32"/>
        <v>-0.11466666666666669</v>
      </c>
      <c r="S52" s="196">
        <f t="shared" si="20"/>
        <v>8.5330591788215643E-3</v>
      </c>
      <c r="T52" s="198">
        <f t="shared" si="25"/>
        <v>0.16958964753958794</v>
      </c>
      <c r="U52" s="195">
        <v>266</v>
      </c>
      <c r="V52" s="195">
        <v>109</v>
      </c>
      <c r="W52" s="195">
        <v>37</v>
      </c>
      <c r="X52" s="195">
        <v>102</v>
      </c>
      <c r="Y52" s="195">
        <v>171</v>
      </c>
      <c r="Z52" s="195">
        <v>108</v>
      </c>
      <c r="AA52" s="196">
        <f t="shared" si="33"/>
        <v>-0.36842105263157898</v>
      </c>
      <c r="AB52" s="197">
        <f t="shared" si="22"/>
        <v>-9.1743119266054496E-3</v>
      </c>
      <c r="AC52" s="195">
        <f t="shared" si="26"/>
        <v>-63</v>
      </c>
      <c r="AD52" s="195">
        <f t="shared" si="27"/>
        <v>-1</v>
      </c>
      <c r="AE52" s="196">
        <f t="shared" si="23"/>
        <v>3.9961518537704431E-3</v>
      </c>
      <c r="AF52" s="198">
        <f t="shared" si="28"/>
        <v>4.5973097224587091E-3</v>
      </c>
      <c r="AG52" s="198">
        <f t="shared" si="28"/>
        <v>-1.5682830437237313E-5</v>
      </c>
      <c r="AH52" s="50"/>
      <c r="AI52" s="50"/>
      <c r="AJ52" s="50"/>
    </row>
    <row r="53" spans="2:36" x14ac:dyDescent="0.25">
      <c r="B53" s="194" t="s">
        <v>220</v>
      </c>
      <c r="C53" s="195">
        <v>998</v>
      </c>
      <c r="D53" s="195">
        <v>556</v>
      </c>
      <c r="E53" s="195">
        <v>32</v>
      </c>
      <c r="F53" s="195">
        <v>738</v>
      </c>
      <c r="G53" s="195">
        <v>575</v>
      </c>
      <c r="H53" s="196">
        <f t="shared" si="29"/>
        <v>-0.22086720867208676</v>
      </c>
      <c r="I53" s="197">
        <f t="shared" si="30"/>
        <v>-0.4238476953907816</v>
      </c>
      <c r="J53" s="196">
        <f t="shared" si="19"/>
        <v>4.5575238774620535E-3</v>
      </c>
      <c r="K53" s="198">
        <f t="shared" si="24"/>
        <v>1.5769842575832374E-2</v>
      </c>
      <c r="L53" s="195">
        <v>2517</v>
      </c>
      <c r="M53" s="195">
        <v>1330</v>
      </c>
      <c r="N53" s="195">
        <v>89</v>
      </c>
      <c r="O53" s="195">
        <v>2096</v>
      </c>
      <c r="P53" s="195">
        <v>1215</v>
      </c>
      <c r="Q53" s="196">
        <f t="shared" si="31"/>
        <v>-0.42032442748091603</v>
      </c>
      <c r="R53" s="197">
        <f t="shared" si="32"/>
        <v>-0.51728247914183556</v>
      </c>
      <c r="S53" s="196">
        <f t="shared" si="20"/>
        <v>2.6023260296857932E-3</v>
      </c>
      <c r="T53" s="198">
        <f t="shared" si="25"/>
        <v>3.332236300806319E-2</v>
      </c>
      <c r="U53" s="195">
        <v>1225</v>
      </c>
      <c r="V53" s="195">
        <v>460</v>
      </c>
      <c r="W53" s="195">
        <v>324</v>
      </c>
      <c r="X53" s="195">
        <v>17</v>
      </c>
      <c r="Y53" s="195">
        <v>52</v>
      </c>
      <c r="Z53" s="195">
        <v>806</v>
      </c>
      <c r="AA53" s="196">
        <f t="shared" si="33"/>
        <v>14.5</v>
      </c>
      <c r="AB53" s="197">
        <f t="shared" si="22"/>
        <v>0.75217391304347836</v>
      </c>
      <c r="AC53" s="195">
        <f t="shared" si="26"/>
        <v>754</v>
      </c>
      <c r="AD53" s="195">
        <f t="shared" si="27"/>
        <v>346</v>
      </c>
      <c r="AE53" s="196">
        <f t="shared" si="23"/>
        <v>2.9823133279064603E-2</v>
      </c>
      <c r="AF53" s="198">
        <f t="shared" si="28"/>
        <v>2.2105205419340683E-2</v>
      </c>
      <c r="AG53" s="198">
        <f t="shared" si="28"/>
        <v>3.976742910427294E-4</v>
      </c>
      <c r="AH53" s="50"/>
      <c r="AI53" s="50"/>
      <c r="AJ53" s="50"/>
    </row>
    <row r="54" spans="2:36" x14ac:dyDescent="0.25">
      <c r="B54" s="194" t="s">
        <v>232</v>
      </c>
      <c r="C54" s="195">
        <v>5</v>
      </c>
      <c r="D54" s="195">
        <v>1</v>
      </c>
      <c r="E54" s="195">
        <v>0</v>
      </c>
      <c r="F54" s="195">
        <v>16</v>
      </c>
      <c r="G54" s="195">
        <v>5</v>
      </c>
      <c r="H54" s="196">
        <f t="shared" si="29"/>
        <v>-0.6875</v>
      </c>
      <c r="I54" s="197">
        <f t="shared" si="30"/>
        <v>0</v>
      </c>
      <c r="J54" s="196">
        <f t="shared" si="19"/>
        <v>3.9630642412713512E-5</v>
      </c>
      <c r="K54" s="198">
        <f t="shared" si="24"/>
        <v>3.9818427968463807E-4</v>
      </c>
      <c r="L54" s="195">
        <v>15</v>
      </c>
      <c r="M54" s="195">
        <v>12</v>
      </c>
      <c r="N54" s="195">
        <v>6</v>
      </c>
      <c r="O54" s="195">
        <v>19</v>
      </c>
      <c r="P54" s="195">
        <v>54</v>
      </c>
      <c r="Q54" s="196">
        <f t="shared" si="31"/>
        <v>1.8421052631578947</v>
      </c>
      <c r="R54" s="197">
        <f t="shared" si="32"/>
        <v>2.6</v>
      </c>
      <c r="S54" s="196">
        <f t="shared" si="20"/>
        <v>1.1565893465270192E-4</v>
      </c>
      <c r="T54" s="198">
        <f t="shared" si="25"/>
        <v>4.300390220594091E-3</v>
      </c>
      <c r="U54" s="195">
        <v>11</v>
      </c>
      <c r="V54" s="195">
        <v>4</v>
      </c>
      <c r="W54" s="195">
        <v>0</v>
      </c>
      <c r="X54" s="195">
        <v>0</v>
      </c>
      <c r="Y54" s="195">
        <v>9</v>
      </c>
      <c r="Z54" s="195">
        <v>3</v>
      </c>
      <c r="AA54" s="196">
        <f t="shared" si="33"/>
        <v>-0.66666666666666674</v>
      </c>
      <c r="AB54" s="197">
        <f t="shared" si="22"/>
        <v>-0.25</v>
      </c>
      <c r="AC54" s="195">
        <f t="shared" si="26"/>
        <v>-6</v>
      </c>
      <c r="AD54" s="195">
        <f t="shared" si="27"/>
        <v>-1</v>
      </c>
      <c r="AE54" s="196">
        <f t="shared" si="23"/>
        <v>1.110042181602901E-4</v>
      </c>
      <c r="AF54" s="198">
        <f t="shared" si="28"/>
        <v>2.3891056781078282E-4</v>
      </c>
      <c r="AG54" s="198">
        <f t="shared" si="28"/>
        <v>-5.3091237291285082E-5</v>
      </c>
      <c r="AH54" s="50"/>
      <c r="AI54" s="50"/>
      <c r="AJ54" s="50"/>
    </row>
    <row r="55" spans="2:36" x14ac:dyDescent="0.25">
      <c r="B55" s="194" t="s">
        <v>212</v>
      </c>
      <c r="C55" s="195">
        <v>1147</v>
      </c>
      <c r="D55" s="195">
        <v>330</v>
      </c>
      <c r="E55" s="195">
        <v>597</v>
      </c>
      <c r="F55" s="195">
        <v>683</v>
      </c>
      <c r="G55" s="195">
        <v>839</v>
      </c>
      <c r="H55" s="196">
        <f t="shared" si="29"/>
        <v>0.22840409956076124</v>
      </c>
      <c r="I55" s="197">
        <f t="shared" si="30"/>
        <v>-0.26852659110723631</v>
      </c>
      <c r="J55" s="196">
        <f t="shared" si="19"/>
        <v>6.6500217968533271E-3</v>
      </c>
      <c r="K55" s="198">
        <f t="shared" si="24"/>
        <v>6.2286562731997029E-2</v>
      </c>
      <c r="L55" s="195">
        <v>1747</v>
      </c>
      <c r="M55" s="195">
        <v>800</v>
      </c>
      <c r="N55" s="195">
        <v>963</v>
      </c>
      <c r="O55" s="195">
        <v>2220</v>
      </c>
      <c r="P55" s="195">
        <v>2786</v>
      </c>
      <c r="Q55" s="196">
        <f t="shared" si="31"/>
        <v>0.25495495495495502</v>
      </c>
      <c r="R55" s="197">
        <f t="shared" si="32"/>
        <v>0.59473382942186603</v>
      </c>
      <c r="S55" s="196">
        <f t="shared" si="20"/>
        <v>5.9671442952301396E-3</v>
      </c>
      <c r="T55" s="198">
        <f t="shared" si="25"/>
        <v>0.20682999257609502</v>
      </c>
      <c r="U55" s="195">
        <v>345</v>
      </c>
      <c r="V55" s="195">
        <v>586</v>
      </c>
      <c r="W55" s="195">
        <v>192</v>
      </c>
      <c r="X55" s="195">
        <v>185</v>
      </c>
      <c r="Y55" s="195">
        <v>274</v>
      </c>
      <c r="Z55" s="195">
        <v>266</v>
      </c>
      <c r="AA55" s="196">
        <f t="shared" si="33"/>
        <v>-2.9197080291970767E-2</v>
      </c>
      <c r="AB55" s="197">
        <f t="shared" si="22"/>
        <v>-0.5460750853242321</v>
      </c>
      <c r="AC55" s="195">
        <f t="shared" si="26"/>
        <v>-8</v>
      </c>
      <c r="AD55" s="195">
        <f t="shared" si="27"/>
        <v>-320</v>
      </c>
      <c r="AE55" s="196">
        <f t="shared" si="23"/>
        <v>9.8423740102123874E-3</v>
      </c>
      <c r="AF55" s="198">
        <f t="shared" si="28"/>
        <v>1.9747587230883445E-2</v>
      </c>
      <c r="AG55" s="198">
        <f t="shared" si="28"/>
        <v>-2.1675634960631602E-6</v>
      </c>
      <c r="AH55" s="50"/>
      <c r="AI55" s="50"/>
      <c r="AJ55" s="50"/>
    </row>
    <row r="56" spans="2:36" x14ac:dyDescent="0.25">
      <c r="B56" s="194" t="s">
        <v>226</v>
      </c>
      <c r="C56" s="195">
        <v>4520</v>
      </c>
      <c r="D56" s="195">
        <v>641</v>
      </c>
      <c r="E56" s="195">
        <v>75</v>
      </c>
      <c r="F56" s="195">
        <v>192</v>
      </c>
      <c r="G56" s="195">
        <v>327</v>
      </c>
      <c r="H56" s="196">
        <f t="shared" si="29"/>
        <v>0.703125</v>
      </c>
      <c r="I56" s="197">
        <f t="shared" si="30"/>
        <v>-0.92765486725663715</v>
      </c>
      <c r="J56" s="196">
        <f t="shared" si="19"/>
        <v>2.5918440137914635E-3</v>
      </c>
      <c r="K56" s="198">
        <f t="shared" si="24"/>
        <v>5.9188734229912937E-3</v>
      </c>
      <c r="L56" s="195">
        <v>13292</v>
      </c>
      <c r="M56" s="195">
        <v>7744</v>
      </c>
      <c r="N56" s="195">
        <v>52</v>
      </c>
      <c r="O56" s="195">
        <v>5073</v>
      </c>
      <c r="P56" s="195">
        <v>6988</v>
      </c>
      <c r="Q56" s="196">
        <f t="shared" si="31"/>
        <v>0.37748866548393445</v>
      </c>
      <c r="R56" s="197">
        <f t="shared" si="32"/>
        <v>-0.47427023773698462</v>
      </c>
      <c r="S56" s="196">
        <f t="shared" si="20"/>
        <v>1.4967122876908908E-2</v>
      </c>
      <c r="T56" s="198">
        <f t="shared" si="25"/>
        <v>0.12648650605462741</v>
      </c>
      <c r="U56" s="195">
        <v>618</v>
      </c>
      <c r="V56" s="195">
        <v>202</v>
      </c>
      <c r="W56" s="195">
        <v>94</v>
      </c>
      <c r="X56" s="195">
        <v>19</v>
      </c>
      <c r="Y56" s="195">
        <v>34</v>
      </c>
      <c r="Z56" s="195">
        <v>33</v>
      </c>
      <c r="AA56" s="196">
        <f t="shared" si="33"/>
        <v>-2.9411764705882359E-2</v>
      </c>
      <c r="AB56" s="197">
        <f t="shared" si="22"/>
        <v>-0.8366336633663366</v>
      </c>
      <c r="AC56" s="195">
        <f t="shared" si="26"/>
        <v>-1</v>
      </c>
      <c r="AD56" s="195">
        <f t="shared" si="27"/>
        <v>-169</v>
      </c>
      <c r="AE56" s="196">
        <f t="shared" si="23"/>
        <v>1.221046399763191E-3</v>
      </c>
      <c r="AF56" s="198">
        <f t="shared" si="28"/>
        <v>5.9731750140279113E-4</v>
      </c>
      <c r="AG56" s="198">
        <f t="shared" si="28"/>
        <v>-5.3236853957468029E-7</v>
      </c>
      <c r="AH56" s="50"/>
      <c r="AI56" s="50"/>
      <c r="AJ56" s="50"/>
    </row>
    <row r="57" spans="2:36" x14ac:dyDescent="0.25">
      <c r="B57" s="194" t="s">
        <v>384</v>
      </c>
      <c r="C57" s="195">
        <v>148</v>
      </c>
      <c r="D57" s="195">
        <v>51</v>
      </c>
      <c r="E57" s="195">
        <v>29</v>
      </c>
      <c r="F57" s="195">
        <v>71</v>
      </c>
      <c r="G57" s="195">
        <v>79</v>
      </c>
      <c r="H57" s="196">
        <f t="shared" si="29"/>
        <v>0.11267605633802824</v>
      </c>
      <c r="I57" s="197">
        <f t="shared" si="30"/>
        <v>-0.46621621621621623</v>
      </c>
      <c r="J57" s="196">
        <f t="shared" si="19"/>
        <v>6.2616415012087343E-4</v>
      </c>
      <c r="K57" s="198">
        <f t="shared" si="24"/>
        <v>1.7477876106194692E-2</v>
      </c>
      <c r="L57" s="195">
        <v>449</v>
      </c>
      <c r="M57" s="195">
        <v>99</v>
      </c>
      <c r="N57" s="195">
        <v>155</v>
      </c>
      <c r="O57" s="195">
        <v>505</v>
      </c>
      <c r="P57" s="195">
        <v>646</v>
      </c>
      <c r="Q57" s="196">
        <f t="shared" si="31"/>
        <v>0.27920792079207923</v>
      </c>
      <c r="R57" s="197">
        <f t="shared" si="32"/>
        <v>0.43875278396436523</v>
      </c>
      <c r="S57" s="196">
        <f t="shared" si="20"/>
        <v>1.3836235515860267E-3</v>
      </c>
      <c r="T57" s="198">
        <f t="shared" si="25"/>
        <v>0.14292035398230088</v>
      </c>
      <c r="U57" s="195">
        <v>80</v>
      </c>
      <c r="V57" s="195">
        <v>52</v>
      </c>
      <c r="W57" s="195">
        <v>11</v>
      </c>
      <c r="X57" s="195">
        <v>32</v>
      </c>
      <c r="Y57" s="195">
        <v>61</v>
      </c>
      <c r="Z57" s="195">
        <v>43</v>
      </c>
      <c r="AA57" s="196">
        <f t="shared" si="33"/>
        <v>-0.29508196721311475</v>
      </c>
      <c r="AB57" s="197">
        <f t="shared" si="22"/>
        <v>-0.17307692307692313</v>
      </c>
      <c r="AC57" s="195">
        <f t="shared" si="26"/>
        <v>-18</v>
      </c>
      <c r="AD57" s="195">
        <f t="shared" si="27"/>
        <v>-9</v>
      </c>
      <c r="AE57" s="196">
        <f t="shared" si="23"/>
        <v>1.5910604602974914E-3</v>
      </c>
      <c r="AF57" s="198">
        <f t="shared" ref="AF57:AG69" si="34">Z57/$G24</f>
        <v>9.5132743362831857E-3</v>
      </c>
      <c r="AG57" s="198">
        <f t="shared" si="34"/>
        <v>-6.5283621064848399E-5</v>
      </c>
      <c r="AH57" s="50"/>
      <c r="AI57" s="50"/>
      <c r="AJ57" s="50"/>
    </row>
    <row r="58" spans="2:36" x14ac:dyDescent="0.25">
      <c r="B58" s="194" t="s">
        <v>222</v>
      </c>
      <c r="C58" s="195">
        <v>1731</v>
      </c>
      <c r="D58" s="195">
        <v>782</v>
      </c>
      <c r="E58" s="195">
        <v>5</v>
      </c>
      <c r="F58" s="195">
        <v>581</v>
      </c>
      <c r="G58" s="195">
        <v>542</v>
      </c>
      <c r="H58" s="196">
        <f t="shared" si="29"/>
        <v>-6.7125645438898429E-2</v>
      </c>
      <c r="I58" s="197">
        <f t="shared" si="30"/>
        <v>-0.68688619295205089</v>
      </c>
      <c r="J58" s="196">
        <f t="shared" si="19"/>
        <v>4.2959616375381447E-3</v>
      </c>
      <c r="K58" s="198">
        <f t="shared" si="24"/>
        <v>1.8473703943556359E-2</v>
      </c>
      <c r="L58" s="195">
        <v>1652</v>
      </c>
      <c r="M58" s="195">
        <v>1262</v>
      </c>
      <c r="N58" s="195">
        <v>13</v>
      </c>
      <c r="O58" s="195">
        <v>1246</v>
      </c>
      <c r="P58" s="195">
        <v>1888</v>
      </c>
      <c r="Q58" s="196">
        <f t="shared" si="31"/>
        <v>0.51524879614767261</v>
      </c>
      <c r="R58" s="197">
        <f t="shared" si="32"/>
        <v>0.14285714285714279</v>
      </c>
      <c r="S58" s="196">
        <f t="shared" si="20"/>
        <v>4.0437790485981706E-3</v>
      </c>
      <c r="T58" s="198">
        <f t="shared" si="25"/>
        <v>6.4351204880875285E-2</v>
      </c>
      <c r="U58" s="195">
        <v>348</v>
      </c>
      <c r="V58" s="195">
        <v>20</v>
      </c>
      <c r="W58" s="195">
        <v>25</v>
      </c>
      <c r="X58" s="195">
        <v>4</v>
      </c>
      <c r="Y58" s="195">
        <v>7</v>
      </c>
      <c r="Z58" s="195">
        <v>25</v>
      </c>
      <c r="AA58" s="196">
        <f t="shared" si="33"/>
        <v>2.5714285714285716</v>
      </c>
      <c r="AB58" s="197">
        <f t="shared" si="22"/>
        <v>0.25</v>
      </c>
      <c r="AC58" s="195">
        <f t="shared" si="26"/>
        <v>18</v>
      </c>
      <c r="AD58" s="195">
        <f t="shared" si="27"/>
        <v>5</v>
      </c>
      <c r="AE58" s="196">
        <f t="shared" si="23"/>
        <v>9.2503515133575073E-4</v>
      </c>
      <c r="AF58" s="198">
        <f t="shared" si="34"/>
        <v>8.5210811547769183E-4</v>
      </c>
      <c r="AG58" s="198">
        <f t="shared" si="34"/>
        <v>8.7645406163419729E-5</v>
      </c>
      <c r="AH58" s="50"/>
      <c r="AI58" s="50"/>
      <c r="AJ58" s="50"/>
    </row>
    <row r="59" spans="2:36" x14ac:dyDescent="0.25">
      <c r="B59" s="194" t="s">
        <v>245</v>
      </c>
      <c r="C59" s="195">
        <v>183</v>
      </c>
      <c r="D59" s="195">
        <v>160</v>
      </c>
      <c r="E59" s="195">
        <v>131</v>
      </c>
      <c r="F59" s="195">
        <v>396</v>
      </c>
      <c r="G59" s="195">
        <v>274</v>
      </c>
      <c r="H59" s="196">
        <f t="shared" si="29"/>
        <v>-0.30808080808080807</v>
      </c>
      <c r="I59" s="197">
        <f t="shared" si="30"/>
        <v>0.49726775956284164</v>
      </c>
      <c r="J59" s="196">
        <f t="shared" si="19"/>
        <v>2.1717592042167005E-3</v>
      </c>
      <c r="K59" s="198">
        <f t="shared" si="24"/>
        <v>3.6024191427820144E-2</v>
      </c>
      <c r="L59" s="195">
        <v>418</v>
      </c>
      <c r="M59" s="195">
        <v>161</v>
      </c>
      <c r="N59" s="195">
        <v>134</v>
      </c>
      <c r="O59" s="195">
        <v>497</v>
      </c>
      <c r="P59" s="195">
        <v>623</v>
      </c>
      <c r="Q59" s="196">
        <f t="shared" si="31"/>
        <v>0.25352112676056349</v>
      </c>
      <c r="R59" s="197">
        <f t="shared" si="32"/>
        <v>0.49043062200956933</v>
      </c>
      <c r="S59" s="196">
        <f t="shared" si="20"/>
        <v>1.3343614127524685E-3</v>
      </c>
      <c r="T59" s="198">
        <f t="shared" si="25"/>
        <v>8.1909019195372079E-2</v>
      </c>
      <c r="U59" s="195">
        <v>28</v>
      </c>
      <c r="V59" s="195">
        <v>79</v>
      </c>
      <c r="W59" s="195">
        <v>9</v>
      </c>
      <c r="X59" s="195">
        <v>11</v>
      </c>
      <c r="Y59" s="195">
        <v>55</v>
      </c>
      <c r="Z59" s="195">
        <v>52</v>
      </c>
      <c r="AA59" s="196">
        <f t="shared" si="33"/>
        <v>-5.4545454545454564E-2</v>
      </c>
      <c r="AB59" s="197">
        <f t="shared" si="22"/>
        <v>-0.34177215189873422</v>
      </c>
      <c r="AC59" s="195">
        <f t="shared" si="26"/>
        <v>-3</v>
      </c>
      <c r="AD59" s="195">
        <f t="shared" si="27"/>
        <v>-27</v>
      </c>
      <c r="AE59" s="196">
        <f t="shared" si="23"/>
        <v>1.9240731147783616E-3</v>
      </c>
      <c r="AF59" s="198">
        <f t="shared" si="34"/>
        <v>6.8367078622140415E-3</v>
      </c>
      <c r="AG59" s="198">
        <f t="shared" si="34"/>
        <v>-7.1713718834413044E-6</v>
      </c>
      <c r="AH59" s="50"/>
      <c r="AI59" s="50"/>
      <c r="AJ59" s="50"/>
    </row>
    <row r="60" spans="2:36" x14ac:dyDescent="0.25">
      <c r="B60" s="194" t="s">
        <v>236</v>
      </c>
      <c r="C60" s="195">
        <v>284</v>
      </c>
      <c r="D60" s="195">
        <v>30</v>
      </c>
      <c r="E60" s="195">
        <v>44</v>
      </c>
      <c r="F60" s="195">
        <v>233</v>
      </c>
      <c r="G60" s="195">
        <v>177</v>
      </c>
      <c r="H60" s="196">
        <f t="shared" si="29"/>
        <v>-0.24034334763948495</v>
      </c>
      <c r="I60" s="197">
        <f t="shared" si="30"/>
        <v>-0.37676056338028174</v>
      </c>
      <c r="J60" s="196">
        <f t="shared" si="19"/>
        <v>1.4029247414100582E-3</v>
      </c>
      <c r="K60" s="198">
        <f t="shared" si="24"/>
        <v>3.2620715075562107E-2</v>
      </c>
      <c r="L60" s="195">
        <v>523</v>
      </c>
      <c r="M60" s="195">
        <v>167</v>
      </c>
      <c r="N60" s="195">
        <v>103</v>
      </c>
      <c r="O60" s="195">
        <v>289</v>
      </c>
      <c r="P60" s="195">
        <v>417</v>
      </c>
      <c r="Q60" s="196">
        <f t="shared" si="31"/>
        <v>0.44290657439446357</v>
      </c>
      <c r="R60" s="197">
        <f t="shared" si="32"/>
        <v>-0.20267686424474185</v>
      </c>
      <c r="S60" s="196">
        <f t="shared" si="20"/>
        <v>8.9314399537364266E-4</v>
      </c>
      <c r="T60" s="198">
        <f t="shared" si="25"/>
        <v>7.6852193144120895E-2</v>
      </c>
      <c r="U60" s="195">
        <v>1</v>
      </c>
      <c r="V60" s="195">
        <v>65</v>
      </c>
      <c r="W60" s="195">
        <v>4</v>
      </c>
      <c r="X60" s="195">
        <v>9</v>
      </c>
      <c r="Y60" s="195">
        <v>6</v>
      </c>
      <c r="Z60" s="195">
        <v>9</v>
      </c>
      <c r="AA60" s="196">
        <f t="shared" si="33"/>
        <v>0.5</v>
      </c>
      <c r="AB60" s="197">
        <f t="shared" si="22"/>
        <v>-0.86153846153846159</v>
      </c>
      <c r="AC60" s="195">
        <f t="shared" si="26"/>
        <v>3</v>
      </c>
      <c r="AD60" s="195">
        <f t="shared" si="27"/>
        <v>-56</v>
      </c>
      <c r="AE60" s="196">
        <f t="shared" si="23"/>
        <v>3.3301265448087026E-4</v>
      </c>
      <c r="AF60" s="198">
        <f t="shared" si="34"/>
        <v>1.6586804275709546E-3</v>
      </c>
      <c r="AG60" s="198">
        <f t="shared" si="34"/>
        <v>9.2148912642830814E-5</v>
      </c>
      <c r="AH60" s="50"/>
      <c r="AI60" s="50"/>
      <c r="AJ60" s="50"/>
    </row>
    <row r="61" spans="2:36" x14ac:dyDescent="0.25">
      <c r="B61" s="194" t="s">
        <v>224</v>
      </c>
      <c r="C61" s="195">
        <v>303</v>
      </c>
      <c r="D61" s="195">
        <v>390</v>
      </c>
      <c r="E61" s="195">
        <v>16</v>
      </c>
      <c r="F61" s="195">
        <v>104</v>
      </c>
      <c r="G61" s="195">
        <v>279</v>
      </c>
      <c r="H61" s="196">
        <f t="shared" si="29"/>
        <v>1.6826923076923075</v>
      </c>
      <c r="I61" s="197">
        <f t="shared" si="30"/>
        <v>-7.9207920792079167E-2</v>
      </c>
      <c r="J61" s="196">
        <f t="shared" si="19"/>
        <v>2.2113898466294139E-3</v>
      </c>
      <c r="K61" s="198">
        <f t="shared" si="24"/>
        <v>5.9002664636467455E-3</v>
      </c>
      <c r="L61" s="195">
        <v>4268</v>
      </c>
      <c r="M61" s="195">
        <v>2668</v>
      </c>
      <c r="N61" s="195">
        <v>50</v>
      </c>
      <c r="O61" s="195">
        <v>2062</v>
      </c>
      <c r="P61" s="195">
        <v>2142</v>
      </c>
      <c r="Q61" s="196">
        <f t="shared" si="31"/>
        <v>3.8797284190106751E-2</v>
      </c>
      <c r="R61" s="197">
        <f t="shared" si="32"/>
        <v>-0.49812558575445176</v>
      </c>
      <c r="S61" s="196">
        <f t="shared" si="20"/>
        <v>4.5878044078905096E-3</v>
      </c>
      <c r="T61" s="198">
        <f t="shared" si="25"/>
        <v>4.5298819946707272E-2</v>
      </c>
      <c r="U61" s="195">
        <v>251</v>
      </c>
      <c r="V61" s="195">
        <v>34</v>
      </c>
      <c r="W61" s="195">
        <v>32</v>
      </c>
      <c r="X61" s="195">
        <v>0</v>
      </c>
      <c r="Y61" s="195">
        <v>11</v>
      </c>
      <c r="Z61" s="195">
        <v>42</v>
      </c>
      <c r="AA61" s="196">
        <f t="shared" si="33"/>
        <v>2.8181818181818183</v>
      </c>
      <c r="AB61" s="197">
        <f t="shared" si="22"/>
        <v>0.23529411764705888</v>
      </c>
      <c r="AC61" s="195">
        <f t="shared" si="26"/>
        <v>31</v>
      </c>
      <c r="AD61" s="195">
        <f t="shared" si="27"/>
        <v>8</v>
      </c>
      <c r="AE61" s="196">
        <f t="shared" si="23"/>
        <v>1.5540590542440613E-3</v>
      </c>
      <c r="AF61" s="198">
        <f t="shared" si="34"/>
        <v>8.8821215581778965E-4</v>
      </c>
      <c r="AG61" s="198">
        <f t="shared" si="34"/>
        <v>5.9598651147946923E-5</v>
      </c>
      <c r="AH61" s="50"/>
      <c r="AI61" s="50"/>
      <c r="AJ61" s="50"/>
    </row>
    <row r="62" spans="2:36" x14ac:dyDescent="0.25">
      <c r="B62" s="194" t="s">
        <v>216</v>
      </c>
      <c r="C62" s="195">
        <v>624</v>
      </c>
      <c r="D62" s="195">
        <v>185</v>
      </c>
      <c r="E62" s="195">
        <v>214</v>
      </c>
      <c r="F62" s="195">
        <v>506</v>
      </c>
      <c r="G62" s="195">
        <v>488</v>
      </c>
      <c r="H62" s="196">
        <f t="shared" si="29"/>
        <v>-3.5573122529644285E-2</v>
      </c>
      <c r="I62" s="197">
        <f t="shared" si="30"/>
        <v>-0.21794871794871795</v>
      </c>
      <c r="J62" s="196">
        <f t="shared" si="19"/>
        <v>3.8679506994808385E-3</v>
      </c>
      <c r="K62" s="198">
        <f t="shared" si="24"/>
        <v>6.576819407008086E-2</v>
      </c>
      <c r="L62" s="195">
        <v>642</v>
      </c>
      <c r="M62" s="195">
        <v>216</v>
      </c>
      <c r="N62" s="195">
        <v>137</v>
      </c>
      <c r="O62" s="195">
        <v>470</v>
      </c>
      <c r="P62" s="195">
        <v>415</v>
      </c>
      <c r="Q62" s="196">
        <f t="shared" si="31"/>
        <v>-0.11702127659574468</v>
      </c>
      <c r="R62" s="197">
        <f t="shared" si="32"/>
        <v>-0.35358255451713394</v>
      </c>
      <c r="S62" s="196">
        <f t="shared" si="20"/>
        <v>8.8886033112724628E-4</v>
      </c>
      <c r="T62" s="198">
        <f t="shared" si="25"/>
        <v>5.5929919137466311E-2</v>
      </c>
      <c r="U62" s="195">
        <v>350</v>
      </c>
      <c r="V62" s="195">
        <v>296</v>
      </c>
      <c r="W62" s="195">
        <v>106</v>
      </c>
      <c r="X62" s="195">
        <v>57</v>
      </c>
      <c r="Y62" s="195">
        <v>159</v>
      </c>
      <c r="Z62" s="195">
        <v>131</v>
      </c>
      <c r="AA62" s="196">
        <f t="shared" si="33"/>
        <v>-0.17610062893081757</v>
      </c>
      <c r="AB62" s="197">
        <f t="shared" si="22"/>
        <v>-0.55743243243243246</v>
      </c>
      <c r="AC62" s="195">
        <f t="shared" si="26"/>
        <v>-28</v>
      </c>
      <c r="AD62" s="195">
        <f t="shared" si="27"/>
        <v>-165</v>
      </c>
      <c r="AE62" s="196">
        <f t="shared" si="23"/>
        <v>4.8471841929993336E-3</v>
      </c>
      <c r="AF62" s="198">
        <f t="shared" si="34"/>
        <v>1.7654986522911052E-2</v>
      </c>
      <c r="AG62" s="198">
        <f t="shared" si="34"/>
        <v>-2.3733238400379727E-5</v>
      </c>
      <c r="AH62" s="50"/>
      <c r="AI62" s="50"/>
      <c r="AJ62" s="50"/>
    </row>
    <row r="63" spans="2:36" x14ac:dyDescent="0.25">
      <c r="B63" s="194" t="s">
        <v>242</v>
      </c>
      <c r="C63" s="195">
        <v>353</v>
      </c>
      <c r="D63" s="195">
        <v>177</v>
      </c>
      <c r="E63" s="195">
        <v>373</v>
      </c>
      <c r="F63" s="195">
        <v>1042</v>
      </c>
      <c r="G63" s="195">
        <v>833</v>
      </c>
      <c r="H63" s="196">
        <f t="shared" si="29"/>
        <v>-0.20057581573896355</v>
      </c>
      <c r="I63" s="197">
        <f t="shared" si="30"/>
        <v>1.3597733711048159</v>
      </c>
      <c r="J63" s="196">
        <f t="shared" si="19"/>
        <v>6.6024650259580708E-3</v>
      </c>
      <c r="K63" s="198">
        <f t="shared" si="24"/>
        <v>0.1114679512913154</v>
      </c>
      <c r="L63" s="195">
        <v>795</v>
      </c>
      <c r="M63" s="195">
        <v>107</v>
      </c>
      <c r="N63" s="195">
        <v>425</v>
      </c>
      <c r="O63" s="195">
        <v>1133</v>
      </c>
      <c r="P63" s="195">
        <v>936</v>
      </c>
      <c r="Q63" s="196">
        <f t="shared" si="31"/>
        <v>-0.17387466902030013</v>
      </c>
      <c r="R63" s="197">
        <f t="shared" si="32"/>
        <v>0.1773584905660377</v>
      </c>
      <c r="S63" s="196">
        <f t="shared" si="20"/>
        <v>2.0047548673135002E-3</v>
      </c>
      <c r="T63" s="198">
        <f t="shared" si="25"/>
        <v>0.12525090325170615</v>
      </c>
      <c r="U63" s="195">
        <v>56</v>
      </c>
      <c r="V63" s="195">
        <v>61</v>
      </c>
      <c r="W63" s="195">
        <v>7</v>
      </c>
      <c r="X63" s="195">
        <v>39</v>
      </c>
      <c r="Y63" s="195">
        <v>54</v>
      </c>
      <c r="Z63" s="195">
        <v>80</v>
      </c>
      <c r="AA63" s="196">
        <f t="shared" si="33"/>
        <v>0.4814814814814814</v>
      </c>
      <c r="AB63" s="197">
        <f t="shared" si="22"/>
        <v>0.31147540983606548</v>
      </c>
      <c r="AC63" s="195">
        <f t="shared" si="26"/>
        <v>26</v>
      </c>
      <c r="AD63" s="195">
        <f t="shared" si="27"/>
        <v>19</v>
      </c>
      <c r="AE63" s="196">
        <f t="shared" si="23"/>
        <v>2.9601124842744022E-3</v>
      </c>
      <c r="AF63" s="198">
        <f t="shared" si="34"/>
        <v>1.070520540612873E-2</v>
      </c>
      <c r="AG63" s="198">
        <f t="shared" si="34"/>
        <v>6.4429476981330304E-5</v>
      </c>
      <c r="AH63" s="50"/>
      <c r="AI63" s="50"/>
      <c r="AJ63" s="50"/>
    </row>
    <row r="64" spans="2:36" x14ac:dyDescent="0.25">
      <c r="B64" s="194" t="s">
        <v>228</v>
      </c>
      <c r="C64" s="195">
        <v>219</v>
      </c>
      <c r="D64" s="195">
        <v>54</v>
      </c>
      <c r="E64" s="195">
        <v>133</v>
      </c>
      <c r="F64" s="195">
        <v>439</v>
      </c>
      <c r="G64" s="195">
        <v>564</v>
      </c>
      <c r="H64" s="196">
        <f t="shared" si="29"/>
        <v>0.28473804100227795</v>
      </c>
      <c r="I64" s="197">
        <f t="shared" si="30"/>
        <v>1.5753424657534247</v>
      </c>
      <c r="J64" s="196">
        <f t="shared" si="19"/>
        <v>4.4703364641540842E-3</v>
      </c>
      <c r="K64" s="198">
        <f t="shared" si="24"/>
        <v>8.3567935990517109E-2</v>
      </c>
      <c r="L64" s="195">
        <v>406</v>
      </c>
      <c r="M64" s="195">
        <v>85</v>
      </c>
      <c r="N64" s="195">
        <v>240</v>
      </c>
      <c r="O64" s="195">
        <v>532</v>
      </c>
      <c r="P64" s="195">
        <v>780</v>
      </c>
      <c r="Q64" s="196">
        <f t="shared" si="31"/>
        <v>0.46616541353383467</v>
      </c>
      <c r="R64" s="197">
        <f t="shared" si="32"/>
        <v>0.92118226600985231</v>
      </c>
      <c r="S64" s="196">
        <f t="shared" si="20"/>
        <v>1.6706290560945833E-3</v>
      </c>
      <c r="T64" s="198">
        <f t="shared" si="25"/>
        <v>0.11557267743369389</v>
      </c>
      <c r="U64" s="195">
        <v>13</v>
      </c>
      <c r="V64" s="195">
        <v>21</v>
      </c>
      <c r="W64" s="195">
        <v>10</v>
      </c>
      <c r="X64" s="195">
        <v>23</v>
      </c>
      <c r="Y64" s="195">
        <v>20</v>
      </c>
      <c r="Z64" s="195">
        <v>26</v>
      </c>
      <c r="AA64" s="196">
        <f t="shared" si="33"/>
        <v>0.30000000000000004</v>
      </c>
      <c r="AB64" s="197">
        <f t="shared" si="22"/>
        <v>0.23809523809523814</v>
      </c>
      <c r="AC64" s="195">
        <f t="shared" si="26"/>
        <v>6</v>
      </c>
      <c r="AD64" s="195">
        <f t="shared" si="27"/>
        <v>5</v>
      </c>
      <c r="AE64" s="196">
        <f t="shared" si="23"/>
        <v>9.6203655738918081E-4</v>
      </c>
      <c r="AF64" s="198">
        <f t="shared" si="34"/>
        <v>3.8524225811231295E-3</v>
      </c>
      <c r="AG64" s="198">
        <f t="shared" si="34"/>
        <v>4.4451029782189964E-5</v>
      </c>
      <c r="AH64" s="50"/>
      <c r="AI64" s="50"/>
      <c r="AJ64" s="50"/>
    </row>
    <row r="65" spans="2:36" x14ac:dyDescent="0.25">
      <c r="B65" s="194" t="s">
        <v>238</v>
      </c>
      <c r="C65" s="195">
        <v>323</v>
      </c>
      <c r="D65" s="195">
        <v>103</v>
      </c>
      <c r="E65" s="195">
        <v>75</v>
      </c>
      <c r="F65" s="195">
        <v>374</v>
      </c>
      <c r="G65" s="195">
        <v>297</v>
      </c>
      <c r="H65" s="196">
        <f t="shared" si="29"/>
        <v>-0.20588235294117652</v>
      </c>
      <c r="I65" s="197">
        <f t="shared" si="30"/>
        <v>-8.0495356037151744E-2</v>
      </c>
      <c r="J65" s="196">
        <f t="shared" si="19"/>
        <v>2.3540601593151824E-3</v>
      </c>
      <c r="K65" s="198">
        <f t="shared" si="24"/>
        <v>5.9388122375524897E-2</v>
      </c>
      <c r="L65" s="195">
        <v>332</v>
      </c>
      <c r="M65" s="195">
        <v>83</v>
      </c>
      <c r="N65" s="195">
        <v>47</v>
      </c>
      <c r="O65" s="195">
        <v>225</v>
      </c>
      <c r="P65" s="195">
        <v>438</v>
      </c>
      <c r="Q65" s="196">
        <f t="shared" si="31"/>
        <v>0.94666666666666677</v>
      </c>
      <c r="R65" s="197">
        <f t="shared" si="32"/>
        <v>0.31927710843373491</v>
      </c>
      <c r="S65" s="196">
        <f t="shared" si="20"/>
        <v>9.3812246996080443E-4</v>
      </c>
      <c r="T65" s="198">
        <f t="shared" si="25"/>
        <v>8.7582483503299335E-2</v>
      </c>
      <c r="U65" s="195">
        <v>20</v>
      </c>
      <c r="V65" s="195">
        <v>16</v>
      </c>
      <c r="W65" s="195">
        <v>8</v>
      </c>
      <c r="X65" s="195">
        <v>11</v>
      </c>
      <c r="Y65" s="195">
        <v>38</v>
      </c>
      <c r="Z65" s="195">
        <v>36</v>
      </c>
      <c r="AA65" s="196">
        <f t="shared" si="33"/>
        <v>-5.2631578947368474E-2</v>
      </c>
      <c r="AB65" s="197">
        <f t="shared" si="22"/>
        <v>1.25</v>
      </c>
      <c r="AC65" s="195">
        <f t="shared" si="26"/>
        <v>-2</v>
      </c>
      <c r="AD65" s="195">
        <f t="shared" si="27"/>
        <v>20</v>
      </c>
      <c r="AE65" s="196">
        <f t="shared" si="23"/>
        <v>1.332050617923481E-3</v>
      </c>
      <c r="AF65" s="198">
        <f t="shared" si="34"/>
        <v>7.1985602879424118E-3</v>
      </c>
      <c r="AG65" s="198">
        <f t="shared" si="34"/>
        <v>-1.0524210947284237E-5</v>
      </c>
      <c r="AH65" s="50"/>
      <c r="AI65" s="50"/>
      <c r="AJ65" s="50"/>
    </row>
    <row r="66" spans="2:36" x14ac:dyDescent="0.25">
      <c r="B66" s="194" t="s">
        <v>234</v>
      </c>
      <c r="C66" s="195">
        <v>6</v>
      </c>
      <c r="D66" s="195">
        <v>4</v>
      </c>
      <c r="E66" s="195">
        <v>62</v>
      </c>
      <c r="F66" s="195">
        <v>109</v>
      </c>
      <c r="G66" s="195">
        <v>26</v>
      </c>
      <c r="H66" s="196">
        <f t="shared" si="29"/>
        <v>-0.76146788990825687</v>
      </c>
      <c r="I66" s="197">
        <f t="shared" si="30"/>
        <v>3.333333333333333</v>
      </c>
      <c r="J66" s="196">
        <f t="shared" si="19"/>
        <v>2.0607934054611026E-4</v>
      </c>
      <c r="K66" s="198">
        <f t="shared" si="24"/>
        <v>3.7089871611982884E-2</v>
      </c>
      <c r="L66" s="195">
        <v>121</v>
      </c>
      <c r="M66" s="195">
        <v>78</v>
      </c>
      <c r="N66" s="195">
        <v>205</v>
      </c>
      <c r="O66" s="195">
        <v>187</v>
      </c>
      <c r="P66" s="195">
        <v>342</v>
      </c>
      <c r="Q66" s="196">
        <f t="shared" si="31"/>
        <v>0.82887700534759357</v>
      </c>
      <c r="R66" s="197">
        <f t="shared" si="32"/>
        <v>1.8264462809917354</v>
      </c>
      <c r="S66" s="196">
        <f t="shared" si="20"/>
        <v>7.3250658613377884E-4</v>
      </c>
      <c r="T66" s="198">
        <f t="shared" si="25"/>
        <v>0.48787446504992865</v>
      </c>
      <c r="U66" s="195">
        <v>0</v>
      </c>
      <c r="V66" s="195">
        <v>8</v>
      </c>
      <c r="W66" s="195">
        <v>0</v>
      </c>
      <c r="X66" s="195">
        <v>3</v>
      </c>
      <c r="Y66" s="195">
        <v>1</v>
      </c>
      <c r="Z66" s="195">
        <v>0</v>
      </c>
      <c r="AA66" s="196">
        <f t="shared" si="33"/>
        <v>-1</v>
      </c>
      <c r="AB66" s="197">
        <f t="shared" si="22"/>
        <v>-1</v>
      </c>
      <c r="AC66" s="195">
        <f t="shared" si="26"/>
        <v>-1</v>
      </c>
      <c r="AD66" s="195">
        <f t="shared" si="27"/>
        <v>-8</v>
      </c>
      <c r="AE66" s="196">
        <f t="shared" si="23"/>
        <v>0</v>
      </c>
      <c r="AF66" s="198">
        <f t="shared" si="34"/>
        <v>0</v>
      </c>
      <c r="AG66" s="198">
        <f t="shared" si="34"/>
        <v>-1.4265335235378032E-3</v>
      </c>
      <c r="AH66" s="50"/>
      <c r="AI66" s="50"/>
      <c r="AJ66" s="50"/>
    </row>
    <row r="67" spans="2:36" x14ac:dyDescent="0.25">
      <c r="B67" s="194" t="s">
        <v>240</v>
      </c>
      <c r="C67" s="195">
        <v>262</v>
      </c>
      <c r="D67" s="195">
        <v>56</v>
      </c>
      <c r="E67" s="195">
        <v>48</v>
      </c>
      <c r="F67" s="195">
        <v>78</v>
      </c>
      <c r="G67" s="195">
        <v>58</v>
      </c>
      <c r="H67" s="196">
        <f t="shared" si="29"/>
        <v>-0.25641025641025639</v>
      </c>
      <c r="I67" s="197">
        <f t="shared" si="30"/>
        <v>-0.77862595419847325</v>
      </c>
      <c r="J67" s="196">
        <f t="shared" si="19"/>
        <v>4.5971545198747671E-4</v>
      </c>
      <c r="K67" s="198">
        <f t="shared" si="24"/>
        <v>2.9233870967741934E-2</v>
      </c>
      <c r="L67" s="195">
        <v>253</v>
      </c>
      <c r="M67" s="195">
        <v>106</v>
      </c>
      <c r="N67" s="195">
        <v>81</v>
      </c>
      <c r="O67" s="195">
        <v>143</v>
      </c>
      <c r="P67" s="195">
        <v>129</v>
      </c>
      <c r="Q67" s="196">
        <f t="shared" si="31"/>
        <v>-9.7902097902097918E-2</v>
      </c>
      <c r="R67" s="197">
        <f t="shared" si="32"/>
        <v>-0.49011857707509876</v>
      </c>
      <c r="S67" s="196">
        <f t="shared" si="20"/>
        <v>2.7629634389256572E-4</v>
      </c>
      <c r="T67" s="198">
        <f t="shared" si="25"/>
        <v>6.5020161290322578E-2</v>
      </c>
      <c r="U67" s="195">
        <v>33</v>
      </c>
      <c r="V67" s="195">
        <v>98</v>
      </c>
      <c r="W67" s="195">
        <v>12</v>
      </c>
      <c r="X67" s="195">
        <v>26</v>
      </c>
      <c r="Y67" s="195">
        <v>22</v>
      </c>
      <c r="Z67" s="195">
        <v>22</v>
      </c>
      <c r="AA67" s="196">
        <f t="shared" si="33"/>
        <v>0</v>
      </c>
      <c r="AB67" s="197">
        <f t="shared" si="22"/>
        <v>-0.77551020408163263</v>
      </c>
      <c r="AC67" s="195">
        <f t="shared" si="26"/>
        <v>0</v>
      </c>
      <c r="AD67" s="195">
        <f t="shared" si="27"/>
        <v>-76</v>
      </c>
      <c r="AE67" s="196">
        <f t="shared" si="23"/>
        <v>8.1403093317546072E-4</v>
      </c>
      <c r="AF67" s="198">
        <f t="shared" si="34"/>
        <v>1.1088709677419355E-2</v>
      </c>
      <c r="AG67" s="198">
        <f t="shared" si="34"/>
        <v>0</v>
      </c>
      <c r="AH67" s="50"/>
      <c r="AI67" s="50"/>
      <c r="AJ67" s="50"/>
    </row>
    <row r="68" spans="2:36" x14ac:dyDescent="0.25">
      <c r="B68" s="194" t="s">
        <v>218</v>
      </c>
      <c r="C68" s="195">
        <v>15</v>
      </c>
      <c r="D68" s="195">
        <v>15</v>
      </c>
      <c r="E68" s="195">
        <v>5</v>
      </c>
      <c r="F68" s="195">
        <v>10</v>
      </c>
      <c r="G68" s="195">
        <v>44</v>
      </c>
      <c r="H68" s="196">
        <f t="shared" si="29"/>
        <v>3.4000000000000004</v>
      </c>
      <c r="I68" s="197">
        <f t="shared" si="30"/>
        <v>1.9333333333333331</v>
      </c>
      <c r="J68" s="196">
        <f t="shared" si="19"/>
        <v>3.4874965323187889E-4</v>
      </c>
      <c r="K68" s="198">
        <f t="shared" si="24"/>
        <v>3.4003091190108192E-2</v>
      </c>
      <c r="L68" s="195">
        <v>116</v>
      </c>
      <c r="M68" s="195">
        <v>75</v>
      </c>
      <c r="N68" s="195">
        <v>14</v>
      </c>
      <c r="O68" s="195">
        <v>143</v>
      </c>
      <c r="P68" s="195">
        <v>203</v>
      </c>
      <c r="Q68" s="196">
        <f t="shared" si="31"/>
        <v>0.41958041958041958</v>
      </c>
      <c r="R68" s="197">
        <f t="shared" si="32"/>
        <v>0.75</v>
      </c>
      <c r="S68" s="196">
        <f t="shared" si="20"/>
        <v>4.347919210092313E-4</v>
      </c>
      <c r="T68" s="198">
        <f t="shared" si="25"/>
        <v>0.15687789799072643</v>
      </c>
      <c r="U68" s="195">
        <v>12</v>
      </c>
      <c r="V68" s="195">
        <v>11</v>
      </c>
      <c r="W68" s="195">
        <v>1</v>
      </c>
      <c r="X68" s="195">
        <v>12</v>
      </c>
      <c r="Y68" s="195">
        <v>12</v>
      </c>
      <c r="Z68" s="195">
        <v>8</v>
      </c>
      <c r="AA68" s="196">
        <f t="shared" si="33"/>
        <v>-0.33333333333333337</v>
      </c>
      <c r="AB68" s="197">
        <f t="shared" si="22"/>
        <v>-0.27272727272727271</v>
      </c>
      <c r="AC68" s="195">
        <f t="shared" si="26"/>
        <v>-4</v>
      </c>
      <c r="AD68" s="195">
        <f t="shared" si="27"/>
        <v>-3</v>
      </c>
      <c r="AE68" s="196">
        <f t="shared" si="23"/>
        <v>2.9601124842744024E-4</v>
      </c>
      <c r="AF68" s="198">
        <f t="shared" si="34"/>
        <v>6.1823802163833074E-3</v>
      </c>
      <c r="AG68" s="198">
        <f t="shared" si="34"/>
        <v>-2.5759917568263783E-4</v>
      </c>
      <c r="AH68" s="50"/>
      <c r="AI68" s="50"/>
      <c r="AJ68" s="50"/>
    </row>
    <row r="69" spans="2:36" x14ac:dyDescent="0.25">
      <c r="B69" s="200" t="s">
        <v>386</v>
      </c>
      <c r="C69" s="201">
        <f>C44-SUM(C45:C68)</f>
        <v>3098</v>
      </c>
      <c r="D69" s="201">
        <f>D44-SUM(D45:D68)</f>
        <v>1397</v>
      </c>
      <c r="E69" s="201">
        <f>E44-SUM(E45:E68)</f>
        <v>2170</v>
      </c>
      <c r="F69" s="201">
        <f>F44-SUM(F45:F68)</f>
        <v>8427</v>
      </c>
      <c r="G69" s="201">
        <f>G44-SUM(G45:G68)</f>
        <v>2555</v>
      </c>
      <c r="H69" s="202">
        <f t="shared" si="29"/>
        <v>-0.69680787943514888</v>
      </c>
      <c r="I69" s="203">
        <f t="shared" si="30"/>
        <v>-0.17527437056165263</v>
      </c>
      <c r="J69" s="202">
        <f t="shared" si="19"/>
        <v>2.0251258272896602E-2</v>
      </c>
      <c r="K69" s="204">
        <f t="shared" si="24"/>
        <v>3.7103730703881732E-2</v>
      </c>
      <c r="L69" s="201">
        <f>L44-SUM(L45:L68)</f>
        <v>7182</v>
      </c>
      <c r="M69" s="201">
        <f>M44-SUM(M45:M68)</f>
        <v>2456</v>
      </c>
      <c r="N69" s="201">
        <f>N44-SUM(N45:N68)</f>
        <v>2295</v>
      </c>
      <c r="O69" s="201">
        <f>O44-SUM(O45:O68)</f>
        <v>8169</v>
      </c>
      <c r="P69" s="201">
        <f>P44-SUM(P45:P68)</f>
        <v>7453</v>
      </c>
      <c r="Q69" s="202">
        <f t="shared" si="31"/>
        <v>-8.764842698004649E-2</v>
      </c>
      <c r="R69" s="203">
        <f t="shared" si="32"/>
        <v>3.7733221943748285E-2</v>
      </c>
      <c r="S69" s="202">
        <f t="shared" si="20"/>
        <v>1.5963074814196062E-2</v>
      </c>
      <c r="T69" s="204">
        <f t="shared" si="25"/>
        <v>0.10823252639374972</v>
      </c>
      <c r="U69" s="201">
        <f t="shared" ref="U69:Z69" si="35">U44-SUM(U45:U68)</f>
        <v>716</v>
      </c>
      <c r="V69" s="201">
        <f t="shared" si="35"/>
        <v>550</v>
      </c>
      <c r="W69" s="201">
        <f t="shared" si="35"/>
        <v>130</v>
      </c>
      <c r="X69" s="201">
        <f t="shared" si="35"/>
        <v>397</v>
      </c>
      <c r="Y69" s="201">
        <f t="shared" si="35"/>
        <v>2757</v>
      </c>
      <c r="Z69" s="201">
        <f t="shared" si="35"/>
        <v>2091</v>
      </c>
      <c r="AA69" s="202">
        <f t="shared" si="33"/>
        <v>-0.2415669205658324</v>
      </c>
      <c r="AB69" s="203">
        <f t="shared" si="22"/>
        <v>2.8018181818181818</v>
      </c>
      <c r="AC69" s="201">
        <f>Z69-Y69</f>
        <v>-666</v>
      </c>
      <c r="AD69" s="201">
        <f t="shared" si="27"/>
        <v>1541</v>
      </c>
      <c r="AE69" s="202">
        <f t="shared" si="23"/>
        <v>7.73699400577222E-2</v>
      </c>
      <c r="AF69" s="204">
        <f t="shared" si="34"/>
        <v>3.0365518943959571E-2</v>
      </c>
      <c r="AG69" s="204">
        <f t="shared" si="34"/>
        <v>-3.5080367779415402E-6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086EB-2843-4948-8E86-98398BB188A8}">
  <sheetPr>
    <pageSetUpPr fitToPage="1"/>
  </sheetPr>
  <dimension ref="A1:AF71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1" width="11.7109375" customWidth="1"/>
    <col min="22" max="25" width="11" customWidth="1"/>
    <col min="26" max="29" width="10.5703125" customWidth="1"/>
  </cols>
  <sheetData>
    <row r="1" spans="1:30" ht="42.75" customHeight="1" x14ac:dyDescent="0.25"/>
    <row r="3" spans="1:30" ht="42" customHeight="1" thickBot="1" x14ac:dyDescent="0.3">
      <c r="B3" s="52" t="s">
        <v>403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</row>
    <row r="4" spans="1:30" ht="6" customHeight="1" x14ac:dyDescent="0.25"/>
    <row r="5" spans="1:30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2"/>
    </row>
    <row r="6" spans="1:30" s="184" customFormat="1" ht="72" customHeight="1" x14ac:dyDescent="0.25">
      <c r="B6" s="180"/>
      <c r="C6" s="181" t="s">
        <v>529</v>
      </c>
      <c r="D6" s="181" t="s">
        <v>530</v>
      </c>
      <c r="E6" s="181" t="s">
        <v>531</v>
      </c>
      <c r="F6" s="181" t="s">
        <v>532</v>
      </c>
      <c r="G6" s="181" t="s">
        <v>533</v>
      </c>
      <c r="H6" s="182" t="str">
        <f>CONCATENATE("var. ",RIGHT(G6,2),"/",RIGHT(F6,2))</f>
        <v>var. 23/22</v>
      </c>
      <c r="I6" s="182" t="str">
        <f>CONCATENATE("var. ",RIGHT(G6,2),"/",RIGHT(C6,2))</f>
        <v>var. 23/19</v>
      </c>
      <c r="J6" s="182" t="str">
        <f>CONCATENATE("Cuota s/ total lugares de residencia ",RIGHT(G6,4))</f>
        <v>Cuota s/ total lugares de residencia 2023</v>
      </c>
      <c r="K6" s="183" t="str">
        <f>CONCATENATE("cuota s/ Canarias ",RIGHT(G6,4))</f>
        <v>cuota s/ Canarias 2023</v>
      </c>
      <c r="L6" s="181" t="s">
        <v>529</v>
      </c>
      <c r="M6" s="181" t="s">
        <v>530</v>
      </c>
      <c r="N6" s="181" t="s">
        <v>531</v>
      </c>
      <c r="O6" s="181" t="s">
        <v>532</v>
      </c>
      <c r="P6" s="181" t="s">
        <v>533</v>
      </c>
      <c r="Q6" s="182" t="str">
        <f>CONCATENATE("var. ",RIGHT(P6,2),"/",RIGHT(O6,2))</f>
        <v>var. 23/22</v>
      </c>
      <c r="R6" s="182" t="str">
        <f>CONCATENATE("var. ",RIGHT(P6,2),"/",RIGHT(L6,2))</f>
        <v>var. 23/19</v>
      </c>
      <c r="S6" s="182" t="str">
        <f>CONCATENATE("Cuota s/ total lugares de residencia ",RIGHT(P6,4))</f>
        <v>Cuota s/ total lugares de residencia 2023</v>
      </c>
      <c r="T6" s="183" t="str">
        <f>CONCATENATE("cuota s/ Canarias ",RIGHT(P6,4))</f>
        <v>cuota s/ Canarias 2023</v>
      </c>
      <c r="U6" s="181" t="s">
        <v>529</v>
      </c>
      <c r="V6" s="181" t="s">
        <v>530</v>
      </c>
      <c r="W6" s="181" t="s">
        <v>531</v>
      </c>
      <c r="X6" s="181" t="s">
        <v>532</v>
      </c>
      <c r="Y6" s="181" t="s">
        <v>533</v>
      </c>
      <c r="Z6" s="182" t="str">
        <f>CONCATENATE("var. ",RIGHT(Y6,2),"/",RIGHT(X6,2))</f>
        <v>var. 23/22</v>
      </c>
      <c r="AA6" s="182" t="str">
        <f>CONCATENATE("var. ",RIGHT(Y6,2),"/",RIGHT(U6,2))</f>
        <v>var. 23/19</v>
      </c>
      <c r="AB6" s="182" t="str">
        <f>CONCATENATE("Cuota s/ total lugares de residencia ",RIGHT(Y6,4))</f>
        <v>Cuota s/ total lugares de residencia 2023</v>
      </c>
      <c r="AC6" s="183" t="str">
        <f>CONCATENATE("cuota s/ Canarias ",RIGHT(Y6,4))</f>
        <v>cuota s/ Canarias 2023</v>
      </c>
    </row>
    <row r="7" spans="1:30" x14ac:dyDescent="0.25">
      <c r="A7" s="1"/>
      <c r="B7" s="185" t="s">
        <v>134</v>
      </c>
      <c r="C7" s="186">
        <f>C8+C11</f>
        <v>783862</v>
      </c>
      <c r="D7" s="186">
        <f>D8+D11</f>
        <v>354715</v>
      </c>
      <c r="E7" s="186">
        <f>E8+E11</f>
        <v>383164</v>
      </c>
      <c r="F7" s="186">
        <f>F8+F11</f>
        <v>1004952</v>
      </c>
      <c r="G7" s="186">
        <f>G8+G11</f>
        <v>1044928</v>
      </c>
      <c r="H7" s="187">
        <f t="shared" ref="H7:H36" si="0">IFERROR(G7/F7-1,"-")</f>
        <v>3.9779014321082107E-2</v>
      </c>
      <c r="I7" s="187">
        <f t="shared" ref="I7:I36" si="1">IFERROR(G7/C7-1,"-")</f>
        <v>0.33305097070657852</v>
      </c>
      <c r="J7" s="187">
        <f t="shared" ref="J7:J36" si="2">G7/G$7</f>
        <v>1</v>
      </c>
      <c r="K7" s="188">
        <f t="shared" ref="K7:K36" si="3">G7/$G7</f>
        <v>1</v>
      </c>
      <c r="L7" s="186">
        <f>L8+L11</f>
        <v>184633</v>
      </c>
      <c r="M7" s="186">
        <f>M8+M11</f>
        <v>62284</v>
      </c>
      <c r="N7" s="186">
        <f>N8+N11</f>
        <v>125017</v>
      </c>
      <c r="O7" s="186">
        <f>O8+O11</f>
        <v>241307</v>
      </c>
      <c r="P7" s="186">
        <f>P8+P11</f>
        <v>287591</v>
      </c>
      <c r="Q7" s="187">
        <f>IFERROR(P7/O7-1,"-")</f>
        <v>0.19180545943549099</v>
      </c>
      <c r="R7" s="187">
        <f>IFERROR(P7/L7-1,"-")</f>
        <v>0.55763595890225481</v>
      </c>
      <c r="S7" s="187">
        <f>P7/P$7</f>
        <v>1</v>
      </c>
      <c r="T7" s="188">
        <f t="shared" ref="T7:T36" si="4">P7/$G7</f>
        <v>0.27522566148098243</v>
      </c>
      <c r="U7" s="186">
        <f>U8+U11</f>
        <v>395611</v>
      </c>
      <c r="V7" s="186">
        <f>V8+V11</f>
        <v>137076</v>
      </c>
      <c r="W7" s="186">
        <f>W8+W11</f>
        <v>191422</v>
      </c>
      <c r="X7" s="186">
        <f>X8+X11</f>
        <v>515241</v>
      </c>
      <c r="Y7" s="186">
        <f>Y8+Y11</f>
        <v>505018</v>
      </c>
      <c r="Z7" s="187">
        <f>IFERROR(Y7/X7-1,"-")</f>
        <v>-1.984120052557925E-2</v>
      </c>
      <c r="AA7" s="187">
        <f>IFERROR(Y7/U7-1,"-")</f>
        <v>0.27655196645189339</v>
      </c>
      <c r="AB7" s="187">
        <f>Y7/Y$7</f>
        <v>1</v>
      </c>
      <c r="AC7" s="188">
        <f t="shared" ref="AC7:AC36" si="5">Y7/$G7</f>
        <v>0.48330411281925645</v>
      </c>
      <c r="AD7" s="121"/>
    </row>
    <row r="8" spans="1:30" x14ac:dyDescent="0.25">
      <c r="A8" s="1" t="s">
        <v>166</v>
      </c>
      <c r="B8" s="189" t="s">
        <v>167</v>
      </c>
      <c r="C8" s="190">
        <v>159319</v>
      </c>
      <c r="D8" s="190">
        <v>94384</v>
      </c>
      <c r="E8" s="190">
        <v>187420</v>
      </c>
      <c r="F8" s="190">
        <v>195599</v>
      </c>
      <c r="G8" s="190">
        <v>185525</v>
      </c>
      <c r="H8" s="191">
        <f t="shared" si="0"/>
        <v>-5.1503330794124724E-2</v>
      </c>
      <c r="I8" s="192">
        <f t="shared" si="1"/>
        <v>0.16448760034898546</v>
      </c>
      <c r="J8" s="191">
        <f t="shared" si="2"/>
        <v>0.17754811814785326</v>
      </c>
      <c r="K8" s="193">
        <f t="shared" si="3"/>
        <v>1</v>
      </c>
      <c r="L8" s="190">
        <v>39653</v>
      </c>
      <c r="M8" s="190">
        <v>7610</v>
      </c>
      <c r="N8" s="190">
        <v>59254</v>
      </c>
      <c r="O8" s="190">
        <v>60416</v>
      </c>
      <c r="P8" s="190">
        <v>58235</v>
      </c>
      <c r="Q8" s="191">
        <f>IFERROR(P8/O8-1,"-")</f>
        <v>-3.6099708686440635E-2</v>
      </c>
      <c r="R8" s="192">
        <f>IFERROR(P8/L8-1,"-")</f>
        <v>0.46861523718255871</v>
      </c>
      <c r="S8" s="191">
        <f>P8/P$7</f>
        <v>0.2024924284835061</v>
      </c>
      <c r="T8" s="193">
        <f t="shared" si="4"/>
        <v>0.31389300633337824</v>
      </c>
      <c r="U8" s="190">
        <v>83516</v>
      </c>
      <c r="V8" s="190">
        <v>18882</v>
      </c>
      <c r="W8" s="190">
        <v>98981</v>
      </c>
      <c r="X8" s="190">
        <v>92312</v>
      </c>
      <c r="Y8" s="190">
        <v>91269</v>
      </c>
      <c r="Z8" s="191">
        <f>IFERROR(Y8/X8-1,"-")</f>
        <v>-1.1298639396828181E-2</v>
      </c>
      <c r="AA8" s="192">
        <f>IFERROR(Y8/U8-1,"-")</f>
        <v>9.2832511135590767E-2</v>
      </c>
      <c r="AB8" s="191">
        <f>Y8/Y$7</f>
        <v>0.18072425141282092</v>
      </c>
      <c r="AC8" s="193">
        <f t="shared" si="5"/>
        <v>0.49194987198490769</v>
      </c>
      <c r="AD8" s="121"/>
    </row>
    <row r="9" spans="1:30" x14ac:dyDescent="0.25">
      <c r="A9" s="206" t="s">
        <v>98</v>
      </c>
      <c r="B9" s="194" t="s">
        <v>98</v>
      </c>
      <c r="C9" s="195">
        <v>75315</v>
      </c>
      <c r="D9" s="195">
        <v>40468</v>
      </c>
      <c r="E9" s="195">
        <v>91489</v>
      </c>
      <c r="F9" s="195">
        <v>86102</v>
      </c>
      <c r="G9" s="195">
        <v>94313</v>
      </c>
      <c r="H9" s="196">
        <f t="shared" si="0"/>
        <v>9.5363638475296719E-2</v>
      </c>
      <c r="I9" s="197">
        <f t="shared" si="1"/>
        <v>0.25224722830777391</v>
      </c>
      <c r="J9" s="196">
        <f t="shared" si="2"/>
        <v>9.0257893366815709E-2</v>
      </c>
      <c r="K9" s="198">
        <f t="shared" si="3"/>
        <v>1</v>
      </c>
      <c r="L9" s="195">
        <v>17680</v>
      </c>
      <c r="M9" s="195">
        <v>2306</v>
      </c>
      <c r="N9" s="195">
        <v>30808</v>
      </c>
      <c r="O9" s="195">
        <v>25056</v>
      </c>
      <c r="P9" s="195">
        <v>30899</v>
      </c>
      <c r="Q9" s="196">
        <f>IFERROR(P9/O9-1,"-")</f>
        <v>0.2331976372924649</v>
      </c>
      <c r="R9" s="197">
        <f>IFERROR(P9/L9-1,"-")</f>
        <v>0.74768099547511313</v>
      </c>
      <c r="S9" s="196">
        <f>P9/P$7</f>
        <v>0.10744077526765441</v>
      </c>
      <c r="T9" s="198">
        <f t="shared" si="4"/>
        <v>0.32762185488744922</v>
      </c>
      <c r="U9" s="195">
        <v>45128</v>
      </c>
      <c r="V9" s="195">
        <v>7306</v>
      </c>
      <c r="W9" s="195">
        <v>52732</v>
      </c>
      <c r="X9" s="195">
        <v>49416</v>
      </c>
      <c r="Y9" s="195">
        <v>52286</v>
      </c>
      <c r="Z9" s="196">
        <f>IFERROR(Y9/X9-1,"-")</f>
        <v>5.8078355188602826E-2</v>
      </c>
      <c r="AA9" s="197">
        <f>IFERROR(Y9/U9-1,"-")</f>
        <v>0.15861549370678962</v>
      </c>
      <c r="AB9" s="196">
        <f>Y9/Y$7</f>
        <v>0.10353294338023596</v>
      </c>
      <c r="AC9" s="198">
        <f t="shared" si="5"/>
        <v>0.55438804830723232</v>
      </c>
      <c r="AD9" s="121"/>
    </row>
    <row r="10" spans="1:30" x14ac:dyDescent="0.25">
      <c r="A10" s="206" t="s">
        <v>171</v>
      </c>
      <c r="B10" s="194" t="s">
        <v>171</v>
      </c>
      <c r="C10" s="195">
        <v>84004</v>
      </c>
      <c r="D10" s="195">
        <v>53916</v>
      </c>
      <c r="E10" s="195">
        <v>95931</v>
      </c>
      <c r="F10" s="195">
        <v>109497</v>
      </c>
      <c r="G10" s="195">
        <v>91212</v>
      </c>
      <c r="H10" s="196">
        <f t="shared" si="0"/>
        <v>-0.16699087646236888</v>
      </c>
      <c r="I10" s="197">
        <f t="shared" si="1"/>
        <v>8.5805437836293574E-2</v>
      </c>
      <c r="J10" s="196">
        <f t="shared" si="2"/>
        <v>8.729022478103754E-2</v>
      </c>
      <c r="K10" s="198">
        <f t="shared" si="3"/>
        <v>1</v>
      </c>
      <c r="L10" s="195">
        <v>21973</v>
      </c>
      <c r="M10" s="195">
        <v>5304</v>
      </c>
      <c r="N10" s="195">
        <v>28446</v>
      </c>
      <c r="O10" s="195">
        <v>35360</v>
      </c>
      <c r="P10" s="195">
        <v>27336</v>
      </c>
      <c r="Q10" s="196">
        <f>IFERROR(P10/O10-1,"-")</f>
        <v>-0.22692307692307689</v>
      </c>
      <c r="R10" s="197">
        <f>IFERROR(P10/L10-1,"-")</f>
        <v>0.24407227051381231</v>
      </c>
      <c r="S10" s="196">
        <f>P10/P$7</f>
        <v>9.5051653215851684E-2</v>
      </c>
      <c r="T10" s="198">
        <f t="shared" si="4"/>
        <v>0.29969740823575847</v>
      </c>
      <c r="U10" s="195">
        <v>38388</v>
      </c>
      <c r="V10" s="195">
        <v>11576</v>
      </c>
      <c r="W10" s="195">
        <v>46249</v>
      </c>
      <c r="X10" s="195">
        <v>42896</v>
      </c>
      <c r="Y10" s="195">
        <v>38983</v>
      </c>
      <c r="Z10" s="196">
        <f>IFERROR(Y10/X10-1,"-")</f>
        <v>-9.1220626631853818E-2</v>
      </c>
      <c r="AA10" s="197">
        <f>IFERROR(Y10/U10-1,"-")</f>
        <v>1.5499635302698822E-2</v>
      </c>
      <c r="AB10" s="196">
        <f>Y10/Y$7</f>
        <v>7.7191308032584977E-2</v>
      </c>
      <c r="AC10" s="198">
        <f t="shared" si="5"/>
        <v>0.4273889400517476</v>
      </c>
      <c r="AD10" s="121"/>
    </row>
    <row r="11" spans="1:30" x14ac:dyDescent="0.25">
      <c r="A11" s="1"/>
      <c r="B11" s="189" t="s">
        <v>179</v>
      </c>
      <c r="C11" s="190">
        <v>624543</v>
      </c>
      <c r="D11" s="190">
        <v>260331</v>
      </c>
      <c r="E11" s="190">
        <v>195744</v>
      </c>
      <c r="F11" s="190">
        <v>809353</v>
      </c>
      <c r="G11" s="190">
        <v>859403</v>
      </c>
      <c r="H11" s="191">
        <f t="shared" si="0"/>
        <v>6.1839518726686693E-2</v>
      </c>
      <c r="I11" s="192">
        <f t="shared" si="1"/>
        <v>0.3760509684681439</v>
      </c>
      <c r="J11" s="191">
        <f t="shared" si="2"/>
        <v>0.82245188185214679</v>
      </c>
      <c r="K11" s="193">
        <f t="shared" si="3"/>
        <v>1</v>
      </c>
      <c r="L11" s="190">
        <v>144980</v>
      </c>
      <c r="M11" s="190">
        <v>54674</v>
      </c>
      <c r="N11" s="190">
        <v>65763</v>
      </c>
      <c r="O11" s="190">
        <v>180891</v>
      </c>
      <c r="P11" s="190">
        <v>229356</v>
      </c>
      <c r="Q11" s="191">
        <f>IFERROR(P11/O11-1,"-")</f>
        <v>0.26792377730235328</v>
      </c>
      <c r="R11" s="192">
        <f>IFERROR(P11/L11-1,"-")</f>
        <v>0.58198372189267489</v>
      </c>
      <c r="S11" s="191">
        <f>P11/P$7</f>
        <v>0.79750757151649387</v>
      </c>
      <c r="T11" s="193">
        <f t="shared" si="4"/>
        <v>0.26687828643837641</v>
      </c>
      <c r="U11" s="190">
        <v>312095</v>
      </c>
      <c r="V11" s="190">
        <v>118194</v>
      </c>
      <c r="W11" s="190">
        <v>92441</v>
      </c>
      <c r="X11" s="190">
        <v>422929</v>
      </c>
      <c r="Y11" s="190">
        <v>413749</v>
      </c>
      <c r="Z11" s="191">
        <f>IFERROR(Y11/X11-1,"-")</f>
        <v>-2.1705770945004921E-2</v>
      </c>
      <c r="AA11" s="192">
        <f>IFERROR(Y11/U11-1,"-")</f>
        <v>0.32571492654480205</v>
      </c>
      <c r="AB11" s="191">
        <f>Y11/Y$7</f>
        <v>0.81927574858717911</v>
      </c>
      <c r="AC11" s="193">
        <f t="shared" si="5"/>
        <v>0.48143769570271455</v>
      </c>
      <c r="AD11" s="121"/>
    </row>
    <row r="12" spans="1:30" s="113" customFormat="1" x14ac:dyDescent="0.25">
      <c r="B12" s="194" t="s">
        <v>183</v>
      </c>
      <c r="C12" s="195">
        <v>278878</v>
      </c>
      <c r="D12" s="195">
        <v>104414</v>
      </c>
      <c r="E12" s="195">
        <v>30347</v>
      </c>
      <c r="F12" s="195">
        <v>372174</v>
      </c>
      <c r="G12" s="195">
        <v>372788</v>
      </c>
      <c r="H12" s="196">
        <f t="shared" si="0"/>
        <v>1.6497659696808054E-3</v>
      </c>
      <c r="I12" s="197">
        <f t="shared" si="1"/>
        <v>0.33674223136998971</v>
      </c>
      <c r="J12" s="196">
        <f t="shared" si="2"/>
        <v>0.35675950878912233</v>
      </c>
      <c r="K12" s="198">
        <f t="shared" si="3"/>
        <v>1</v>
      </c>
      <c r="L12" s="195">
        <v>34893</v>
      </c>
      <c r="M12" s="195">
        <v>11552</v>
      </c>
      <c r="N12" s="195">
        <v>4535</v>
      </c>
      <c r="O12" s="195">
        <v>41790</v>
      </c>
      <c r="P12" s="195">
        <v>50755</v>
      </c>
      <c r="Q12" s="196">
        <f t="shared" ref="Q12:Q36" si="6">IFERROR(P12/O12-1,"-")</f>
        <v>0.21452500598229252</v>
      </c>
      <c r="R12" s="197">
        <f t="shared" ref="R12:R36" si="7">IFERROR(P12/L12-1,"-")</f>
        <v>0.45458974579428535</v>
      </c>
      <c r="S12" s="196">
        <f t="shared" ref="S12:S36" si="8">P12/P$7</f>
        <v>0.17648326964334768</v>
      </c>
      <c r="T12" s="198">
        <f t="shared" si="4"/>
        <v>0.13614976876938098</v>
      </c>
      <c r="U12" s="195">
        <v>165174</v>
      </c>
      <c r="V12" s="195">
        <v>59673</v>
      </c>
      <c r="W12" s="195">
        <v>19203</v>
      </c>
      <c r="X12" s="195">
        <v>227011</v>
      </c>
      <c r="Y12" s="195">
        <v>211699</v>
      </c>
      <c r="Z12" s="196">
        <f t="shared" ref="Z12:Z36" si="9">IFERROR(Y12/X12-1,"-")</f>
        <v>-6.7450475968124923E-2</v>
      </c>
      <c r="AA12" s="197">
        <f t="shared" ref="AA12:AA36" si="10">IFERROR(Y12/U12-1,"-")</f>
        <v>0.28167266034605931</v>
      </c>
      <c r="AB12" s="196">
        <f t="shared" ref="AB12:AB36" si="11">Y12/Y$7</f>
        <v>0.41919099913270419</v>
      </c>
      <c r="AC12" s="198">
        <f t="shared" si="5"/>
        <v>0.56788040387566119</v>
      </c>
      <c r="AD12" s="212"/>
    </row>
    <row r="13" spans="1:30" s="113" customFormat="1" x14ac:dyDescent="0.25">
      <c r="B13" s="194" t="s">
        <v>187</v>
      </c>
      <c r="C13" s="195">
        <v>103223</v>
      </c>
      <c r="D13" s="195">
        <v>48284</v>
      </c>
      <c r="E13" s="195">
        <v>41697</v>
      </c>
      <c r="F13" s="195">
        <v>106900</v>
      </c>
      <c r="G13" s="195">
        <v>127327</v>
      </c>
      <c r="H13" s="196">
        <f t="shared" si="0"/>
        <v>0.19108512628624874</v>
      </c>
      <c r="I13" s="197">
        <f t="shared" si="1"/>
        <v>0.23351384865776037</v>
      </c>
      <c r="J13" s="196">
        <f t="shared" si="2"/>
        <v>0.12185241471182703</v>
      </c>
      <c r="K13" s="198">
        <f t="shared" si="3"/>
        <v>1</v>
      </c>
      <c r="L13" s="195">
        <v>35008</v>
      </c>
      <c r="M13" s="195">
        <v>13930</v>
      </c>
      <c r="N13" s="195">
        <v>20170</v>
      </c>
      <c r="O13" s="195">
        <v>39420</v>
      </c>
      <c r="P13" s="195">
        <v>58703</v>
      </c>
      <c r="Q13" s="196">
        <f t="shared" si="6"/>
        <v>0.48916793505834599</v>
      </c>
      <c r="R13" s="197">
        <f t="shared" si="7"/>
        <v>0.67684529250457048</v>
      </c>
      <c r="S13" s="196">
        <f t="shared" si="8"/>
        <v>0.20411973949115236</v>
      </c>
      <c r="T13" s="198">
        <f t="shared" si="4"/>
        <v>0.46104125597870049</v>
      </c>
      <c r="U13" s="195">
        <v>37237</v>
      </c>
      <c r="V13" s="195">
        <v>14045</v>
      </c>
      <c r="W13" s="195">
        <v>12926</v>
      </c>
      <c r="X13" s="195">
        <v>36627</v>
      </c>
      <c r="Y13" s="195">
        <v>35848</v>
      </c>
      <c r="Z13" s="196">
        <f t="shared" si="9"/>
        <v>-2.1268463155595607E-2</v>
      </c>
      <c r="AA13" s="197">
        <f t="shared" si="10"/>
        <v>-3.7301608615087134E-2</v>
      </c>
      <c r="AB13" s="196">
        <f t="shared" si="11"/>
        <v>7.0983608505043386E-2</v>
      </c>
      <c r="AC13" s="198">
        <f t="shared" si="5"/>
        <v>0.2815427992491773</v>
      </c>
      <c r="AD13" s="212"/>
    </row>
    <row r="14" spans="1:30" x14ac:dyDescent="0.25">
      <c r="A14" s="1"/>
      <c r="B14" s="194" t="s">
        <v>191</v>
      </c>
      <c r="C14" s="195">
        <v>28225</v>
      </c>
      <c r="D14" s="195">
        <v>12929</v>
      </c>
      <c r="E14" s="195">
        <v>29120</v>
      </c>
      <c r="F14" s="195">
        <v>45697</v>
      </c>
      <c r="G14" s="195">
        <v>48261</v>
      </c>
      <c r="H14" s="196">
        <f t="shared" si="0"/>
        <v>5.61087161082785E-2</v>
      </c>
      <c r="I14" s="197">
        <f t="shared" si="1"/>
        <v>0.70986713906111598</v>
      </c>
      <c r="J14" s="196">
        <f t="shared" si="2"/>
        <v>4.6185957309977335E-2</v>
      </c>
      <c r="K14" s="198">
        <f t="shared" si="3"/>
        <v>1</v>
      </c>
      <c r="L14" s="195">
        <v>5282</v>
      </c>
      <c r="M14" s="195">
        <v>1242</v>
      </c>
      <c r="N14" s="195">
        <v>6373</v>
      </c>
      <c r="O14" s="195">
        <v>8613</v>
      </c>
      <c r="P14" s="195">
        <v>9750</v>
      </c>
      <c r="Q14" s="196">
        <f t="shared" si="6"/>
        <v>0.13200975269940796</v>
      </c>
      <c r="R14" s="197">
        <f t="shared" si="7"/>
        <v>0.84589170768648247</v>
      </c>
      <c r="S14" s="196">
        <f t="shared" si="8"/>
        <v>3.3902312659297405E-2</v>
      </c>
      <c r="T14" s="198">
        <f t="shared" si="4"/>
        <v>0.20202648100951079</v>
      </c>
      <c r="U14" s="195">
        <v>13323</v>
      </c>
      <c r="V14" s="195">
        <v>5467</v>
      </c>
      <c r="W14" s="195">
        <v>13882</v>
      </c>
      <c r="X14" s="195">
        <v>21830</v>
      </c>
      <c r="Y14" s="195">
        <v>23035</v>
      </c>
      <c r="Z14" s="196">
        <f t="shared" si="9"/>
        <v>5.519926706367384E-2</v>
      </c>
      <c r="AA14" s="197">
        <f t="shared" si="10"/>
        <v>0.72896494783457189</v>
      </c>
      <c r="AB14" s="196">
        <f t="shared" si="11"/>
        <v>4.5612235603483438E-2</v>
      </c>
      <c r="AC14" s="198">
        <f t="shared" si="5"/>
        <v>0.47730051180041855</v>
      </c>
      <c r="AD14" s="121"/>
    </row>
    <row r="15" spans="1:30" x14ac:dyDescent="0.25">
      <c r="A15" s="1"/>
      <c r="B15" s="194" t="s">
        <v>200</v>
      </c>
      <c r="C15" s="195">
        <v>18180</v>
      </c>
      <c r="D15" s="195">
        <v>9276</v>
      </c>
      <c r="E15" s="195">
        <v>11031</v>
      </c>
      <c r="F15" s="195">
        <v>34321</v>
      </c>
      <c r="G15" s="195">
        <v>34706</v>
      </c>
      <c r="H15" s="196">
        <f t="shared" si="0"/>
        <v>1.1217621864164862E-2</v>
      </c>
      <c r="I15" s="197">
        <f t="shared" si="1"/>
        <v>0.90902090209020892</v>
      </c>
      <c r="J15" s="196">
        <f t="shared" si="2"/>
        <v>3.3213771666564584E-2</v>
      </c>
      <c r="K15" s="198">
        <f t="shared" si="3"/>
        <v>1</v>
      </c>
      <c r="L15" s="195">
        <v>6689</v>
      </c>
      <c r="M15" s="195">
        <v>2359</v>
      </c>
      <c r="N15" s="195">
        <v>4861</v>
      </c>
      <c r="O15" s="195">
        <v>12350</v>
      </c>
      <c r="P15" s="195">
        <v>16038</v>
      </c>
      <c r="Q15" s="196">
        <f t="shared" si="6"/>
        <v>0.29862348178137643</v>
      </c>
      <c r="R15" s="197">
        <f t="shared" si="7"/>
        <v>1.3976678128270295</v>
      </c>
      <c r="S15" s="196">
        <f t="shared" si="8"/>
        <v>5.5766696454339668E-2</v>
      </c>
      <c r="T15" s="198">
        <f t="shared" si="4"/>
        <v>0.46211029793119346</v>
      </c>
      <c r="U15" s="195">
        <v>8308</v>
      </c>
      <c r="V15" s="195">
        <v>3424</v>
      </c>
      <c r="W15" s="195">
        <v>5048</v>
      </c>
      <c r="X15" s="195">
        <v>15641</v>
      </c>
      <c r="Y15" s="195">
        <v>13336</v>
      </c>
      <c r="Z15" s="196">
        <f t="shared" si="9"/>
        <v>-0.14736909404769516</v>
      </c>
      <c r="AA15" s="197">
        <f t="shared" si="10"/>
        <v>0.60519980741454016</v>
      </c>
      <c r="AB15" s="196">
        <f t="shared" si="11"/>
        <v>2.6406979553204046E-2</v>
      </c>
      <c r="AC15" s="198">
        <f t="shared" si="5"/>
        <v>0.384256324554832</v>
      </c>
      <c r="AD15" s="121"/>
    </row>
    <row r="16" spans="1:30" x14ac:dyDescent="0.25">
      <c r="A16" s="1"/>
      <c r="B16" s="194" t="s">
        <v>195</v>
      </c>
      <c r="C16" s="195">
        <v>30298</v>
      </c>
      <c r="D16" s="195">
        <v>13690</v>
      </c>
      <c r="E16" s="195">
        <v>14362</v>
      </c>
      <c r="F16" s="195">
        <v>36305</v>
      </c>
      <c r="G16" s="195">
        <v>39127</v>
      </c>
      <c r="H16" s="196">
        <f t="shared" si="0"/>
        <v>7.7730340173529866E-2</v>
      </c>
      <c r="I16" s="197">
        <f t="shared" si="1"/>
        <v>0.29140537329196636</v>
      </c>
      <c r="J16" s="196">
        <f t="shared" si="2"/>
        <v>3.744468518405096E-2</v>
      </c>
      <c r="K16" s="198">
        <f t="shared" si="3"/>
        <v>1</v>
      </c>
      <c r="L16" s="195">
        <v>7069</v>
      </c>
      <c r="M16" s="195">
        <v>1812</v>
      </c>
      <c r="N16" s="195">
        <v>3934</v>
      </c>
      <c r="O16" s="195">
        <v>9013</v>
      </c>
      <c r="P16" s="195">
        <v>15236</v>
      </c>
      <c r="Q16" s="196">
        <f t="shared" si="6"/>
        <v>0.69044713192055918</v>
      </c>
      <c r="R16" s="197">
        <f t="shared" si="7"/>
        <v>1.1553260715801388</v>
      </c>
      <c r="S16" s="196">
        <f t="shared" si="8"/>
        <v>5.2978013915595409E-2</v>
      </c>
      <c r="T16" s="198">
        <f t="shared" si="4"/>
        <v>0.38939862499041583</v>
      </c>
      <c r="U16" s="195">
        <v>18217</v>
      </c>
      <c r="V16" s="195">
        <v>7266</v>
      </c>
      <c r="W16" s="195">
        <v>8615</v>
      </c>
      <c r="X16" s="195">
        <v>22420</v>
      </c>
      <c r="Y16" s="195">
        <v>19556</v>
      </c>
      <c r="Z16" s="196">
        <f t="shared" si="9"/>
        <v>-0.12774308652988409</v>
      </c>
      <c r="AA16" s="197">
        <f t="shared" si="10"/>
        <v>7.3502772135916938E-2</v>
      </c>
      <c r="AB16" s="196">
        <f t="shared" si="11"/>
        <v>3.8723372236237126E-2</v>
      </c>
      <c r="AC16" s="198">
        <f t="shared" si="5"/>
        <v>0.49980831650778235</v>
      </c>
      <c r="AD16" s="121"/>
    </row>
    <row r="17" spans="1:30" x14ac:dyDescent="0.25">
      <c r="A17" s="1"/>
      <c r="B17" s="194" t="s">
        <v>204</v>
      </c>
      <c r="C17" s="195">
        <v>17131</v>
      </c>
      <c r="D17" s="195">
        <v>6566</v>
      </c>
      <c r="E17" s="195">
        <v>8614</v>
      </c>
      <c r="F17" s="195">
        <v>18424</v>
      </c>
      <c r="G17" s="195">
        <v>19934</v>
      </c>
      <c r="H17" s="196">
        <f t="shared" si="0"/>
        <v>8.1958315240989954E-2</v>
      </c>
      <c r="I17" s="197">
        <f t="shared" si="1"/>
        <v>0.16362150487420468</v>
      </c>
      <c r="J17" s="196">
        <f t="shared" si="2"/>
        <v>1.9076912476266309E-2</v>
      </c>
      <c r="K17" s="198">
        <f t="shared" si="3"/>
        <v>1</v>
      </c>
      <c r="L17" s="195">
        <v>4451</v>
      </c>
      <c r="M17" s="195">
        <v>1214</v>
      </c>
      <c r="N17" s="195">
        <v>2662</v>
      </c>
      <c r="O17" s="195">
        <v>4391</v>
      </c>
      <c r="P17" s="195">
        <v>5295</v>
      </c>
      <c r="Q17" s="196">
        <f t="shared" si="6"/>
        <v>0.2058756547483489</v>
      </c>
      <c r="R17" s="197">
        <f t="shared" si="7"/>
        <v>0.18962031004268698</v>
      </c>
      <c r="S17" s="196">
        <f t="shared" si="8"/>
        <v>1.8411563644203051E-2</v>
      </c>
      <c r="T17" s="198">
        <f t="shared" si="4"/>
        <v>0.26562656767332199</v>
      </c>
      <c r="U17" s="195">
        <v>8208</v>
      </c>
      <c r="V17" s="195">
        <v>2598</v>
      </c>
      <c r="W17" s="195">
        <v>3858</v>
      </c>
      <c r="X17" s="195">
        <v>8594</v>
      </c>
      <c r="Y17" s="195">
        <v>9742</v>
      </c>
      <c r="Z17" s="196">
        <f t="shared" si="9"/>
        <v>0.13358156853618808</v>
      </c>
      <c r="AA17" s="197">
        <f t="shared" si="10"/>
        <v>0.18689083820662766</v>
      </c>
      <c r="AB17" s="196">
        <f t="shared" si="11"/>
        <v>1.9290401530242487E-2</v>
      </c>
      <c r="AC17" s="198">
        <f t="shared" si="5"/>
        <v>0.48871275208187015</v>
      </c>
      <c r="AD17" s="121"/>
    </row>
    <row r="18" spans="1:30" x14ac:dyDescent="0.25">
      <c r="A18" s="1"/>
      <c r="B18" s="194" t="s">
        <v>208</v>
      </c>
      <c r="C18" s="195">
        <v>28415</v>
      </c>
      <c r="D18" s="195">
        <v>9891</v>
      </c>
      <c r="E18" s="195">
        <v>4850</v>
      </c>
      <c r="F18" s="195">
        <v>44072</v>
      </c>
      <c r="G18" s="195">
        <v>46227</v>
      </c>
      <c r="H18" s="196">
        <f t="shared" si="0"/>
        <v>4.8897259030677098E-2</v>
      </c>
      <c r="I18" s="197">
        <f t="shared" si="1"/>
        <v>0.62685201478092556</v>
      </c>
      <c r="J18" s="196">
        <f t="shared" si="2"/>
        <v>4.4239411710663319E-2</v>
      </c>
      <c r="K18" s="198">
        <f t="shared" si="3"/>
        <v>1</v>
      </c>
      <c r="L18" s="195">
        <v>3652</v>
      </c>
      <c r="M18" s="195">
        <v>1332</v>
      </c>
      <c r="N18" s="195">
        <v>829</v>
      </c>
      <c r="O18" s="195">
        <v>5441</v>
      </c>
      <c r="P18" s="195">
        <v>6211</v>
      </c>
      <c r="Q18" s="196">
        <f t="shared" si="6"/>
        <v>0.14151810328983649</v>
      </c>
      <c r="R18" s="197">
        <f t="shared" si="7"/>
        <v>0.70071193866374593</v>
      </c>
      <c r="S18" s="196">
        <f t="shared" si="8"/>
        <v>2.1596642454040634E-2</v>
      </c>
      <c r="T18" s="198">
        <f t="shared" si="4"/>
        <v>0.1343587081143055</v>
      </c>
      <c r="U18" s="195">
        <v>10944</v>
      </c>
      <c r="V18" s="195">
        <v>4093</v>
      </c>
      <c r="W18" s="195">
        <v>1997</v>
      </c>
      <c r="X18" s="195">
        <v>17859</v>
      </c>
      <c r="Y18" s="195">
        <v>16365</v>
      </c>
      <c r="Z18" s="196">
        <f t="shared" si="9"/>
        <v>-8.3655299848815701E-2</v>
      </c>
      <c r="AA18" s="197">
        <f t="shared" si="10"/>
        <v>0.49533991228070184</v>
      </c>
      <c r="AB18" s="196">
        <f t="shared" si="11"/>
        <v>3.2404785571999412E-2</v>
      </c>
      <c r="AC18" s="198">
        <f t="shared" si="5"/>
        <v>0.35401388798753974</v>
      </c>
      <c r="AD18" s="121"/>
    </row>
    <row r="19" spans="1:30" x14ac:dyDescent="0.25">
      <c r="A19" s="1"/>
      <c r="B19" s="194" t="s">
        <v>230</v>
      </c>
      <c r="C19" s="195">
        <v>4530</v>
      </c>
      <c r="D19" s="195">
        <v>2410</v>
      </c>
      <c r="E19" s="195">
        <v>6465</v>
      </c>
      <c r="F19" s="195">
        <v>12132</v>
      </c>
      <c r="G19" s="195">
        <v>14124</v>
      </c>
      <c r="H19" s="196">
        <f t="shared" si="0"/>
        <v>0.16419386745796238</v>
      </c>
      <c r="I19" s="197">
        <f t="shared" si="1"/>
        <v>2.1178807947019869</v>
      </c>
      <c r="J19" s="196">
        <f t="shared" si="2"/>
        <v>1.3516720769277884E-2</v>
      </c>
      <c r="K19" s="198">
        <f t="shared" si="3"/>
        <v>1</v>
      </c>
      <c r="L19" s="195">
        <v>1100</v>
      </c>
      <c r="M19" s="195">
        <v>359</v>
      </c>
      <c r="N19" s="195">
        <v>1332</v>
      </c>
      <c r="O19" s="195">
        <v>2108</v>
      </c>
      <c r="P19" s="195">
        <v>2830</v>
      </c>
      <c r="Q19" s="196">
        <f t="shared" si="6"/>
        <v>0.3425047438330171</v>
      </c>
      <c r="R19" s="197">
        <f t="shared" si="7"/>
        <v>1.5727272727272728</v>
      </c>
      <c r="S19" s="196">
        <f t="shared" si="8"/>
        <v>9.8403635718781191E-3</v>
      </c>
      <c r="T19" s="198">
        <f t="shared" si="4"/>
        <v>0.20036816765788729</v>
      </c>
      <c r="U19" s="195">
        <v>2036</v>
      </c>
      <c r="V19" s="195">
        <v>748</v>
      </c>
      <c r="W19" s="195">
        <v>4235</v>
      </c>
      <c r="X19" s="195">
        <v>7900</v>
      </c>
      <c r="Y19" s="195">
        <v>9302</v>
      </c>
      <c r="Z19" s="196">
        <f t="shared" si="9"/>
        <v>0.17746835443037967</v>
      </c>
      <c r="AA19" s="197">
        <f t="shared" si="10"/>
        <v>3.5687622789783893</v>
      </c>
      <c r="AB19" s="196">
        <f t="shared" si="11"/>
        <v>1.8419145456201561E-2</v>
      </c>
      <c r="AC19" s="198">
        <f t="shared" si="5"/>
        <v>0.65859529878221468</v>
      </c>
      <c r="AD19" s="121"/>
    </row>
    <row r="20" spans="1:30" x14ac:dyDescent="0.25">
      <c r="A20" s="1"/>
      <c r="B20" s="194" t="s">
        <v>220</v>
      </c>
      <c r="C20" s="195">
        <v>5610</v>
      </c>
      <c r="D20" s="195">
        <v>3003</v>
      </c>
      <c r="E20" s="195">
        <v>997</v>
      </c>
      <c r="F20" s="195">
        <v>9008</v>
      </c>
      <c r="G20" s="195">
        <v>10767</v>
      </c>
      <c r="H20" s="196">
        <f t="shared" si="0"/>
        <v>0.1952708703374777</v>
      </c>
      <c r="I20" s="197">
        <f t="shared" si="1"/>
        <v>0.91925133689839567</v>
      </c>
      <c r="J20" s="196">
        <f t="shared" si="2"/>
        <v>1.0304059227047222E-2</v>
      </c>
      <c r="K20" s="198">
        <f t="shared" si="3"/>
        <v>1</v>
      </c>
      <c r="L20" s="195">
        <v>2774</v>
      </c>
      <c r="M20" s="195">
        <v>1278</v>
      </c>
      <c r="N20" s="195">
        <v>725</v>
      </c>
      <c r="O20" s="195">
        <v>6090</v>
      </c>
      <c r="P20" s="195">
        <v>5737</v>
      </c>
      <c r="Q20" s="196">
        <f t="shared" si="6"/>
        <v>-5.7963875205254478E-2</v>
      </c>
      <c r="R20" s="197">
        <f t="shared" si="7"/>
        <v>1.0681326604181689</v>
      </c>
      <c r="S20" s="196">
        <f t="shared" si="8"/>
        <v>1.9948468484757866E-2</v>
      </c>
      <c r="T20" s="198">
        <f t="shared" si="4"/>
        <v>0.53283180087303794</v>
      </c>
      <c r="U20" s="195">
        <v>2049</v>
      </c>
      <c r="V20" s="195">
        <v>1393</v>
      </c>
      <c r="W20" s="195">
        <v>220</v>
      </c>
      <c r="X20" s="195">
        <v>2418</v>
      </c>
      <c r="Y20" s="195">
        <v>4607</v>
      </c>
      <c r="Z20" s="196">
        <f t="shared" si="9"/>
        <v>0.90529363110008276</v>
      </c>
      <c r="AA20" s="197">
        <f t="shared" si="10"/>
        <v>1.248413860419717</v>
      </c>
      <c r="AB20" s="196">
        <f t="shared" si="11"/>
        <v>9.1224471206966876E-3</v>
      </c>
      <c r="AC20" s="198">
        <f t="shared" si="5"/>
        <v>0.42788148973715984</v>
      </c>
      <c r="AD20" s="121"/>
    </row>
    <row r="21" spans="1:30" x14ac:dyDescent="0.25">
      <c r="A21" s="206" t="s">
        <v>187</v>
      </c>
      <c r="B21" s="194" t="s">
        <v>232</v>
      </c>
      <c r="C21" s="195">
        <v>1096</v>
      </c>
      <c r="D21" s="195">
        <v>961</v>
      </c>
      <c r="E21" s="195">
        <v>1217</v>
      </c>
      <c r="F21" s="195">
        <v>5559</v>
      </c>
      <c r="G21" s="195">
        <v>4987</v>
      </c>
      <c r="H21" s="196">
        <f t="shared" si="0"/>
        <v>-0.10289620435330094</v>
      </c>
      <c r="I21" s="197">
        <f t="shared" si="1"/>
        <v>3.5501824817518246</v>
      </c>
      <c r="J21" s="196">
        <f t="shared" si="2"/>
        <v>4.7725776321430758E-3</v>
      </c>
      <c r="K21" s="198">
        <f t="shared" si="3"/>
        <v>1</v>
      </c>
      <c r="L21" s="195">
        <v>168</v>
      </c>
      <c r="M21" s="195">
        <v>103</v>
      </c>
      <c r="N21" s="195">
        <v>42</v>
      </c>
      <c r="O21" s="195">
        <v>210</v>
      </c>
      <c r="P21" s="195">
        <v>213</v>
      </c>
      <c r="Q21" s="196">
        <f t="shared" si="6"/>
        <v>1.4285714285714235E-2</v>
      </c>
      <c r="R21" s="197">
        <f t="shared" si="7"/>
        <v>0.26785714285714279</v>
      </c>
      <c r="S21" s="196">
        <f t="shared" si="8"/>
        <v>7.406351380954202E-4</v>
      </c>
      <c r="T21" s="198">
        <f t="shared" si="4"/>
        <v>4.2711048726689391E-2</v>
      </c>
      <c r="U21" s="195">
        <v>896</v>
      </c>
      <c r="V21" s="195">
        <v>781</v>
      </c>
      <c r="W21" s="195">
        <v>1175</v>
      </c>
      <c r="X21" s="195">
        <v>5304</v>
      </c>
      <c r="Y21" s="195">
        <v>4744</v>
      </c>
      <c r="Z21" s="196">
        <f t="shared" si="9"/>
        <v>-0.10558069381598789</v>
      </c>
      <c r="AA21" s="197">
        <f t="shared" si="10"/>
        <v>4.2946428571428568</v>
      </c>
      <c r="AB21" s="196">
        <f t="shared" si="11"/>
        <v>9.3937245801139768E-3</v>
      </c>
      <c r="AC21" s="198">
        <f t="shared" si="5"/>
        <v>0.95127331060757969</v>
      </c>
      <c r="AD21" s="121"/>
    </row>
    <row r="22" spans="1:30" x14ac:dyDescent="0.25">
      <c r="A22" s="206" t="s">
        <v>382</v>
      </c>
      <c r="B22" s="194" t="s">
        <v>212</v>
      </c>
      <c r="C22" s="195">
        <v>15440</v>
      </c>
      <c r="D22" s="195">
        <v>5868</v>
      </c>
      <c r="E22" s="195">
        <v>10420</v>
      </c>
      <c r="F22" s="195">
        <v>16483</v>
      </c>
      <c r="G22" s="195">
        <v>19550</v>
      </c>
      <c r="H22" s="196">
        <f t="shared" si="0"/>
        <v>0.18607049687556887</v>
      </c>
      <c r="I22" s="197">
        <f t="shared" si="1"/>
        <v>0.26619170984455964</v>
      </c>
      <c r="J22" s="196">
        <f t="shared" si="2"/>
        <v>1.8709423041587556E-2</v>
      </c>
      <c r="K22" s="198">
        <f t="shared" si="3"/>
        <v>1</v>
      </c>
      <c r="L22" s="195">
        <v>5048</v>
      </c>
      <c r="M22" s="195">
        <v>1695</v>
      </c>
      <c r="N22" s="195">
        <v>3854</v>
      </c>
      <c r="O22" s="195">
        <v>5599</v>
      </c>
      <c r="P22" s="195">
        <v>7440</v>
      </c>
      <c r="Q22" s="196">
        <f t="shared" si="6"/>
        <v>0.32880871584211468</v>
      </c>
      <c r="R22" s="197">
        <f t="shared" si="7"/>
        <v>0.4738510301109351</v>
      </c>
      <c r="S22" s="196">
        <f t="shared" si="8"/>
        <v>2.5870072429248481E-2</v>
      </c>
      <c r="T22" s="198">
        <f t="shared" si="4"/>
        <v>0.3805626598465473</v>
      </c>
      <c r="U22" s="195">
        <v>6732</v>
      </c>
      <c r="V22" s="195">
        <v>2114</v>
      </c>
      <c r="W22" s="195">
        <v>4872</v>
      </c>
      <c r="X22" s="195">
        <v>7460</v>
      </c>
      <c r="Y22" s="195">
        <v>8358</v>
      </c>
      <c r="Z22" s="196">
        <f t="shared" si="9"/>
        <v>0.12037533512064336</v>
      </c>
      <c r="AA22" s="197">
        <f t="shared" si="10"/>
        <v>0.2415329768270944</v>
      </c>
      <c r="AB22" s="196">
        <f t="shared" si="11"/>
        <v>1.6549905151895576E-2</v>
      </c>
      <c r="AC22" s="198">
        <f t="shared" si="5"/>
        <v>0.42751918158567775</v>
      </c>
      <c r="AD22" s="121"/>
    </row>
    <row r="23" spans="1:30" x14ac:dyDescent="0.25">
      <c r="A23" s="206" t="s">
        <v>383</v>
      </c>
      <c r="B23" s="194" t="s">
        <v>226</v>
      </c>
      <c r="C23" s="195">
        <v>15346</v>
      </c>
      <c r="D23" s="195">
        <v>8654</v>
      </c>
      <c r="E23" s="195">
        <v>1811</v>
      </c>
      <c r="F23" s="195">
        <v>13414</v>
      </c>
      <c r="G23" s="195">
        <v>15557</v>
      </c>
      <c r="H23" s="196">
        <f t="shared" si="0"/>
        <v>0.15975846130908011</v>
      </c>
      <c r="I23" s="197">
        <f t="shared" si="1"/>
        <v>1.3749511273295933E-2</v>
      </c>
      <c r="J23" s="196">
        <f t="shared" si="2"/>
        <v>1.488810712317021E-2</v>
      </c>
      <c r="K23" s="198">
        <f t="shared" si="3"/>
        <v>1</v>
      </c>
      <c r="L23" s="195">
        <v>10582</v>
      </c>
      <c r="M23" s="195">
        <v>5713</v>
      </c>
      <c r="N23" s="195">
        <v>1567</v>
      </c>
      <c r="O23" s="195">
        <v>9935</v>
      </c>
      <c r="P23" s="195">
        <v>11135</v>
      </c>
      <c r="Q23" s="196">
        <f t="shared" si="6"/>
        <v>0.12078510317060887</v>
      </c>
      <c r="R23" s="197">
        <f t="shared" si="7"/>
        <v>5.225855225855236E-2</v>
      </c>
      <c r="S23" s="196">
        <f t="shared" si="8"/>
        <v>3.8718179637054012E-2</v>
      </c>
      <c r="T23" s="198">
        <f t="shared" si="4"/>
        <v>0.71575496561033614</v>
      </c>
      <c r="U23" s="195">
        <v>3912</v>
      </c>
      <c r="V23" s="195">
        <v>2473</v>
      </c>
      <c r="W23" s="195">
        <v>204</v>
      </c>
      <c r="X23" s="195">
        <v>2909</v>
      </c>
      <c r="Y23" s="195">
        <v>3903</v>
      </c>
      <c r="Z23" s="196">
        <f t="shared" si="9"/>
        <v>0.34169817806806457</v>
      </c>
      <c r="AA23" s="197">
        <f t="shared" si="10"/>
        <v>-2.3006134969325576E-3</v>
      </c>
      <c r="AB23" s="196">
        <f t="shared" si="11"/>
        <v>7.7284374022312079E-3</v>
      </c>
      <c r="AC23" s="198">
        <f t="shared" si="5"/>
        <v>0.25088384649996787</v>
      </c>
      <c r="AD23" s="121"/>
    </row>
    <row r="24" spans="1:30" x14ac:dyDescent="0.25">
      <c r="A24" s="206" t="s">
        <v>195</v>
      </c>
      <c r="B24" s="194" t="s">
        <v>384</v>
      </c>
      <c r="C24" s="195">
        <v>5149</v>
      </c>
      <c r="D24" s="195">
        <v>1855</v>
      </c>
      <c r="E24" s="195">
        <v>2015</v>
      </c>
      <c r="F24" s="195">
        <v>10789</v>
      </c>
      <c r="G24" s="195">
        <v>13867</v>
      </c>
      <c r="H24" s="196">
        <f t="shared" si="0"/>
        <v>0.28529057373250533</v>
      </c>
      <c r="I24" s="197">
        <f t="shared" si="1"/>
        <v>1.6931442998640511</v>
      </c>
      <c r="J24" s="196">
        <f t="shared" si="2"/>
        <v>1.3270770809089239E-2</v>
      </c>
      <c r="K24" s="198">
        <f t="shared" si="3"/>
        <v>1</v>
      </c>
      <c r="L24" s="195">
        <v>777</v>
      </c>
      <c r="M24" s="195">
        <v>239</v>
      </c>
      <c r="N24" s="195">
        <v>583</v>
      </c>
      <c r="O24" s="195">
        <v>1779</v>
      </c>
      <c r="P24" s="195">
        <v>2072</v>
      </c>
      <c r="Q24" s="196">
        <f t="shared" si="6"/>
        <v>0.16469926925238898</v>
      </c>
      <c r="R24" s="197">
        <f t="shared" si="7"/>
        <v>1.6666666666666665</v>
      </c>
      <c r="S24" s="196">
        <f t="shared" si="8"/>
        <v>7.2046760851347917E-3</v>
      </c>
      <c r="T24" s="198">
        <f t="shared" si="4"/>
        <v>0.14941948510853104</v>
      </c>
      <c r="U24" s="195">
        <v>3705</v>
      </c>
      <c r="V24" s="195">
        <v>1245</v>
      </c>
      <c r="W24" s="195">
        <v>1268</v>
      </c>
      <c r="X24" s="195">
        <v>7815</v>
      </c>
      <c r="Y24" s="195">
        <v>10587</v>
      </c>
      <c r="Z24" s="196">
        <f t="shared" si="9"/>
        <v>0.35470249520153541</v>
      </c>
      <c r="AA24" s="197">
        <f t="shared" si="10"/>
        <v>1.85748987854251</v>
      </c>
      <c r="AB24" s="196">
        <f t="shared" si="11"/>
        <v>2.0963609217889263E-2</v>
      </c>
      <c r="AC24" s="198">
        <f t="shared" si="5"/>
        <v>0.76346722434556857</v>
      </c>
      <c r="AD24" s="121"/>
    </row>
    <row r="25" spans="1:30" x14ac:dyDescent="0.25">
      <c r="A25" s="206" t="s">
        <v>191</v>
      </c>
      <c r="B25" s="194" t="s">
        <v>222</v>
      </c>
      <c r="C25" s="195">
        <v>5000</v>
      </c>
      <c r="D25" s="195">
        <v>3447</v>
      </c>
      <c r="E25" s="195">
        <v>285</v>
      </c>
      <c r="F25" s="195">
        <v>7423</v>
      </c>
      <c r="G25" s="195">
        <v>7249</v>
      </c>
      <c r="H25" s="196">
        <f t="shared" si="0"/>
        <v>-2.3440657416138988E-2</v>
      </c>
      <c r="I25" s="197">
        <f t="shared" si="1"/>
        <v>0.44979999999999998</v>
      </c>
      <c r="J25" s="196">
        <f t="shared" si="2"/>
        <v>6.9373200832976052E-3</v>
      </c>
      <c r="K25" s="198">
        <f t="shared" si="3"/>
        <v>1</v>
      </c>
      <c r="L25" s="195">
        <v>2560</v>
      </c>
      <c r="M25" s="195">
        <v>1550</v>
      </c>
      <c r="N25" s="195">
        <v>212</v>
      </c>
      <c r="O25" s="195">
        <v>3997</v>
      </c>
      <c r="P25" s="195">
        <v>3594</v>
      </c>
      <c r="Q25" s="196">
        <f t="shared" si="6"/>
        <v>-0.1008256192144108</v>
      </c>
      <c r="R25" s="197">
        <f t="shared" si="7"/>
        <v>0.40390624999999991</v>
      </c>
      <c r="S25" s="196">
        <f t="shared" si="8"/>
        <v>1.2496914020257936E-2</v>
      </c>
      <c r="T25" s="198">
        <f t="shared" si="4"/>
        <v>0.49579252310663541</v>
      </c>
      <c r="U25" s="195">
        <v>2242</v>
      </c>
      <c r="V25" s="195">
        <v>1722</v>
      </c>
      <c r="W25" s="195">
        <v>31</v>
      </c>
      <c r="X25" s="195">
        <v>3236</v>
      </c>
      <c r="Y25" s="195">
        <v>3426</v>
      </c>
      <c r="Z25" s="196">
        <f t="shared" si="9"/>
        <v>5.8714462299134684E-2</v>
      </c>
      <c r="AA25" s="197">
        <f t="shared" si="10"/>
        <v>0.52809991079393392</v>
      </c>
      <c r="AB25" s="196">
        <f t="shared" si="11"/>
        <v>6.7839166128732045E-3</v>
      </c>
      <c r="AC25" s="198">
        <f t="shared" si="5"/>
        <v>0.47261691267761069</v>
      </c>
      <c r="AD25" s="121"/>
    </row>
    <row r="26" spans="1:30" x14ac:dyDescent="0.25">
      <c r="A26" s="206" t="s">
        <v>204</v>
      </c>
      <c r="B26" s="194" t="s">
        <v>245</v>
      </c>
      <c r="C26" s="195">
        <v>1455</v>
      </c>
      <c r="D26" s="195">
        <v>704</v>
      </c>
      <c r="E26" s="195">
        <v>1286</v>
      </c>
      <c r="F26" s="195">
        <v>3323</v>
      </c>
      <c r="G26" s="195">
        <v>3925</v>
      </c>
      <c r="H26" s="196">
        <f t="shared" si="0"/>
        <v>0.18116160096298528</v>
      </c>
      <c r="I26" s="197">
        <f t="shared" si="1"/>
        <v>1.6975945017182132</v>
      </c>
      <c r="J26" s="196">
        <f t="shared" si="2"/>
        <v>3.7562396643596495E-3</v>
      </c>
      <c r="K26" s="198">
        <f t="shared" si="3"/>
        <v>1</v>
      </c>
      <c r="L26" s="195">
        <v>140</v>
      </c>
      <c r="M26" s="195">
        <v>20</v>
      </c>
      <c r="N26" s="195">
        <v>234</v>
      </c>
      <c r="O26" s="195">
        <v>475</v>
      </c>
      <c r="P26" s="195">
        <v>471</v>
      </c>
      <c r="Q26" s="196">
        <f t="shared" si="6"/>
        <v>-8.4210526315789958E-3</v>
      </c>
      <c r="R26" s="197">
        <f t="shared" si="7"/>
        <v>2.3642857142857143</v>
      </c>
      <c r="S26" s="196">
        <f t="shared" si="8"/>
        <v>1.6377424884645208E-3</v>
      </c>
      <c r="T26" s="198">
        <f t="shared" si="4"/>
        <v>0.12</v>
      </c>
      <c r="U26" s="195">
        <v>954</v>
      </c>
      <c r="V26" s="195">
        <v>260</v>
      </c>
      <c r="W26" s="195">
        <v>920</v>
      </c>
      <c r="X26" s="195">
        <v>2475</v>
      </c>
      <c r="Y26" s="195">
        <v>2912</v>
      </c>
      <c r="Z26" s="196">
        <f t="shared" si="9"/>
        <v>0.17656565656565659</v>
      </c>
      <c r="AA26" s="197">
        <f t="shared" si="10"/>
        <v>2.0524109014675052</v>
      </c>
      <c r="AB26" s="196">
        <f t="shared" si="11"/>
        <v>5.7661311081981239E-3</v>
      </c>
      <c r="AC26" s="198">
        <f t="shared" si="5"/>
        <v>0.7419108280254777</v>
      </c>
      <c r="AD26" s="121"/>
    </row>
    <row r="27" spans="1:30" x14ac:dyDescent="0.25">
      <c r="A27" s="206" t="s">
        <v>212</v>
      </c>
      <c r="B27" s="194" t="s">
        <v>236</v>
      </c>
      <c r="C27" s="195">
        <v>610</v>
      </c>
      <c r="D27" s="195">
        <v>319</v>
      </c>
      <c r="E27" s="195">
        <v>1240</v>
      </c>
      <c r="F27" s="195">
        <v>2300</v>
      </c>
      <c r="G27" s="195">
        <v>2303</v>
      </c>
      <c r="H27" s="196">
        <f t="shared" si="0"/>
        <v>1.3043478260870156E-3</v>
      </c>
      <c r="I27" s="197">
        <f t="shared" si="1"/>
        <v>2.7754098360655739</v>
      </c>
      <c r="J27" s="196">
        <f t="shared" si="2"/>
        <v>2.2039796043363752E-3</v>
      </c>
      <c r="K27" s="198">
        <f t="shared" si="3"/>
        <v>1</v>
      </c>
      <c r="L27" s="195">
        <v>66</v>
      </c>
      <c r="M27" s="195">
        <v>23</v>
      </c>
      <c r="N27" s="195">
        <v>150</v>
      </c>
      <c r="O27" s="195">
        <v>244</v>
      </c>
      <c r="P27" s="195">
        <v>203</v>
      </c>
      <c r="Q27" s="196">
        <f t="shared" si="6"/>
        <v>-0.16803278688524592</v>
      </c>
      <c r="R27" s="197">
        <f t="shared" si="7"/>
        <v>2.0757575757575757</v>
      </c>
      <c r="S27" s="196">
        <f t="shared" si="8"/>
        <v>7.0586353536793568E-4</v>
      </c>
      <c r="T27" s="198">
        <f t="shared" si="4"/>
        <v>8.8145896656534953E-2</v>
      </c>
      <c r="U27" s="195">
        <v>357</v>
      </c>
      <c r="V27" s="195">
        <v>185</v>
      </c>
      <c r="W27" s="195">
        <v>1031</v>
      </c>
      <c r="X27" s="195">
        <v>1872</v>
      </c>
      <c r="Y27" s="195">
        <v>1889</v>
      </c>
      <c r="Z27" s="196">
        <f t="shared" si="9"/>
        <v>9.0811965811965489E-3</v>
      </c>
      <c r="AA27" s="197">
        <f t="shared" si="10"/>
        <v>4.2913165266106441</v>
      </c>
      <c r="AB27" s="196">
        <f t="shared" si="11"/>
        <v>3.7404607360529722E-3</v>
      </c>
      <c r="AC27" s="198">
        <f t="shared" si="5"/>
        <v>0.82023447676943118</v>
      </c>
      <c r="AD27" s="121"/>
    </row>
    <row r="28" spans="1:30" x14ac:dyDescent="0.25">
      <c r="A28" s="206" t="s">
        <v>208</v>
      </c>
      <c r="B28" s="194" t="s">
        <v>224</v>
      </c>
      <c r="C28" s="195">
        <v>12527</v>
      </c>
      <c r="D28" s="195">
        <v>6906</v>
      </c>
      <c r="E28" s="195">
        <v>771</v>
      </c>
      <c r="F28" s="195">
        <v>11924</v>
      </c>
      <c r="G28" s="195">
        <v>13012</v>
      </c>
      <c r="H28" s="196">
        <f t="shared" si="0"/>
        <v>9.1244548809124471E-2</v>
      </c>
      <c r="I28" s="197">
        <f t="shared" si="1"/>
        <v>3.8716372635108076E-2</v>
      </c>
      <c r="J28" s="196">
        <f t="shared" si="2"/>
        <v>1.2452532614687328E-2</v>
      </c>
      <c r="K28" s="198">
        <f t="shared" si="3"/>
        <v>1</v>
      </c>
      <c r="L28" s="195">
        <v>9676</v>
      </c>
      <c r="M28" s="195">
        <v>5363</v>
      </c>
      <c r="N28" s="195">
        <v>680</v>
      </c>
      <c r="O28" s="195">
        <v>10062</v>
      </c>
      <c r="P28" s="195">
        <v>10516</v>
      </c>
      <c r="Q28" s="196">
        <f t="shared" si="6"/>
        <v>4.5120254422579942E-2</v>
      </c>
      <c r="R28" s="197">
        <f t="shared" si="7"/>
        <v>8.6812732534105042E-2</v>
      </c>
      <c r="S28" s="196">
        <f t="shared" si="8"/>
        <v>3.6565817428222722E-2</v>
      </c>
      <c r="T28" s="198">
        <f t="shared" si="4"/>
        <v>0.80817706732247152</v>
      </c>
      <c r="U28" s="195">
        <v>2163</v>
      </c>
      <c r="V28" s="195">
        <v>1092</v>
      </c>
      <c r="W28" s="195">
        <v>57</v>
      </c>
      <c r="X28" s="195">
        <v>1559</v>
      </c>
      <c r="Y28" s="195">
        <v>2122</v>
      </c>
      <c r="Z28" s="196">
        <f t="shared" si="9"/>
        <v>0.36112892880051306</v>
      </c>
      <c r="AA28" s="197">
        <f t="shared" si="10"/>
        <v>-1.8955154877485003E-2</v>
      </c>
      <c r="AB28" s="196">
        <f t="shared" si="11"/>
        <v>4.2018304298064623E-3</v>
      </c>
      <c r="AC28" s="198">
        <f t="shared" si="5"/>
        <v>0.16308023363049493</v>
      </c>
      <c r="AD28" s="121"/>
    </row>
    <row r="29" spans="1:30" x14ac:dyDescent="0.25">
      <c r="A29" s="206" t="s">
        <v>216</v>
      </c>
      <c r="B29" s="194" t="s">
        <v>216</v>
      </c>
      <c r="C29" s="195">
        <v>6951</v>
      </c>
      <c r="D29" s="195">
        <v>2509</v>
      </c>
      <c r="E29" s="195">
        <v>2460</v>
      </c>
      <c r="F29" s="195">
        <v>6914</v>
      </c>
      <c r="G29" s="195">
        <v>7864</v>
      </c>
      <c r="H29" s="196">
        <f t="shared" si="0"/>
        <v>0.13740237199884286</v>
      </c>
      <c r="I29" s="197">
        <f t="shared" si="1"/>
        <v>0.13134800748093789</v>
      </c>
      <c r="J29" s="196">
        <f t="shared" si="2"/>
        <v>7.5258773810252958E-3</v>
      </c>
      <c r="K29" s="198">
        <f t="shared" si="3"/>
        <v>1</v>
      </c>
      <c r="L29" s="195">
        <v>2409</v>
      </c>
      <c r="M29" s="195">
        <v>845</v>
      </c>
      <c r="N29" s="195">
        <v>1001</v>
      </c>
      <c r="O29" s="195">
        <v>2726</v>
      </c>
      <c r="P29" s="195">
        <v>3646</v>
      </c>
      <c r="Q29" s="196">
        <f t="shared" si="6"/>
        <v>0.33749082905355832</v>
      </c>
      <c r="R29" s="197">
        <f t="shared" si="7"/>
        <v>0.51349107513491066</v>
      </c>
      <c r="S29" s="196">
        <f t="shared" si="8"/>
        <v>1.2677726354440855E-2</v>
      </c>
      <c r="T29" s="198">
        <f t="shared" si="4"/>
        <v>0.46363173957273651</v>
      </c>
      <c r="U29" s="195">
        <v>3080</v>
      </c>
      <c r="V29" s="195">
        <v>1068</v>
      </c>
      <c r="W29" s="195">
        <v>1211</v>
      </c>
      <c r="X29" s="195">
        <v>2979</v>
      </c>
      <c r="Y29" s="195">
        <v>3133</v>
      </c>
      <c r="Z29" s="196">
        <f t="shared" si="9"/>
        <v>5.1695199731453423E-2</v>
      </c>
      <c r="AA29" s="197">
        <f t="shared" si="10"/>
        <v>1.7207792207792227E-2</v>
      </c>
      <c r="AB29" s="196">
        <f t="shared" si="11"/>
        <v>6.2037392726595883E-3</v>
      </c>
      <c r="AC29" s="198">
        <f t="shared" si="5"/>
        <v>0.39839776195320448</v>
      </c>
      <c r="AD29" s="121"/>
    </row>
    <row r="30" spans="1:30" x14ac:dyDescent="0.25">
      <c r="A30" s="206" t="s">
        <v>384</v>
      </c>
      <c r="B30" s="194" t="s">
        <v>242</v>
      </c>
      <c r="C30" s="195">
        <v>1247</v>
      </c>
      <c r="D30" s="195">
        <v>499</v>
      </c>
      <c r="E30" s="195">
        <v>2885</v>
      </c>
      <c r="F30" s="195">
        <v>3653</v>
      </c>
      <c r="G30" s="195">
        <v>4325</v>
      </c>
      <c r="H30" s="196">
        <f t="shared" si="0"/>
        <v>0.18395839036408423</v>
      </c>
      <c r="I30" s="197">
        <f t="shared" si="1"/>
        <v>2.4683239775461105</v>
      </c>
      <c r="J30" s="196">
        <f t="shared" si="2"/>
        <v>4.1390411588166842E-3</v>
      </c>
      <c r="K30" s="198">
        <f t="shared" si="3"/>
        <v>1</v>
      </c>
      <c r="L30" s="195">
        <v>264</v>
      </c>
      <c r="M30" s="195">
        <v>61</v>
      </c>
      <c r="N30" s="195">
        <v>1371</v>
      </c>
      <c r="O30" s="195">
        <v>708</v>
      </c>
      <c r="P30" s="195">
        <v>731</v>
      </c>
      <c r="Q30" s="196">
        <f t="shared" si="6"/>
        <v>3.2485875706214751E-2</v>
      </c>
      <c r="R30" s="197">
        <f t="shared" si="7"/>
        <v>1.768939393939394</v>
      </c>
      <c r="S30" s="196">
        <f t="shared" si="8"/>
        <v>2.5418041593791183E-3</v>
      </c>
      <c r="T30" s="198">
        <f t="shared" si="4"/>
        <v>0.16901734104046243</v>
      </c>
      <c r="U30" s="195">
        <v>560</v>
      </c>
      <c r="V30" s="195">
        <v>185</v>
      </c>
      <c r="W30" s="195">
        <v>1299</v>
      </c>
      <c r="X30" s="195">
        <v>2531</v>
      </c>
      <c r="Y30" s="195">
        <v>3191</v>
      </c>
      <c r="Z30" s="196">
        <f t="shared" si="9"/>
        <v>0.26076649545634134</v>
      </c>
      <c r="AA30" s="197">
        <f t="shared" si="10"/>
        <v>4.6982142857142861</v>
      </c>
      <c r="AB30" s="196">
        <f t="shared" si="11"/>
        <v>6.3185866642377101E-3</v>
      </c>
      <c r="AC30" s="198">
        <f t="shared" si="5"/>
        <v>0.73780346820809251</v>
      </c>
      <c r="AD30" s="121"/>
    </row>
    <row r="31" spans="1:30" x14ac:dyDescent="0.25">
      <c r="A31" s="206" t="s">
        <v>224</v>
      </c>
      <c r="B31" s="194" t="s">
        <v>228</v>
      </c>
      <c r="C31" s="195">
        <v>1805</v>
      </c>
      <c r="D31" s="195">
        <v>511</v>
      </c>
      <c r="E31" s="195">
        <v>1537</v>
      </c>
      <c r="F31" s="195">
        <v>3369</v>
      </c>
      <c r="G31" s="195">
        <v>4410</v>
      </c>
      <c r="H31" s="196">
        <f t="shared" si="0"/>
        <v>0.30899376669634915</v>
      </c>
      <c r="I31" s="197">
        <f t="shared" si="1"/>
        <v>1.4432132963988922</v>
      </c>
      <c r="J31" s="196">
        <f t="shared" si="2"/>
        <v>4.2203864763888039E-3</v>
      </c>
      <c r="K31" s="198">
        <f t="shared" si="3"/>
        <v>1</v>
      </c>
      <c r="L31" s="195">
        <v>472</v>
      </c>
      <c r="M31" s="195">
        <v>56</v>
      </c>
      <c r="N31" s="195">
        <v>618</v>
      </c>
      <c r="O31" s="195">
        <v>1182</v>
      </c>
      <c r="P31" s="195">
        <v>1771</v>
      </c>
      <c r="Q31" s="196">
        <f t="shared" si="6"/>
        <v>0.49830795262267347</v>
      </c>
      <c r="R31" s="197">
        <f t="shared" si="7"/>
        <v>2.7521186440677967</v>
      </c>
      <c r="S31" s="196">
        <f t="shared" si="8"/>
        <v>6.1580508430375078E-3</v>
      </c>
      <c r="T31" s="198">
        <f t="shared" si="4"/>
        <v>0.4015873015873016</v>
      </c>
      <c r="U31" s="195">
        <v>774</v>
      </c>
      <c r="V31" s="195">
        <v>181</v>
      </c>
      <c r="W31" s="195">
        <v>716</v>
      </c>
      <c r="X31" s="195">
        <v>1376</v>
      </c>
      <c r="Y31" s="195">
        <v>1982</v>
      </c>
      <c r="Z31" s="196">
        <f t="shared" si="9"/>
        <v>0.44040697674418605</v>
      </c>
      <c r="AA31" s="197">
        <f t="shared" si="10"/>
        <v>1.5607235142118863</v>
      </c>
      <c r="AB31" s="196">
        <f t="shared" si="11"/>
        <v>3.9246125880661679E-3</v>
      </c>
      <c r="AC31" s="198">
        <f t="shared" si="5"/>
        <v>0.44943310657596369</v>
      </c>
      <c r="AD31" s="121"/>
    </row>
    <row r="32" spans="1:30" x14ac:dyDescent="0.25">
      <c r="A32" s="206" t="s">
        <v>220</v>
      </c>
      <c r="B32" s="194" t="s">
        <v>238</v>
      </c>
      <c r="C32" s="195">
        <v>781</v>
      </c>
      <c r="D32" s="195">
        <v>370</v>
      </c>
      <c r="E32" s="195">
        <v>885</v>
      </c>
      <c r="F32" s="195">
        <v>1933</v>
      </c>
      <c r="G32" s="195">
        <v>2041</v>
      </c>
      <c r="H32" s="196">
        <f t="shared" si="0"/>
        <v>5.5871702017589175E-2</v>
      </c>
      <c r="I32" s="197">
        <f t="shared" si="1"/>
        <v>1.6133162612035852</v>
      </c>
      <c r="J32" s="196">
        <f t="shared" si="2"/>
        <v>1.9532446254670178E-3</v>
      </c>
      <c r="K32" s="198">
        <f t="shared" si="3"/>
        <v>1</v>
      </c>
      <c r="L32" s="195">
        <v>64</v>
      </c>
      <c r="M32" s="195">
        <v>15</v>
      </c>
      <c r="N32" s="195">
        <v>381</v>
      </c>
      <c r="O32" s="195">
        <v>499</v>
      </c>
      <c r="P32" s="195">
        <v>425</v>
      </c>
      <c r="Q32" s="196">
        <f t="shared" si="6"/>
        <v>-0.14829659318637278</v>
      </c>
      <c r="R32" s="197">
        <f t="shared" si="7"/>
        <v>5.640625</v>
      </c>
      <c r="S32" s="196">
        <f t="shared" si="8"/>
        <v>1.477793115918092E-3</v>
      </c>
      <c r="T32" s="198">
        <f t="shared" si="4"/>
        <v>0.20823125918667321</v>
      </c>
      <c r="U32" s="195">
        <v>540</v>
      </c>
      <c r="V32" s="195">
        <v>191</v>
      </c>
      <c r="W32" s="195">
        <v>477</v>
      </c>
      <c r="X32" s="195">
        <v>1206</v>
      </c>
      <c r="Y32" s="195">
        <v>1337</v>
      </c>
      <c r="Z32" s="196">
        <f t="shared" si="9"/>
        <v>0.10862354892205639</v>
      </c>
      <c r="AA32" s="197">
        <f t="shared" si="10"/>
        <v>1.4759259259259259</v>
      </c>
      <c r="AB32" s="196">
        <f t="shared" si="11"/>
        <v>2.6474303886198118E-3</v>
      </c>
      <c r="AC32" s="198">
        <f t="shared" si="5"/>
        <v>0.65507104360607549</v>
      </c>
      <c r="AD32" s="121"/>
    </row>
    <row r="33" spans="1:32" x14ac:dyDescent="0.25">
      <c r="A33" s="206" t="s">
        <v>226</v>
      </c>
      <c r="B33" s="194" t="s">
        <v>234</v>
      </c>
      <c r="C33" s="195">
        <v>1411</v>
      </c>
      <c r="D33" s="195">
        <v>1020</v>
      </c>
      <c r="E33" s="195">
        <v>3004</v>
      </c>
      <c r="F33" s="195">
        <v>3251</v>
      </c>
      <c r="G33" s="195">
        <v>4156</v>
      </c>
      <c r="H33" s="196">
        <f t="shared" si="0"/>
        <v>0.27837588434327909</v>
      </c>
      <c r="I33" s="197">
        <f t="shared" si="1"/>
        <v>1.9454287739192062</v>
      </c>
      <c r="J33" s="196">
        <f t="shared" si="2"/>
        <v>3.9773075274085867E-3</v>
      </c>
      <c r="K33" s="198">
        <f t="shared" si="3"/>
        <v>1</v>
      </c>
      <c r="L33" s="195">
        <v>190</v>
      </c>
      <c r="M33" s="195">
        <v>210</v>
      </c>
      <c r="N33" s="195">
        <v>1426</v>
      </c>
      <c r="O33" s="195">
        <v>1012</v>
      </c>
      <c r="P33" s="195">
        <v>2063</v>
      </c>
      <c r="Q33" s="196">
        <f t="shared" si="6"/>
        <v>1.0385375494071147</v>
      </c>
      <c r="R33" s="197">
        <f t="shared" si="7"/>
        <v>9.8578947368421055</v>
      </c>
      <c r="S33" s="196">
        <f t="shared" si="8"/>
        <v>7.1733816426800562E-3</v>
      </c>
      <c r="T33" s="198">
        <f t="shared" si="4"/>
        <v>0.49639076034648699</v>
      </c>
      <c r="U33" s="195">
        <v>594</v>
      </c>
      <c r="V33" s="195">
        <v>310</v>
      </c>
      <c r="W33" s="195">
        <v>1091</v>
      </c>
      <c r="X33" s="195">
        <v>1399</v>
      </c>
      <c r="Y33" s="195">
        <v>1242</v>
      </c>
      <c r="Z33" s="196">
        <f t="shared" si="9"/>
        <v>-0.11222301644031452</v>
      </c>
      <c r="AA33" s="197">
        <f t="shared" si="10"/>
        <v>1.0909090909090908</v>
      </c>
      <c r="AB33" s="196">
        <f t="shared" si="11"/>
        <v>2.4593182817246118E-3</v>
      </c>
      <c r="AC33" s="198">
        <f t="shared" si="5"/>
        <v>0.29884504331087586</v>
      </c>
      <c r="AD33" s="121"/>
    </row>
    <row r="34" spans="1:32" x14ac:dyDescent="0.25">
      <c r="A34" s="206" t="s">
        <v>222</v>
      </c>
      <c r="B34" s="194" t="s">
        <v>240</v>
      </c>
      <c r="C34" s="195">
        <v>5919</v>
      </c>
      <c r="D34" s="195">
        <v>2134</v>
      </c>
      <c r="E34" s="195">
        <v>709</v>
      </c>
      <c r="F34" s="195">
        <v>1498</v>
      </c>
      <c r="G34" s="195">
        <v>1630</v>
      </c>
      <c r="H34" s="196">
        <f t="shared" si="0"/>
        <v>8.8117489986648811E-2</v>
      </c>
      <c r="I34" s="197">
        <f t="shared" si="1"/>
        <v>-0.72461564453454974</v>
      </c>
      <c r="J34" s="196">
        <f t="shared" si="2"/>
        <v>1.5599160899124149E-3</v>
      </c>
      <c r="K34" s="198">
        <f t="shared" si="3"/>
        <v>1</v>
      </c>
      <c r="L34" s="195">
        <v>251</v>
      </c>
      <c r="M34" s="195">
        <v>126</v>
      </c>
      <c r="N34" s="195">
        <v>247</v>
      </c>
      <c r="O34" s="195">
        <v>264</v>
      </c>
      <c r="P34" s="195">
        <v>284</v>
      </c>
      <c r="Q34" s="196">
        <f t="shared" si="6"/>
        <v>7.575757575757569E-2</v>
      </c>
      <c r="R34" s="197">
        <f t="shared" si="7"/>
        <v>0.13147410358565748</v>
      </c>
      <c r="S34" s="196">
        <f t="shared" si="8"/>
        <v>9.8751351746056027E-4</v>
      </c>
      <c r="T34" s="198">
        <f t="shared" si="4"/>
        <v>0.17423312883435582</v>
      </c>
      <c r="U34" s="195">
        <v>5500</v>
      </c>
      <c r="V34" s="195">
        <v>1845</v>
      </c>
      <c r="W34" s="195">
        <v>426</v>
      </c>
      <c r="X34" s="195">
        <v>965</v>
      </c>
      <c r="Y34" s="195">
        <v>1222</v>
      </c>
      <c r="Z34" s="196">
        <f t="shared" si="9"/>
        <v>0.26632124352331599</v>
      </c>
      <c r="AA34" s="197">
        <f t="shared" si="10"/>
        <v>-0.77781818181818185</v>
      </c>
      <c r="AB34" s="196">
        <f t="shared" si="11"/>
        <v>2.4197157329045697E-3</v>
      </c>
      <c r="AC34" s="198">
        <f t="shared" si="5"/>
        <v>0.74969325153374233</v>
      </c>
      <c r="AD34" s="121"/>
    </row>
    <row r="35" spans="1:32" x14ac:dyDescent="0.25">
      <c r="A35" s="206" t="s">
        <v>385</v>
      </c>
      <c r="B35" s="194" t="s">
        <v>218</v>
      </c>
      <c r="C35" s="195">
        <v>975</v>
      </c>
      <c r="D35" s="195">
        <v>476</v>
      </c>
      <c r="E35" s="195">
        <v>209</v>
      </c>
      <c r="F35" s="195">
        <v>1291</v>
      </c>
      <c r="G35" s="195">
        <v>1441</v>
      </c>
      <c r="H35" s="196">
        <f t="shared" si="0"/>
        <v>0.11618900077459338</v>
      </c>
      <c r="I35" s="197">
        <f t="shared" si="1"/>
        <v>0.47794871794871785</v>
      </c>
      <c r="J35" s="196">
        <f t="shared" si="2"/>
        <v>1.3790423837814663E-3</v>
      </c>
      <c r="K35" s="198">
        <f t="shared" si="3"/>
        <v>1</v>
      </c>
      <c r="L35" s="195">
        <v>237</v>
      </c>
      <c r="M35" s="195">
        <v>74</v>
      </c>
      <c r="N35" s="195">
        <v>102</v>
      </c>
      <c r="O35" s="195">
        <v>298</v>
      </c>
      <c r="P35" s="195">
        <v>351</v>
      </c>
      <c r="Q35" s="196">
        <f t="shared" si="6"/>
        <v>0.17785234899328861</v>
      </c>
      <c r="R35" s="197">
        <f t="shared" si="7"/>
        <v>0.481012658227848</v>
      </c>
      <c r="S35" s="196">
        <f t="shared" si="8"/>
        <v>1.2204832557347065E-3</v>
      </c>
      <c r="T35" s="198">
        <f t="shared" si="4"/>
        <v>0.24358084663428176</v>
      </c>
      <c r="U35" s="195">
        <v>534</v>
      </c>
      <c r="V35" s="195">
        <v>297</v>
      </c>
      <c r="W35" s="195">
        <v>88</v>
      </c>
      <c r="X35" s="195">
        <v>758</v>
      </c>
      <c r="Y35" s="195">
        <v>790</v>
      </c>
      <c r="Z35" s="196">
        <f t="shared" si="9"/>
        <v>4.2216358839050061E-2</v>
      </c>
      <c r="AA35" s="197">
        <f t="shared" si="10"/>
        <v>0.47940074906367047</v>
      </c>
      <c r="AB35" s="196">
        <f t="shared" si="11"/>
        <v>1.5643006783916612E-3</v>
      </c>
      <c r="AC35" s="198">
        <f t="shared" si="5"/>
        <v>0.54823039555863984</v>
      </c>
      <c r="AD35" s="121"/>
    </row>
    <row r="36" spans="1:32" x14ac:dyDescent="0.25">
      <c r="A36" s="199" t="s">
        <v>386</v>
      </c>
      <c r="B36" s="200" t="s">
        <v>386</v>
      </c>
      <c r="C36" s="201">
        <f>C11-SUM(C12:C35)</f>
        <v>34341</v>
      </c>
      <c r="D36" s="201">
        <f>D11-SUM(D12:D35)</f>
        <v>13635</v>
      </c>
      <c r="E36" s="201">
        <f>E11-SUM(E12:E35)</f>
        <v>17527</v>
      </c>
      <c r="F36" s="201">
        <f>F11-SUM(F12:F35)</f>
        <v>37196</v>
      </c>
      <c r="G36" s="201">
        <f>G11-SUM(G12:G35)</f>
        <v>39825</v>
      </c>
      <c r="H36" s="202">
        <f t="shared" si="0"/>
        <v>7.0679642972362622E-2</v>
      </c>
      <c r="I36" s="203">
        <f t="shared" si="1"/>
        <v>0.1596924958504411</v>
      </c>
      <c r="J36" s="202">
        <f t="shared" si="2"/>
        <v>3.8112673791878486E-2</v>
      </c>
      <c r="K36" s="204">
        <f t="shared" si="3"/>
        <v>1</v>
      </c>
      <c r="L36" s="201">
        <f>L11-SUM(L12:L35)</f>
        <v>11158</v>
      </c>
      <c r="M36" s="201">
        <f>M11-SUM(M12:M35)</f>
        <v>3503</v>
      </c>
      <c r="N36" s="201">
        <f>N11-SUM(N12:N35)</f>
        <v>7874</v>
      </c>
      <c r="O36" s="201">
        <f>O11-SUM(O12:O35)</f>
        <v>12685</v>
      </c>
      <c r="P36" s="201">
        <f>P11-SUM(P12:P35)</f>
        <v>13886</v>
      </c>
      <c r="Q36" s="202">
        <f t="shared" si="6"/>
        <v>9.4678754434371237E-2</v>
      </c>
      <c r="R36" s="203">
        <f t="shared" si="7"/>
        <v>0.24448825954472131</v>
      </c>
      <c r="S36" s="202">
        <f t="shared" si="8"/>
        <v>4.8283847547385003E-2</v>
      </c>
      <c r="T36" s="204">
        <f t="shared" si="4"/>
        <v>0.34867545511613307</v>
      </c>
      <c r="U36" s="201">
        <f>U11-SUM(U12:U35)</f>
        <v>14056</v>
      </c>
      <c r="V36" s="201">
        <f>V11-SUM(V12:V35)</f>
        <v>5538</v>
      </c>
      <c r="W36" s="201">
        <f>W11-SUM(W12:W35)</f>
        <v>7591</v>
      </c>
      <c r="X36" s="201">
        <f>X11-SUM(X12:X35)</f>
        <v>18785</v>
      </c>
      <c r="Y36" s="201">
        <f>Y11-SUM(Y12:Y35)</f>
        <v>19421</v>
      </c>
      <c r="Z36" s="202">
        <f t="shared" si="9"/>
        <v>3.3856800638807583E-2</v>
      </c>
      <c r="AA36" s="203">
        <f t="shared" si="10"/>
        <v>0.38168753557199775</v>
      </c>
      <c r="AB36" s="202">
        <f t="shared" si="11"/>
        <v>3.8456055031701838E-2</v>
      </c>
      <c r="AC36" s="204">
        <f t="shared" si="5"/>
        <v>0.48765850596359073</v>
      </c>
      <c r="AD36" s="121"/>
    </row>
    <row r="37" spans="1:32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D37" s="121"/>
      <c r="AE37" s="121"/>
    </row>
    <row r="38" spans="1:32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2"/>
      <c r="AD38" s="50"/>
      <c r="AE38" s="50"/>
      <c r="AF38" s="50"/>
    </row>
    <row r="39" spans="1:32" s="184" customFormat="1" ht="75" x14ac:dyDescent="0.25">
      <c r="B39" s="180"/>
      <c r="C39" s="181" t="s">
        <v>529</v>
      </c>
      <c r="D39" s="181" t="s">
        <v>530</v>
      </c>
      <c r="E39" s="181" t="s">
        <v>531</v>
      </c>
      <c r="F39" s="181" t="s">
        <v>532</v>
      </c>
      <c r="G39" s="181" t="s">
        <v>533</v>
      </c>
      <c r="H39" s="182" t="str">
        <f>CONCATENATE("var. ",RIGHT(G39,2),"/",RIGHT(F39,2))</f>
        <v>var. 23/22</v>
      </c>
      <c r="I39" s="182" t="str">
        <f>CONCATENATE("var. ",RIGHT(G39,2),"/",RIGHT(C39,2))</f>
        <v>var. 23/19</v>
      </c>
      <c r="J39" s="182" t="str">
        <f>CONCATENATE("Cuota s/ total lugares de residencia ",RIGHT(G39,4))</f>
        <v>Cuota s/ total lugares de residencia 2023</v>
      </c>
      <c r="K39" s="183" t="str">
        <f>CONCATENATE("cuota s/ Canarias ",RIGHT(G39,4))</f>
        <v>cuota s/ Canarias 2023</v>
      </c>
      <c r="L39" s="181" t="s">
        <v>529</v>
      </c>
      <c r="M39" s="181" t="s">
        <v>530</v>
      </c>
      <c r="N39" s="181" t="s">
        <v>531</v>
      </c>
      <c r="O39" s="181" t="s">
        <v>532</v>
      </c>
      <c r="P39" s="181" t="s">
        <v>533</v>
      </c>
      <c r="Q39" s="182" t="str">
        <f>CONCATENATE("var. ",RIGHT(P39,2),"/",RIGHT(O39,2))</f>
        <v>var. 23/22</v>
      </c>
      <c r="R39" s="182" t="str">
        <f>CONCATENATE("var. ",RIGHT(P39,2),"/",RIGHT(L39,2))</f>
        <v>var. 23/19</v>
      </c>
      <c r="S39" s="182" t="str">
        <f>CONCATENATE("Cuota s/ total lugares de residencia ",RIGHT(P39,4))</f>
        <v>Cuota s/ total lugares de residencia 2023</v>
      </c>
      <c r="T39" s="183" t="str">
        <f>CONCATENATE("cuota s/ Canarias ",RIGHT(P39,4))</f>
        <v>cuota s/ Canarias 2023</v>
      </c>
      <c r="U39" s="181" t="s">
        <v>529</v>
      </c>
      <c r="V39" s="181" t="s">
        <v>530</v>
      </c>
      <c r="W39" s="181" t="s">
        <v>531</v>
      </c>
      <c r="X39" s="181" t="s">
        <v>532</v>
      </c>
      <c r="Y39" s="181" t="s">
        <v>533</v>
      </c>
      <c r="Z39" s="182" t="str">
        <f>CONCATENATE("var. ",RIGHT(Y39,2),"/",RIGHT(X39,2))</f>
        <v>var. 23/22</v>
      </c>
      <c r="AA39" s="182" t="str">
        <f>CONCATENATE("var. ",RIGHT(Y39,2),"/",RIGHT(U39,2))</f>
        <v>var. 23/19</v>
      </c>
      <c r="AB39" s="182" t="str">
        <f>CONCATENATE("Cuota s/ total lugares de residencia ",RIGHT(Y39,4))</f>
        <v>Cuota s/ total lugares de residencia 2023</v>
      </c>
      <c r="AC39" s="183" t="str">
        <f>CONCATENATE("cuota s/ Canarias ",RIGHT(Y39,4))</f>
        <v>cuota s/ Canarias 2023</v>
      </c>
      <c r="AD39" s="205"/>
      <c r="AE39" s="205"/>
      <c r="AF39" s="205"/>
    </row>
    <row r="40" spans="1:32" x14ac:dyDescent="0.25">
      <c r="B40" s="185" t="s">
        <v>134</v>
      </c>
      <c r="C40" s="186">
        <f>C41+C44</f>
        <v>46543</v>
      </c>
      <c r="D40" s="186">
        <f>D41+D44</f>
        <v>13602</v>
      </c>
      <c r="E40" s="186">
        <f>E41+E44</f>
        <v>10896</v>
      </c>
      <c r="F40" s="186">
        <f>F41+F44</f>
        <v>43971</v>
      </c>
      <c r="G40" s="186">
        <f>G41+G44</f>
        <v>46102</v>
      </c>
      <c r="H40" s="187">
        <f t="shared" ref="H40:H69" si="12">IFERROR(G40/F40-1,"-")</f>
        <v>4.8463760205589956E-2</v>
      </c>
      <c r="I40" s="187">
        <f t="shared" ref="I40:I69" si="13">IFERROR(G40/C40-1,"-")</f>
        <v>-9.4751090389532111E-3</v>
      </c>
      <c r="J40" s="187">
        <f t="shared" ref="J40:J69" si="14">G40/G$40</f>
        <v>1</v>
      </c>
      <c r="K40" s="188">
        <f t="shared" ref="K40:K69" si="15">G40/$G7</f>
        <v>4.4119786243645494E-2</v>
      </c>
      <c r="L40" s="186">
        <f>L41+L44</f>
        <v>157075</v>
      </c>
      <c r="M40" s="186">
        <f>M41+M44</f>
        <v>51766</v>
      </c>
      <c r="N40" s="186">
        <f>N41+N44</f>
        <v>53693</v>
      </c>
      <c r="O40" s="186">
        <f>O41+O44</f>
        <v>204433</v>
      </c>
      <c r="P40" s="186">
        <f>P41+P44</f>
        <v>206217</v>
      </c>
      <c r="Q40" s="187">
        <f>IFERROR(P40/O40-1,"-")</f>
        <v>8.7265754550389651E-3</v>
      </c>
      <c r="R40" s="187">
        <f>IFERROR(P40/L40-1,"-")</f>
        <v>0.31285691548623262</v>
      </c>
      <c r="S40" s="187">
        <f t="shared" ref="S40:S69" si="16">P40/P$40</f>
        <v>1</v>
      </c>
      <c r="T40" s="188">
        <f t="shared" ref="T40:T69" si="17">P40/$G7</f>
        <v>0.19735043945611563</v>
      </c>
      <c r="U40" s="186">
        <f>U41+U44</f>
        <v>0</v>
      </c>
      <c r="V40" s="186">
        <f>V41+V44</f>
        <v>0</v>
      </c>
      <c r="W40" s="186">
        <f>W41+W44</f>
        <v>0</v>
      </c>
      <c r="X40" s="186">
        <f>X41+X44</f>
        <v>0</v>
      </c>
      <c r="Y40" s="186">
        <f>Y41+Y44</f>
        <v>0</v>
      </c>
      <c r="Z40" s="187" t="str">
        <f>IFERROR(Y40/X40-1,"-")</f>
        <v>-</v>
      </c>
      <c r="AA40" s="187" t="str">
        <f>IFERROR(Y40/U40-1,"-")</f>
        <v>-</v>
      </c>
      <c r="AB40" s="187" t="e">
        <f t="shared" ref="AB40:AB69" si="18">Y40/Y$40</f>
        <v>#DIV/0!</v>
      </c>
      <c r="AC40" s="188">
        <f t="shared" ref="AC40:AC69" si="19">Y40/$G7</f>
        <v>0</v>
      </c>
      <c r="AD40" s="50"/>
      <c r="AE40" s="50"/>
      <c r="AF40" s="50"/>
    </row>
    <row r="41" spans="1:32" x14ac:dyDescent="0.25">
      <c r="B41" s="189" t="s">
        <v>167</v>
      </c>
      <c r="C41" s="190">
        <v>5175</v>
      </c>
      <c r="D41" s="190">
        <v>586</v>
      </c>
      <c r="E41" s="190">
        <v>3374</v>
      </c>
      <c r="F41" s="190">
        <v>6261</v>
      </c>
      <c r="G41" s="190">
        <v>5154</v>
      </c>
      <c r="H41" s="191">
        <f t="shared" si="12"/>
        <v>-0.17680881648298996</v>
      </c>
      <c r="I41" s="192">
        <f t="shared" si="13"/>
        <v>-4.0579710144927894E-3</v>
      </c>
      <c r="J41" s="191">
        <f t="shared" si="14"/>
        <v>0.11179558370569606</v>
      </c>
      <c r="K41" s="193">
        <f t="shared" si="15"/>
        <v>2.7780622557606792E-2</v>
      </c>
      <c r="L41" s="190">
        <v>30975</v>
      </c>
      <c r="M41" s="190">
        <v>6762</v>
      </c>
      <c r="N41" s="190">
        <v>25213</v>
      </c>
      <c r="O41" s="190">
        <v>36610</v>
      </c>
      <c r="P41" s="190">
        <v>30867</v>
      </c>
      <c r="Q41" s="191">
        <f>IFERROR(P41/O41-1,"-")</f>
        <v>-0.15686970773012843</v>
      </c>
      <c r="R41" s="192">
        <f>IFERROR(P41/L41-1,"-")</f>
        <v>-3.4866828087166679E-3</v>
      </c>
      <c r="S41" s="191">
        <f t="shared" si="16"/>
        <v>0.14968213095913527</v>
      </c>
      <c r="T41" s="193">
        <f t="shared" si="17"/>
        <v>0.16637649912410726</v>
      </c>
      <c r="U41" s="190">
        <v>0</v>
      </c>
      <c r="V41" s="190">
        <v>0</v>
      </c>
      <c r="W41" s="190">
        <v>0</v>
      </c>
      <c r="X41" s="190">
        <v>0</v>
      </c>
      <c r="Y41" s="190">
        <v>0</v>
      </c>
      <c r="Z41" s="191" t="str">
        <f>IFERROR(Y41/X41-1,"-")</f>
        <v>-</v>
      </c>
      <c r="AA41" s="192" t="str">
        <f>IFERROR(Y41/U41-1,"-")</f>
        <v>-</v>
      </c>
      <c r="AB41" s="191" t="e">
        <f t="shared" si="18"/>
        <v>#DIV/0!</v>
      </c>
      <c r="AC41" s="193">
        <f t="shared" si="19"/>
        <v>0</v>
      </c>
      <c r="AD41" s="50"/>
      <c r="AE41" s="50"/>
      <c r="AF41" s="50"/>
    </row>
    <row r="42" spans="1:32" x14ac:dyDescent="0.25">
      <c r="B42" s="194" t="s">
        <v>98</v>
      </c>
      <c r="C42" s="195">
        <v>4056</v>
      </c>
      <c r="D42" s="195">
        <v>259</v>
      </c>
      <c r="E42" s="195">
        <v>2077</v>
      </c>
      <c r="F42" s="195">
        <v>3560</v>
      </c>
      <c r="G42" s="195">
        <v>3044</v>
      </c>
      <c r="H42" s="196">
        <f t="shared" si="12"/>
        <v>-0.14494382022471908</v>
      </c>
      <c r="I42" s="197">
        <f t="shared" si="13"/>
        <v>-0.24950690335305725</v>
      </c>
      <c r="J42" s="196">
        <f t="shared" si="14"/>
        <v>6.6027504229751427E-2</v>
      </c>
      <c r="K42" s="198">
        <f t="shared" si="15"/>
        <v>3.2275508148399482E-2</v>
      </c>
      <c r="L42" s="195">
        <v>8451</v>
      </c>
      <c r="M42" s="195">
        <v>1843</v>
      </c>
      <c r="N42" s="195">
        <v>5777</v>
      </c>
      <c r="O42" s="195">
        <v>8070</v>
      </c>
      <c r="P42" s="195">
        <v>8084</v>
      </c>
      <c r="Q42" s="196">
        <f>IFERROR(P42/O42-1,"-")</f>
        <v>1.7348203221809744E-3</v>
      </c>
      <c r="R42" s="197">
        <f>IFERROR(P42/L42-1,"-")</f>
        <v>-4.3426813394864539E-2</v>
      </c>
      <c r="S42" s="196">
        <f t="shared" si="16"/>
        <v>3.9201423742950388E-2</v>
      </c>
      <c r="T42" s="198">
        <f t="shared" si="17"/>
        <v>8.5714588656918986E-2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6" t="str">
        <f>IFERROR(Y42/X42-1,"-")</f>
        <v>-</v>
      </c>
      <c r="AA42" s="197" t="str">
        <f>IFERROR(Y42/U42-1,"-")</f>
        <v>-</v>
      </c>
      <c r="AB42" s="196" t="e">
        <f t="shared" si="18"/>
        <v>#DIV/0!</v>
      </c>
      <c r="AC42" s="198">
        <f t="shared" si="19"/>
        <v>0</v>
      </c>
      <c r="AD42" s="50"/>
      <c r="AE42" s="50"/>
      <c r="AF42" s="50"/>
    </row>
    <row r="43" spans="1:32" x14ac:dyDescent="0.25">
      <c r="B43" s="194" t="s">
        <v>171</v>
      </c>
      <c r="C43" s="195">
        <v>1119</v>
      </c>
      <c r="D43" s="195">
        <v>327</v>
      </c>
      <c r="E43" s="195">
        <v>1297</v>
      </c>
      <c r="F43" s="195">
        <v>2701</v>
      </c>
      <c r="G43" s="195">
        <v>2110</v>
      </c>
      <c r="H43" s="196">
        <f t="shared" si="12"/>
        <v>-0.21880784894483529</v>
      </c>
      <c r="I43" s="197">
        <f t="shared" si="13"/>
        <v>0.88561215370866853</v>
      </c>
      <c r="J43" s="196">
        <f t="shared" si="14"/>
        <v>4.5768079475944641E-2</v>
      </c>
      <c r="K43" s="198">
        <f t="shared" si="15"/>
        <v>2.3132921106871904E-2</v>
      </c>
      <c r="L43" s="195">
        <v>22524</v>
      </c>
      <c r="M43" s="195">
        <v>4919</v>
      </c>
      <c r="N43" s="195">
        <v>19436</v>
      </c>
      <c r="O43" s="195">
        <v>28540</v>
      </c>
      <c r="P43" s="195">
        <v>22783</v>
      </c>
      <c r="Q43" s="196">
        <f>IFERROR(P43/O43-1,"-")</f>
        <v>-0.20171688857743519</v>
      </c>
      <c r="R43" s="197">
        <f>IFERROR(P43/L43-1,"-")</f>
        <v>1.1498845675723679E-2</v>
      </c>
      <c r="S43" s="196">
        <f t="shared" si="16"/>
        <v>0.11048070721618489</v>
      </c>
      <c r="T43" s="198">
        <f t="shared" si="17"/>
        <v>0.24978073060562206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6" t="str">
        <f>IFERROR(Y43/X43-1,"-")</f>
        <v>-</v>
      </c>
      <c r="AA43" s="197" t="str">
        <f>IFERROR(Y43/U43-1,"-")</f>
        <v>-</v>
      </c>
      <c r="AB43" s="196" t="e">
        <f t="shared" si="18"/>
        <v>#DIV/0!</v>
      </c>
      <c r="AC43" s="198">
        <f t="shared" si="19"/>
        <v>0</v>
      </c>
      <c r="AD43" s="50"/>
      <c r="AE43" s="50"/>
      <c r="AF43" s="50"/>
    </row>
    <row r="44" spans="1:32" x14ac:dyDescent="0.25">
      <c r="B44" s="189" t="s">
        <v>179</v>
      </c>
      <c r="C44" s="190">
        <v>41368</v>
      </c>
      <c r="D44" s="190">
        <v>13016</v>
      </c>
      <c r="E44" s="190">
        <v>7522</v>
      </c>
      <c r="F44" s="190">
        <v>37710</v>
      </c>
      <c r="G44" s="190">
        <v>40948</v>
      </c>
      <c r="H44" s="191">
        <f t="shared" si="12"/>
        <v>8.5865818085388401E-2</v>
      </c>
      <c r="I44" s="192">
        <f t="shared" si="13"/>
        <v>-1.0152775091858413E-2</v>
      </c>
      <c r="J44" s="191">
        <f t="shared" si="14"/>
        <v>0.88820441629430391</v>
      </c>
      <c r="K44" s="193">
        <f t="shared" si="15"/>
        <v>4.7647029391333286E-2</v>
      </c>
      <c r="L44" s="190">
        <v>126100</v>
      </c>
      <c r="M44" s="190">
        <v>45004</v>
      </c>
      <c r="N44" s="190">
        <v>28480</v>
      </c>
      <c r="O44" s="190">
        <v>167823</v>
      </c>
      <c r="P44" s="190">
        <v>175350</v>
      </c>
      <c r="Q44" s="191">
        <f>IFERROR(P44/O44-1,"-")</f>
        <v>4.485082497631443E-2</v>
      </c>
      <c r="R44" s="192">
        <f>IFERROR(P44/L44-1,"-")</f>
        <v>0.3905630452022204</v>
      </c>
      <c r="S44" s="191">
        <f t="shared" si="16"/>
        <v>0.8503178690408647</v>
      </c>
      <c r="T44" s="193">
        <f t="shared" si="17"/>
        <v>0.20403698846757576</v>
      </c>
      <c r="U44" s="190">
        <v>0</v>
      </c>
      <c r="V44" s="190">
        <v>0</v>
      </c>
      <c r="W44" s="190">
        <v>0</v>
      </c>
      <c r="X44" s="190">
        <v>0</v>
      </c>
      <c r="Y44" s="190">
        <v>0</v>
      </c>
      <c r="Z44" s="191" t="str">
        <f>IFERROR(Y44/X44-1,"-")</f>
        <v>-</v>
      </c>
      <c r="AA44" s="192" t="str">
        <f>IFERROR(Y44/U44-1,"-")</f>
        <v>-</v>
      </c>
      <c r="AB44" s="191" t="e">
        <f t="shared" si="18"/>
        <v>#DIV/0!</v>
      </c>
      <c r="AC44" s="193">
        <f t="shared" si="19"/>
        <v>0</v>
      </c>
      <c r="AD44" s="50"/>
      <c r="AE44" s="50"/>
      <c r="AF44" s="50"/>
    </row>
    <row r="45" spans="1:32" x14ac:dyDescent="0.25">
      <c r="B45" s="194" t="s">
        <v>183</v>
      </c>
      <c r="C45" s="195">
        <v>12743</v>
      </c>
      <c r="D45" s="195">
        <v>3639</v>
      </c>
      <c r="E45" s="195">
        <v>581</v>
      </c>
      <c r="F45" s="195">
        <v>10838</v>
      </c>
      <c r="G45" s="195">
        <v>13437</v>
      </c>
      <c r="H45" s="196">
        <f t="shared" si="12"/>
        <v>0.2398043919542352</v>
      </c>
      <c r="I45" s="197">
        <f t="shared" si="13"/>
        <v>5.4461272855685472E-2</v>
      </c>
      <c r="J45" s="196">
        <f t="shared" si="14"/>
        <v>0.29146240943993751</v>
      </c>
      <c r="K45" s="198">
        <f t="shared" si="15"/>
        <v>3.6044615170016205E-2</v>
      </c>
      <c r="L45" s="195">
        <v>66068</v>
      </c>
      <c r="M45" s="195">
        <v>23695</v>
      </c>
      <c r="N45" s="195">
        <v>6028</v>
      </c>
      <c r="O45" s="195">
        <v>92535</v>
      </c>
      <c r="P45" s="195">
        <v>96897</v>
      </c>
      <c r="Q45" s="196">
        <f t="shared" ref="Q45:Q69" si="20">IFERROR(P45/O45-1,"-")</f>
        <v>4.7138920408493989E-2</v>
      </c>
      <c r="R45" s="197">
        <f t="shared" ref="R45:R69" si="21">IFERROR(P45/L45-1,"-")</f>
        <v>0.46662529515045104</v>
      </c>
      <c r="S45" s="196">
        <f t="shared" si="16"/>
        <v>0.46987881697435224</v>
      </c>
      <c r="T45" s="198">
        <f t="shared" si="17"/>
        <v>0.25992521218494158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6" t="str">
        <f t="shared" ref="Z45:Z69" si="22">IFERROR(Y45/X45-1,"-")</f>
        <v>-</v>
      </c>
      <c r="AA45" s="197" t="str">
        <f t="shared" ref="AA45:AA69" si="23">IFERROR(Y45/U45-1,"-")</f>
        <v>-</v>
      </c>
      <c r="AB45" s="196" t="e">
        <f t="shared" si="18"/>
        <v>#DIV/0!</v>
      </c>
      <c r="AC45" s="198">
        <f t="shared" si="19"/>
        <v>0</v>
      </c>
      <c r="AD45" s="50"/>
      <c r="AE45" s="50"/>
      <c r="AF45" s="50"/>
    </row>
    <row r="46" spans="1:32" x14ac:dyDescent="0.25">
      <c r="B46" s="194" t="s">
        <v>187</v>
      </c>
      <c r="C46" s="195">
        <v>15704</v>
      </c>
      <c r="D46" s="195">
        <v>5225</v>
      </c>
      <c r="E46" s="195">
        <v>4358</v>
      </c>
      <c r="F46" s="195">
        <v>15836</v>
      </c>
      <c r="G46" s="195">
        <v>16542</v>
      </c>
      <c r="H46" s="196">
        <f t="shared" si="12"/>
        <v>4.4581965142712843E-2</v>
      </c>
      <c r="I46" s="197">
        <f t="shared" si="13"/>
        <v>5.3362200713194197E-2</v>
      </c>
      <c r="J46" s="196">
        <f t="shared" si="14"/>
        <v>0.3588130666782352</v>
      </c>
      <c r="K46" s="198">
        <f t="shared" si="15"/>
        <v>0.12991745662742388</v>
      </c>
      <c r="L46" s="195">
        <v>15274</v>
      </c>
      <c r="M46" s="195">
        <v>5898</v>
      </c>
      <c r="N46" s="195">
        <v>3784</v>
      </c>
      <c r="O46" s="195">
        <v>15017</v>
      </c>
      <c r="P46" s="195">
        <v>16234</v>
      </c>
      <c r="Q46" s="196">
        <f t="shared" si="20"/>
        <v>8.1041486315509115E-2</v>
      </c>
      <c r="R46" s="197">
        <f t="shared" si="21"/>
        <v>6.2851905198376246E-2</v>
      </c>
      <c r="S46" s="196">
        <f t="shared" si="16"/>
        <v>7.8722898694094087E-2</v>
      </c>
      <c r="T46" s="198">
        <f t="shared" si="17"/>
        <v>0.1274984881446983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6" t="str">
        <f t="shared" si="22"/>
        <v>-</v>
      </c>
      <c r="AA46" s="197" t="str">
        <f t="shared" si="23"/>
        <v>-</v>
      </c>
      <c r="AB46" s="196" t="e">
        <f t="shared" si="18"/>
        <v>#DIV/0!</v>
      </c>
      <c r="AC46" s="198">
        <f t="shared" si="19"/>
        <v>0</v>
      </c>
      <c r="AD46" s="50"/>
      <c r="AE46" s="50"/>
      <c r="AF46" s="50"/>
    </row>
    <row r="47" spans="1:32" x14ac:dyDescent="0.25">
      <c r="B47" s="194" t="s">
        <v>191</v>
      </c>
      <c r="C47" s="195">
        <v>1625</v>
      </c>
      <c r="D47" s="195">
        <v>483</v>
      </c>
      <c r="E47" s="195">
        <v>498</v>
      </c>
      <c r="F47" s="195">
        <v>1735</v>
      </c>
      <c r="G47" s="195">
        <v>1372</v>
      </c>
      <c r="H47" s="196">
        <f t="shared" si="12"/>
        <v>-0.20922190201729107</v>
      </c>
      <c r="I47" s="197">
        <f t="shared" si="13"/>
        <v>-0.15569230769230769</v>
      </c>
      <c r="J47" s="196">
        <f t="shared" si="14"/>
        <v>2.9760097175827512E-2</v>
      </c>
      <c r="K47" s="198">
        <f t="shared" si="15"/>
        <v>2.8428751994363979E-2</v>
      </c>
      <c r="L47" s="195">
        <v>7995</v>
      </c>
      <c r="M47" s="195">
        <v>3790</v>
      </c>
      <c r="N47" s="195">
        <v>7998</v>
      </c>
      <c r="O47" s="195">
        <v>13519</v>
      </c>
      <c r="P47" s="195">
        <v>14104</v>
      </c>
      <c r="Q47" s="196">
        <f t="shared" si="20"/>
        <v>4.3272431392854527E-2</v>
      </c>
      <c r="R47" s="197">
        <f t="shared" si="21"/>
        <v>0.76410256410256405</v>
      </c>
      <c r="S47" s="196">
        <f t="shared" si="16"/>
        <v>6.8393973338764499E-2</v>
      </c>
      <c r="T47" s="198">
        <f t="shared" si="17"/>
        <v>0.29224425519570668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6" t="str">
        <f t="shared" si="22"/>
        <v>-</v>
      </c>
      <c r="AA47" s="197" t="str">
        <f t="shared" si="23"/>
        <v>-</v>
      </c>
      <c r="AB47" s="196" t="e">
        <f t="shared" si="18"/>
        <v>#DIV/0!</v>
      </c>
      <c r="AC47" s="198">
        <f t="shared" si="19"/>
        <v>0</v>
      </c>
      <c r="AD47" s="50"/>
      <c r="AE47" s="50"/>
      <c r="AF47" s="50"/>
    </row>
    <row r="48" spans="1:32" x14ac:dyDescent="0.25">
      <c r="B48" s="194" t="s">
        <v>200</v>
      </c>
      <c r="C48" s="195">
        <v>402</v>
      </c>
      <c r="D48" s="195">
        <v>178</v>
      </c>
      <c r="E48" s="195">
        <v>179</v>
      </c>
      <c r="F48" s="195">
        <v>1444</v>
      </c>
      <c r="G48" s="195">
        <v>1385</v>
      </c>
      <c r="H48" s="196">
        <f t="shared" si="12"/>
        <v>-4.0858725761772852E-2</v>
      </c>
      <c r="I48" s="197">
        <f t="shared" si="13"/>
        <v>2.4452736318407959</v>
      </c>
      <c r="J48" s="196">
        <f t="shared" si="14"/>
        <v>3.0042080603878356E-2</v>
      </c>
      <c r="K48" s="198">
        <f t="shared" si="15"/>
        <v>3.9906644384256326E-2</v>
      </c>
      <c r="L48" s="195">
        <v>2781</v>
      </c>
      <c r="M48" s="195">
        <v>1084</v>
      </c>
      <c r="N48" s="195">
        <v>943</v>
      </c>
      <c r="O48" s="195">
        <v>4886</v>
      </c>
      <c r="P48" s="195">
        <v>3947</v>
      </c>
      <c r="Q48" s="196">
        <f t="shared" si="20"/>
        <v>-0.19218174375767494</v>
      </c>
      <c r="R48" s="197">
        <f t="shared" si="21"/>
        <v>0.41927364257461353</v>
      </c>
      <c r="S48" s="196">
        <f t="shared" si="16"/>
        <v>1.9140032102106033E-2</v>
      </c>
      <c r="T48" s="198">
        <f t="shared" si="17"/>
        <v>0.1137267331297182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6" t="str">
        <f t="shared" si="22"/>
        <v>-</v>
      </c>
      <c r="AA48" s="197" t="str">
        <f t="shared" si="23"/>
        <v>-</v>
      </c>
      <c r="AB48" s="196" t="e">
        <f t="shared" si="18"/>
        <v>#DIV/0!</v>
      </c>
      <c r="AC48" s="198">
        <f t="shared" si="19"/>
        <v>0</v>
      </c>
      <c r="AD48" s="50"/>
      <c r="AE48" s="50"/>
      <c r="AF48" s="50"/>
    </row>
    <row r="49" spans="2:32" x14ac:dyDescent="0.25">
      <c r="B49" s="194" t="s">
        <v>195</v>
      </c>
      <c r="C49" s="195">
        <v>499</v>
      </c>
      <c r="D49" s="195">
        <v>184</v>
      </c>
      <c r="E49" s="195">
        <v>112</v>
      </c>
      <c r="F49" s="195">
        <v>476</v>
      </c>
      <c r="G49" s="195">
        <v>443</v>
      </c>
      <c r="H49" s="196">
        <f t="shared" si="12"/>
        <v>-6.9327731092436951E-2</v>
      </c>
      <c r="I49" s="197">
        <f t="shared" si="13"/>
        <v>-0.11222444889779559</v>
      </c>
      <c r="J49" s="196">
        <f t="shared" si="14"/>
        <v>9.6091275866556757E-3</v>
      </c>
      <c r="K49" s="198">
        <f t="shared" si="15"/>
        <v>1.132210494032254E-2</v>
      </c>
      <c r="L49" s="195">
        <v>4513</v>
      </c>
      <c r="M49" s="195">
        <v>1141</v>
      </c>
      <c r="N49" s="195">
        <v>1701</v>
      </c>
      <c r="O49" s="195">
        <v>4396</v>
      </c>
      <c r="P49" s="195">
        <v>3892</v>
      </c>
      <c r="Q49" s="196">
        <f t="shared" si="20"/>
        <v>-0.11464968152866239</v>
      </c>
      <c r="R49" s="197">
        <f t="shared" si="21"/>
        <v>-0.13760248171947709</v>
      </c>
      <c r="S49" s="196">
        <f t="shared" si="16"/>
        <v>1.8873322761944943E-2</v>
      </c>
      <c r="T49" s="198">
        <f t="shared" si="17"/>
        <v>9.9470953561479281E-2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6" t="str">
        <f t="shared" si="22"/>
        <v>-</v>
      </c>
      <c r="AA49" s="197" t="str">
        <f t="shared" si="23"/>
        <v>-</v>
      </c>
      <c r="AB49" s="196" t="e">
        <f t="shared" si="18"/>
        <v>#DIV/0!</v>
      </c>
      <c r="AC49" s="198">
        <f t="shared" si="19"/>
        <v>0</v>
      </c>
      <c r="AD49" s="50"/>
      <c r="AE49" s="50"/>
      <c r="AF49" s="50"/>
    </row>
    <row r="50" spans="2:32" x14ac:dyDescent="0.25">
      <c r="B50" s="194" t="s">
        <v>204</v>
      </c>
      <c r="C50" s="195">
        <v>683</v>
      </c>
      <c r="D50" s="195">
        <v>157</v>
      </c>
      <c r="E50" s="195">
        <v>261</v>
      </c>
      <c r="F50" s="195">
        <v>1087</v>
      </c>
      <c r="G50" s="195">
        <v>657</v>
      </c>
      <c r="H50" s="196">
        <f t="shared" si="12"/>
        <v>-0.39558417663293466</v>
      </c>
      <c r="I50" s="197">
        <f t="shared" si="13"/>
        <v>-3.8067349926793503E-2</v>
      </c>
      <c r="J50" s="196">
        <f t="shared" si="14"/>
        <v>1.4251008633031106E-2</v>
      </c>
      <c r="K50" s="198">
        <f t="shared" si="15"/>
        <v>3.2958763920939098E-2</v>
      </c>
      <c r="L50" s="195">
        <v>3789</v>
      </c>
      <c r="M50" s="195">
        <v>1183</v>
      </c>
      <c r="N50" s="195">
        <v>1746</v>
      </c>
      <c r="O50" s="195">
        <v>4352</v>
      </c>
      <c r="P50" s="195">
        <v>4240</v>
      </c>
      <c r="Q50" s="196">
        <f t="shared" si="20"/>
        <v>-2.5735294117647078E-2</v>
      </c>
      <c r="R50" s="197">
        <f t="shared" si="21"/>
        <v>0.11902876748482449</v>
      </c>
      <c r="S50" s="196">
        <f t="shared" si="16"/>
        <v>2.0560865496055125E-2</v>
      </c>
      <c r="T50" s="198">
        <f t="shared" si="17"/>
        <v>0.21270191632386876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6" t="str">
        <f t="shared" si="22"/>
        <v>-</v>
      </c>
      <c r="AA50" s="197" t="str">
        <f t="shared" si="23"/>
        <v>-</v>
      </c>
      <c r="AB50" s="196" t="e">
        <f t="shared" si="18"/>
        <v>#DIV/0!</v>
      </c>
      <c r="AC50" s="198">
        <f t="shared" si="19"/>
        <v>0</v>
      </c>
      <c r="AD50" s="50"/>
      <c r="AE50" s="50"/>
      <c r="AF50" s="50"/>
    </row>
    <row r="51" spans="2:32" x14ac:dyDescent="0.25">
      <c r="B51" s="194" t="s">
        <v>208</v>
      </c>
      <c r="C51" s="195">
        <v>544</v>
      </c>
      <c r="D51" s="195">
        <v>81</v>
      </c>
      <c r="E51" s="195">
        <v>87</v>
      </c>
      <c r="F51" s="195">
        <v>780</v>
      </c>
      <c r="G51" s="195">
        <v>1229</v>
      </c>
      <c r="H51" s="196">
        <f t="shared" si="12"/>
        <v>0.57564102564102559</v>
      </c>
      <c r="I51" s="197">
        <f t="shared" si="13"/>
        <v>1.2591911764705883</v>
      </c>
      <c r="J51" s="196">
        <f t="shared" si="14"/>
        <v>2.6658279467268231E-2</v>
      </c>
      <c r="K51" s="198">
        <f t="shared" si="15"/>
        <v>2.6586194215501763E-2</v>
      </c>
      <c r="L51" s="195">
        <v>13275</v>
      </c>
      <c r="M51" s="195">
        <v>3808</v>
      </c>
      <c r="N51" s="195">
        <v>1937</v>
      </c>
      <c r="O51" s="195">
        <v>19992</v>
      </c>
      <c r="P51" s="195">
        <v>22422</v>
      </c>
      <c r="Q51" s="196">
        <f t="shared" si="20"/>
        <v>0.12154861944777906</v>
      </c>
      <c r="R51" s="197">
        <f t="shared" si="21"/>
        <v>0.68903954802259881</v>
      </c>
      <c r="S51" s="196">
        <f t="shared" si="16"/>
        <v>0.10873012409258209</v>
      </c>
      <c r="T51" s="198">
        <f t="shared" si="17"/>
        <v>0.48504120968265302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6" t="str">
        <f t="shared" si="22"/>
        <v>-</v>
      </c>
      <c r="AA51" s="197" t="str">
        <f t="shared" si="23"/>
        <v>-</v>
      </c>
      <c r="AB51" s="196" t="e">
        <f t="shared" si="18"/>
        <v>#DIV/0!</v>
      </c>
      <c r="AC51" s="198">
        <f t="shared" si="19"/>
        <v>0</v>
      </c>
      <c r="AD51" s="50"/>
      <c r="AE51" s="50"/>
      <c r="AF51" s="50"/>
    </row>
    <row r="52" spans="2:32" x14ac:dyDescent="0.25">
      <c r="B52" s="194" t="s">
        <v>230</v>
      </c>
      <c r="C52" s="195">
        <v>230</v>
      </c>
      <c r="D52" s="195">
        <v>73</v>
      </c>
      <c r="E52" s="195">
        <v>249</v>
      </c>
      <c r="F52" s="195">
        <v>549</v>
      </c>
      <c r="G52" s="195">
        <v>498</v>
      </c>
      <c r="H52" s="196">
        <f t="shared" si="12"/>
        <v>-9.289617486338797E-2</v>
      </c>
      <c r="I52" s="197">
        <f t="shared" si="13"/>
        <v>1.1652173913043478</v>
      </c>
      <c r="J52" s="196">
        <f t="shared" si="14"/>
        <v>1.0802134397640016E-2</v>
      </c>
      <c r="K52" s="198">
        <f t="shared" si="15"/>
        <v>3.5259133389974509E-2</v>
      </c>
      <c r="L52" s="195">
        <v>1164</v>
      </c>
      <c r="M52" s="195">
        <v>549</v>
      </c>
      <c r="N52" s="195">
        <v>649</v>
      </c>
      <c r="O52" s="195">
        <v>1575</v>
      </c>
      <c r="P52" s="195">
        <v>1494</v>
      </c>
      <c r="Q52" s="196">
        <f t="shared" si="20"/>
        <v>-5.1428571428571379E-2</v>
      </c>
      <c r="R52" s="197">
        <f t="shared" si="21"/>
        <v>0.28350515463917536</v>
      </c>
      <c r="S52" s="196">
        <f t="shared" si="16"/>
        <v>7.2447955309213113E-3</v>
      </c>
      <c r="T52" s="198">
        <f t="shared" si="17"/>
        <v>0.10577740016992354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6" t="str">
        <f t="shared" si="22"/>
        <v>-</v>
      </c>
      <c r="AA52" s="197" t="str">
        <f t="shared" si="23"/>
        <v>-</v>
      </c>
      <c r="AB52" s="196" t="e">
        <f t="shared" si="18"/>
        <v>#DIV/0!</v>
      </c>
      <c r="AC52" s="198">
        <f t="shared" si="19"/>
        <v>0</v>
      </c>
      <c r="AD52" s="50"/>
      <c r="AE52" s="50"/>
      <c r="AF52" s="50"/>
    </row>
    <row r="53" spans="2:32" x14ac:dyDescent="0.25">
      <c r="B53" s="194" t="s">
        <v>220</v>
      </c>
      <c r="C53" s="195">
        <v>19</v>
      </c>
      <c r="D53" s="195">
        <v>75</v>
      </c>
      <c r="E53" s="195">
        <v>1</v>
      </c>
      <c r="F53" s="195">
        <v>60</v>
      </c>
      <c r="G53" s="195">
        <v>49</v>
      </c>
      <c r="H53" s="196">
        <f t="shared" si="12"/>
        <v>-0.18333333333333335</v>
      </c>
      <c r="I53" s="197">
        <f t="shared" si="13"/>
        <v>1.5789473684210527</v>
      </c>
      <c r="J53" s="196">
        <f t="shared" si="14"/>
        <v>1.0628606134224113E-3</v>
      </c>
      <c r="K53" s="198">
        <f t="shared" si="15"/>
        <v>4.5509426952725918E-3</v>
      </c>
      <c r="L53" s="195">
        <v>768</v>
      </c>
      <c r="M53" s="195">
        <v>192</v>
      </c>
      <c r="N53" s="195">
        <v>51</v>
      </c>
      <c r="O53" s="195">
        <v>440</v>
      </c>
      <c r="P53" s="195">
        <v>374</v>
      </c>
      <c r="Q53" s="196">
        <f t="shared" si="20"/>
        <v>-0.15000000000000002</v>
      </c>
      <c r="R53" s="197">
        <f t="shared" si="21"/>
        <v>-0.51302083333333326</v>
      </c>
      <c r="S53" s="196">
        <f t="shared" si="16"/>
        <v>1.8136235130954287E-3</v>
      </c>
      <c r="T53" s="198">
        <f t="shared" si="17"/>
        <v>3.4735766694529581E-2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6" t="str">
        <f t="shared" si="22"/>
        <v>-</v>
      </c>
      <c r="AA53" s="197" t="str">
        <f t="shared" si="23"/>
        <v>-</v>
      </c>
      <c r="AB53" s="196" t="e">
        <f t="shared" si="18"/>
        <v>#DIV/0!</v>
      </c>
      <c r="AC53" s="198">
        <f t="shared" si="19"/>
        <v>0</v>
      </c>
      <c r="AD53" s="50"/>
      <c r="AE53" s="50"/>
      <c r="AF53" s="50"/>
    </row>
    <row r="54" spans="2:32" x14ac:dyDescent="0.25">
      <c r="B54" s="194" t="s">
        <v>232</v>
      </c>
      <c r="C54" s="195">
        <v>0</v>
      </c>
      <c r="D54" s="195">
        <v>2</v>
      </c>
      <c r="E54" s="195">
        <v>0</v>
      </c>
      <c r="F54" s="195">
        <v>0</v>
      </c>
      <c r="G54" s="195">
        <v>2</v>
      </c>
      <c r="H54" s="196" t="str">
        <f t="shared" si="12"/>
        <v>-</v>
      </c>
      <c r="I54" s="197" t="str">
        <f t="shared" si="13"/>
        <v>-</v>
      </c>
      <c r="J54" s="196">
        <f t="shared" si="14"/>
        <v>4.3382065853975965E-5</v>
      </c>
      <c r="K54" s="198">
        <f t="shared" si="15"/>
        <v>4.0104271104872668E-4</v>
      </c>
      <c r="L54" s="195">
        <v>32</v>
      </c>
      <c r="M54" s="195">
        <v>4</v>
      </c>
      <c r="N54" s="195">
        <v>0</v>
      </c>
      <c r="O54" s="195">
        <v>45</v>
      </c>
      <c r="P54" s="195">
        <v>28</v>
      </c>
      <c r="Q54" s="196">
        <f t="shared" si="20"/>
        <v>-0.37777777777777777</v>
      </c>
      <c r="R54" s="197">
        <f t="shared" si="21"/>
        <v>-0.125</v>
      </c>
      <c r="S54" s="196">
        <f t="shared" si="16"/>
        <v>1.3577930044564706E-4</v>
      </c>
      <c r="T54" s="198">
        <f t="shared" si="17"/>
        <v>5.6145979546821734E-3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6" t="str">
        <f t="shared" si="22"/>
        <v>-</v>
      </c>
      <c r="AA54" s="197" t="str">
        <f t="shared" si="23"/>
        <v>-</v>
      </c>
      <c r="AB54" s="196" t="e">
        <f t="shared" si="18"/>
        <v>#DIV/0!</v>
      </c>
      <c r="AC54" s="198">
        <f t="shared" si="19"/>
        <v>0</v>
      </c>
      <c r="AD54" s="50"/>
      <c r="AE54" s="50"/>
      <c r="AF54" s="50"/>
    </row>
    <row r="55" spans="2:32" x14ac:dyDescent="0.25">
      <c r="B55" s="194" t="s">
        <v>212</v>
      </c>
      <c r="C55" s="195">
        <v>1375</v>
      </c>
      <c r="D55" s="195">
        <v>397</v>
      </c>
      <c r="E55" s="195">
        <v>378</v>
      </c>
      <c r="F55" s="195">
        <v>1188</v>
      </c>
      <c r="G55" s="195">
        <v>1336</v>
      </c>
      <c r="H55" s="196">
        <f t="shared" si="12"/>
        <v>0.12457912457912457</v>
      </c>
      <c r="I55" s="197">
        <f t="shared" si="13"/>
        <v>-2.8363636363636369E-2</v>
      </c>
      <c r="J55" s="196">
        <f t="shared" si="14"/>
        <v>2.8979219990455947E-2</v>
      </c>
      <c r="K55" s="198">
        <f t="shared" si="15"/>
        <v>6.8337595907928386E-2</v>
      </c>
      <c r="L55" s="195">
        <v>2285</v>
      </c>
      <c r="M55" s="195">
        <v>793</v>
      </c>
      <c r="N55" s="195">
        <v>1197</v>
      </c>
      <c r="O55" s="195">
        <v>2236</v>
      </c>
      <c r="P55" s="195">
        <v>2416</v>
      </c>
      <c r="Q55" s="196">
        <f t="shared" si="20"/>
        <v>8.0500894454382799E-2</v>
      </c>
      <c r="R55" s="197">
        <f t="shared" si="21"/>
        <v>5.7330415754923481E-2</v>
      </c>
      <c r="S55" s="196">
        <f t="shared" si="16"/>
        <v>1.171581392416726E-2</v>
      </c>
      <c r="T55" s="198">
        <f t="shared" si="17"/>
        <v>0.12358056265984654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6" t="str">
        <f t="shared" si="22"/>
        <v>-</v>
      </c>
      <c r="AA55" s="197" t="str">
        <f t="shared" si="23"/>
        <v>-</v>
      </c>
      <c r="AB55" s="196" t="e">
        <f t="shared" si="18"/>
        <v>#DIV/0!</v>
      </c>
      <c r="AC55" s="198">
        <f t="shared" si="19"/>
        <v>0</v>
      </c>
      <c r="AD55" s="50"/>
      <c r="AE55" s="50"/>
      <c r="AF55" s="50"/>
    </row>
    <row r="56" spans="2:32" x14ac:dyDescent="0.25">
      <c r="B56" s="194" t="s">
        <v>226</v>
      </c>
      <c r="C56" s="195">
        <v>3</v>
      </c>
      <c r="D56" s="195">
        <v>72</v>
      </c>
      <c r="E56" s="195">
        <v>5</v>
      </c>
      <c r="F56" s="195">
        <v>201</v>
      </c>
      <c r="G56" s="195">
        <v>41</v>
      </c>
      <c r="H56" s="196">
        <f t="shared" si="12"/>
        <v>-0.79601990049751248</v>
      </c>
      <c r="I56" s="197">
        <f t="shared" si="13"/>
        <v>12.666666666666666</v>
      </c>
      <c r="J56" s="196">
        <f t="shared" si="14"/>
        <v>8.8933235000650734E-4</v>
      </c>
      <c r="K56" s="198">
        <f t="shared" si="15"/>
        <v>2.6354695635405286E-3</v>
      </c>
      <c r="L56" s="195">
        <v>849</v>
      </c>
      <c r="M56" s="195">
        <v>317</v>
      </c>
      <c r="N56" s="195">
        <v>35</v>
      </c>
      <c r="O56" s="195">
        <v>369</v>
      </c>
      <c r="P56" s="195">
        <v>478</v>
      </c>
      <c r="Q56" s="196">
        <f t="shared" si="20"/>
        <v>0.29539295392953924</v>
      </c>
      <c r="R56" s="197">
        <f t="shared" si="21"/>
        <v>-0.43698468786808009</v>
      </c>
      <c r="S56" s="196">
        <f t="shared" si="16"/>
        <v>2.3179466290364032E-3</v>
      </c>
      <c r="T56" s="198">
        <f t="shared" si="17"/>
        <v>3.0725718326155428E-2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6" t="str">
        <f t="shared" si="22"/>
        <v>-</v>
      </c>
      <c r="AA56" s="197" t="str">
        <f t="shared" si="23"/>
        <v>-</v>
      </c>
      <c r="AB56" s="196" t="e">
        <f t="shared" si="18"/>
        <v>#DIV/0!</v>
      </c>
      <c r="AC56" s="198">
        <f t="shared" si="19"/>
        <v>0</v>
      </c>
      <c r="AD56" s="50"/>
      <c r="AE56" s="50"/>
      <c r="AF56" s="50"/>
    </row>
    <row r="57" spans="2:32" x14ac:dyDescent="0.25">
      <c r="B57" s="194" t="s">
        <v>384</v>
      </c>
      <c r="C57" s="195">
        <v>60</v>
      </c>
      <c r="D57" s="195">
        <v>9</v>
      </c>
      <c r="E57" s="195">
        <v>1</v>
      </c>
      <c r="F57" s="195">
        <v>150</v>
      </c>
      <c r="G57" s="195">
        <v>136</v>
      </c>
      <c r="H57" s="196">
        <f t="shared" si="12"/>
        <v>-9.3333333333333379E-2</v>
      </c>
      <c r="I57" s="197">
        <f t="shared" si="13"/>
        <v>1.2666666666666666</v>
      </c>
      <c r="J57" s="196">
        <f t="shared" si="14"/>
        <v>2.9499804780703659E-3</v>
      </c>
      <c r="K57" s="198">
        <f t="shared" si="15"/>
        <v>9.8074565515252031E-3</v>
      </c>
      <c r="L57" s="195">
        <v>607</v>
      </c>
      <c r="M57" s="195">
        <v>257</v>
      </c>
      <c r="N57" s="195">
        <v>163</v>
      </c>
      <c r="O57" s="195">
        <v>1045</v>
      </c>
      <c r="P57" s="195">
        <v>1072</v>
      </c>
      <c r="Q57" s="196">
        <f t="shared" si="20"/>
        <v>2.5837320574162659E-2</v>
      </c>
      <c r="R57" s="197">
        <f t="shared" si="21"/>
        <v>0.76606260296540363</v>
      </c>
      <c r="S57" s="196">
        <f t="shared" si="16"/>
        <v>5.1984075027762021E-3</v>
      </c>
      <c r="T57" s="198">
        <f t="shared" si="17"/>
        <v>7.7305833994375142E-2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6" t="str">
        <f t="shared" si="22"/>
        <v>-</v>
      </c>
      <c r="AA57" s="197" t="str">
        <f t="shared" si="23"/>
        <v>-</v>
      </c>
      <c r="AB57" s="196" t="e">
        <f t="shared" si="18"/>
        <v>#DIV/0!</v>
      </c>
      <c r="AC57" s="198">
        <f t="shared" si="19"/>
        <v>0</v>
      </c>
      <c r="AD57" s="50"/>
      <c r="AE57" s="50"/>
      <c r="AF57" s="50"/>
    </row>
    <row r="58" spans="2:32" x14ac:dyDescent="0.25">
      <c r="B58" s="194" t="s">
        <v>222</v>
      </c>
      <c r="C58" s="195">
        <v>2</v>
      </c>
      <c r="D58" s="195">
        <v>39</v>
      </c>
      <c r="E58" s="195">
        <v>0</v>
      </c>
      <c r="F58" s="195">
        <v>33</v>
      </c>
      <c r="G58" s="195">
        <v>61</v>
      </c>
      <c r="H58" s="196">
        <f t="shared" si="12"/>
        <v>0.8484848484848484</v>
      </c>
      <c r="I58" s="197">
        <f t="shared" si="13"/>
        <v>29.5</v>
      </c>
      <c r="J58" s="196">
        <f t="shared" si="14"/>
        <v>1.3231530085462669E-3</v>
      </c>
      <c r="K58" s="198">
        <f t="shared" si="15"/>
        <v>8.4149537867292037E-3</v>
      </c>
      <c r="L58" s="195">
        <v>196</v>
      </c>
      <c r="M58" s="195">
        <v>114</v>
      </c>
      <c r="N58" s="195">
        <v>42</v>
      </c>
      <c r="O58" s="195">
        <v>157</v>
      </c>
      <c r="P58" s="195">
        <v>168</v>
      </c>
      <c r="Q58" s="196">
        <f t="shared" si="20"/>
        <v>7.0063694267515908E-2</v>
      </c>
      <c r="R58" s="197">
        <f t="shared" si="21"/>
        <v>-0.1428571428571429</v>
      </c>
      <c r="S58" s="196">
        <f t="shared" si="16"/>
        <v>8.1467580267388239E-4</v>
      </c>
      <c r="T58" s="198">
        <f t="shared" si="17"/>
        <v>2.3175610429024694E-2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6" t="str">
        <f t="shared" si="22"/>
        <v>-</v>
      </c>
      <c r="AA58" s="197" t="str">
        <f t="shared" si="23"/>
        <v>-</v>
      </c>
      <c r="AB58" s="196" t="e">
        <f t="shared" si="18"/>
        <v>#DIV/0!</v>
      </c>
      <c r="AC58" s="198">
        <f t="shared" si="19"/>
        <v>0</v>
      </c>
      <c r="AD58" s="50"/>
      <c r="AE58" s="50"/>
      <c r="AF58" s="50"/>
    </row>
    <row r="59" spans="2:32" x14ac:dyDescent="0.25">
      <c r="B59" s="194" t="s">
        <v>245</v>
      </c>
      <c r="C59" s="195">
        <v>25</v>
      </c>
      <c r="D59" s="195">
        <v>6</v>
      </c>
      <c r="E59" s="195">
        <v>9</v>
      </c>
      <c r="F59" s="195">
        <v>31</v>
      </c>
      <c r="G59" s="195">
        <v>35</v>
      </c>
      <c r="H59" s="196">
        <f t="shared" si="12"/>
        <v>0.12903225806451624</v>
      </c>
      <c r="I59" s="197">
        <f t="shared" si="13"/>
        <v>0.39999999999999991</v>
      </c>
      <c r="J59" s="196">
        <f t="shared" si="14"/>
        <v>7.5918615244457944E-4</v>
      </c>
      <c r="K59" s="198">
        <f t="shared" si="15"/>
        <v>8.9171974522292991E-3</v>
      </c>
      <c r="L59" s="195">
        <v>336</v>
      </c>
      <c r="M59" s="195">
        <v>79</v>
      </c>
      <c r="N59" s="195">
        <v>123</v>
      </c>
      <c r="O59" s="195">
        <v>342</v>
      </c>
      <c r="P59" s="195">
        <v>507</v>
      </c>
      <c r="Q59" s="196">
        <f t="shared" si="20"/>
        <v>0.48245614035087714</v>
      </c>
      <c r="R59" s="197">
        <f t="shared" si="21"/>
        <v>0.5089285714285714</v>
      </c>
      <c r="S59" s="196">
        <f t="shared" si="16"/>
        <v>2.4585751902122519E-3</v>
      </c>
      <c r="T59" s="198">
        <f t="shared" si="17"/>
        <v>0.12917197452229298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6" t="str">
        <f t="shared" si="22"/>
        <v>-</v>
      </c>
      <c r="AA59" s="197" t="str">
        <f t="shared" si="23"/>
        <v>-</v>
      </c>
      <c r="AB59" s="196" t="e">
        <f t="shared" si="18"/>
        <v>#DIV/0!</v>
      </c>
      <c r="AC59" s="198">
        <f t="shared" si="19"/>
        <v>0</v>
      </c>
      <c r="AD59" s="50"/>
      <c r="AE59" s="50"/>
      <c r="AF59" s="50"/>
    </row>
    <row r="60" spans="2:32" x14ac:dyDescent="0.25">
      <c r="B60" s="194" t="s">
        <v>236</v>
      </c>
      <c r="C60" s="195">
        <v>21</v>
      </c>
      <c r="D60" s="195">
        <v>5</v>
      </c>
      <c r="E60" s="195">
        <v>9</v>
      </c>
      <c r="F60" s="195">
        <v>25</v>
      </c>
      <c r="G60" s="195">
        <v>21</v>
      </c>
      <c r="H60" s="196">
        <f t="shared" si="12"/>
        <v>-0.16000000000000003</v>
      </c>
      <c r="I60" s="197">
        <f t="shared" si="13"/>
        <v>0</v>
      </c>
      <c r="J60" s="196">
        <f t="shared" si="14"/>
        <v>4.5551169146674765E-4</v>
      </c>
      <c r="K60" s="198">
        <f t="shared" si="15"/>
        <v>9.11854103343465E-3</v>
      </c>
      <c r="L60" s="195">
        <v>166</v>
      </c>
      <c r="M60" s="195">
        <v>82</v>
      </c>
      <c r="N60" s="195">
        <v>50</v>
      </c>
      <c r="O60" s="195">
        <v>159</v>
      </c>
      <c r="P60" s="195">
        <v>190</v>
      </c>
      <c r="Q60" s="196">
        <f t="shared" si="20"/>
        <v>0.19496855345911945</v>
      </c>
      <c r="R60" s="197">
        <f t="shared" si="21"/>
        <v>0.14457831325301207</v>
      </c>
      <c r="S60" s="196">
        <f t="shared" si="16"/>
        <v>9.2135953873831932E-4</v>
      </c>
      <c r="T60" s="198">
        <f t="shared" si="17"/>
        <v>8.250108554059922E-2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6" t="str">
        <f t="shared" si="22"/>
        <v>-</v>
      </c>
      <c r="AA60" s="197" t="str">
        <f t="shared" si="23"/>
        <v>-</v>
      </c>
      <c r="AB60" s="196" t="e">
        <f t="shared" si="18"/>
        <v>#DIV/0!</v>
      </c>
      <c r="AC60" s="198">
        <f t="shared" si="19"/>
        <v>0</v>
      </c>
      <c r="AD60" s="50"/>
      <c r="AE60" s="50"/>
      <c r="AF60" s="50"/>
    </row>
    <row r="61" spans="2:32" x14ac:dyDescent="0.25">
      <c r="B61" s="194" t="s">
        <v>224</v>
      </c>
      <c r="C61" s="195">
        <v>50</v>
      </c>
      <c r="D61" s="195">
        <v>18</v>
      </c>
      <c r="E61" s="195">
        <v>0</v>
      </c>
      <c r="F61" s="195">
        <v>11</v>
      </c>
      <c r="G61" s="195">
        <v>37</v>
      </c>
      <c r="H61" s="196">
        <f t="shared" si="12"/>
        <v>2.3636363636363638</v>
      </c>
      <c r="I61" s="197">
        <f t="shared" si="13"/>
        <v>-0.26</v>
      </c>
      <c r="J61" s="196">
        <f t="shared" si="14"/>
        <v>8.0256821829855537E-4</v>
      </c>
      <c r="K61" s="198">
        <f t="shared" si="15"/>
        <v>2.843529050107593E-3</v>
      </c>
      <c r="L61" s="195">
        <v>638</v>
      </c>
      <c r="M61" s="195">
        <v>239</v>
      </c>
      <c r="N61" s="195">
        <v>34</v>
      </c>
      <c r="O61" s="195">
        <v>292</v>
      </c>
      <c r="P61" s="195">
        <v>337</v>
      </c>
      <c r="Q61" s="196">
        <f t="shared" si="20"/>
        <v>0.15410958904109595</v>
      </c>
      <c r="R61" s="197">
        <f t="shared" si="21"/>
        <v>-0.47178683385579934</v>
      </c>
      <c r="S61" s="196">
        <f t="shared" si="16"/>
        <v>1.6342008660779664E-3</v>
      </c>
      <c r="T61" s="198">
        <f t="shared" si="17"/>
        <v>2.5899169996925913E-2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6" t="str">
        <f t="shared" si="22"/>
        <v>-</v>
      </c>
      <c r="AA61" s="197" t="str">
        <f t="shared" si="23"/>
        <v>-</v>
      </c>
      <c r="AB61" s="196" t="e">
        <f t="shared" si="18"/>
        <v>#DIV/0!</v>
      </c>
      <c r="AC61" s="198">
        <f t="shared" si="19"/>
        <v>0</v>
      </c>
      <c r="AD61" s="50"/>
      <c r="AE61" s="50"/>
      <c r="AF61" s="50"/>
    </row>
    <row r="62" spans="2:32" x14ac:dyDescent="0.25">
      <c r="B62" s="194" t="s">
        <v>216</v>
      </c>
      <c r="C62" s="195">
        <v>667</v>
      </c>
      <c r="D62" s="195">
        <v>132</v>
      </c>
      <c r="E62" s="195">
        <v>101</v>
      </c>
      <c r="F62" s="195">
        <v>438</v>
      </c>
      <c r="G62" s="195">
        <v>336</v>
      </c>
      <c r="H62" s="196">
        <f t="shared" si="12"/>
        <v>-0.23287671232876717</v>
      </c>
      <c r="I62" s="197">
        <f t="shared" si="13"/>
        <v>-0.49625187406296856</v>
      </c>
      <c r="J62" s="196">
        <f t="shared" si="14"/>
        <v>7.2881870634679624E-3</v>
      </c>
      <c r="K62" s="198">
        <f t="shared" si="15"/>
        <v>4.2726347914547304E-2</v>
      </c>
      <c r="L62" s="195">
        <v>795</v>
      </c>
      <c r="M62" s="195">
        <v>220</v>
      </c>
      <c r="N62" s="195">
        <v>141</v>
      </c>
      <c r="O62" s="195">
        <v>771</v>
      </c>
      <c r="P62" s="195">
        <v>749</v>
      </c>
      <c r="Q62" s="196">
        <f t="shared" si="20"/>
        <v>-2.8534370946822318E-2</v>
      </c>
      <c r="R62" s="197">
        <f t="shared" si="21"/>
        <v>-5.7861635220125773E-2</v>
      </c>
      <c r="S62" s="196">
        <f t="shared" si="16"/>
        <v>3.632096286921059E-3</v>
      </c>
      <c r="T62" s="198">
        <f t="shared" si="17"/>
        <v>9.5244150559511701E-2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6" t="str">
        <f t="shared" si="22"/>
        <v>-</v>
      </c>
      <c r="AA62" s="197" t="str">
        <f t="shared" si="23"/>
        <v>-</v>
      </c>
      <c r="AB62" s="196" t="e">
        <f t="shared" si="18"/>
        <v>#DIV/0!</v>
      </c>
      <c r="AC62" s="198">
        <f t="shared" si="19"/>
        <v>0</v>
      </c>
      <c r="AD62" s="50"/>
      <c r="AE62" s="50"/>
      <c r="AF62" s="50"/>
    </row>
    <row r="63" spans="2:32" x14ac:dyDescent="0.25">
      <c r="B63" s="194" t="s">
        <v>242</v>
      </c>
      <c r="C63" s="195">
        <v>76</v>
      </c>
      <c r="D63" s="195">
        <v>14</v>
      </c>
      <c r="E63" s="195">
        <v>50</v>
      </c>
      <c r="F63" s="195">
        <v>88</v>
      </c>
      <c r="G63" s="195">
        <v>146</v>
      </c>
      <c r="H63" s="196">
        <f t="shared" si="12"/>
        <v>0.65909090909090917</v>
      </c>
      <c r="I63" s="197">
        <f t="shared" si="13"/>
        <v>0.92105263157894735</v>
      </c>
      <c r="J63" s="196">
        <f t="shared" si="14"/>
        <v>3.1668908073402453E-3</v>
      </c>
      <c r="K63" s="198">
        <f t="shared" si="15"/>
        <v>3.3757225433526009E-2</v>
      </c>
      <c r="L63" s="195">
        <v>347</v>
      </c>
      <c r="M63" s="195">
        <v>112</v>
      </c>
      <c r="N63" s="195">
        <v>165</v>
      </c>
      <c r="O63" s="195">
        <v>326</v>
      </c>
      <c r="P63" s="195">
        <v>257</v>
      </c>
      <c r="Q63" s="196">
        <f t="shared" si="20"/>
        <v>-0.21165644171779141</v>
      </c>
      <c r="R63" s="197">
        <f t="shared" si="21"/>
        <v>-0.25936599423631124</v>
      </c>
      <c r="S63" s="196">
        <f t="shared" si="16"/>
        <v>1.246260007661832E-3</v>
      </c>
      <c r="T63" s="198">
        <f t="shared" si="17"/>
        <v>5.9421965317919073E-2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6" t="str">
        <f t="shared" si="22"/>
        <v>-</v>
      </c>
      <c r="AA63" s="197" t="str">
        <f t="shared" si="23"/>
        <v>-</v>
      </c>
      <c r="AB63" s="196" t="e">
        <f t="shared" si="18"/>
        <v>#DIV/0!</v>
      </c>
      <c r="AC63" s="198">
        <f t="shared" si="19"/>
        <v>0</v>
      </c>
      <c r="AD63" s="50"/>
      <c r="AE63" s="50"/>
      <c r="AF63" s="50"/>
    </row>
    <row r="64" spans="2:32" x14ac:dyDescent="0.25">
      <c r="B64" s="194" t="s">
        <v>228</v>
      </c>
      <c r="C64" s="195">
        <v>106</v>
      </c>
      <c r="D64" s="195">
        <v>2</v>
      </c>
      <c r="E64" s="195">
        <v>12</v>
      </c>
      <c r="F64" s="195">
        <v>159</v>
      </c>
      <c r="G64" s="195">
        <v>90</v>
      </c>
      <c r="H64" s="196">
        <f t="shared" si="12"/>
        <v>-0.43396226415094341</v>
      </c>
      <c r="I64" s="197">
        <f t="shared" si="13"/>
        <v>-0.15094339622641506</v>
      </c>
      <c r="J64" s="196">
        <f t="shared" si="14"/>
        <v>1.9521929634289184E-3</v>
      </c>
      <c r="K64" s="198">
        <f t="shared" si="15"/>
        <v>2.0408163265306121E-2</v>
      </c>
      <c r="L64" s="195">
        <v>453</v>
      </c>
      <c r="M64" s="195">
        <v>83</v>
      </c>
      <c r="N64" s="195">
        <v>191</v>
      </c>
      <c r="O64" s="195">
        <v>652</v>
      </c>
      <c r="P64" s="195">
        <v>567</v>
      </c>
      <c r="Q64" s="196">
        <f t="shared" si="20"/>
        <v>-0.13036809815950923</v>
      </c>
      <c r="R64" s="197">
        <f t="shared" si="21"/>
        <v>0.2516556291390728</v>
      </c>
      <c r="S64" s="196">
        <f t="shared" si="16"/>
        <v>2.7495308340243531E-3</v>
      </c>
      <c r="T64" s="198">
        <f t="shared" si="17"/>
        <v>0.12857142857142856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6" t="str">
        <f t="shared" si="22"/>
        <v>-</v>
      </c>
      <c r="AA64" s="197" t="str">
        <f t="shared" si="23"/>
        <v>-</v>
      </c>
      <c r="AB64" s="196" t="e">
        <f t="shared" si="18"/>
        <v>#DIV/0!</v>
      </c>
      <c r="AC64" s="198">
        <f t="shared" si="19"/>
        <v>0</v>
      </c>
      <c r="AD64" s="50"/>
      <c r="AE64" s="50"/>
      <c r="AF64" s="50"/>
    </row>
    <row r="65" spans="2:32" x14ac:dyDescent="0.25">
      <c r="B65" s="194" t="s">
        <v>238</v>
      </c>
      <c r="C65" s="195">
        <v>26</v>
      </c>
      <c r="D65" s="195">
        <v>6</v>
      </c>
      <c r="E65" s="195">
        <v>2</v>
      </c>
      <c r="F65" s="195">
        <v>57</v>
      </c>
      <c r="G65" s="195">
        <v>69</v>
      </c>
      <c r="H65" s="196">
        <f t="shared" si="12"/>
        <v>0.21052631578947367</v>
      </c>
      <c r="I65" s="197">
        <f t="shared" si="13"/>
        <v>1.6538461538461537</v>
      </c>
      <c r="J65" s="196">
        <f t="shared" si="14"/>
        <v>1.4966812719621708E-3</v>
      </c>
      <c r="K65" s="198">
        <f t="shared" si="15"/>
        <v>3.3806957373836356E-2</v>
      </c>
      <c r="L65" s="195">
        <v>151</v>
      </c>
      <c r="M65" s="195">
        <v>85</v>
      </c>
      <c r="N65" s="195">
        <v>25</v>
      </c>
      <c r="O65" s="195">
        <v>171</v>
      </c>
      <c r="P65" s="195">
        <v>210</v>
      </c>
      <c r="Q65" s="196">
        <f t="shared" si="20"/>
        <v>0.22807017543859653</v>
      </c>
      <c r="R65" s="197">
        <f t="shared" si="21"/>
        <v>0.39072847682119205</v>
      </c>
      <c r="S65" s="196">
        <f t="shared" si="16"/>
        <v>1.0183447533423529E-3</v>
      </c>
      <c r="T65" s="198">
        <f t="shared" si="17"/>
        <v>0.102890739833415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6" t="str">
        <f t="shared" si="22"/>
        <v>-</v>
      </c>
      <c r="AA65" s="197" t="str">
        <f t="shared" si="23"/>
        <v>-</v>
      </c>
      <c r="AB65" s="196" t="e">
        <f t="shared" si="18"/>
        <v>#DIV/0!</v>
      </c>
      <c r="AC65" s="198">
        <f t="shared" si="19"/>
        <v>0</v>
      </c>
      <c r="AD65" s="50"/>
      <c r="AE65" s="50"/>
      <c r="AF65" s="50"/>
    </row>
    <row r="66" spans="2:32" x14ac:dyDescent="0.25">
      <c r="B66" s="194" t="s">
        <v>234</v>
      </c>
      <c r="C66" s="195">
        <v>162</v>
      </c>
      <c r="D66" s="195">
        <v>44</v>
      </c>
      <c r="E66" s="195">
        <v>76</v>
      </c>
      <c r="F66" s="195">
        <v>115</v>
      </c>
      <c r="G66" s="195">
        <v>165</v>
      </c>
      <c r="H66" s="196">
        <f t="shared" si="12"/>
        <v>0.43478260869565211</v>
      </c>
      <c r="I66" s="197">
        <f t="shared" si="13"/>
        <v>1.8518518518518601E-2</v>
      </c>
      <c r="J66" s="196">
        <f t="shared" si="14"/>
        <v>3.5790204329530172E-3</v>
      </c>
      <c r="K66" s="198">
        <f t="shared" si="15"/>
        <v>3.9701636188642926E-2</v>
      </c>
      <c r="L66" s="195">
        <v>465</v>
      </c>
      <c r="M66" s="195">
        <v>193</v>
      </c>
      <c r="N66" s="195">
        <v>411</v>
      </c>
      <c r="O66" s="195">
        <v>725</v>
      </c>
      <c r="P66" s="195">
        <v>686</v>
      </c>
      <c r="Q66" s="196">
        <f t="shared" si="20"/>
        <v>-5.3793103448275814E-2</v>
      </c>
      <c r="R66" s="197">
        <f t="shared" si="21"/>
        <v>0.47526881720430114</v>
      </c>
      <c r="S66" s="196">
        <f t="shared" si="16"/>
        <v>3.3265928609183528E-3</v>
      </c>
      <c r="T66" s="198">
        <f t="shared" si="17"/>
        <v>0.16506256015399423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6" t="str">
        <f t="shared" si="22"/>
        <v>-</v>
      </c>
      <c r="AA66" s="197" t="str">
        <f t="shared" si="23"/>
        <v>-</v>
      </c>
      <c r="AB66" s="196" t="e">
        <f t="shared" si="18"/>
        <v>#DIV/0!</v>
      </c>
      <c r="AC66" s="198">
        <f t="shared" si="19"/>
        <v>0</v>
      </c>
      <c r="AD66" s="50"/>
      <c r="AE66" s="50"/>
      <c r="AF66" s="50"/>
    </row>
    <row r="67" spans="2:32" x14ac:dyDescent="0.25">
      <c r="B67" s="194" t="s">
        <v>240</v>
      </c>
      <c r="C67" s="195">
        <v>21</v>
      </c>
      <c r="D67" s="195">
        <v>16</v>
      </c>
      <c r="E67" s="195">
        <v>3</v>
      </c>
      <c r="F67" s="195">
        <v>5</v>
      </c>
      <c r="G67" s="195">
        <v>15</v>
      </c>
      <c r="H67" s="196">
        <f t="shared" si="12"/>
        <v>2</v>
      </c>
      <c r="I67" s="197">
        <f t="shared" si="13"/>
        <v>-0.2857142857142857</v>
      </c>
      <c r="J67" s="196">
        <f t="shared" si="14"/>
        <v>3.2536549390481975E-4</v>
      </c>
      <c r="K67" s="198">
        <f t="shared" si="15"/>
        <v>9.202453987730062E-3</v>
      </c>
      <c r="L67" s="195">
        <v>147</v>
      </c>
      <c r="M67" s="195">
        <v>52</v>
      </c>
      <c r="N67" s="195">
        <v>33</v>
      </c>
      <c r="O67" s="195">
        <v>264</v>
      </c>
      <c r="P67" s="195">
        <v>109</v>
      </c>
      <c r="Q67" s="196">
        <f t="shared" si="20"/>
        <v>-0.58712121212121215</v>
      </c>
      <c r="R67" s="197">
        <f t="shared" si="21"/>
        <v>-0.25850340136054417</v>
      </c>
      <c r="S67" s="196">
        <f t="shared" si="16"/>
        <v>5.2856941959198323E-4</v>
      </c>
      <c r="T67" s="198">
        <f t="shared" si="17"/>
        <v>6.6871165644171782E-2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6" t="str">
        <f t="shared" si="22"/>
        <v>-</v>
      </c>
      <c r="AA67" s="197" t="str">
        <f t="shared" si="23"/>
        <v>-</v>
      </c>
      <c r="AB67" s="196" t="e">
        <f t="shared" si="18"/>
        <v>#DIV/0!</v>
      </c>
      <c r="AC67" s="198">
        <f t="shared" si="19"/>
        <v>0</v>
      </c>
      <c r="AD67" s="50"/>
      <c r="AE67" s="50"/>
      <c r="AF67" s="50"/>
    </row>
    <row r="68" spans="2:32" x14ac:dyDescent="0.25">
      <c r="B68" s="194" t="s">
        <v>218</v>
      </c>
      <c r="C68" s="195">
        <v>17</v>
      </c>
      <c r="D68" s="195">
        <v>4</v>
      </c>
      <c r="E68" s="195">
        <v>0</v>
      </c>
      <c r="F68" s="195">
        <v>28</v>
      </c>
      <c r="G68" s="195">
        <v>39</v>
      </c>
      <c r="H68" s="196">
        <f t="shared" si="12"/>
        <v>0.39285714285714279</v>
      </c>
      <c r="I68" s="197">
        <f t="shared" si="13"/>
        <v>1.2941176470588234</v>
      </c>
      <c r="J68" s="196">
        <f t="shared" si="14"/>
        <v>8.459502841525313E-4</v>
      </c>
      <c r="K68" s="198">
        <f t="shared" si="15"/>
        <v>2.7064538514920196E-2</v>
      </c>
      <c r="L68" s="195">
        <v>187</v>
      </c>
      <c r="M68" s="195">
        <v>73</v>
      </c>
      <c r="N68" s="195">
        <v>19</v>
      </c>
      <c r="O68" s="195">
        <v>207</v>
      </c>
      <c r="P68" s="195">
        <v>261</v>
      </c>
      <c r="Q68" s="196">
        <f t="shared" si="20"/>
        <v>0.26086956521739135</v>
      </c>
      <c r="R68" s="197">
        <f t="shared" si="21"/>
        <v>0.39572192513368987</v>
      </c>
      <c r="S68" s="196">
        <f t="shared" si="16"/>
        <v>1.2656570505826387E-3</v>
      </c>
      <c r="T68" s="198">
        <f t="shared" si="17"/>
        <v>0.18112421929215822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6" t="str">
        <f t="shared" si="22"/>
        <v>-</v>
      </c>
      <c r="AA68" s="197" t="str">
        <f t="shared" si="23"/>
        <v>-</v>
      </c>
      <c r="AB68" s="196" t="e">
        <f t="shared" si="18"/>
        <v>#DIV/0!</v>
      </c>
      <c r="AC68" s="198">
        <f t="shared" si="19"/>
        <v>0</v>
      </c>
      <c r="AD68" s="50"/>
      <c r="AE68" s="50"/>
      <c r="AF68" s="50"/>
    </row>
    <row r="69" spans="2:32" x14ac:dyDescent="0.25">
      <c r="B69" s="200" t="s">
        <v>386</v>
      </c>
      <c r="C69" s="201">
        <f>C44-SUM(C45:C68)</f>
        <v>6308</v>
      </c>
      <c r="D69" s="201">
        <f>D44-SUM(D45:D68)</f>
        <v>2155</v>
      </c>
      <c r="E69" s="201">
        <f>E44-SUM(E45:E68)</f>
        <v>550</v>
      </c>
      <c r="F69" s="201">
        <f>F44-SUM(F45:F68)</f>
        <v>2376</v>
      </c>
      <c r="G69" s="201">
        <f>G44-SUM(G45:G68)</f>
        <v>2807</v>
      </c>
      <c r="H69" s="202">
        <f t="shared" si="12"/>
        <v>0.18139730639730645</v>
      </c>
      <c r="I69" s="203">
        <f t="shared" si="13"/>
        <v>-0.55500951173113511</v>
      </c>
      <c r="J69" s="202">
        <f t="shared" si="14"/>
        <v>6.0886729426055268E-2</v>
      </c>
      <c r="K69" s="204">
        <f t="shared" si="15"/>
        <v>7.048336472065285E-2</v>
      </c>
      <c r="L69" s="201">
        <f>L44-SUM(L45:L68)</f>
        <v>2819</v>
      </c>
      <c r="M69" s="201">
        <f>M44-SUM(M45:M68)</f>
        <v>961</v>
      </c>
      <c r="N69" s="201">
        <f>N44-SUM(N45:N68)</f>
        <v>1014</v>
      </c>
      <c r="O69" s="201">
        <f>O44-SUM(O45:O68)</f>
        <v>3350</v>
      </c>
      <c r="P69" s="201">
        <f>P44-SUM(P45:P68)</f>
        <v>3711</v>
      </c>
      <c r="Q69" s="202">
        <f t="shared" si="20"/>
        <v>0.10776119402985085</v>
      </c>
      <c r="R69" s="203">
        <f t="shared" si="21"/>
        <v>0.31642426392337719</v>
      </c>
      <c r="S69" s="202">
        <f t="shared" si="16"/>
        <v>1.7995606569778437E-2</v>
      </c>
      <c r="T69" s="204">
        <f t="shared" si="17"/>
        <v>9.3182674199623353E-2</v>
      </c>
      <c r="U69" s="201">
        <f>U44-SUM(U45:U68)</f>
        <v>0</v>
      </c>
      <c r="V69" s="201">
        <f>V44-SUM(V45:V68)</f>
        <v>0</v>
      </c>
      <c r="W69" s="201">
        <f>W44-SUM(W45:W68)</f>
        <v>0</v>
      </c>
      <c r="X69" s="201">
        <f>X44-SUM(X45:X68)</f>
        <v>0</v>
      </c>
      <c r="Y69" s="201">
        <f>Y44-SUM(Y45:Y68)</f>
        <v>0</v>
      </c>
      <c r="Z69" s="202" t="str">
        <f t="shared" si="22"/>
        <v>-</v>
      </c>
      <c r="AA69" s="203" t="str">
        <f t="shared" si="23"/>
        <v>-</v>
      </c>
      <c r="AB69" s="202" t="e">
        <f t="shared" si="18"/>
        <v>#DIV/0!</v>
      </c>
      <c r="AC69" s="204">
        <f t="shared" si="19"/>
        <v>0</v>
      </c>
      <c r="AD69" s="50"/>
      <c r="AE69" s="50"/>
      <c r="AF69" s="50"/>
    </row>
    <row r="70" spans="2:32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</row>
    <row r="71" spans="2:32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25" right="0.25" top="0.75" bottom="0.75" header="0.3" footer="0.3"/>
  <pageSetup paperSize="9" scale="43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913E9-E064-4BD5-9DEB-C520FD9B8670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1" width="10.5703125" customWidth="1"/>
    <col min="12" max="14" width="11.7109375" customWidth="1"/>
    <col min="15" max="16" width="11" customWidth="1"/>
    <col min="17" max="20" width="10.5703125" customWidth="1"/>
    <col min="21" max="23" width="11.7109375" customWidth="1"/>
    <col min="24" max="25" width="11" customWidth="1"/>
    <col min="26" max="29" width="10.5703125" customWidth="1"/>
    <col min="30" max="32" width="11.7109375" customWidth="1"/>
    <col min="33" max="34" width="11" customWidth="1"/>
    <col min="35" max="38" width="10.5703125" customWidth="1"/>
    <col min="39" max="41" width="11.7109375" customWidth="1"/>
    <col min="42" max="43" width="11" customWidth="1"/>
    <col min="44" max="47" width="10.5703125" customWidth="1"/>
    <col min="48" max="50" width="11.7109375" customWidth="1"/>
    <col min="51" max="52" width="11" customWidth="1"/>
    <col min="53" max="56" width="10.5703125" customWidth="1"/>
    <col min="57" max="59" width="11.7109375" customWidth="1"/>
    <col min="60" max="61" width="11" customWidth="1"/>
    <col min="62" max="65" width="10.5703125" customWidth="1"/>
  </cols>
  <sheetData>
    <row r="1" spans="1:65" ht="42.75" customHeight="1" x14ac:dyDescent="0.25"/>
    <row r="3" spans="1:65" ht="42" customHeight="1" thickBot="1" x14ac:dyDescent="0.3">
      <c r="B3" s="52" t="s">
        <v>404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</row>
    <row r="4" spans="1:65" ht="6" customHeight="1" x14ac:dyDescent="0.25"/>
    <row r="5" spans="1:65" ht="14.25" hidden="1" customHeight="1" x14ac:dyDescent="0.25">
      <c r="B5" s="179"/>
      <c r="C5" s="340" t="s">
        <v>101</v>
      </c>
      <c r="D5" s="341"/>
      <c r="E5" s="341"/>
      <c r="F5" s="341"/>
      <c r="G5" s="341"/>
      <c r="H5" s="341"/>
      <c r="I5" s="341"/>
      <c r="J5" s="341"/>
      <c r="K5" s="342"/>
      <c r="L5" s="340" t="s">
        <v>101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2"/>
      <c r="AD5" s="340" t="s">
        <v>101</v>
      </c>
      <c r="AE5" s="341"/>
      <c r="AF5" s="341"/>
      <c r="AG5" s="341"/>
      <c r="AH5" s="341"/>
      <c r="AI5" s="341"/>
      <c r="AJ5" s="341"/>
      <c r="AK5" s="341"/>
      <c r="AL5" s="342"/>
      <c r="AM5" s="340" t="s">
        <v>101</v>
      </c>
      <c r="AN5" s="341"/>
      <c r="AO5" s="341"/>
      <c r="AP5" s="341"/>
      <c r="AQ5" s="341"/>
      <c r="AR5" s="341"/>
      <c r="AS5" s="341"/>
      <c r="AT5" s="341"/>
      <c r="AU5" s="342"/>
      <c r="AV5" s="340" t="s">
        <v>101</v>
      </c>
      <c r="AW5" s="341"/>
      <c r="AX5" s="341"/>
      <c r="AY5" s="341"/>
      <c r="AZ5" s="341"/>
      <c r="BA5" s="341"/>
      <c r="BB5" s="341"/>
      <c r="BC5" s="341"/>
      <c r="BD5" s="342"/>
      <c r="BE5" s="340" t="s">
        <v>101</v>
      </c>
      <c r="BF5" s="341"/>
      <c r="BG5" s="341"/>
      <c r="BH5" s="341"/>
      <c r="BI5" s="341"/>
      <c r="BJ5" s="341"/>
      <c r="BK5" s="341"/>
      <c r="BL5" s="341"/>
      <c r="BM5" s="342"/>
    </row>
    <row r="6" spans="1:65" ht="15.75" x14ac:dyDescent="0.25">
      <c r="B6" s="224"/>
      <c r="C6" s="340" t="s">
        <v>114</v>
      </c>
      <c r="D6" s="341"/>
      <c r="E6" s="341"/>
      <c r="F6" s="341"/>
      <c r="G6" s="341"/>
      <c r="H6" s="341"/>
      <c r="I6" s="341"/>
      <c r="J6" s="341"/>
      <c r="K6" s="342"/>
      <c r="L6" s="340" t="s">
        <v>113</v>
      </c>
      <c r="M6" s="341"/>
      <c r="N6" s="341"/>
      <c r="O6" s="341"/>
      <c r="P6" s="341"/>
      <c r="Q6" s="341"/>
      <c r="R6" s="341"/>
      <c r="S6" s="341"/>
      <c r="T6" s="342"/>
      <c r="U6" s="340" t="s">
        <v>112</v>
      </c>
      <c r="V6" s="341"/>
      <c r="W6" s="341"/>
      <c r="X6" s="341"/>
      <c r="Y6" s="341"/>
      <c r="Z6" s="341"/>
      <c r="AA6" s="341"/>
      <c r="AB6" s="341"/>
      <c r="AC6" s="342"/>
      <c r="AD6" s="340" t="s">
        <v>111</v>
      </c>
      <c r="AE6" s="341"/>
      <c r="AF6" s="341"/>
      <c r="AG6" s="341"/>
      <c r="AH6" s="341"/>
      <c r="AI6" s="341"/>
      <c r="AJ6" s="341"/>
      <c r="AK6" s="341"/>
      <c r="AL6" s="342"/>
      <c r="AM6" s="340" t="s">
        <v>110</v>
      </c>
      <c r="AN6" s="341"/>
      <c r="AO6" s="341"/>
      <c r="AP6" s="341"/>
      <c r="AQ6" s="341"/>
      <c r="AR6" s="341"/>
      <c r="AS6" s="341"/>
      <c r="AT6" s="341"/>
      <c r="AU6" s="342"/>
      <c r="AV6" s="340" t="s">
        <v>252</v>
      </c>
      <c r="AW6" s="341"/>
      <c r="AX6" s="341"/>
      <c r="AY6" s="341"/>
      <c r="AZ6" s="341"/>
      <c r="BA6" s="341"/>
      <c r="BB6" s="341"/>
      <c r="BC6" s="341"/>
      <c r="BD6" s="342"/>
      <c r="BE6" s="340" t="s">
        <v>0</v>
      </c>
      <c r="BF6" s="341"/>
      <c r="BG6" s="341"/>
      <c r="BH6" s="341"/>
      <c r="BI6" s="341"/>
      <c r="BJ6" s="341"/>
      <c r="BK6" s="341"/>
      <c r="BL6" s="341"/>
      <c r="BM6" s="342"/>
    </row>
    <row r="7" spans="1:65" s="184" customFormat="1" ht="72" customHeight="1" x14ac:dyDescent="0.25">
      <c r="B7" s="180"/>
      <c r="C7" s="181" t="s">
        <v>529</v>
      </c>
      <c r="D7" s="181" t="s">
        <v>530</v>
      </c>
      <c r="E7" s="181" t="s">
        <v>531</v>
      </c>
      <c r="F7" s="181" t="s">
        <v>532</v>
      </c>
      <c r="G7" s="181" t="s">
        <v>533</v>
      </c>
      <c r="H7" s="182" t="str">
        <f>CONCATENATE("var. ",RIGHT(G7,2),"/",RIGHT(F7,2))</f>
        <v>var. 23/22</v>
      </c>
      <c r="I7" s="182" t="str">
        <f>CONCATENATE("var. ",RIGHT(G7,2),"/",RIGHT(C7,2))</f>
        <v>var. 23/19</v>
      </c>
      <c r="J7" s="182" t="str">
        <f>CONCATENATE("Cuota s/ total lugares de residencia ",RIGHT(G7,4))</f>
        <v>Cuota s/ total lugares de residencia 2023</v>
      </c>
      <c r="K7" s="183" t="str">
        <f>CONCATENATE("cuota s/ total alojados Tenerife ",RIGHT(G7,4))</f>
        <v>cuota s/ total alojados Tenerife 2023</v>
      </c>
      <c r="L7" s="181" t="s">
        <v>529</v>
      </c>
      <c r="M7" s="181" t="s">
        <v>530</v>
      </c>
      <c r="N7" s="181" t="s">
        <v>531</v>
      </c>
      <c r="O7" s="181" t="s">
        <v>532</v>
      </c>
      <c r="P7" s="181" t="s">
        <v>533</v>
      </c>
      <c r="Q7" s="182" t="str">
        <f>CONCATENATE("var. ",RIGHT(P7,2),"/",RIGHT(O7,2))</f>
        <v>var. 23/22</v>
      </c>
      <c r="R7" s="182" t="str">
        <f>CONCATENATE("var. ",RIGHT(P7,2),"/",RIGHT(L7,2))</f>
        <v>var. 23/19</v>
      </c>
      <c r="S7" s="182" t="str">
        <f>CONCATENATE("Cuota s/ total lugares de residencia ",RIGHT(P7,4))</f>
        <v>Cuota s/ total lugares de residencia 2023</v>
      </c>
      <c r="T7" s="183" t="str">
        <f>CONCATENATE("cuota s/ Canarias ",RIGHT(P7,4))</f>
        <v>cuota s/ Canarias 2023</v>
      </c>
      <c r="U7" s="181" t="s">
        <v>529</v>
      </c>
      <c r="V7" s="181" t="s">
        <v>530</v>
      </c>
      <c r="W7" s="181" t="s">
        <v>531</v>
      </c>
      <c r="X7" s="181" t="s">
        <v>532</v>
      </c>
      <c r="Y7" s="181" t="s">
        <v>533</v>
      </c>
      <c r="Z7" s="182" t="str">
        <f>CONCATENATE("var. ",RIGHT(Y7,2),"/",RIGHT(X7,2))</f>
        <v>var. 23/22</v>
      </c>
      <c r="AA7" s="182" t="str">
        <f>CONCATENATE("var. ",RIGHT(Y7,2),"/",RIGHT(U7,2))</f>
        <v>var. 23/19</v>
      </c>
      <c r="AB7" s="182" t="str">
        <f>CONCATENATE("Cuota s/ total lugares de residencia ",RIGHT(Y7,4))</f>
        <v>Cuota s/ total lugares de residencia 2023</v>
      </c>
      <c r="AC7" s="183" t="str">
        <f>CONCATENATE("cuota s/ Canarias ",RIGHT(Y7,4))</f>
        <v>cuota s/ Canarias 2023</v>
      </c>
      <c r="AD7" s="181" t="s">
        <v>529</v>
      </c>
      <c r="AE7" s="181" t="s">
        <v>530</v>
      </c>
      <c r="AF7" s="181" t="s">
        <v>531</v>
      </c>
      <c r="AG7" s="181" t="s">
        <v>532</v>
      </c>
      <c r="AH7" s="181" t="s">
        <v>533</v>
      </c>
      <c r="AI7" s="182" t="str">
        <f>CONCATENATE("var. ",RIGHT(AH7,2),"/",RIGHT(AG7,2))</f>
        <v>var. 23/22</v>
      </c>
      <c r="AJ7" s="182" t="str">
        <f>CONCATENATE("var. ",RIGHT(AH7,2),"/",RIGHT(AD7,2))</f>
        <v>var. 23/19</v>
      </c>
      <c r="AK7" s="182" t="str">
        <f>CONCATENATE("Cuota s/ total lugares de residencia ",RIGHT(AH7,4))</f>
        <v>Cuota s/ total lugares de residencia 2023</v>
      </c>
      <c r="AL7" s="183" t="str">
        <f>CONCATENATE("cuota s/ Canarias ",RIGHT(AH7,4))</f>
        <v>cuota s/ Canarias 2023</v>
      </c>
      <c r="AM7" s="181" t="s">
        <v>529</v>
      </c>
      <c r="AN7" s="181" t="s">
        <v>530</v>
      </c>
      <c r="AO7" s="181" t="s">
        <v>531</v>
      </c>
      <c r="AP7" s="181" t="s">
        <v>532</v>
      </c>
      <c r="AQ7" s="181" t="s">
        <v>533</v>
      </c>
      <c r="AR7" s="182" t="str">
        <f>CONCATENATE("var. ",RIGHT(AQ7,2),"/",RIGHT(AP7,2))</f>
        <v>var. 23/22</v>
      </c>
      <c r="AS7" s="182" t="str">
        <f>CONCATENATE("var. ",RIGHT(AQ7,2),"/",RIGHT(AM7,2))</f>
        <v>var. 23/19</v>
      </c>
      <c r="AT7" s="182" t="str">
        <f>CONCATENATE("Cuota s/ total lugares de residencia ",RIGHT(AQ7,4))</f>
        <v>Cuota s/ total lugares de residencia 2023</v>
      </c>
      <c r="AU7" s="183" t="str">
        <f>CONCATENATE("cuota s/ Canarias ",RIGHT(AQ7,4))</f>
        <v>cuota s/ Canarias 2023</v>
      </c>
      <c r="AV7" s="181" t="s">
        <v>529</v>
      </c>
      <c r="AW7" s="181" t="s">
        <v>530</v>
      </c>
      <c r="AX7" s="181" t="s">
        <v>531</v>
      </c>
      <c r="AY7" s="181" t="s">
        <v>532</v>
      </c>
      <c r="AZ7" s="181" t="s">
        <v>533</v>
      </c>
      <c r="BA7" s="182" t="str">
        <f>CONCATENATE("var. ",RIGHT(AZ7,2),"/",RIGHT(AY7,2))</f>
        <v>var. 23/22</v>
      </c>
      <c r="BB7" s="182" t="str">
        <f>CONCATENATE("var. ",RIGHT(AZ7,2),"/",RIGHT(AV7,2))</f>
        <v>var. 23/19</v>
      </c>
      <c r="BC7" s="182" t="str">
        <f>CONCATENATE("Cuota s/ total lugares de residencia ",RIGHT(AZ7,4))</f>
        <v>Cuota s/ total lugares de residencia 2023</v>
      </c>
      <c r="BD7" s="183" t="str">
        <f>CONCATENATE("cuota s/ Canarias ",RIGHT(AZ7,4))</f>
        <v>cuota s/ Canarias 2023</v>
      </c>
      <c r="BE7" s="181" t="s">
        <v>529</v>
      </c>
      <c r="BF7" s="181" t="s">
        <v>530</v>
      </c>
      <c r="BG7" s="181" t="s">
        <v>531</v>
      </c>
      <c r="BH7" s="181" t="s">
        <v>532</v>
      </c>
      <c r="BI7" s="181" t="s">
        <v>533</v>
      </c>
      <c r="BJ7" s="182" t="str">
        <f>CONCATENATE("var. ",RIGHT(BI7,2),"/",RIGHT(BH7,2))</f>
        <v>var. 23/22</v>
      </c>
      <c r="BK7" s="182" t="str">
        <f>CONCATENATE("var. ",RIGHT(BI7,2),"/",RIGHT(BE7,2))</f>
        <v>var. 23/19</v>
      </c>
      <c r="BL7" s="182" t="str">
        <f>CONCATENATE("Cuota s/ total lugares de residencia ",RIGHT(BI7,4))</f>
        <v>Cuota s/ total lugares de residencia 2023</v>
      </c>
      <c r="BM7" s="183" t="str">
        <f>CONCATENATE("cuota s/ Canarias ",RIGHT(BI7,4))</f>
        <v>cuota s/ Canarias 2023</v>
      </c>
    </row>
    <row r="8" spans="1:65" x14ac:dyDescent="0.25">
      <c r="A8" s="1"/>
      <c r="B8" s="185" t="s">
        <v>134</v>
      </c>
      <c r="C8" s="186">
        <f>C9+C12</f>
        <v>33274</v>
      </c>
      <c r="D8" s="186">
        <f>D9+D12</f>
        <v>12287</v>
      </c>
      <c r="E8" s="186">
        <f>E9+E12</f>
        <v>9422</v>
      </c>
      <c r="F8" s="186">
        <f>F9+F12</f>
        <v>20165</v>
      </c>
      <c r="G8" s="186">
        <f>G9+G12</f>
        <v>25480</v>
      </c>
      <c r="H8" s="187">
        <f>IFERROR(G8/F8-1,"-")</f>
        <v>0.26357550210761227</v>
      </c>
      <c r="I8" s="187">
        <f>IFERROR(G8/C8-1,"-")</f>
        <v>-0.23423694175632626</v>
      </c>
      <c r="J8" s="187">
        <f>G8/G$8</f>
        <v>1</v>
      </c>
      <c r="K8" s="188">
        <f>G8/$BI8</f>
        <v>7.4343151414358035E-3</v>
      </c>
      <c r="L8" s="186">
        <f>L9+L12</f>
        <v>84868</v>
      </c>
      <c r="M8" s="186">
        <f>M9+M12</f>
        <v>26670</v>
      </c>
      <c r="N8" s="186">
        <f>N9+N12</f>
        <v>8761</v>
      </c>
      <c r="O8" s="186">
        <f>O9+O12</f>
        <v>56284</v>
      </c>
      <c r="P8" s="186">
        <f>P9+P12</f>
        <v>69595</v>
      </c>
      <c r="Q8" s="187">
        <f>IFERROR(P8/O8-1,"-")</f>
        <v>0.23649705067159399</v>
      </c>
      <c r="R8" s="187">
        <f>IFERROR(P8/L8-1,"-")</f>
        <v>-0.17996182306640907</v>
      </c>
      <c r="S8" s="187">
        <f>P8/P$8</f>
        <v>1</v>
      </c>
      <c r="T8" s="188">
        <f>P8/$BI8</f>
        <v>2.0305775599223891E-2</v>
      </c>
      <c r="U8" s="186">
        <f>U9+U12</f>
        <v>378498</v>
      </c>
      <c r="V8" s="186">
        <f>V9+V12</f>
        <v>109734</v>
      </c>
      <c r="W8" s="186">
        <f>W9+W12</f>
        <v>125941</v>
      </c>
      <c r="X8" s="186">
        <f>X9+X12</f>
        <v>358249</v>
      </c>
      <c r="Y8" s="186">
        <f>Y9+Y12</f>
        <v>389003</v>
      </c>
      <c r="Z8" s="187">
        <f>IFERROR(Y8/X8-1,"-")</f>
        <v>8.5845319875282211E-2</v>
      </c>
      <c r="AA8" s="187">
        <f>IFERROR(Y8/U8-1,"-")</f>
        <v>2.775443991778026E-2</v>
      </c>
      <c r="AB8" s="187">
        <f>Y8/Y$8</f>
        <v>1</v>
      </c>
      <c r="AC8" s="188">
        <f>Y8/$BI8</f>
        <v>0.11349964258100281</v>
      </c>
      <c r="AD8" s="186">
        <f>AD9+AD12</f>
        <v>1474199</v>
      </c>
      <c r="AE8" s="186">
        <f>AE9+AE12</f>
        <v>438824</v>
      </c>
      <c r="AF8" s="186">
        <f>AF9+AF12</f>
        <v>473198</v>
      </c>
      <c r="AG8" s="186">
        <f>AG9+AG12</f>
        <v>1508464</v>
      </c>
      <c r="AH8" s="186">
        <f>AH9+AH12</f>
        <v>1711064</v>
      </c>
      <c r="AI8" s="187">
        <f>IFERROR(AH8/AG8-1,"-")</f>
        <v>0.13430880683927482</v>
      </c>
      <c r="AJ8" s="187">
        <f>IFERROR(AH8/AD8-1,"-")</f>
        <v>0.16067369466401749</v>
      </c>
      <c r="AK8" s="187">
        <f>AH8/AH$8</f>
        <v>1</v>
      </c>
      <c r="AL8" s="188">
        <f>AH8/$BI8</f>
        <v>0.49923818693742977</v>
      </c>
      <c r="AM8" s="186">
        <f>AM9+AM12</f>
        <v>395611</v>
      </c>
      <c r="AN8" s="186">
        <f>AN9+AN12</f>
        <v>137076</v>
      </c>
      <c r="AO8" s="186">
        <f>AO9+AO12</f>
        <v>191422</v>
      </c>
      <c r="AP8" s="186">
        <f>AP9+AP12</f>
        <v>515241</v>
      </c>
      <c r="AQ8" s="186">
        <f>AQ9+AQ12</f>
        <v>505018</v>
      </c>
      <c r="AR8" s="187">
        <f>IFERROR(AQ8/AP8-1,"-")</f>
        <v>-1.984120052557925E-2</v>
      </c>
      <c r="AS8" s="187">
        <f>IFERROR(AQ8/AM8-1,"-")</f>
        <v>0.27655196645189339</v>
      </c>
      <c r="AT8" s="187">
        <f>AQ8/AQ$8</f>
        <v>1</v>
      </c>
      <c r="AU8" s="188">
        <f>AQ8/$BI8</f>
        <v>0.14734940989394138</v>
      </c>
      <c r="AV8" s="186">
        <f>AV9+AV12</f>
        <v>2366450</v>
      </c>
      <c r="AW8" s="186">
        <f>AW9+AW12</f>
        <v>914906</v>
      </c>
      <c r="AX8" s="186">
        <f>AX9+AX12</f>
        <v>808744</v>
      </c>
      <c r="AY8" s="186">
        <f>AY9+AY12</f>
        <v>2458403</v>
      </c>
      <c r="AZ8" s="186">
        <f>AZ9+AZ12</f>
        <v>2700160</v>
      </c>
      <c r="BA8" s="187">
        <f>IFERROR(AZ8/AY8-1,"-")</f>
        <v>9.8339043679982474E-2</v>
      </c>
      <c r="BB8" s="187">
        <f>IFERROR(AZ8/AV8-1,"-")</f>
        <v>0.14101713537154814</v>
      </c>
      <c r="BC8" s="187">
        <f>AZ8/AZ$8</f>
        <v>1</v>
      </c>
      <c r="BD8" s="188">
        <f>AZ8/$BI8</f>
        <v>0.78782733015303363</v>
      </c>
      <c r="BE8" s="186">
        <f>BE9+BE12</f>
        <v>3238788</v>
      </c>
      <c r="BF8" s="186">
        <f>BF9+BF12</f>
        <v>1201306</v>
      </c>
      <c r="BG8" s="186">
        <f>BG9+BG12</f>
        <v>1031934</v>
      </c>
      <c r="BH8" s="186">
        <f>BH9+BH12</f>
        <v>3101117</v>
      </c>
      <c r="BI8" s="186">
        <f>BI9+BI12</f>
        <v>3427350</v>
      </c>
      <c r="BJ8" s="187">
        <f>IFERROR(BI8/BH8-1,"-")</f>
        <v>0.1051985462012559</v>
      </c>
      <c r="BK8" s="187">
        <f>IFERROR(BI8/BE8-1,"-")</f>
        <v>5.8219926713326098E-2</v>
      </c>
      <c r="BL8" s="187">
        <f>BI8/BI$8</f>
        <v>1</v>
      </c>
      <c r="BM8" s="188">
        <f>BI8/$BI8</f>
        <v>1</v>
      </c>
    </row>
    <row r="9" spans="1:65" x14ac:dyDescent="0.25">
      <c r="A9" s="1" t="s">
        <v>166</v>
      </c>
      <c r="B9" s="189" t="s">
        <v>167</v>
      </c>
      <c r="C9" s="190">
        <v>11823</v>
      </c>
      <c r="D9" s="190">
        <v>4304</v>
      </c>
      <c r="E9" s="190">
        <v>6901</v>
      </c>
      <c r="F9" s="190">
        <v>11292</v>
      </c>
      <c r="G9" s="190">
        <v>12977</v>
      </c>
      <c r="H9" s="191">
        <f>IFERROR(G9/F9-1,"-")</f>
        <v>0.14922068721218551</v>
      </c>
      <c r="I9" s="192">
        <f>IFERROR(G9/C9-1,"-")</f>
        <v>9.7606360483802668E-2</v>
      </c>
      <c r="J9" s="191">
        <f>G9/G$8</f>
        <v>0.50930141287284147</v>
      </c>
      <c r="K9" s="193">
        <f t="shared" ref="K9:K37" si="0">G9/$BI9</f>
        <v>1.7716573057484319E-2</v>
      </c>
      <c r="L9" s="190">
        <v>21556</v>
      </c>
      <c r="M9" s="190">
        <v>6795</v>
      </c>
      <c r="N9" s="190">
        <v>3466</v>
      </c>
      <c r="O9" s="190">
        <v>22265</v>
      </c>
      <c r="P9" s="190">
        <v>24430</v>
      </c>
      <c r="Q9" s="191">
        <f>IFERROR(P9/O9-1,"-")</f>
        <v>9.7237817201886401E-2</v>
      </c>
      <c r="R9" s="192">
        <f>IFERROR(P9/L9-1,"-")</f>
        <v>0.1333271478938578</v>
      </c>
      <c r="S9" s="191">
        <f>P9/P$8</f>
        <v>0.35103096486816582</v>
      </c>
      <c r="T9" s="193">
        <f t="shared" ref="T9:T37" si="1">P9/$BI9</f>
        <v>3.3352537550615853E-2</v>
      </c>
      <c r="U9" s="190">
        <v>94511</v>
      </c>
      <c r="V9" s="190">
        <v>19793</v>
      </c>
      <c r="W9" s="190">
        <v>60345</v>
      </c>
      <c r="X9" s="190">
        <v>84960</v>
      </c>
      <c r="Y9" s="190">
        <v>105250</v>
      </c>
      <c r="Z9" s="191">
        <f>IFERROR(Y9/X9-1,"-")</f>
        <v>0.23881826741996237</v>
      </c>
      <c r="AA9" s="192">
        <f>IFERROR(Y9/U9-1,"-")</f>
        <v>0.11362698521865178</v>
      </c>
      <c r="AB9" s="191">
        <f>Y9/Y$8</f>
        <v>0.27056346609152115</v>
      </c>
      <c r="AC9" s="193">
        <f t="shared" ref="AC9:AC37" si="2">Y9/$BI9</f>
        <v>0.14369032243971833</v>
      </c>
      <c r="AD9" s="190">
        <v>379071</v>
      </c>
      <c r="AE9" s="190">
        <v>73085</v>
      </c>
      <c r="AF9" s="190">
        <v>243489</v>
      </c>
      <c r="AG9" s="190">
        <v>381305</v>
      </c>
      <c r="AH9" s="190">
        <v>382926</v>
      </c>
      <c r="AI9" s="191">
        <f>IFERROR(AH9/AG9-1,"-")</f>
        <v>4.2511899922634822E-3</v>
      </c>
      <c r="AJ9" s="192">
        <f>IFERROR(AH9/AD9-1,"-")</f>
        <v>1.0169598835046756E-2</v>
      </c>
      <c r="AK9" s="191">
        <f>AH9/AH$8</f>
        <v>0.22379408368126499</v>
      </c>
      <c r="AL9" s="193">
        <f t="shared" ref="AL9:AL37" si="3">AH9/$BI9</f>
        <v>0.52278157159668959</v>
      </c>
      <c r="AM9" s="190">
        <v>83516</v>
      </c>
      <c r="AN9" s="190">
        <v>18882</v>
      </c>
      <c r="AO9" s="190">
        <v>98981</v>
      </c>
      <c r="AP9" s="190">
        <v>92312</v>
      </c>
      <c r="AQ9" s="190">
        <v>91269</v>
      </c>
      <c r="AR9" s="191">
        <f>IFERROR(AQ9/AP9-1,"-")</f>
        <v>-1.1298639396828181E-2</v>
      </c>
      <c r="AS9" s="192">
        <f>IFERROR(AQ9/AM9-1,"-")</f>
        <v>9.2832511135590767E-2</v>
      </c>
      <c r="AT9" s="191">
        <f>AQ9/AQ$8</f>
        <v>0.18072425141282092</v>
      </c>
      <c r="AU9" s="193">
        <f t="shared" ref="AU9:AU37" si="4">AQ9/$BI9</f>
        <v>0.12460305975060001</v>
      </c>
      <c r="AV9" s="190">
        <v>590477</v>
      </c>
      <c r="AW9" s="190">
        <v>231991</v>
      </c>
      <c r="AX9" s="190">
        <v>413182</v>
      </c>
      <c r="AY9" s="190">
        <v>592134</v>
      </c>
      <c r="AZ9" s="190">
        <v>616852</v>
      </c>
      <c r="BA9" s="191">
        <f>IFERROR(AZ9/AY9-1,"-")</f>
        <v>4.1743929583506478E-2</v>
      </c>
      <c r="BB9" s="192">
        <f>IFERROR(AZ9/AV9-1,"-")</f>
        <v>4.4667277472280942E-2</v>
      </c>
      <c r="BC9" s="191">
        <f>AZ9/AZ$8</f>
        <v>0.22845016591609385</v>
      </c>
      <c r="BD9" s="193">
        <f t="shared" ref="BD9:BD37" si="5">AZ9/$BI9</f>
        <v>0.84214406439510814</v>
      </c>
      <c r="BE9" s="190">
        <v>728767</v>
      </c>
      <c r="BF9" s="190">
        <v>282431</v>
      </c>
      <c r="BG9" s="190">
        <v>509135</v>
      </c>
      <c r="BH9" s="190">
        <v>705987</v>
      </c>
      <c r="BI9" s="190">
        <v>732478</v>
      </c>
      <c r="BJ9" s="191">
        <f>IFERROR(BI9/BH9-1,"-")</f>
        <v>3.7523353829461481E-2</v>
      </c>
      <c r="BK9" s="192">
        <f>IFERROR(BI9/BE9-1,"-")</f>
        <v>5.0921625155913031E-3</v>
      </c>
      <c r="BL9" s="191">
        <f>BI9/BI$8</f>
        <v>0.21371555283236321</v>
      </c>
      <c r="BM9" s="193">
        <f t="shared" ref="BM9:BM37" si="6">BI9/$BI9</f>
        <v>1</v>
      </c>
    </row>
    <row r="10" spans="1:65" x14ac:dyDescent="0.25">
      <c r="A10" s="206" t="s">
        <v>98</v>
      </c>
      <c r="B10" s="194" t="s">
        <v>98</v>
      </c>
      <c r="C10" s="195">
        <v>5501</v>
      </c>
      <c r="D10" s="195">
        <v>2168</v>
      </c>
      <c r="E10" s="195">
        <v>6202</v>
      </c>
      <c r="F10" s="195">
        <v>9200</v>
      </c>
      <c r="G10" s="195">
        <v>10151</v>
      </c>
      <c r="H10" s="196">
        <f>IFERROR(G10/F10-1,"-")</f>
        <v>0.10336956521739138</v>
      </c>
      <c r="I10" s="197">
        <f>IFERROR(G10/C10-1,"-")</f>
        <v>0.84530085439011082</v>
      </c>
      <c r="J10" s="196">
        <f>G10/G$8</f>
        <v>0.39839089481946627</v>
      </c>
      <c r="K10" s="198">
        <f t="shared" si="0"/>
        <v>3.3177431110501011E-2</v>
      </c>
      <c r="L10" s="195">
        <v>14503</v>
      </c>
      <c r="M10" s="195">
        <v>5059</v>
      </c>
      <c r="N10" s="195">
        <v>1753</v>
      </c>
      <c r="O10" s="195">
        <v>16155</v>
      </c>
      <c r="P10" s="195">
        <v>16052</v>
      </c>
      <c r="Q10" s="196">
        <f>IFERROR(P10/O10-1,"-")</f>
        <v>-6.3757350665428758E-3</v>
      </c>
      <c r="R10" s="197">
        <f>IFERROR(P10/L10-1,"-")</f>
        <v>0.10680548851961658</v>
      </c>
      <c r="S10" s="196">
        <f>P10/P$8</f>
        <v>0.23064875350240679</v>
      </c>
      <c r="T10" s="198">
        <f t="shared" si="1"/>
        <v>5.2464202953971258E-2</v>
      </c>
      <c r="U10" s="195">
        <v>42121</v>
      </c>
      <c r="V10" s="195">
        <v>7154</v>
      </c>
      <c r="W10" s="195">
        <v>39620</v>
      </c>
      <c r="X10" s="195">
        <v>43438</v>
      </c>
      <c r="Y10" s="195">
        <v>54473</v>
      </c>
      <c r="Z10" s="196">
        <f>IFERROR(Y10/X10-1,"-")</f>
        <v>0.25404024126340996</v>
      </c>
      <c r="AA10" s="197">
        <f>IFERROR(Y10/U10-1,"-")</f>
        <v>0.29325039766387317</v>
      </c>
      <c r="AB10" s="196">
        <f>Y10/Y$8</f>
        <v>0.14003233908221788</v>
      </c>
      <c r="AC10" s="198">
        <f t="shared" si="2"/>
        <v>0.17803903111834515</v>
      </c>
      <c r="AD10" s="195">
        <v>108205</v>
      </c>
      <c r="AE10" s="195">
        <v>19453</v>
      </c>
      <c r="AF10" s="195">
        <v>112375</v>
      </c>
      <c r="AG10" s="195">
        <v>117743</v>
      </c>
      <c r="AH10" s="195">
        <v>107488</v>
      </c>
      <c r="AI10" s="196">
        <f>IFERROR(AH10/AG10-1,"-")</f>
        <v>-8.7096472826410087E-2</v>
      </c>
      <c r="AJ10" s="197">
        <f>IFERROR(AH10/AD10-1,"-")</f>
        <v>-6.6263111686151177E-3</v>
      </c>
      <c r="AK10" s="196">
        <f>AH10/AH$8</f>
        <v>6.2819391910530528E-2</v>
      </c>
      <c r="AL10" s="198">
        <f t="shared" si="3"/>
        <v>0.35131274901049481</v>
      </c>
      <c r="AM10" s="195">
        <v>45128</v>
      </c>
      <c r="AN10" s="195">
        <v>7306</v>
      </c>
      <c r="AO10" s="195">
        <v>52732</v>
      </c>
      <c r="AP10" s="195">
        <v>49416</v>
      </c>
      <c r="AQ10" s="195">
        <v>52286</v>
      </c>
      <c r="AR10" s="196">
        <f>IFERROR(AQ10/AP10-1,"-")</f>
        <v>5.8078355188602826E-2</v>
      </c>
      <c r="AS10" s="197">
        <f>IFERROR(AQ10/AM10-1,"-")</f>
        <v>0.15861549370678962</v>
      </c>
      <c r="AT10" s="196">
        <f>AQ10/AQ$8</f>
        <v>0.10353294338023596</v>
      </c>
      <c r="AU10" s="198">
        <f t="shared" si="4"/>
        <v>0.1708910612790519</v>
      </c>
      <c r="AV10" s="195">
        <v>215458</v>
      </c>
      <c r="AW10" s="195">
        <v>85272</v>
      </c>
      <c r="AX10" s="195">
        <v>212682</v>
      </c>
      <c r="AY10" s="195">
        <v>235952</v>
      </c>
      <c r="AZ10" s="195">
        <v>240450</v>
      </c>
      <c r="BA10" s="196">
        <f>IFERROR(AZ10/AY10-1,"-")</f>
        <v>1.9063199294771849E-2</v>
      </c>
      <c r="BB10" s="197">
        <f>IFERROR(AZ10/AV10-1,"-")</f>
        <v>0.11599476464090452</v>
      </c>
      <c r="BC10" s="196">
        <f>AZ10/AZ$8</f>
        <v>8.905027850201469E-2</v>
      </c>
      <c r="BD10" s="198">
        <f t="shared" si="5"/>
        <v>0.78588447547236417</v>
      </c>
      <c r="BE10" s="195">
        <v>291675</v>
      </c>
      <c r="BF10" s="195">
        <v>119440</v>
      </c>
      <c r="BG10" s="195">
        <v>281254</v>
      </c>
      <c r="BH10" s="195">
        <v>304356</v>
      </c>
      <c r="BI10" s="195">
        <v>305961</v>
      </c>
      <c r="BJ10" s="196">
        <f>IFERROR(BI10/BH10-1,"-")</f>
        <v>5.273429799314E-3</v>
      </c>
      <c r="BK10" s="197">
        <f>IFERROR(BI10/BE10-1,"-")</f>
        <v>4.8979172023656536E-2</v>
      </c>
      <c r="BL10" s="196">
        <f>BI10/BI$8</f>
        <v>8.927042758982888E-2</v>
      </c>
      <c r="BM10" s="198">
        <f t="shared" si="6"/>
        <v>1</v>
      </c>
    </row>
    <row r="11" spans="1:65" x14ac:dyDescent="0.25">
      <c r="A11" s="206" t="s">
        <v>171</v>
      </c>
      <c r="B11" s="194" t="s">
        <v>171</v>
      </c>
      <c r="C11" s="195">
        <v>6322</v>
      </c>
      <c r="D11" s="195">
        <v>2136</v>
      </c>
      <c r="E11" s="195">
        <v>699</v>
      </c>
      <c r="F11" s="195">
        <v>2092</v>
      </c>
      <c r="G11" s="195">
        <v>2826</v>
      </c>
      <c r="H11" s="196">
        <f>IFERROR(G11/F11-1,"-")</f>
        <v>0.35086042065009559</v>
      </c>
      <c r="I11" s="197">
        <f>IFERROR(G11/C11-1,"-")</f>
        <v>-0.55298956026573864</v>
      </c>
      <c r="J11" s="196">
        <f>G11/G$8</f>
        <v>0.11091051805337519</v>
      </c>
      <c r="K11" s="198">
        <f t="shared" si="0"/>
        <v>6.625761692968862E-3</v>
      </c>
      <c r="L11" s="195">
        <v>7053</v>
      </c>
      <c r="M11" s="195">
        <v>1736</v>
      </c>
      <c r="N11" s="195">
        <v>1713</v>
      </c>
      <c r="O11" s="195">
        <v>6110</v>
      </c>
      <c r="P11" s="195">
        <v>8378</v>
      </c>
      <c r="Q11" s="196">
        <f>IFERROR(P11/O11-1,"-")</f>
        <v>0.37119476268412432</v>
      </c>
      <c r="R11" s="197">
        <f>IFERROR(P11/L11-1,"-")</f>
        <v>0.18786332057280597</v>
      </c>
      <c r="S11" s="196">
        <f>P11/P$8</f>
        <v>0.12038221136575904</v>
      </c>
      <c r="T11" s="198">
        <f t="shared" si="1"/>
        <v>1.9642827835701742E-2</v>
      </c>
      <c r="U11" s="195">
        <v>52390</v>
      </c>
      <c r="V11" s="195">
        <v>12639</v>
      </c>
      <c r="W11" s="195">
        <v>20725</v>
      </c>
      <c r="X11" s="195">
        <v>41522</v>
      </c>
      <c r="Y11" s="195">
        <v>50777</v>
      </c>
      <c r="Z11" s="196">
        <f>IFERROR(Y11/X11-1,"-")</f>
        <v>0.22289388757766959</v>
      </c>
      <c r="AA11" s="197">
        <f>IFERROR(Y11/U11-1,"-")</f>
        <v>-3.0788318381370527E-2</v>
      </c>
      <c r="AB11" s="196">
        <f>Y11/Y$8</f>
        <v>0.13053112700930328</v>
      </c>
      <c r="AC11" s="198">
        <f t="shared" si="2"/>
        <v>0.11905035438212311</v>
      </c>
      <c r="AD11" s="195">
        <v>270866</v>
      </c>
      <c r="AE11" s="195">
        <v>53632</v>
      </c>
      <c r="AF11" s="195">
        <v>131114</v>
      </c>
      <c r="AG11" s="195">
        <v>263562</v>
      </c>
      <c r="AH11" s="195">
        <v>275438</v>
      </c>
      <c r="AI11" s="196">
        <f>IFERROR(AH11/AG11-1,"-")</f>
        <v>4.5059606468307312E-2</v>
      </c>
      <c r="AJ11" s="197">
        <f>IFERROR(AH11/AD11-1,"-")</f>
        <v>1.6879194878648418E-2</v>
      </c>
      <c r="AK11" s="196">
        <f>AH11/AH$8</f>
        <v>0.16097469177073448</v>
      </c>
      <c r="AL11" s="198">
        <f t="shared" si="3"/>
        <v>0.64578434153855535</v>
      </c>
      <c r="AM11" s="195">
        <v>38388</v>
      </c>
      <c r="AN11" s="195">
        <v>11576</v>
      </c>
      <c r="AO11" s="195">
        <v>46249</v>
      </c>
      <c r="AP11" s="195">
        <v>42896</v>
      </c>
      <c r="AQ11" s="195">
        <v>38983</v>
      </c>
      <c r="AR11" s="196">
        <f>IFERROR(AQ11/AP11-1,"-")</f>
        <v>-9.1220626631853818E-2</v>
      </c>
      <c r="AS11" s="197">
        <f>IFERROR(AQ11/AM11-1,"-")</f>
        <v>1.5499635302698822E-2</v>
      </c>
      <c r="AT11" s="196">
        <f>AQ11/AQ$8</f>
        <v>7.7191308032584977E-2</v>
      </c>
      <c r="AU11" s="198">
        <f t="shared" si="4"/>
        <v>9.1398467118543922E-2</v>
      </c>
      <c r="AV11" s="195">
        <v>375019</v>
      </c>
      <c r="AW11" s="195">
        <v>146719</v>
      </c>
      <c r="AX11" s="195">
        <v>200500</v>
      </c>
      <c r="AY11" s="195">
        <v>356182</v>
      </c>
      <c r="AZ11" s="195">
        <v>376402</v>
      </c>
      <c r="BA11" s="196">
        <f>IFERROR(AZ11/AY11-1,"-")</f>
        <v>5.6768730592786865E-2</v>
      </c>
      <c r="BB11" s="197">
        <f>IFERROR(AZ11/AV11-1,"-")</f>
        <v>3.6878131508004675E-3</v>
      </c>
      <c r="BC11" s="196">
        <f>AZ11/AZ$8</f>
        <v>0.13939988741407916</v>
      </c>
      <c r="BD11" s="198">
        <f t="shared" si="5"/>
        <v>0.88250175256789298</v>
      </c>
      <c r="BE11" s="195">
        <v>437092</v>
      </c>
      <c r="BF11" s="195">
        <v>162991</v>
      </c>
      <c r="BG11" s="195">
        <v>227881</v>
      </c>
      <c r="BH11" s="195">
        <v>401631</v>
      </c>
      <c r="BI11" s="195">
        <v>426517</v>
      </c>
      <c r="BJ11" s="196">
        <f>IFERROR(BI11/BH11-1,"-")</f>
        <v>6.1962348523893818E-2</v>
      </c>
      <c r="BK11" s="197">
        <f>IFERROR(BI11/BE11-1,"-")</f>
        <v>-2.4193991196361453E-2</v>
      </c>
      <c r="BL11" s="196">
        <f>BI11/BI$8</f>
        <v>0.12444512524253432</v>
      </c>
      <c r="BM11" s="198">
        <f t="shared" si="6"/>
        <v>1</v>
      </c>
    </row>
    <row r="12" spans="1:65" x14ac:dyDescent="0.25">
      <c r="A12" s="1"/>
      <c r="B12" s="189" t="s">
        <v>179</v>
      </c>
      <c r="C12" s="190">
        <v>21451</v>
      </c>
      <c r="D12" s="190">
        <v>7983</v>
      </c>
      <c r="E12" s="190">
        <v>2521</v>
      </c>
      <c r="F12" s="190">
        <v>8873</v>
      </c>
      <c r="G12" s="190">
        <v>12503</v>
      </c>
      <c r="H12" s="191">
        <f>IFERROR(G12/F12-1,"-")</f>
        <v>0.40910627747097927</v>
      </c>
      <c r="I12" s="192">
        <f>IFERROR(G12/C12-1,"-")</f>
        <v>-0.4171367302223673</v>
      </c>
      <c r="J12" s="191">
        <f>G12/G$8</f>
        <v>0.49069858712715858</v>
      </c>
      <c r="K12" s="193">
        <f t="shared" si="0"/>
        <v>4.6395524536972446E-3</v>
      </c>
      <c r="L12" s="190">
        <v>63312</v>
      </c>
      <c r="M12" s="190">
        <v>19875</v>
      </c>
      <c r="N12" s="190">
        <v>5295</v>
      </c>
      <c r="O12" s="190">
        <v>34019</v>
      </c>
      <c r="P12" s="190">
        <v>45165</v>
      </c>
      <c r="Q12" s="191">
        <f>IFERROR(P12/O12-1,"-")</f>
        <v>0.32764043622681438</v>
      </c>
      <c r="R12" s="192">
        <f>IFERROR(P12/L12-1,"-")</f>
        <v>-0.28662812736921905</v>
      </c>
      <c r="S12" s="191">
        <f>P12/P$8</f>
        <v>0.64896903513183424</v>
      </c>
      <c r="T12" s="193">
        <f t="shared" si="1"/>
        <v>1.6759608619630172E-2</v>
      </c>
      <c r="U12" s="190">
        <v>283987</v>
      </c>
      <c r="V12" s="190">
        <v>89941</v>
      </c>
      <c r="W12" s="190">
        <v>65596</v>
      </c>
      <c r="X12" s="190">
        <v>273289</v>
      </c>
      <c r="Y12" s="190">
        <v>283753</v>
      </c>
      <c r="Z12" s="191">
        <f>IFERROR(Y12/X12-1,"-")</f>
        <v>3.8289137140536278E-2</v>
      </c>
      <c r="AA12" s="192">
        <f>IFERROR(Y12/U12-1,"-")</f>
        <v>-8.2398137942929495E-4</v>
      </c>
      <c r="AB12" s="191">
        <f>Y12/Y$8</f>
        <v>0.72943653390847885</v>
      </c>
      <c r="AC12" s="193">
        <f t="shared" si="2"/>
        <v>0.10529368370742655</v>
      </c>
      <c r="AD12" s="190">
        <v>1095128</v>
      </c>
      <c r="AE12" s="190">
        <v>365739</v>
      </c>
      <c r="AF12" s="190">
        <v>229709</v>
      </c>
      <c r="AG12" s="190">
        <v>1127159</v>
      </c>
      <c r="AH12" s="190">
        <v>1328138</v>
      </c>
      <c r="AI12" s="191">
        <f>IFERROR(AH12/AG12-1,"-")</f>
        <v>0.17830581133628876</v>
      </c>
      <c r="AJ12" s="192">
        <f>IFERROR(AH12/AD12-1,"-")</f>
        <v>0.21276964884470129</v>
      </c>
      <c r="AK12" s="191">
        <f>AH12/AH$8</f>
        <v>0.77620591631873503</v>
      </c>
      <c r="AL12" s="193">
        <f t="shared" si="3"/>
        <v>0.49283899198180842</v>
      </c>
      <c r="AM12" s="190">
        <v>312095</v>
      </c>
      <c r="AN12" s="190">
        <v>118194</v>
      </c>
      <c r="AO12" s="190">
        <v>92441</v>
      </c>
      <c r="AP12" s="190">
        <v>422929</v>
      </c>
      <c r="AQ12" s="190">
        <v>413749</v>
      </c>
      <c r="AR12" s="191">
        <f>IFERROR(AQ12/AP12-1,"-")</f>
        <v>-2.1705770945004921E-2</v>
      </c>
      <c r="AS12" s="192">
        <f>IFERROR(AQ12/AM12-1,"-")</f>
        <v>0.32571492654480205</v>
      </c>
      <c r="AT12" s="191">
        <f>AQ12/AQ$8</f>
        <v>0.81927574858717911</v>
      </c>
      <c r="AU12" s="193">
        <f t="shared" si="4"/>
        <v>0.15353196738101105</v>
      </c>
      <c r="AV12" s="190">
        <v>1775973</v>
      </c>
      <c r="AW12" s="190">
        <v>682915</v>
      </c>
      <c r="AX12" s="190">
        <v>395562</v>
      </c>
      <c r="AY12" s="190">
        <v>1866269</v>
      </c>
      <c r="AZ12" s="190">
        <v>2083308</v>
      </c>
      <c r="BA12" s="191">
        <f>IFERROR(AZ12/AY12-1,"-")</f>
        <v>0.11629566798784108</v>
      </c>
      <c r="BB12" s="192">
        <f>IFERROR(AZ12/AV12-1,"-")</f>
        <v>0.17305161733877705</v>
      </c>
      <c r="BC12" s="191">
        <f>AZ12/AZ$8</f>
        <v>0.77154983408390609</v>
      </c>
      <c r="BD12" s="193">
        <f t="shared" si="5"/>
        <v>0.77306380414357345</v>
      </c>
      <c r="BE12" s="190">
        <v>2510021</v>
      </c>
      <c r="BF12" s="190">
        <v>918875</v>
      </c>
      <c r="BG12" s="190">
        <v>522799</v>
      </c>
      <c r="BH12" s="190">
        <v>2395130</v>
      </c>
      <c r="BI12" s="190">
        <v>2694872</v>
      </c>
      <c r="BJ12" s="191">
        <f>IFERROR(BI12/BH12-1,"-")</f>
        <v>0.12514644299056843</v>
      </c>
      <c r="BK12" s="192">
        <f>IFERROR(BI12/BE12-1,"-")</f>
        <v>7.3645200578003056E-2</v>
      </c>
      <c r="BL12" s="191">
        <f>BI12/BI$8</f>
        <v>0.78628444716763679</v>
      </c>
      <c r="BM12" s="193">
        <f t="shared" si="6"/>
        <v>1</v>
      </c>
    </row>
    <row r="13" spans="1:65" s="113" customFormat="1" x14ac:dyDescent="0.25">
      <c r="B13" s="194" t="s">
        <v>183</v>
      </c>
      <c r="C13" s="195">
        <v>9205</v>
      </c>
      <c r="D13" s="195">
        <v>2858</v>
      </c>
      <c r="E13" s="195">
        <v>199</v>
      </c>
      <c r="F13" s="195">
        <v>3671</v>
      </c>
      <c r="G13" s="195">
        <v>4785</v>
      </c>
      <c r="H13" s="196">
        <f t="shared" ref="H13:H37" si="7">IFERROR(G13/F13-1,"-")</f>
        <v>0.30345954780713691</v>
      </c>
      <c r="I13" s="197">
        <f t="shared" ref="I13:I37" si="8">IFERROR(G13/C13-1,"-")</f>
        <v>-0.48017381857686037</v>
      </c>
      <c r="J13" s="196">
        <f t="shared" ref="J13:J37" si="9">G13/G$8</f>
        <v>0.18779434850863422</v>
      </c>
      <c r="K13" s="198">
        <f t="shared" si="0"/>
        <v>3.7920483480220722E-3</v>
      </c>
      <c r="L13" s="195">
        <v>12967</v>
      </c>
      <c r="M13" s="195">
        <v>4418</v>
      </c>
      <c r="N13" s="195">
        <v>913</v>
      </c>
      <c r="O13" s="195">
        <v>9519</v>
      </c>
      <c r="P13" s="195">
        <v>13930</v>
      </c>
      <c r="Q13" s="196">
        <f t="shared" ref="Q13:Q37" si="10">IFERROR(P13/O13-1,"-")</f>
        <v>0.4633890114507826</v>
      </c>
      <c r="R13" s="197">
        <f t="shared" ref="R13:R37" si="11">IFERROR(P13/L13-1,"-")</f>
        <v>7.4265443047736523E-2</v>
      </c>
      <c r="S13" s="196">
        <f t="shared" ref="S13:S37" si="12">P13/P$8</f>
        <v>0.20015805733170486</v>
      </c>
      <c r="T13" s="198">
        <f t="shared" si="1"/>
        <v>1.1039338241995291E-2</v>
      </c>
      <c r="U13" s="195">
        <v>108161</v>
      </c>
      <c r="V13" s="195">
        <v>32271</v>
      </c>
      <c r="W13" s="195">
        <v>8854</v>
      </c>
      <c r="X13" s="195">
        <v>104980</v>
      </c>
      <c r="Y13" s="195">
        <v>114821</v>
      </c>
      <c r="Z13" s="196">
        <f t="shared" ref="Z13:Z37" si="13">IFERROR(Y13/X13-1,"-")</f>
        <v>9.3741665079062786E-2</v>
      </c>
      <c r="AA13" s="197">
        <f t="shared" ref="AA13:AA37" si="14">IFERROR(Y13/U13-1,"-")</f>
        <v>6.157487449265453E-2</v>
      </c>
      <c r="AB13" s="196">
        <f t="shared" ref="AB13:AB37" si="15">Y13/Y$8</f>
        <v>0.29516738945458004</v>
      </c>
      <c r="AC13" s="198">
        <f t="shared" si="2"/>
        <v>9.0994103107260679E-2</v>
      </c>
      <c r="AD13" s="195">
        <v>468535</v>
      </c>
      <c r="AE13" s="195">
        <v>141081</v>
      </c>
      <c r="AF13" s="195">
        <v>28237</v>
      </c>
      <c r="AG13" s="195">
        <v>509776</v>
      </c>
      <c r="AH13" s="195">
        <v>604542</v>
      </c>
      <c r="AI13" s="196">
        <f t="shared" ref="AI13:AI37" si="16">IFERROR(AH13/AG13-1,"-")</f>
        <v>0.18589733530021024</v>
      </c>
      <c r="AJ13" s="197">
        <f t="shared" ref="AJ13:AJ37" si="17">IFERROR(AH13/AD13-1,"-")</f>
        <v>0.29028140907296152</v>
      </c>
      <c r="AK13" s="196">
        <f t="shared" ref="AK13:AK37" si="18">AH13/AH$8</f>
        <v>0.35331349382606381</v>
      </c>
      <c r="AL13" s="198">
        <f t="shared" si="3"/>
        <v>0.47909142997073345</v>
      </c>
      <c r="AM13" s="195">
        <v>165174</v>
      </c>
      <c r="AN13" s="195">
        <v>59673</v>
      </c>
      <c r="AO13" s="195">
        <v>19203</v>
      </c>
      <c r="AP13" s="195">
        <v>227011</v>
      </c>
      <c r="AQ13" s="195">
        <v>211699</v>
      </c>
      <c r="AR13" s="196">
        <f t="shared" ref="AR13:AR37" si="19">IFERROR(AQ13/AP13-1,"-")</f>
        <v>-6.7450475968124923E-2</v>
      </c>
      <c r="AS13" s="197">
        <f t="shared" ref="AS13:AS37" si="20">IFERROR(AQ13/AM13-1,"-")</f>
        <v>0.28167266034605931</v>
      </c>
      <c r="AT13" s="196">
        <f t="shared" ref="AT13:AT37" si="21">AQ13/AQ$8</f>
        <v>0.41919099913270419</v>
      </c>
      <c r="AU13" s="198">
        <f t="shared" si="4"/>
        <v>0.16776861927438341</v>
      </c>
      <c r="AV13" s="195">
        <v>764042</v>
      </c>
      <c r="AW13" s="195">
        <v>260165</v>
      </c>
      <c r="AX13" s="195">
        <v>57406</v>
      </c>
      <c r="AY13" s="195">
        <v>854957</v>
      </c>
      <c r="AZ13" s="195">
        <v>949777</v>
      </c>
      <c r="BA13" s="196">
        <f t="shared" ref="BA13:BA37" si="22">IFERROR(AZ13/AY13-1,"-")</f>
        <v>0.1109061625321508</v>
      </c>
      <c r="BB13" s="197">
        <f t="shared" ref="BB13:BB37" si="23">IFERROR(AZ13/AV13-1,"-")</f>
        <v>0.24309527486708848</v>
      </c>
      <c r="BC13" s="196">
        <f t="shared" ref="BC13:BC37" si="24">AZ13/AZ$8</f>
        <v>0.35174841490874614</v>
      </c>
      <c r="BD13" s="198">
        <f t="shared" si="5"/>
        <v>0.75268553894239498</v>
      </c>
      <c r="BE13" s="195">
        <v>1164042</v>
      </c>
      <c r="BF13" s="195">
        <v>358332</v>
      </c>
      <c r="BG13" s="195">
        <v>79385</v>
      </c>
      <c r="BH13" s="195">
        <v>1108237</v>
      </c>
      <c r="BI13" s="195">
        <v>1261851</v>
      </c>
      <c r="BJ13" s="196">
        <f t="shared" ref="BJ13:BJ37" si="25">IFERROR(BI13/BH13-1,"-")</f>
        <v>0.13861114544993525</v>
      </c>
      <c r="BK13" s="197">
        <f t="shared" ref="BK13:BK37" si="26">IFERROR(BI13/BE13-1,"-")</f>
        <v>8.4025318674068483E-2</v>
      </c>
      <c r="BL13" s="196">
        <f t="shared" ref="BL13:BL37" si="27">BI13/BI$8</f>
        <v>0.36817103593155059</v>
      </c>
      <c r="BM13" s="198">
        <f t="shared" si="6"/>
        <v>1</v>
      </c>
    </row>
    <row r="14" spans="1:65" s="113" customFormat="1" x14ac:dyDescent="0.25">
      <c r="B14" s="194" t="s">
        <v>187</v>
      </c>
      <c r="C14" s="195">
        <v>2217</v>
      </c>
      <c r="D14" s="195">
        <v>1257</v>
      </c>
      <c r="E14" s="195">
        <v>399</v>
      </c>
      <c r="F14" s="195">
        <v>950</v>
      </c>
      <c r="G14" s="195">
        <v>1221</v>
      </c>
      <c r="H14" s="196">
        <f t="shared" si="7"/>
        <v>0.28526315789473689</v>
      </c>
      <c r="I14" s="197">
        <f t="shared" si="8"/>
        <v>-0.44925575101488502</v>
      </c>
      <c r="J14" s="196">
        <f t="shared" si="9"/>
        <v>4.7919937205651492E-2</v>
      </c>
      <c r="K14" s="198">
        <f t="shared" si="0"/>
        <v>4.5014654648011946E-3</v>
      </c>
      <c r="L14" s="195">
        <v>3910</v>
      </c>
      <c r="M14" s="195">
        <v>1447</v>
      </c>
      <c r="N14" s="195">
        <v>401</v>
      </c>
      <c r="O14" s="195">
        <v>2265</v>
      </c>
      <c r="P14" s="195">
        <v>3485</v>
      </c>
      <c r="Q14" s="196">
        <f t="shared" si="10"/>
        <v>0.53863134657836653</v>
      </c>
      <c r="R14" s="197">
        <f t="shared" si="11"/>
        <v>-0.10869565217391308</v>
      </c>
      <c r="S14" s="196">
        <f t="shared" si="12"/>
        <v>5.0075436453768232E-2</v>
      </c>
      <c r="T14" s="198">
        <f t="shared" si="1"/>
        <v>1.2848163099780641E-2</v>
      </c>
      <c r="U14" s="195">
        <v>47295</v>
      </c>
      <c r="V14" s="195">
        <v>15607</v>
      </c>
      <c r="W14" s="195">
        <v>12906</v>
      </c>
      <c r="X14" s="195">
        <v>36500</v>
      </c>
      <c r="Y14" s="195">
        <v>41749</v>
      </c>
      <c r="Z14" s="196">
        <f t="shared" si="13"/>
        <v>0.14380821917808229</v>
      </c>
      <c r="AA14" s="197">
        <f t="shared" si="14"/>
        <v>-0.11726398139338201</v>
      </c>
      <c r="AB14" s="196">
        <f t="shared" si="15"/>
        <v>0.10732307977059304</v>
      </c>
      <c r="AC14" s="198">
        <f t="shared" si="2"/>
        <v>0.153916201220299</v>
      </c>
      <c r="AD14" s="195">
        <v>182594</v>
      </c>
      <c r="AE14" s="195">
        <v>54741</v>
      </c>
      <c r="AF14" s="195">
        <v>38021</v>
      </c>
      <c r="AG14" s="195">
        <v>132324</v>
      </c>
      <c r="AH14" s="195">
        <v>157554</v>
      </c>
      <c r="AI14" s="196">
        <f t="shared" si="16"/>
        <v>0.19066835948127325</v>
      </c>
      <c r="AJ14" s="197">
        <f t="shared" si="17"/>
        <v>-0.1371348456137661</v>
      </c>
      <c r="AK14" s="196">
        <f t="shared" si="18"/>
        <v>9.207954816418322E-2</v>
      </c>
      <c r="AL14" s="198">
        <f t="shared" si="3"/>
        <v>0.58085494663496107</v>
      </c>
      <c r="AM14" s="195">
        <v>37237</v>
      </c>
      <c r="AN14" s="195">
        <v>14045</v>
      </c>
      <c r="AO14" s="195">
        <v>12926</v>
      </c>
      <c r="AP14" s="195">
        <v>36627</v>
      </c>
      <c r="AQ14" s="195">
        <v>35848</v>
      </c>
      <c r="AR14" s="196">
        <f t="shared" si="19"/>
        <v>-2.1268463155595607E-2</v>
      </c>
      <c r="AS14" s="197">
        <f t="shared" si="20"/>
        <v>-3.7301608615087134E-2</v>
      </c>
      <c r="AT14" s="196">
        <f t="shared" si="21"/>
        <v>7.0983608505043386E-2</v>
      </c>
      <c r="AU14" s="198">
        <f t="shared" si="4"/>
        <v>0.13216096149237774</v>
      </c>
      <c r="AV14" s="195">
        <v>273253</v>
      </c>
      <c r="AW14" s="195">
        <v>101597</v>
      </c>
      <c r="AX14" s="195">
        <v>64653</v>
      </c>
      <c r="AY14" s="195">
        <v>208666</v>
      </c>
      <c r="AZ14" s="195">
        <v>239857</v>
      </c>
      <c r="BA14" s="196">
        <f t="shared" si="22"/>
        <v>0.14947811334860495</v>
      </c>
      <c r="BB14" s="197">
        <f t="shared" si="23"/>
        <v>-0.12221640750513263</v>
      </c>
      <c r="BC14" s="196">
        <f t="shared" si="24"/>
        <v>8.8830661886703008E-2</v>
      </c>
      <c r="BD14" s="198">
        <f t="shared" si="5"/>
        <v>0.88428173791221953</v>
      </c>
      <c r="BE14" s="195">
        <v>323112</v>
      </c>
      <c r="BF14" s="195">
        <v>120099</v>
      </c>
      <c r="BG14" s="195">
        <v>75557</v>
      </c>
      <c r="BH14" s="195">
        <v>238248</v>
      </c>
      <c r="BI14" s="195">
        <v>271245</v>
      </c>
      <c r="BJ14" s="196">
        <f t="shared" si="25"/>
        <v>0.13849853933716139</v>
      </c>
      <c r="BK14" s="197">
        <f t="shared" si="26"/>
        <v>-0.16052328604322963</v>
      </c>
      <c r="BL14" s="196">
        <f t="shared" si="27"/>
        <v>7.9141319094927567E-2</v>
      </c>
      <c r="BM14" s="198">
        <f t="shared" si="6"/>
        <v>1</v>
      </c>
    </row>
    <row r="15" spans="1:65" x14ac:dyDescent="0.25">
      <c r="A15" s="1"/>
      <c r="B15" s="194" t="s">
        <v>191</v>
      </c>
      <c r="C15" s="195">
        <v>2175</v>
      </c>
      <c r="D15" s="195">
        <v>1057</v>
      </c>
      <c r="E15" s="195">
        <v>571</v>
      </c>
      <c r="F15" s="195">
        <v>841</v>
      </c>
      <c r="G15" s="195">
        <v>1322</v>
      </c>
      <c r="H15" s="196">
        <f t="shared" si="7"/>
        <v>0.57193816884661119</v>
      </c>
      <c r="I15" s="197">
        <f t="shared" si="8"/>
        <v>-0.39218390804597703</v>
      </c>
      <c r="J15" s="196">
        <f t="shared" si="9"/>
        <v>5.1883830455259024E-2</v>
      </c>
      <c r="K15" s="198">
        <f t="shared" si="0"/>
        <v>9.0031190836159583E-3</v>
      </c>
      <c r="L15" s="195">
        <v>3168</v>
      </c>
      <c r="M15" s="195">
        <v>1228</v>
      </c>
      <c r="N15" s="195">
        <v>749</v>
      </c>
      <c r="O15" s="195">
        <v>1952</v>
      </c>
      <c r="P15" s="195">
        <v>2953</v>
      </c>
      <c r="Q15" s="196">
        <f t="shared" si="10"/>
        <v>0.51280737704918034</v>
      </c>
      <c r="R15" s="197">
        <f t="shared" si="11"/>
        <v>-6.7866161616161658E-2</v>
      </c>
      <c r="S15" s="196">
        <f t="shared" si="12"/>
        <v>4.2431209138587542E-2</v>
      </c>
      <c r="T15" s="198">
        <f t="shared" si="1"/>
        <v>2.0110598074068019E-2</v>
      </c>
      <c r="U15" s="195">
        <v>16152</v>
      </c>
      <c r="V15" s="195">
        <v>5356</v>
      </c>
      <c r="W15" s="195">
        <v>10273</v>
      </c>
      <c r="X15" s="195">
        <v>18255</v>
      </c>
      <c r="Y15" s="195">
        <v>18984</v>
      </c>
      <c r="Z15" s="196">
        <f t="shared" si="13"/>
        <v>3.9934264585045121E-2</v>
      </c>
      <c r="AA15" s="197">
        <f t="shared" si="14"/>
        <v>0.17533432392273407</v>
      </c>
      <c r="AB15" s="196">
        <f t="shared" si="15"/>
        <v>4.880168019269774E-2</v>
      </c>
      <c r="AC15" s="198">
        <f t="shared" si="2"/>
        <v>0.12928533485882401</v>
      </c>
      <c r="AD15" s="195">
        <v>61206</v>
      </c>
      <c r="AE15" s="195">
        <v>18792</v>
      </c>
      <c r="AF15" s="195">
        <v>31519</v>
      </c>
      <c r="AG15" s="195">
        <v>65785</v>
      </c>
      <c r="AH15" s="195">
        <v>74681</v>
      </c>
      <c r="AI15" s="196">
        <f t="shared" si="16"/>
        <v>0.13522839553089616</v>
      </c>
      <c r="AJ15" s="197">
        <f t="shared" si="17"/>
        <v>0.22015815442930431</v>
      </c>
      <c r="AK15" s="196">
        <f t="shared" si="18"/>
        <v>4.3645941940219653E-2</v>
      </c>
      <c r="AL15" s="198">
        <f t="shared" si="3"/>
        <v>0.50859450550947305</v>
      </c>
      <c r="AM15" s="195">
        <v>13323</v>
      </c>
      <c r="AN15" s="195">
        <v>5467</v>
      </c>
      <c r="AO15" s="195">
        <v>13882</v>
      </c>
      <c r="AP15" s="195">
        <v>21830</v>
      </c>
      <c r="AQ15" s="195">
        <v>23035</v>
      </c>
      <c r="AR15" s="196">
        <f t="shared" si="19"/>
        <v>5.519926706367384E-2</v>
      </c>
      <c r="AS15" s="197">
        <f t="shared" si="20"/>
        <v>0.72896494783457189</v>
      </c>
      <c r="AT15" s="196">
        <f t="shared" si="21"/>
        <v>4.5612235603483438E-2</v>
      </c>
      <c r="AU15" s="198">
        <f t="shared" si="4"/>
        <v>0.1568735613397077</v>
      </c>
      <c r="AV15" s="195">
        <v>96024</v>
      </c>
      <c r="AW15" s="195">
        <v>37686</v>
      </c>
      <c r="AX15" s="195">
        <v>56994</v>
      </c>
      <c r="AY15" s="195">
        <v>108663</v>
      </c>
      <c r="AZ15" s="195">
        <v>120975</v>
      </c>
      <c r="BA15" s="196">
        <f t="shared" si="22"/>
        <v>0.11330443665277046</v>
      </c>
      <c r="BB15" s="197">
        <f t="shared" si="23"/>
        <v>0.25984128967758058</v>
      </c>
      <c r="BC15" s="196">
        <f t="shared" si="24"/>
        <v>4.4802900568855178E-2</v>
      </c>
      <c r="BD15" s="198">
        <f t="shared" si="5"/>
        <v>0.82386711886568875</v>
      </c>
      <c r="BE15" s="195">
        <v>115531</v>
      </c>
      <c r="BF15" s="195">
        <v>44488</v>
      </c>
      <c r="BG15" s="195">
        <v>71340</v>
      </c>
      <c r="BH15" s="195">
        <v>129000</v>
      </c>
      <c r="BI15" s="195">
        <v>146838</v>
      </c>
      <c r="BJ15" s="196">
        <f t="shared" si="25"/>
        <v>0.13827906976744186</v>
      </c>
      <c r="BK15" s="197">
        <f t="shared" si="26"/>
        <v>0.27098354554188919</v>
      </c>
      <c r="BL15" s="196">
        <f t="shared" si="27"/>
        <v>4.2843012823318309E-2</v>
      </c>
      <c r="BM15" s="198">
        <f t="shared" si="6"/>
        <v>1</v>
      </c>
    </row>
    <row r="16" spans="1:65" x14ac:dyDescent="0.25">
      <c r="A16" s="1"/>
      <c r="B16" s="194" t="s">
        <v>200</v>
      </c>
      <c r="C16" s="195">
        <v>398</v>
      </c>
      <c r="D16" s="195">
        <v>89</v>
      </c>
      <c r="E16" s="195">
        <v>36</v>
      </c>
      <c r="F16" s="195">
        <v>115</v>
      </c>
      <c r="G16" s="195">
        <v>245</v>
      </c>
      <c r="H16" s="196">
        <f t="shared" si="7"/>
        <v>1.1304347826086958</v>
      </c>
      <c r="I16" s="197">
        <f t="shared" si="8"/>
        <v>-0.38442211055276387</v>
      </c>
      <c r="J16" s="196">
        <f t="shared" si="9"/>
        <v>9.6153846153846159E-3</v>
      </c>
      <c r="K16" s="198">
        <f t="shared" si="0"/>
        <v>2.2562137969775946E-3</v>
      </c>
      <c r="L16" s="195">
        <v>1172</v>
      </c>
      <c r="M16" s="195">
        <v>465</v>
      </c>
      <c r="N16" s="195">
        <v>166</v>
      </c>
      <c r="O16" s="195">
        <v>1043</v>
      </c>
      <c r="P16" s="195">
        <v>969</v>
      </c>
      <c r="Q16" s="196">
        <f t="shared" si="10"/>
        <v>-7.0949185043144736E-2</v>
      </c>
      <c r="R16" s="197">
        <f t="shared" si="11"/>
        <v>-0.17320819112627983</v>
      </c>
      <c r="S16" s="196">
        <f t="shared" si="12"/>
        <v>1.3923414038364825E-2</v>
      </c>
      <c r="T16" s="198">
        <f t="shared" si="1"/>
        <v>8.9235557929440365E-3</v>
      </c>
      <c r="U16" s="195">
        <v>9070</v>
      </c>
      <c r="V16" s="195">
        <v>2780</v>
      </c>
      <c r="W16" s="195">
        <v>1317</v>
      </c>
      <c r="X16" s="195">
        <v>11859</v>
      </c>
      <c r="Y16" s="195">
        <v>7979</v>
      </c>
      <c r="Z16" s="196">
        <f t="shared" si="13"/>
        <v>-0.32717767096719785</v>
      </c>
      <c r="AA16" s="197">
        <f t="shared" si="14"/>
        <v>-0.12028665931642779</v>
      </c>
      <c r="AB16" s="196">
        <f t="shared" si="15"/>
        <v>2.0511409937712562E-2</v>
      </c>
      <c r="AC16" s="198">
        <f t="shared" si="2"/>
        <v>7.3478897494221332E-2</v>
      </c>
      <c r="AD16" s="195">
        <v>42699</v>
      </c>
      <c r="AE16" s="195">
        <v>12578</v>
      </c>
      <c r="AF16" s="195">
        <v>14675</v>
      </c>
      <c r="AG16" s="195">
        <v>57331</v>
      </c>
      <c r="AH16" s="195">
        <v>54742</v>
      </c>
      <c r="AI16" s="196">
        <f t="shared" si="16"/>
        <v>-4.5158814602919928E-2</v>
      </c>
      <c r="AJ16" s="197">
        <f t="shared" si="17"/>
        <v>0.2820440759736762</v>
      </c>
      <c r="AK16" s="196">
        <f t="shared" si="18"/>
        <v>3.1992958767176449E-2</v>
      </c>
      <c r="AL16" s="198">
        <f t="shared" si="3"/>
        <v>0.50412104356794885</v>
      </c>
      <c r="AM16" s="195">
        <v>8308</v>
      </c>
      <c r="AN16" s="195">
        <v>3424</v>
      </c>
      <c r="AO16" s="195">
        <v>5048</v>
      </c>
      <c r="AP16" s="195">
        <v>15641</v>
      </c>
      <c r="AQ16" s="195">
        <v>13336</v>
      </c>
      <c r="AR16" s="196">
        <f t="shared" si="19"/>
        <v>-0.14736909404769516</v>
      </c>
      <c r="AS16" s="197">
        <f t="shared" si="20"/>
        <v>0.60519980741454016</v>
      </c>
      <c r="AT16" s="196">
        <f t="shared" si="21"/>
        <v>2.6406979553204046E-2</v>
      </c>
      <c r="AU16" s="198">
        <f t="shared" si="4"/>
        <v>0.12281170284282938</v>
      </c>
      <c r="AV16" s="195">
        <v>61647</v>
      </c>
      <c r="AW16" s="195">
        <v>24996</v>
      </c>
      <c r="AX16" s="195">
        <v>21242</v>
      </c>
      <c r="AY16" s="195">
        <v>85989</v>
      </c>
      <c r="AZ16" s="195">
        <v>77271</v>
      </c>
      <c r="BA16" s="196">
        <f t="shared" si="22"/>
        <v>-0.10138506087987997</v>
      </c>
      <c r="BB16" s="197">
        <f t="shared" si="23"/>
        <v>0.25344298992651715</v>
      </c>
      <c r="BC16" s="196">
        <f t="shared" si="24"/>
        <v>2.8617193055226357E-2</v>
      </c>
      <c r="BD16" s="198">
        <f t="shared" si="5"/>
        <v>0.71159141349492117</v>
      </c>
      <c r="BE16" s="195">
        <v>94586</v>
      </c>
      <c r="BF16" s="195">
        <v>35677</v>
      </c>
      <c r="BG16" s="195">
        <v>30042</v>
      </c>
      <c r="BH16" s="195">
        <v>119177</v>
      </c>
      <c r="BI16" s="195">
        <v>108589</v>
      </c>
      <c r="BJ16" s="196">
        <f t="shared" si="25"/>
        <v>-8.8842645812530985E-2</v>
      </c>
      <c r="BK16" s="197">
        <f t="shared" si="26"/>
        <v>0.14804516524644229</v>
      </c>
      <c r="BL16" s="196">
        <f t="shared" si="27"/>
        <v>3.1683078763476154E-2</v>
      </c>
      <c r="BM16" s="198">
        <f t="shared" si="6"/>
        <v>1</v>
      </c>
    </row>
    <row r="17" spans="1:65" x14ac:dyDescent="0.25">
      <c r="A17" s="1"/>
      <c r="B17" s="194" t="s">
        <v>195</v>
      </c>
      <c r="C17" s="195">
        <v>157</v>
      </c>
      <c r="D17" s="195">
        <v>221</v>
      </c>
      <c r="E17" s="195">
        <v>13</v>
      </c>
      <c r="F17" s="195">
        <v>172</v>
      </c>
      <c r="G17" s="195">
        <v>231</v>
      </c>
      <c r="H17" s="196">
        <f t="shared" si="7"/>
        <v>0.34302325581395343</v>
      </c>
      <c r="I17" s="197">
        <f t="shared" si="8"/>
        <v>0.47133757961783429</v>
      </c>
      <c r="J17" s="196">
        <f t="shared" si="9"/>
        <v>9.0659340659340667E-3</v>
      </c>
      <c r="K17" s="198">
        <f t="shared" si="0"/>
        <v>2.3618182933562359E-3</v>
      </c>
      <c r="L17" s="195">
        <v>1394</v>
      </c>
      <c r="M17" s="195">
        <v>429</v>
      </c>
      <c r="N17" s="195">
        <v>243</v>
      </c>
      <c r="O17" s="195">
        <v>921</v>
      </c>
      <c r="P17" s="195">
        <v>699</v>
      </c>
      <c r="Q17" s="196">
        <f t="shared" si="10"/>
        <v>-0.24104234527687296</v>
      </c>
      <c r="R17" s="197">
        <f t="shared" si="11"/>
        <v>-0.49856527977044474</v>
      </c>
      <c r="S17" s="196">
        <f t="shared" si="12"/>
        <v>1.0043824987427258E-2</v>
      </c>
      <c r="T17" s="198">
        <f t="shared" si="1"/>
        <v>7.1468008097662723E-3</v>
      </c>
      <c r="U17" s="195">
        <v>7082</v>
      </c>
      <c r="V17" s="195">
        <v>1655</v>
      </c>
      <c r="W17" s="195">
        <v>1977</v>
      </c>
      <c r="X17" s="195">
        <v>5516</v>
      </c>
      <c r="Y17" s="195">
        <v>5455</v>
      </c>
      <c r="Z17" s="196">
        <f t="shared" si="13"/>
        <v>-1.1058738216098596E-2</v>
      </c>
      <c r="AA17" s="197">
        <f t="shared" si="14"/>
        <v>-0.22973736232702624</v>
      </c>
      <c r="AB17" s="196">
        <f t="shared" si="15"/>
        <v>1.402302810004036E-2</v>
      </c>
      <c r="AC17" s="198">
        <f t="shared" si="2"/>
        <v>5.5773674416702453E-2</v>
      </c>
      <c r="AD17" s="195">
        <v>52072</v>
      </c>
      <c r="AE17" s="195">
        <v>16633</v>
      </c>
      <c r="AF17" s="195">
        <v>18160</v>
      </c>
      <c r="AG17" s="195">
        <v>56554</v>
      </c>
      <c r="AH17" s="195">
        <v>61394</v>
      </c>
      <c r="AI17" s="196">
        <f t="shared" si="16"/>
        <v>8.5581921703151043E-2</v>
      </c>
      <c r="AJ17" s="197">
        <f t="shared" si="17"/>
        <v>0.17902135504685823</v>
      </c>
      <c r="AK17" s="196">
        <f t="shared" si="18"/>
        <v>3.5880598271017333E-2</v>
      </c>
      <c r="AL17" s="198">
        <f t="shared" si="3"/>
        <v>0.62771200130871319</v>
      </c>
      <c r="AM17" s="195">
        <v>18217</v>
      </c>
      <c r="AN17" s="195">
        <v>7266</v>
      </c>
      <c r="AO17" s="195">
        <v>8615</v>
      </c>
      <c r="AP17" s="195">
        <v>22420</v>
      </c>
      <c r="AQ17" s="195">
        <v>19556</v>
      </c>
      <c r="AR17" s="196">
        <f t="shared" si="19"/>
        <v>-0.12774308652988409</v>
      </c>
      <c r="AS17" s="197">
        <f t="shared" si="20"/>
        <v>7.3502772135916938E-2</v>
      </c>
      <c r="AT17" s="196">
        <f t="shared" si="21"/>
        <v>3.8723372236237126E-2</v>
      </c>
      <c r="AU17" s="198">
        <f t="shared" si="4"/>
        <v>0.19994683352759546</v>
      </c>
      <c r="AV17" s="195">
        <v>78922</v>
      </c>
      <c r="AW17" s="195">
        <v>34737</v>
      </c>
      <c r="AX17" s="195">
        <v>29008</v>
      </c>
      <c r="AY17" s="195">
        <v>85583</v>
      </c>
      <c r="AZ17" s="195">
        <v>87335</v>
      </c>
      <c r="BA17" s="196">
        <f t="shared" si="22"/>
        <v>2.0471355292523086E-2</v>
      </c>
      <c r="BB17" s="197">
        <f t="shared" si="23"/>
        <v>0.10659892045310571</v>
      </c>
      <c r="BC17" s="196">
        <f t="shared" si="24"/>
        <v>3.2344379592320456E-2</v>
      </c>
      <c r="BD17" s="198">
        <f t="shared" si="5"/>
        <v>0.8929411283561336</v>
      </c>
      <c r="BE17" s="195">
        <v>88780</v>
      </c>
      <c r="BF17" s="195">
        <v>39325</v>
      </c>
      <c r="BG17" s="195">
        <v>33270</v>
      </c>
      <c r="BH17" s="195">
        <v>95518</v>
      </c>
      <c r="BI17" s="195">
        <v>97806</v>
      </c>
      <c r="BJ17" s="196">
        <f t="shared" si="25"/>
        <v>2.3953600368517014E-2</v>
      </c>
      <c r="BK17" s="197">
        <f t="shared" si="26"/>
        <v>0.10166704212660505</v>
      </c>
      <c r="BL17" s="196">
        <f t="shared" si="27"/>
        <v>2.8536916276423477E-2</v>
      </c>
      <c r="BM17" s="198">
        <f t="shared" si="6"/>
        <v>1</v>
      </c>
    </row>
    <row r="18" spans="1:65" x14ac:dyDescent="0.25">
      <c r="A18" s="1"/>
      <c r="B18" s="194" t="s">
        <v>204</v>
      </c>
      <c r="C18" s="195">
        <v>1767</v>
      </c>
      <c r="D18" s="195">
        <v>568</v>
      </c>
      <c r="E18" s="195">
        <v>418</v>
      </c>
      <c r="F18" s="195">
        <v>784</v>
      </c>
      <c r="G18" s="195">
        <v>1039</v>
      </c>
      <c r="H18" s="196">
        <f t="shared" si="7"/>
        <v>0.32525510204081631</v>
      </c>
      <c r="I18" s="197">
        <f t="shared" si="8"/>
        <v>-0.41199773627617431</v>
      </c>
      <c r="J18" s="196">
        <f t="shared" si="9"/>
        <v>4.0777080062794346E-2</v>
      </c>
      <c r="K18" s="198">
        <f t="shared" si="0"/>
        <v>1.0217126224285096E-2</v>
      </c>
      <c r="L18" s="195">
        <v>3297</v>
      </c>
      <c r="M18" s="195">
        <v>933</v>
      </c>
      <c r="N18" s="195">
        <v>589</v>
      </c>
      <c r="O18" s="195">
        <v>3602</v>
      </c>
      <c r="P18" s="195">
        <v>3895</v>
      </c>
      <c r="Q18" s="196">
        <f t="shared" si="10"/>
        <v>8.1343697945585713E-2</v>
      </c>
      <c r="R18" s="197">
        <f t="shared" si="11"/>
        <v>0.18137700940248713</v>
      </c>
      <c r="S18" s="196">
        <f t="shared" si="12"/>
        <v>5.5966664271858611E-2</v>
      </c>
      <c r="T18" s="198">
        <f t="shared" si="1"/>
        <v>3.8301931322031232E-2</v>
      </c>
      <c r="U18" s="195">
        <v>14332</v>
      </c>
      <c r="V18" s="195">
        <v>3839</v>
      </c>
      <c r="W18" s="195">
        <v>4561</v>
      </c>
      <c r="X18" s="195">
        <v>15424</v>
      </c>
      <c r="Y18" s="195">
        <v>15314</v>
      </c>
      <c r="Z18" s="196">
        <f t="shared" si="13"/>
        <v>-7.1317427385891863E-3</v>
      </c>
      <c r="AA18" s="197">
        <f t="shared" si="14"/>
        <v>6.8518001674574336E-2</v>
      </c>
      <c r="AB18" s="196">
        <f t="shared" si="15"/>
        <v>3.9367305650599094E-2</v>
      </c>
      <c r="AC18" s="198">
        <f t="shared" si="2"/>
        <v>0.15059198363686427</v>
      </c>
      <c r="AD18" s="195">
        <v>40021</v>
      </c>
      <c r="AE18" s="195">
        <v>11557</v>
      </c>
      <c r="AF18" s="195">
        <v>15143</v>
      </c>
      <c r="AG18" s="195">
        <v>44800</v>
      </c>
      <c r="AH18" s="195">
        <v>47963</v>
      </c>
      <c r="AI18" s="196">
        <f t="shared" si="16"/>
        <v>7.0602678571428656E-2</v>
      </c>
      <c r="AJ18" s="197">
        <f t="shared" si="17"/>
        <v>0.19844581594662802</v>
      </c>
      <c r="AK18" s="196">
        <f t="shared" si="18"/>
        <v>2.8031096440577326E-2</v>
      </c>
      <c r="AL18" s="198">
        <f t="shared" si="3"/>
        <v>0.47164968729103568</v>
      </c>
      <c r="AM18" s="195">
        <v>8208</v>
      </c>
      <c r="AN18" s="195">
        <v>2598</v>
      </c>
      <c r="AO18" s="195">
        <v>3858</v>
      </c>
      <c r="AP18" s="195">
        <v>8594</v>
      </c>
      <c r="AQ18" s="195">
        <v>9742</v>
      </c>
      <c r="AR18" s="196">
        <f t="shared" si="19"/>
        <v>0.13358156853618808</v>
      </c>
      <c r="AS18" s="197">
        <f t="shared" si="20"/>
        <v>0.18689083820662766</v>
      </c>
      <c r="AT18" s="196">
        <f t="shared" si="21"/>
        <v>1.9290401530242487E-2</v>
      </c>
      <c r="AU18" s="198">
        <f t="shared" si="4"/>
        <v>9.5799079573614443E-2</v>
      </c>
      <c r="AV18" s="195">
        <v>67625</v>
      </c>
      <c r="AW18" s="195">
        <v>23421</v>
      </c>
      <c r="AX18" s="195">
        <v>24569</v>
      </c>
      <c r="AY18" s="195">
        <v>73204</v>
      </c>
      <c r="AZ18" s="195">
        <v>77953</v>
      </c>
      <c r="BA18" s="196">
        <f t="shared" si="22"/>
        <v>6.4873504180099406E-2</v>
      </c>
      <c r="BB18" s="197">
        <f t="shared" si="23"/>
        <v>0.15272458410351208</v>
      </c>
      <c r="BC18" s="196">
        <f t="shared" si="24"/>
        <v>2.8869770680255986E-2</v>
      </c>
      <c r="BD18" s="198">
        <f t="shared" si="5"/>
        <v>0.76655980804783075</v>
      </c>
      <c r="BE18" s="195">
        <v>87728</v>
      </c>
      <c r="BF18" s="195">
        <v>29262</v>
      </c>
      <c r="BG18" s="195">
        <v>33307</v>
      </c>
      <c r="BH18" s="195">
        <v>97303</v>
      </c>
      <c r="BI18" s="195">
        <v>101692</v>
      </c>
      <c r="BJ18" s="196">
        <f t="shared" si="25"/>
        <v>4.5106522923239689E-2</v>
      </c>
      <c r="BK18" s="197">
        <f t="shared" si="26"/>
        <v>0.15917380995805219</v>
      </c>
      <c r="BL18" s="196">
        <f t="shared" si="27"/>
        <v>2.9670736866675419E-2</v>
      </c>
      <c r="BM18" s="198">
        <f t="shared" si="6"/>
        <v>1</v>
      </c>
    </row>
    <row r="19" spans="1:65" x14ac:dyDescent="0.25">
      <c r="A19" s="1"/>
      <c r="B19" s="194" t="s">
        <v>208</v>
      </c>
      <c r="C19" s="195">
        <v>96</v>
      </c>
      <c r="D19" s="195">
        <v>61</v>
      </c>
      <c r="E19" s="195">
        <v>12</v>
      </c>
      <c r="F19" s="195">
        <v>80</v>
      </c>
      <c r="G19" s="195">
        <v>281</v>
      </c>
      <c r="H19" s="196">
        <f t="shared" si="7"/>
        <v>2.5125000000000002</v>
      </c>
      <c r="I19" s="197">
        <f t="shared" si="8"/>
        <v>1.9270833333333335</v>
      </c>
      <c r="J19" s="196">
        <f t="shared" si="9"/>
        <v>1.1028257456828885E-2</v>
      </c>
      <c r="K19" s="198">
        <f t="shared" si="0"/>
        <v>2.8068843583622179E-3</v>
      </c>
      <c r="L19" s="195">
        <v>2924</v>
      </c>
      <c r="M19" s="195">
        <v>870</v>
      </c>
      <c r="N19" s="195">
        <v>461</v>
      </c>
      <c r="O19" s="195">
        <v>3376</v>
      </c>
      <c r="P19" s="195">
        <v>5391</v>
      </c>
      <c r="Q19" s="196">
        <f t="shared" si="10"/>
        <v>0.59686018957345977</v>
      </c>
      <c r="R19" s="197">
        <f t="shared" si="11"/>
        <v>0.84370725034199734</v>
      </c>
      <c r="S19" s="196">
        <f t="shared" si="12"/>
        <v>7.7462461383720094E-2</v>
      </c>
      <c r="T19" s="198">
        <f t="shared" si="1"/>
        <v>5.3850226248863764E-2</v>
      </c>
      <c r="U19" s="195">
        <v>8951</v>
      </c>
      <c r="V19" s="195">
        <v>2278</v>
      </c>
      <c r="W19" s="195">
        <v>1297</v>
      </c>
      <c r="X19" s="195">
        <v>8295</v>
      </c>
      <c r="Y19" s="195">
        <v>9166</v>
      </c>
      <c r="Z19" s="196">
        <f t="shared" si="13"/>
        <v>0.10500301386377342</v>
      </c>
      <c r="AA19" s="197">
        <f t="shared" si="14"/>
        <v>2.4019662607529968E-2</v>
      </c>
      <c r="AB19" s="196">
        <f t="shared" si="15"/>
        <v>2.3562800286887248E-2</v>
      </c>
      <c r="AC19" s="198">
        <f t="shared" si="2"/>
        <v>9.155837020906793E-2</v>
      </c>
      <c r="AD19" s="195">
        <v>25350</v>
      </c>
      <c r="AE19" s="195">
        <v>8379</v>
      </c>
      <c r="AF19" s="195">
        <v>3899</v>
      </c>
      <c r="AG19" s="195">
        <v>37961</v>
      </c>
      <c r="AH19" s="195">
        <v>42922</v>
      </c>
      <c r="AI19" s="196">
        <f t="shared" si="16"/>
        <v>0.1306867574616053</v>
      </c>
      <c r="AJ19" s="197">
        <f t="shared" si="17"/>
        <v>0.69317554240631174</v>
      </c>
      <c r="AK19" s="196">
        <f t="shared" si="18"/>
        <v>2.5084976365583052E-2</v>
      </c>
      <c r="AL19" s="198">
        <f t="shared" si="3"/>
        <v>0.42874409405559827</v>
      </c>
      <c r="AM19" s="195">
        <v>10944</v>
      </c>
      <c r="AN19" s="195">
        <v>4093</v>
      </c>
      <c r="AO19" s="195">
        <v>1997</v>
      </c>
      <c r="AP19" s="195">
        <v>17859</v>
      </c>
      <c r="AQ19" s="195">
        <v>16365</v>
      </c>
      <c r="AR19" s="196">
        <f t="shared" si="19"/>
        <v>-8.3655299848815701E-2</v>
      </c>
      <c r="AS19" s="197">
        <f t="shared" si="20"/>
        <v>0.49533991228070184</v>
      </c>
      <c r="AT19" s="196">
        <f t="shared" si="21"/>
        <v>3.2404785571999412E-2</v>
      </c>
      <c r="AU19" s="198">
        <f t="shared" si="4"/>
        <v>0.16346854990960033</v>
      </c>
      <c r="AV19" s="195">
        <v>48265</v>
      </c>
      <c r="AW19" s="195">
        <v>17045</v>
      </c>
      <c r="AX19" s="195">
        <v>7666</v>
      </c>
      <c r="AY19" s="195">
        <v>67571</v>
      </c>
      <c r="AZ19" s="195">
        <v>74125</v>
      </c>
      <c r="BA19" s="196">
        <f t="shared" si="22"/>
        <v>9.6994272690947403E-2</v>
      </c>
      <c r="BB19" s="197">
        <f t="shared" si="23"/>
        <v>0.53579198176732623</v>
      </c>
      <c r="BC19" s="196">
        <f t="shared" si="24"/>
        <v>2.7452076913960653E-2</v>
      </c>
      <c r="BD19" s="198">
        <f t="shared" si="5"/>
        <v>0.74042812478149256</v>
      </c>
      <c r="BE19" s="195">
        <v>75442</v>
      </c>
      <c r="BF19" s="195">
        <v>23105</v>
      </c>
      <c r="BG19" s="195">
        <v>11032</v>
      </c>
      <c r="BH19" s="195">
        <v>92030</v>
      </c>
      <c r="BI19" s="195">
        <v>100111</v>
      </c>
      <c r="BJ19" s="196">
        <f t="shared" si="25"/>
        <v>8.7808323372813302E-2</v>
      </c>
      <c r="BK19" s="197">
        <f t="shared" si="26"/>
        <v>0.32699292171469474</v>
      </c>
      <c r="BL19" s="196">
        <f t="shared" si="27"/>
        <v>2.9209447532350066E-2</v>
      </c>
      <c r="BM19" s="198">
        <f t="shared" si="6"/>
        <v>1</v>
      </c>
    </row>
    <row r="20" spans="1:65" x14ac:dyDescent="0.25">
      <c r="A20" s="1"/>
      <c r="B20" s="194" t="s">
        <v>230</v>
      </c>
      <c r="C20" s="195">
        <v>82</v>
      </c>
      <c r="D20" s="195">
        <v>53</v>
      </c>
      <c r="E20" s="195">
        <v>3</v>
      </c>
      <c r="F20" s="195">
        <v>72</v>
      </c>
      <c r="G20" s="195">
        <v>150</v>
      </c>
      <c r="H20" s="196">
        <f t="shared" si="7"/>
        <v>1.0833333333333335</v>
      </c>
      <c r="I20" s="197">
        <f t="shared" si="8"/>
        <v>0.8292682926829269</v>
      </c>
      <c r="J20" s="196">
        <f t="shared" si="9"/>
        <v>5.8869701726844588E-3</v>
      </c>
      <c r="K20" s="198">
        <f t="shared" si="0"/>
        <v>2.1064457239151806E-3</v>
      </c>
      <c r="L20" s="195">
        <v>1097</v>
      </c>
      <c r="M20" s="195">
        <v>318</v>
      </c>
      <c r="N20" s="195">
        <v>109</v>
      </c>
      <c r="O20" s="195">
        <v>787</v>
      </c>
      <c r="P20" s="195">
        <v>1012</v>
      </c>
      <c r="Q20" s="196">
        <f t="shared" si="10"/>
        <v>0.2858958068614994</v>
      </c>
      <c r="R20" s="197">
        <f t="shared" si="11"/>
        <v>-7.7484047402005429E-2</v>
      </c>
      <c r="S20" s="196">
        <f t="shared" si="12"/>
        <v>1.4541274516847474E-2</v>
      </c>
      <c r="T20" s="198">
        <f t="shared" si="1"/>
        <v>1.4211487150681084E-2</v>
      </c>
      <c r="U20" s="195">
        <v>3861</v>
      </c>
      <c r="V20" s="195">
        <v>1437</v>
      </c>
      <c r="W20" s="195">
        <v>1684</v>
      </c>
      <c r="X20" s="195">
        <v>4819</v>
      </c>
      <c r="Y20" s="195">
        <v>5630</v>
      </c>
      <c r="Z20" s="196">
        <f t="shared" si="13"/>
        <v>0.16829217680016595</v>
      </c>
      <c r="AA20" s="197">
        <f t="shared" si="14"/>
        <v>0.45817145817145821</v>
      </c>
      <c r="AB20" s="196">
        <f t="shared" si="15"/>
        <v>1.4472896095916997E-2</v>
      </c>
      <c r="AC20" s="198">
        <f t="shared" si="2"/>
        <v>7.9061929504283104E-2</v>
      </c>
      <c r="AD20" s="195">
        <v>19832</v>
      </c>
      <c r="AE20" s="195">
        <v>8546</v>
      </c>
      <c r="AF20" s="195">
        <v>20304</v>
      </c>
      <c r="AG20" s="195">
        <v>35188</v>
      </c>
      <c r="AH20" s="195">
        <v>42579</v>
      </c>
      <c r="AI20" s="196">
        <f t="shared" si="16"/>
        <v>0.21004319654427639</v>
      </c>
      <c r="AJ20" s="197">
        <f t="shared" si="17"/>
        <v>1.1469846712384024</v>
      </c>
      <c r="AK20" s="196">
        <f t="shared" si="18"/>
        <v>2.4884516300968287E-2</v>
      </c>
      <c r="AL20" s="198">
        <f t="shared" si="3"/>
        <v>0.59793568319056312</v>
      </c>
      <c r="AM20" s="195">
        <v>2036</v>
      </c>
      <c r="AN20" s="195">
        <v>748</v>
      </c>
      <c r="AO20" s="195">
        <v>4235</v>
      </c>
      <c r="AP20" s="195">
        <v>7900</v>
      </c>
      <c r="AQ20" s="195">
        <v>9302</v>
      </c>
      <c r="AR20" s="196">
        <f t="shared" si="19"/>
        <v>0.17746835443037967</v>
      </c>
      <c r="AS20" s="197">
        <f t="shared" si="20"/>
        <v>3.5687622789783893</v>
      </c>
      <c r="AT20" s="196">
        <f t="shared" si="21"/>
        <v>1.8419145456201561E-2</v>
      </c>
      <c r="AU20" s="198">
        <f t="shared" si="4"/>
        <v>0.13062772082572671</v>
      </c>
      <c r="AV20" s="195">
        <v>26908</v>
      </c>
      <c r="AW20" s="195">
        <v>16270</v>
      </c>
      <c r="AX20" s="195">
        <v>26335</v>
      </c>
      <c r="AY20" s="195">
        <v>48766</v>
      </c>
      <c r="AZ20" s="195">
        <v>58673</v>
      </c>
      <c r="BA20" s="196">
        <f t="shared" si="22"/>
        <v>0.20315383668949671</v>
      </c>
      <c r="BB20" s="197">
        <f t="shared" si="23"/>
        <v>1.1805039393488923</v>
      </c>
      <c r="BC20" s="196">
        <f t="shared" si="24"/>
        <v>2.1729453069447735E-2</v>
      </c>
      <c r="BD20" s="198">
        <f t="shared" si="5"/>
        <v>0.82394326639516924</v>
      </c>
      <c r="BE20" s="195">
        <v>35667</v>
      </c>
      <c r="BF20" s="195">
        <v>20127</v>
      </c>
      <c r="BG20" s="195">
        <v>34011</v>
      </c>
      <c r="BH20" s="195">
        <v>60354</v>
      </c>
      <c r="BI20" s="195">
        <v>71210</v>
      </c>
      <c r="BJ20" s="196">
        <f t="shared" si="25"/>
        <v>0.17987208801405052</v>
      </c>
      <c r="BK20" s="197">
        <f t="shared" si="26"/>
        <v>0.9965233969775984</v>
      </c>
      <c r="BL20" s="196">
        <f t="shared" si="27"/>
        <v>2.0776985134287423E-2</v>
      </c>
      <c r="BM20" s="198">
        <f t="shared" si="6"/>
        <v>1</v>
      </c>
    </row>
    <row r="21" spans="1:65" x14ac:dyDescent="0.25">
      <c r="A21" s="1"/>
      <c r="B21" s="194" t="s">
        <v>220</v>
      </c>
      <c r="C21" s="195">
        <v>299</v>
      </c>
      <c r="D21" s="195">
        <v>174</v>
      </c>
      <c r="E21" s="195">
        <v>0</v>
      </c>
      <c r="F21" s="195">
        <v>42</v>
      </c>
      <c r="G21" s="195">
        <v>65</v>
      </c>
      <c r="H21" s="196">
        <f t="shared" si="7"/>
        <v>0.54761904761904767</v>
      </c>
      <c r="I21" s="197">
        <f t="shared" si="8"/>
        <v>-0.78260869565217395</v>
      </c>
      <c r="J21" s="196">
        <f t="shared" si="9"/>
        <v>2.5510204081632651E-3</v>
      </c>
      <c r="K21" s="198">
        <f t="shared" si="0"/>
        <v>1.441273642431096E-3</v>
      </c>
      <c r="L21" s="195">
        <v>4141</v>
      </c>
      <c r="M21" s="195">
        <v>391</v>
      </c>
      <c r="N21" s="195">
        <v>54</v>
      </c>
      <c r="O21" s="195">
        <v>233</v>
      </c>
      <c r="P21" s="195">
        <v>357</v>
      </c>
      <c r="Q21" s="196">
        <f t="shared" si="10"/>
        <v>0.53218884120171683</v>
      </c>
      <c r="R21" s="197">
        <f t="shared" si="11"/>
        <v>-0.91378893986959675</v>
      </c>
      <c r="S21" s="196">
        <f t="shared" si="12"/>
        <v>5.1296788562396724E-3</v>
      </c>
      <c r="T21" s="198">
        <f t="shared" si="1"/>
        <v>7.9159183130446346E-3</v>
      </c>
      <c r="U21" s="195">
        <v>5766</v>
      </c>
      <c r="V21" s="195">
        <v>2704</v>
      </c>
      <c r="W21" s="195">
        <v>177</v>
      </c>
      <c r="X21" s="195">
        <v>3490</v>
      </c>
      <c r="Y21" s="195">
        <v>3947</v>
      </c>
      <c r="Z21" s="196">
        <f t="shared" si="13"/>
        <v>0.13094555873925495</v>
      </c>
      <c r="AA21" s="197">
        <f t="shared" si="14"/>
        <v>-0.31546999653139096</v>
      </c>
      <c r="AB21" s="196">
        <f t="shared" si="15"/>
        <v>1.0146451312714811E-2</v>
      </c>
      <c r="AC21" s="198">
        <f t="shared" si="2"/>
        <v>8.7518570256546704E-2</v>
      </c>
      <c r="AD21" s="195">
        <v>18318</v>
      </c>
      <c r="AE21" s="195">
        <v>13314</v>
      </c>
      <c r="AF21" s="195">
        <v>1141</v>
      </c>
      <c r="AG21" s="195">
        <v>17679</v>
      </c>
      <c r="AH21" s="195">
        <v>20952</v>
      </c>
      <c r="AI21" s="196">
        <f t="shared" si="16"/>
        <v>0.18513490582046499</v>
      </c>
      <c r="AJ21" s="197">
        <f t="shared" si="17"/>
        <v>0.14379299050114636</v>
      </c>
      <c r="AK21" s="196">
        <f t="shared" si="18"/>
        <v>1.2245012460083316E-2</v>
      </c>
      <c r="AL21" s="198">
        <f t="shared" si="3"/>
        <v>0.46457792855717422</v>
      </c>
      <c r="AM21" s="195">
        <v>2049</v>
      </c>
      <c r="AN21" s="195">
        <v>1393</v>
      </c>
      <c r="AO21" s="195">
        <v>220</v>
      </c>
      <c r="AP21" s="195">
        <v>2418</v>
      </c>
      <c r="AQ21" s="195">
        <v>4607</v>
      </c>
      <c r="AR21" s="196">
        <f t="shared" si="19"/>
        <v>0.90529363110008276</v>
      </c>
      <c r="AS21" s="197">
        <f t="shared" si="20"/>
        <v>1.248413860419717</v>
      </c>
      <c r="AT21" s="196">
        <f t="shared" si="21"/>
        <v>9.1224471206966876E-3</v>
      </c>
      <c r="AU21" s="198">
        <f t="shared" si="4"/>
        <v>0.10215304108738553</v>
      </c>
      <c r="AV21" s="195">
        <v>30573</v>
      </c>
      <c r="AW21" s="195">
        <v>18060</v>
      </c>
      <c r="AX21" s="195">
        <v>1592</v>
      </c>
      <c r="AY21" s="195">
        <v>23862</v>
      </c>
      <c r="AZ21" s="195">
        <v>29928</v>
      </c>
      <c r="BA21" s="196">
        <f t="shared" si="22"/>
        <v>0.25421171737490567</v>
      </c>
      <c r="BB21" s="197">
        <f t="shared" si="23"/>
        <v>-2.1097046413502074E-2</v>
      </c>
      <c r="BC21" s="196">
        <f t="shared" si="24"/>
        <v>1.1083787627399857E-2</v>
      </c>
      <c r="BD21" s="198">
        <f t="shared" si="5"/>
        <v>0.66360673185658214</v>
      </c>
      <c r="BE21" s="195">
        <v>49684</v>
      </c>
      <c r="BF21" s="195">
        <v>28470</v>
      </c>
      <c r="BG21" s="195">
        <v>2961</v>
      </c>
      <c r="BH21" s="195">
        <v>36629</v>
      </c>
      <c r="BI21" s="195">
        <v>45099</v>
      </c>
      <c r="BJ21" s="196">
        <f t="shared" si="25"/>
        <v>0.23123754402249586</v>
      </c>
      <c r="BK21" s="197">
        <f t="shared" si="26"/>
        <v>-9.2283230013686546E-2</v>
      </c>
      <c r="BL21" s="196">
        <f t="shared" si="27"/>
        <v>1.3158562737975403E-2</v>
      </c>
      <c r="BM21" s="198">
        <f t="shared" si="6"/>
        <v>1</v>
      </c>
    </row>
    <row r="22" spans="1:65" x14ac:dyDescent="0.25">
      <c r="A22" s="206" t="s">
        <v>187</v>
      </c>
      <c r="B22" s="194" t="s">
        <v>232</v>
      </c>
      <c r="C22" s="195">
        <v>11</v>
      </c>
      <c r="D22" s="195">
        <v>1</v>
      </c>
      <c r="E22" s="195">
        <v>0</v>
      </c>
      <c r="F22" s="195">
        <v>49</v>
      </c>
      <c r="G22" s="195">
        <v>93</v>
      </c>
      <c r="H22" s="196">
        <f t="shared" si="7"/>
        <v>0.8979591836734695</v>
      </c>
      <c r="I22" s="197">
        <f t="shared" si="8"/>
        <v>7.454545454545455</v>
      </c>
      <c r="J22" s="196">
        <f t="shared" si="9"/>
        <v>3.649921507064364E-3</v>
      </c>
      <c r="K22" s="198">
        <f t="shared" si="0"/>
        <v>2.5755351851339003E-3</v>
      </c>
      <c r="L22" s="195">
        <v>717</v>
      </c>
      <c r="M22" s="195">
        <v>170</v>
      </c>
      <c r="N22" s="195">
        <v>189</v>
      </c>
      <c r="O22" s="195">
        <v>817</v>
      </c>
      <c r="P22" s="195">
        <v>794</v>
      </c>
      <c r="Q22" s="196">
        <f t="shared" si="10"/>
        <v>-2.8151774785801664E-2</v>
      </c>
      <c r="R22" s="197">
        <f t="shared" si="11"/>
        <v>0.10739191073919097</v>
      </c>
      <c r="S22" s="196">
        <f t="shared" si="12"/>
        <v>1.140886557942381E-2</v>
      </c>
      <c r="T22" s="198">
        <f t="shared" si="1"/>
        <v>2.1988977817164697E-2</v>
      </c>
      <c r="U22" s="195">
        <v>1028</v>
      </c>
      <c r="V22" s="195">
        <v>392</v>
      </c>
      <c r="W22" s="195">
        <v>86</v>
      </c>
      <c r="X22" s="195">
        <v>1694</v>
      </c>
      <c r="Y22" s="195">
        <v>2025</v>
      </c>
      <c r="Z22" s="196">
        <f t="shared" si="13"/>
        <v>0.19539551357733176</v>
      </c>
      <c r="AA22" s="197">
        <f t="shared" si="14"/>
        <v>0.9698443579766538</v>
      </c>
      <c r="AB22" s="196">
        <f t="shared" si="15"/>
        <v>5.2056153808582454E-3</v>
      </c>
      <c r="AC22" s="198">
        <f t="shared" si="2"/>
        <v>5.6080201611786534E-2</v>
      </c>
      <c r="AD22" s="195">
        <v>7191</v>
      </c>
      <c r="AE22" s="195">
        <v>3652</v>
      </c>
      <c r="AF22" s="195">
        <v>2013</v>
      </c>
      <c r="AG22" s="195">
        <v>14927</v>
      </c>
      <c r="AH22" s="195">
        <v>17889</v>
      </c>
      <c r="AI22" s="196">
        <f t="shared" si="16"/>
        <v>0.19843237087157495</v>
      </c>
      <c r="AJ22" s="197">
        <f t="shared" si="17"/>
        <v>1.4876929495202336</v>
      </c>
      <c r="AK22" s="196">
        <f t="shared" si="18"/>
        <v>1.0454898238756703E-2</v>
      </c>
      <c r="AL22" s="198">
        <f t="shared" si="3"/>
        <v>0.49541665512753053</v>
      </c>
      <c r="AM22" s="195">
        <v>896</v>
      </c>
      <c r="AN22" s="195">
        <v>781</v>
      </c>
      <c r="AO22" s="195">
        <v>1175</v>
      </c>
      <c r="AP22" s="195">
        <v>5304</v>
      </c>
      <c r="AQ22" s="195">
        <v>4744</v>
      </c>
      <c r="AR22" s="196">
        <f t="shared" si="19"/>
        <v>-0.10558069381598789</v>
      </c>
      <c r="AS22" s="197">
        <f t="shared" si="20"/>
        <v>4.2946428571428568</v>
      </c>
      <c r="AT22" s="196">
        <f t="shared" si="21"/>
        <v>9.3937245801139768E-3</v>
      </c>
      <c r="AU22" s="198">
        <f t="shared" si="4"/>
        <v>0.13137998836855078</v>
      </c>
      <c r="AV22" s="195">
        <v>9843</v>
      </c>
      <c r="AW22" s="195">
        <v>5155</v>
      </c>
      <c r="AX22" s="195">
        <v>3463</v>
      </c>
      <c r="AY22" s="195">
        <v>22791</v>
      </c>
      <c r="AZ22" s="195">
        <v>25545</v>
      </c>
      <c r="BA22" s="196">
        <f t="shared" si="22"/>
        <v>0.12083717256811899</v>
      </c>
      <c r="BB22" s="197">
        <f t="shared" si="23"/>
        <v>1.5952453520268213</v>
      </c>
      <c r="BC22" s="196">
        <f t="shared" si="24"/>
        <v>9.4605504858971314E-3</v>
      </c>
      <c r="BD22" s="198">
        <f t="shared" si="5"/>
        <v>0.7074413581101664</v>
      </c>
      <c r="BE22" s="195">
        <v>16644</v>
      </c>
      <c r="BF22" s="195">
        <v>7989</v>
      </c>
      <c r="BG22" s="195">
        <v>6299</v>
      </c>
      <c r="BH22" s="195">
        <v>34237</v>
      </c>
      <c r="BI22" s="195">
        <v>36109</v>
      </c>
      <c r="BJ22" s="196">
        <f t="shared" si="25"/>
        <v>5.46776878815316E-2</v>
      </c>
      <c r="BK22" s="197">
        <f t="shared" si="26"/>
        <v>1.169490507089642</v>
      </c>
      <c r="BL22" s="196">
        <f t="shared" si="27"/>
        <v>1.0535544954556728E-2</v>
      </c>
      <c r="BM22" s="198">
        <f t="shared" si="6"/>
        <v>1</v>
      </c>
    </row>
    <row r="23" spans="1:65" x14ac:dyDescent="0.25">
      <c r="A23" s="206" t="s">
        <v>382</v>
      </c>
      <c r="B23" s="194" t="s">
        <v>212</v>
      </c>
      <c r="C23" s="195">
        <v>159</v>
      </c>
      <c r="D23" s="195">
        <v>68</v>
      </c>
      <c r="E23" s="195">
        <v>24</v>
      </c>
      <c r="F23" s="195">
        <v>89</v>
      </c>
      <c r="G23" s="195">
        <v>135</v>
      </c>
      <c r="H23" s="196">
        <f t="shared" si="7"/>
        <v>0.51685393258426959</v>
      </c>
      <c r="I23" s="197">
        <f t="shared" si="8"/>
        <v>-0.15094339622641506</v>
      </c>
      <c r="J23" s="196">
        <f t="shared" si="9"/>
        <v>5.2982731554160126E-3</v>
      </c>
      <c r="K23" s="198">
        <f t="shared" si="0"/>
        <v>4.465467054776396E-3</v>
      </c>
      <c r="L23" s="195">
        <v>569</v>
      </c>
      <c r="M23" s="195">
        <v>222</v>
      </c>
      <c r="N23" s="195">
        <v>152</v>
      </c>
      <c r="O23" s="195">
        <v>483</v>
      </c>
      <c r="P23" s="195">
        <v>642</v>
      </c>
      <c r="Q23" s="196">
        <f t="shared" si="10"/>
        <v>0.329192546583851</v>
      </c>
      <c r="R23" s="197">
        <f t="shared" si="11"/>
        <v>0.1282952548330405</v>
      </c>
      <c r="S23" s="196">
        <f t="shared" si="12"/>
        <v>9.2248006322293262E-3</v>
      </c>
      <c r="T23" s="198">
        <f t="shared" si="1"/>
        <v>2.1235776660492194E-2</v>
      </c>
      <c r="U23" s="195">
        <v>2245</v>
      </c>
      <c r="V23" s="195">
        <v>1149</v>
      </c>
      <c r="W23" s="195">
        <v>697</v>
      </c>
      <c r="X23" s="195">
        <v>2036</v>
      </c>
      <c r="Y23" s="195">
        <v>2261</v>
      </c>
      <c r="Z23" s="196">
        <f t="shared" si="13"/>
        <v>0.11051080550098225</v>
      </c>
      <c r="AA23" s="197">
        <f t="shared" si="14"/>
        <v>7.1269487750555971E-3</v>
      </c>
      <c r="AB23" s="196">
        <f t="shared" si="15"/>
        <v>5.8122945067261688E-3</v>
      </c>
      <c r="AC23" s="198">
        <f t="shared" si="2"/>
        <v>7.4788303784069865E-2</v>
      </c>
      <c r="AD23" s="195">
        <v>11101</v>
      </c>
      <c r="AE23" s="195">
        <v>3523</v>
      </c>
      <c r="AF23" s="195">
        <v>6158</v>
      </c>
      <c r="AG23" s="195">
        <v>12370</v>
      </c>
      <c r="AH23" s="195">
        <v>15098</v>
      </c>
      <c r="AI23" s="196">
        <f t="shared" si="16"/>
        <v>0.22053354890864996</v>
      </c>
      <c r="AJ23" s="197">
        <f t="shared" si="17"/>
        <v>0.360057652463742</v>
      </c>
      <c r="AK23" s="196">
        <f t="shared" si="18"/>
        <v>8.8237494331012759E-3</v>
      </c>
      <c r="AL23" s="198">
        <f t="shared" si="3"/>
        <v>0.49940460439269646</v>
      </c>
      <c r="AM23" s="195">
        <v>6732</v>
      </c>
      <c r="AN23" s="195">
        <v>2114</v>
      </c>
      <c r="AO23" s="195">
        <v>4872</v>
      </c>
      <c r="AP23" s="195">
        <v>7460</v>
      </c>
      <c r="AQ23" s="195">
        <v>8358</v>
      </c>
      <c r="AR23" s="196">
        <f t="shared" si="19"/>
        <v>0.12037533512064336</v>
      </c>
      <c r="AS23" s="197">
        <f t="shared" si="20"/>
        <v>0.2415329768270944</v>
      </c>
      <c r="AT23" s="196">
        <f t="shared" si="21"/>
        <v>1.6549905151895576E-2</v>
      </c>
      <c r="AU23" s="198">
        <f t="shared" si="4"/>
        <v>0.27646202699126754</v>
      </c>
      <c r="AV23" s="195">
        <v>20806</v>
      </c>
      <c r="AW23" s="195">
        <v>8455</v>
      </c>
      <c r="AX23" s="195">
        <v>11903</v>
      </c>
      <c r="AY23" s="195">
        <v>22438</v>
      </c>
      <c r="AZ23" s="195">
        <v>26494</v>
      </c>
      <c r="BA23" s="196">
        <f t="shared" si="22"/>
        <v>0.18076477404403235</v>
      </c>
      <c r="BB23" s="197">
        <f t="shared" si="23"/>
        <v>0.27338267807363259</v>
      </c>
      <c r="BC23" s="196">
        <f t="shared" si="24"/>
        <v>9.8120111400805884E-3</v>
      </c>
      <c r="BD23" s="198">
        <f t="shared" si="5"/>
        <v>0.87635617888330242</v>
      </c>
      <c r="BE23" s="195">
        <v>24501</v>
      </c>
      <c r="BF23" s="195">
        <v>9728</v>
      </c>
      <c r="BG23" s="195">
        <v>13610</v>
      </c>
      <c r="BH23" s="195">
        <v>25858</v>
      </c>
      <c r="BI23" s="195">
        <v>30232</v>
      </c>
      <c r="BJ23" s="196">
        <f t="shared" si="25"/>
        <v>0.16915461365921569</v>
      </c>
      <c r="BK23" s="197">
        <f t="shared" si="26"/>
        <v>0.23390882004816138</v>
      </c>
      <c r="BL23" s="196">
        <f t="shared" si="27"/>
        <v>8.8208090799013813E-3</v>
      </c>
      <c r="BM23" s="198">
        <f t="shared" si="6"/>
        <v>1</v>
      </c>
    </row>
    <row r="24" spans="1:65" x14ac:dyDescent="0.25">
      <c r="A24" s="206" t="s">
        <v>383</v>
      </c>
      <c r="B24" s="194" t="s">
        <v>226</v>
      </c>
      <c r="C24" s="195">
        <v>267</v>
      </c>
      <c r="D24" s="195">
        <v>50</v>
      </c>
      <c r="E24" s="195">
        <v>16</v>
      </c>
      <c r="F24" s="195">
        <v>50</v>
      </c>
      <c r="G24" s="195">
        <v>60</v>
      </c>
      <c r="H24" s="196">
        <f t="shared" si="7"/>
        <v>0.19999999999999996</v>
      </c>
      <c r="I24" s="197">
        <f t="shared" si="8"/>
        <v>-0.7752808988764045</v>
      </c>
      <c r="J24" s="196">
        <f t="shared" si="9"/>
        <v>2.3547880690737832E-3</v>
      </c>
      <c r="K24" s="198">
        <f t="shared" si="0"/>
        <v>1.4806406238432495E-3</v>
      </c>
      <c r="L24" s="195">
        <v>1205</v>
      </c>
      <c r="M24" s="195">
        <v>434</v>
      </c>
      <c r="N24" s="195">
        <v>19</v>
      </c>
      <c r="O24" s="195">
        <v>216</v>
      </c>
      <c r="P24" s="195">
        <v>269</v>
      </c>
      <c r="Q24" s="196">
        <f t="shared" si="10"/>
        <v>0.24537037037037046</v>
      </c>
      <c r="R24" s="197">
        <f t="shared" si="11"/>
        <v>-0.77676348547717844</v>
      </c>
      <c r="S24" s="196">
        <f t="shared" si="12"/>
        <v>3.8652202026007616E-3</v>
      </c>
      <c r="T24" s="198">
        <f t="shared" si="1"/>
        <v>6.638205463563902E-3</v>
      </c>
      <c r="U24" s="195">
        <v>5638</v>
      </c>
      <c r="V24" s="195">
        <v>2776</v>
      </c>
      <c r="W24" s="195">
        <v>235</v>
      </c>
      <c r="X24" s="195">
        <v>1796</v>
      </c>
      <c r="Y24" s="195">
        <v>2213</v>
      </c>
      <c r="Z24" s="196">
        <f t="shared" si="13"/>
        <v>0.2321826280623609</v>
      </c>
      <c r="AA24" s="197">
        <f t="shared" si="14"/>
        <v>-0.60748492373181984</v>
      </c>
      <c r="AB24" s="196">
        <f t="shared" si="15"/>
        <v>5.6889021421428626E-3</v>
      </c>
      <c r="AC24" s="198">
        <f t="shared" si="2"/>
        <v>5.4610961676085187E-2</v>
      </c>
      <c r="AD24" s="195">
        <v>23219</v>
      </c>
      <c r="AE24" s="195">
        <v>18346</v>
      </c>
      <c r="AF24" s="195">
        <v>1143</v>
      </c>
      <c r="AG24" s="195">
        <v>11522</v>
      </c>
      <c r="AH24" s="195">
        <v>19497</v>
      </c>
      <c r="AI24" s="196">
        <f t="shared" si="16"/>
        <v>0.69215413990626629</v>
      </c>
      <c r="AJ24" s="197">
        <f t="shared" si="17"/>
        <v>-0.16029975451139156</v>
      </c>
      <c r="AK24" s="196">
        <f t="shared" si="18"/>
        <v>1.139466437257753E-2</v>
      </c>
      <c r="AL24" s="198">
        <f t="shared" si="3"/>
        <v>0.48113417071786391</v>
      </c>
      <c r="AM24" s="195">
        <v>3912</v>
      </c>
      <c r="AN24" s="195">
        <v>2473</v>
      </c>
      <c r="AO24" s="195">
        <v>204</v>
      </c>
      <c r="AP24" s="195">
        <v>2909</v>
      </c>
      <c r="AQ24" s="195">
        <v>3903</v>
      </c>
      <c r="AR24" s="196">
        <f t="shared" si="19"/>
        <v>0.34169817806806457</v>
      </c>
      <c r="AS24" s="197">
        <f t="shared" si="20"/>
        <v>-2.3006134969325576E-3</v>
      </c>
      <c r="AT24" s="196">
        <f t="shared" si="21"/>
        <v>7.7284374022312079E-3</v>
      </c>
      <c r="AU24" s="198">
        <f t="shared" si="4"/>
        <v>9.6315672581003375E-2</v>
      </c>
      <c r="AV24" s="195">
        <v>34241</v>
      </c>
      <c r="AW24" s="195">
        <v>24204</v>
      </c>
      <c r="AX24" s="195">
        <v>1617</v>
      </c>
      <c r="AY24" s="195">
        <v>16493</v>
      </c>
      <c r="AZ24" s="195">
        <v>25942</v>
      </c>
      <c r="BA24" s="196">
        <f t="shared" si="22"/>
        <v>0.5729097192748438</v>
      </c>
      <c r="BB24" s="197">
        <f t="shared" si="23"/>
        <v>-0.2423702578779825</v>
      </c>
      <c r="BC24" s="196">
        <f t="shared" si="24"/>
        <v>9.6075788101445837E-3</v>
      </c>
      <c r="BD24" s="198">
        <f t="shared" si="5"/>
        <v>0.64017965106235963</v>
      </c>
      <c r="BE24" s="195">
        <v>60814</v>
      </c>
      <c r="BF24" s="195">
        <v>40279</v>
      </c>
      <c r="BG24" s="195">
        <v>3022</v>
      </c>
      <c r="BH24" s="195">
        <v>27370</v>
      </c>
      <c r="BI24" s="195">
        <v>40523</v>
      </c>
      <c r="BJ24" s="196">
        <f t="shared" si="25"/>
        <v>0.48056265984654734</v>
      </c>
      <c r="BK24" s="197">
        <f t="shared" si="26"/>
        <v>-0.33365672378070843</v>
      </c>
      <c r="BL24" s="196">
        <f t="shared" si="27"/>
        <v>1.1823420426860402E-2</v>
      </c>
      <c r="BM24" s="198">
        <f t="shared" si="6"/>
        <v>1</v>
      </c>
    </row>
    <row r="25" spans="1:65" x14ac:dyDescent="0.25">
      <c r="A25" s="206" t="s">
        <v>195</v>
      </c>
      <c r="B25" s="194" t="s">
        <v>384</v>
      </c>
      <c r="C25" s="195">
        <v>142</v>
      </c>
      <c r="D25" s="195">
        <v>111</v>
      </c>
      <c r="E25" s="195">
        <v>4</v>
      </c>
      <c r="F25" s="195">
        <v>84</v>
      </c>
      <c r="G25" s="195">
        <v>138</v>
      </c>
      <c r="H25" s="196">
        <f t="shared" si="7"/>
        <v>0.64285714285714279</v>
      </c>
      <c r="I25" s="197">
        <f t="shared" si="8"/>
        <v>-2.8169014084507005E-2</v>
      </c>
      <c r="J25" s="196">
        <f t="shared" si="9"/>
        <v>5.4160125588697018E-3</v>
      </c>
      <c r="K25" s="198">
        <f t="shared" si="0"/>
        <v>6.2235050058627225E-3</v>
      </c>
      <c r="L25" s="195">
        <v>383</v>
      </c>
      <c r="M25" s="195">
        <v>181</v>
      </c>
      <c r="N25" s="195">
        <v>29</v>
      </c>
      <c r="O25" s="195">
        <v>302</v>
      </c>
      <c r="P25" s="195">
        <v>355</v>
      </c>
      <c r="Q25" s="196">
        <f t="shared" si="10"/>
        <v>0.17549668874172175</v>
      </c>
      <c r="R25" s="197">
        <f t="shared" si="11"/>
        <v>-7.3107049608355124E-2</v>
      </c>
      <c r="S25" s="196">
        <f t="shared" si="12"/>
        <v>5.1009411595660603E-3</v>
      </c>
      <c r="T25" s="198">
        <f t="shared" si="1"/>
        <v>1.6009741138270046E-2</v>
      </c>
      <c r="U25" s="195">
        <v>1034</v>
      </c>
      <c r="V25" s="195">
        <v>286</v>
      </c>
      <c r="W25" s="195">
        <v>340</v>
      </c>
      <c r="X25" s="195">
        <v>1307</v>
      </c>
      <c r="Y25" s="195">
        <v>1369</v>
      </c>
      <c r="Z25" s="196">
        <f t="shared" si="13"/>
        <v>4.7436878347360434E-2</v>
      </c>
      <c r="AA25" s="197">
        <f t="shared" si="14"/>
        <v>0.32398452611218564</v>
      </c>
      <c r="AB25" s="196">
        <f t="shared" si="15"/>
        <v>3.5192530648863892E-3</v>
      </c>
      <c r="AC25" s="198">
        <f t="shared" si="2"/>
        <v>6.1738973572652657E-2</v>
      </c>
      <c r="AD25" s="195">
        <v>3602</v>
      </c>
      <c r="AE25" s="195">
        <v>1044</v>
      </c>
      <c r="AF25" s="195">
        <v>1268</v>
      </c>
      <c r="AG25" s="195">
        <v>5076</v>
      </c>
      <c r="AH25" s="195">
        <v>6982</v>
      </c>
      <c r="AI25" s="196">
        <f t="shared" si="16"/>
        <v>0.37549251379038617</v>
      </c>
      <c r="AJ25" s="197">
        <f t="shared" si="17"/>
        <v>0.93836757357023881</v>
      </c>
      <c r="AK25" s="196">
        <f t="shared" si="18"/>
        <v>4.080501956677249E-3</v>
      </c>
      <c r="AL25" s="198">
        <f t="shared" si="3"/>
        <v>0.31487327500676465</v>
      </c>
      <c r="AM25" s="195">
        <v>3705</v>
      </c>
      <c r="AN25" s="195">
        <v>1245</v>
      </c>
      <c r="AO25" s="195">
        <v>1268</v>
      </c>
      <c r="AP25" s="195">
        <v>7815</v>
      </c>
      <c r="AQ25" s="195">
        <v>10587</v>
      </c>
      <c r="AR25" s="196">
        <f t="shared" si="19"/>
        <v>0.35470249520153541</v>
      </c>
      <c r="AS25" s="197">
        <f t="shared" si="20"/>
        <v>1.85748987854251</v>
      </c>
      <c r="AT25" s="196">
        <f t="shared" si="21"/>
        <v>2.0963609217889263E-2</v>
      </c>
      <c r="AU25" s="198">
        <f t="shared" si="4"/>
        <v>0.47745106881933796</v>
      </c>
      <c r="AV25" s="195">
        <v>8866</v>
      </c>
      <c r="AW25" s="195">
        <v>3109</v>
      </c>
      <c r="AX25" s="195">
        <v>2909</v>
      </c>
      <c r="AY25" s="195">
        <v>14584</v>
      </c>
      <c r="AZ25" s="195">
        <v>19431</v>
      </c>
      <c r="BA25" s="196">
        <f t="shared" si="22"/>
        <v>0.33235052111903451</v>
      </c>
      <c r="BB25" s="197">
        <f t="shared" si="23"/>
        <v>1.1916309496954658</v>
      </c>
      <c r="BC25" s="196">
        <f t="shared" si="24"/>
        <v>7.1962402228016118E-3</v>
      </c>
      <c r="BD25" s="198">
        <f t="shared" si="5"/>
        <v>0.8762965635428881</v>
      </c>
      <c r="BE25" s="195">
        <v>11750</v>
      </c>
      <c r="BF25" s="195">
        <v>3755</v>
      </c>
      <c r="BG25" s="195">
        <v>3353</v>
      </c>
      <c r="BH25" s="195">
        <v>17117</v>
      </c>
      <c r="BI25" s="195">
        <v>22174</v>
      </c>
      <c r="BJ25" s="196">
        <f t="shared" si="25"/>
        <v>0.29543728457089435</v>
      </c>
      <c r="BK25" s="197">
        <f t="shared" si="26"/>
        <v>0.88714893617021273</v>
      </c>
      <c r="BL25" s="196">
        <f t="shared" si="27"/>
        <v>6.4697215049528065E-3</v>
      </c>
      <c r="BM25" s="198">
        <f t="shared" si="6"/>
        <v>1</v>
      </c>
    </row>
    <row r="26" spans="1:65" x14ac:dyDescent="0.25">
      <c r="A26" s="206" t="s">
        <v>191</v>
      </c>
      <c r="B26" s="194" t="s">
        <v>222</v>
      </c>
      <c r="C26" s="195">
        <v>74</v>
      </c>
      <c r="D26" s="195">
        <v>71</v>
      </c>
      <c r="E26" s="195">
        <v>0</v>
      </c>
      <c r="F26" s="195">
        <v>31</v>
      </c>
      <c r="G26" s="195">
        <v>104</v>
      </c>
      <c r="H26" s="196">
        <f t="shared" si="7"/>
        <v>2.3548387096774195</v>
      </c>
      <c r="I26" s="197">
        <f t="shared" si="8"/>
        <v>0.40540540540540548</v>
      </c>
      <c r="J26" s="196">
        <f t="shared" si="9"/>
        <v>4.0816326530612249E-3</v>
      </c>
      <c r="K26" s="198">
        <f t="shared" si="0"/>
        <v>2.8912179255511385E-3</v>
      </c>
      <c r="L26" s="195">
        <v>818</v>
      </c>
      <c r="M26" s="195">
        <v>565</v>
      </c>
      <c r="N26" s="195">
        <v>8</v>
      </c>
      <c r="O26" s="195">
        <v>309</v>
      </c>
      <c r="P26" s="195">
        <v>567</v>
      </c>
      <c r="Q26" s="196">
        <f t="shared" si="10"/>
        <v>0.83495145631067968</v>
      </c>
      <c r="R26" s="197">
        <f t="shared" si="11"/>
        <v>-0.3068459657701712</v>
      </c>
      <c r="S26" s="196">
        <f t="shared" si="12"/>
        <v>8.1471370069688912E-3</v>
      </c>
      <c r="T26" s="198">
        <f t="shared" si="1"/>
        <v>1.5762697728725919E-2</v>
      </c>
      <c r="U26" s="195">
        <v>6473</v>
      </c>
      <c r="V26" s="195">
        <v>3123</v>
      </c>
      <c r="W26" s="195">
        <v>47</v>
      </c>
      <c r="X26" s="195">
        <v>3069</v>
      </c>
      <c r="Y26" s="195">
        <v>2647</v>
      </c>
      <c r="Z26" s="196">
        <f t="shared" si="13"/>
        <v>-0.13750407298794398</v>
      </c>
      <c r="AA26" s="197">
        <f t="shared" si="14"/>
        <v>-0.59107060095782482</v>
      </c>
      <c r="AB26" s="196">
        <f t="shared" si="15"/>
        <v>6.8045747719169261E-3</v>
      </c>
      <c r="AC26" s="198">
        <f t="shared" si="2"/>
        <v>7.3587056239748691E-2</v>
      </c>
      <c r="AD26" s="195">
        <v>12810</v>
      </c>
      <c r="AE26" s="195">
        <v>12973</v>
      </c>
      <c r="AF26" s="195">
        <v>215</v>
      </c>
      <c r="AG26" s="195">
        <v>9865</v>
      </c>
      <c r="AH26" s="195">
        <v>15621</v>
      </c>
      <c r="AI26" s="196">
        <f t="shared" si="16"/>
        <v>0.58347693867207306</v>
      </c>
      <c r="AJ26" s="197">
        <f t="shared" si="17"/>
        <v>0.21943793911007026</v>
      </c>
      <c r="AK26" s="196">
        <f t="shared" si="18"/>
        <v>9.1294071992631485E-3</v>
      </c>
      <c r="AL26" s="198">
        <f t="shared" si="3"/>
        <v>0.43426649245225318</v>
      </c>
      <c r="AM26" s="195">
        <v>2242</v>
      </c>
      <c r="AN26" s="195">
        <v>1722</v>
      </c>
      <c r="AO26" s="195">
        <v>31</v>
      </c>
      <c r="AP26" s="195">
        <v>3236</v>
      </c>
      <c r="AQ26" s="195">
        <v>3426</v>
      </c>
      <c r="AR26" s="196">
        <f t="shared" si="19"/>
        <v>5.8714462299134684E-2</v>
      </c>
      <c r="AS26" s="197">
        <f t="shared" si="20"/>
        <v>0.52809991079393392</v>
      </c>
      <c r="AT26" s="196">
        <f t="shared" si="21"/>
        <v>6.7839166128732045E-3</v>
      </c>
      <c r="AU26" s="198">
        <f t="shared" si="4"/>
        <v>9.5243390509021156E-2</v>
      </c>
      <c r="AV26" s="195">
        <v>22417</v>
      </c>
      <c r="AW26" s="195">
        <v>18509</v>
      </c>
      <c r="AX26" s="195">
        <v>301</v>
      </c>
      <c r="AY26" s="195">
        <v>16510</v>
      </c>
      <c r="AZ26" s="195">
        <v>22365</v>
      </c>
      <c r="BA26" s="196">
        <f t="shared" si="22"/>
        <v>0.35463355542095698</v>
      </c>
      <c r="BB26" s="197">
        <f t="shared" si="23"/>
        <v>-2.3196681090243976E-3</v>
      </c>
      <c r="BC26" s="196">
        <f t="shared" si="24"/>
        <v>8.2828424982223283E-3</v>
      </c>
      <c r="BD26" s="198">
        <f t="shared" si="5"/>
        <v>0.62175085485530013</v>
      </c>
      <c r="BE26" s="195">
        <v>47009</v>
      </c>
      <c r="BF26" s="195">
        <v>33576</v>
      </c>
      <c r="BG26" s="195">
        <v>532</v>
      </c>
      <c r="BH26" s="195">
        <v>27160</v>
      </c>
      <c r="BI26" s="195">
        <v>35971</v>
      </c>
      <c r="BJ26" s="196">
        <f t="shared" si="25"/>
        <v>0.3244108983799705</v>
      </c>
      <c r="BK26" s="197">
        <f t="shared" si="26"/>
        <v>-0.23480610095939081</v>
      </c>
      <c r="BL26" s="196">
        <f t="shared" si="27"/>
        <v>1.0495280610384116E-2</v>
      </c>
      <c r="BM26" s="198">
        <f t="shared" si="6"/>
        <v>1</v>
      </c>
    </row>
    <row r="27" spans="1:65" x14ac:dyDescent="0.25">
      <c r="A27" s="206" t="s">
        <v>204</v>
      </c>
      <c r="B27" s="194" t="s">
        <v>245</v>
      </c>
      <c r="C27" s="195">
        <v>28</v>
      </c>
      <c r="D27" s="195">
        <v>0</v>
      </c>
      <c r="E27" s="195">
        <v>0</v>
      </c>
      <c r="F27" s="195">
        <v>39</v>
      </c>
      <c r="G27" s="195">
        <v>101</v>
      </c>
      <c r="H27" s="196">
        <f t="shared" si="7"/>
        <v>1.5897435897435899</v>
      </c>
      <c r="I27" s="197">
        <f t="shared" si="8"/>
        <v>2.6071428571428572</v>
      </c>
      <c r="J27" s="196">
        <f t="shared" si="9"/>
        <v>3.9638932496075356E-3</v>
      </c>
      <c r="K27" s="198">
        <f t="shared" si="0"/>
        <v>4.0902279998380111E-3</v>
      </c>
      <c r="L27" s="195">
        <v>587</v>
      </c>
      <c r="M27" s="195">
        <v>111</v>
      </c>
      <c r="N27" s="195">
        <v>156</v>
      </c>
      <c r="O27" s="195">
        <v>508</v>
      </c>
      <c r="P27" s="195">
        <v>541</v>
      </c>
      <c r="Q27" s="196">
        <f t="shared" si="10"/>
        <v>6.4960629921259949E-2</v>
      </c>
      <c r="R27" s="197">
        <f t="shared" si="11"/>
        <v>-7.8364565587734192E-2</v>
      </c>
      <c r="S27" s="196">
        <f t="shared" si="12"/>
        <v>7.7735469502119405E-3</v>
      </c>
      <c r="T27" s="198">
        <f t="shared" si="1"/>
        <v>2.1909043048637264E-2</v>
      </c>
      <c r="U27" s="195">
        <v>1172</v>
      </c>
      <c r="V27" s="195">
        <v>363</v>
      </c>
      <c r="W27" s="195">
        <v>612</v>
      </c>
      <c r="X27" s="195">
        <v>2259</v>
      </c>
      <c r="Y27" s="195">
        <v>2583</v>
      </c>
      <c r="Z27" s="196">
        <f t="shared" si="13"/>
        <v>0.14342629482071723</v>
      </c>
      <c r="AA27" s="197">
        <f t="shared" si="14"/>
        <v>1.2039249146757678</v>
      </c>
      <c r="AB27" s="196">
        <f t="shared" si="15"/>
        <v>6.6400516191391836E-3</v>
      </c>
      <c r="AC27" s="198">
        <f t="shared" si="2"/>
        <v>0.10460454379783744</v>
      </c>
      <c r="AD27" s="195">
        <v>5997</v>
      </c>
      <c r="AE27" s="195">
        <v>1041</v>
      </c>
      <c r="AF27" s="195">
        <v>4125</v>
      </c>
      <c r="AG27" s="195">
        <v>10125</v>
      </c>
      <c r="AH27" s="195">
        <v>13475</v>
      </c>
      <c r="AI27" s="196">
        <f t="shared" si="16"/>
        <v>0.33086419753086416</v>
      </c>
      <c r="AJ27" s="197">
        <f t="shared" si="17"/>
        <v>1.2469568117392029</v>
      </c>
      <c r="AK27" s="196">
        <f t="shared" si="18"/>
        <v>7.8752168241515222E-3</v>
      </c>
      <c r="AL27" s="198">
        <f t="shared" si="3"/>
        <v>0.5457012108694772</v>
      </c>
      <c r="AM27" s="195">
        <v>954</v>
      </c>
      <c r="AN27" s="195">
        <v>260</v>
      </c>
      <c r="AO27" s="195">
        <v>920</v>
      </c>
      <c r="AP27" s="195">
        <v>2475</v>
      </c>
      <c r="AQ27" s="195">
        <v>2912</v>
      </c>
      <c r="AR27" s="196">
        <f t="shared" si="19"/>
        <v>0.17656565656565659</v>
      </c>
      <c r="AS27" s="197">
        <f t="shared" si="20"/>
        <v>2.0524109014675052</v>
      </c>
      <c r="AT27" s="196">
        <f t="shared" si="21"/>
        <v>5.7661311081981239E-3</v>
      </c>
      <c r="AU27" s="198">
        <f t="shared" si="4"/>
        <v>0.1179281577775078</v>
      </c>
      <c r="AV27" s="195">
        <v>8738</v>
      </c>
      <c r="AW27" s="195">
        <v>3424</v>
      </c>
      <c r="AX27" s="195">
        <v>5813</v>
      </c>
      <c r="AY27" s="195">
        <v>15406</v>
      </c>
      <c r="AZ27" s="195">
        <v>19612</v>
      </c>
      <c r="BA27" s="196">
        <f t="shared" si="22"/>
        <v>0.27301051538361687</v>
      </c>
      <c r="BB27" s="197">
        <f t="shared" si="23"/>
        <v>1.2444495307850767</v>
      </c>
      <c r="BC27" s="196">
        <f t="shared" si="24"/>
        <v>7.263273287508888E-3</v>
      </c>
      <c r="BD27" s="198">
        <f t="shared" si="5"/>
        <v>0.79423318349329775</v>
      </c>
      <c r="BE27" s="195">
        <v>11653</v>
      </c>
      <c r="BF27" s="195">
        <v>4674</v>
      </c>
      <c r="BG27" s="195">
        <v>7295</v>
      </c>
      <c r="BH27" s="195">
        <v>19697</v>
      </c>
      <c r="BI27" s="195">
        <v>24693</v>
      </c>
      <c r="BJ27" s="196">
        <f t="shared" si="25"/>
        <v>0.25364268670355883</v>
      </c>
      <c r="BK27" s="197">
        <f t="shared" si="26"/>
        <v>1.1190251437398095</v>
      </c>
      <c r="BL27" s="196">
        <f t="shared" si="27"/>
        <v>7.2046916714079388E-3</v>
      </c>
      <c r="BM27" s="198">
        <f t="shared" si="6"/>
        <v>1</v>
      </c>
    </row>
    <row r="28" spans="1:65" x14ac:dyDescent="0.25">
      <c r="A28" s="206" t="s">
        <v>212</v>
      </c>
      <c r="B28" s="194" t="s">
        <v>236</v>
      </c>
      <c r="C28" s="195">
        <v>7</v>
      </c>
      <c r="D28" s="195">
        <v>0</v>
      </c>
      <c r="E28" s="195">
        <v>0</v>
      </c>
      <c r="F28" s="195">
        <v>8</v>
      </c>
      <c r="G28" s="195">
        <v>49</v>
      </c>
      <c r="H28" s="196">
        <f t="shared" si="7"/>
        <v>5.125</v>
      </c>
      <c r="I28" s="197">
        <f t="shared" si="8"/>
        <v>6</v>
      </c>
      <c r="J28" s="196">
        <f t="shared" si="9"/>
        <v>1.9230769230769232E-3</v>
      </c>
      <c r="K28" s="198">
        <f t="shared" si="0"/>
        <v>3.4655916259990096E-3</v>
      </c>
      <c r="L28" s="195">
        <v>234</v>
      </c>
      <c r="M28" s="195">
        <v>115</v>
      </c>
      <c r="N28" s="195">
        <v>40</v>
      </c>
      <c r="O28" s="195">
        <v>378</v>
      </c>
      <c r="P28" s="195">
        <v>365</v>
      </c>
      <c r="Q28" s="196">
        <f t="shared" si="10"/>
        <v>-3.4391534391534417E-2</v>
      </c>
      <c r="R28" s="197">
        <f t="shared" si="11"/>
        <v>0.55982905982905984</v>
      </c>
      <c r="S28" s="196">
        <f t="shared" si="12"/>
        <v>5.2446296429341189E-3</v>
      </c>
      <c r="T28" s="198">
        <f t="shared" si="1"/>
        <v>2.581512129570691E-2</v>
      </c>
      <c r="U28" s="195">
        <v>628</v>
      </c>
      <c r="V28" s="195">
        <v>389</v>
      </c>
      <c r="W28" s="195">
        <v>188</v>
      </c>
      <c r="X28" s="195">
        <v>1507</v>
      </c>
      <c r="Y28" s="195">
        <v>1405</v>
      </c>
      <c r="Z28" s="196">
        <f t="shared" si="13"/>
        <v>-6.7684140676841364E-2</v>
      </c>
      <c r="AA28" s="197">
        <f t="shared" si="14"/>
        <v>1.2372611464968153</v>
      </c>
      <c r="AB28" s="196">
        <f t="shared" si="15"/>
        <v>3.6117973383238688E-3</v>
      </c>
      <c r="AC28" s="198">
        <f t="shared" si="2"/>
        <v>9.9370535398543042E-2</v>
      </c>
      <c r="AD28" s="195">
        <v>2046</v>
      </c>
      <c r="AE28" s="195">
        <v>1179</v>
      </c>
      <c r="AF28" s="195">
        <v>2771</v>
      </c>
      <c r="AG28" s="195">
        <v>6170</v>
      </c>
      <c r="AH28" s="195">
        <v>6593</v>
      </c>
      <c r="AI28" s="196">
        <f t="shared" si="16"/>
        <v>6.855753646677476E-2</v>
      </c>
      <c r="AJ28" s="197">
        <f t="shared" si="17"/>
        <v>2.2223851417399803</v>
      </c>
      <c r="AK28" s="196">
        <f t="shared" si="18"/>
        <v>3.8531580350004441E-3</v>
      </c>
      <c r="AL28" s="198">
        <f t="shared" si="3"/>
        <v>0.46629888959615251</v>
      </c>
      <c r="AM28" s="195">
        <v>357</v>
      </c>
      <c r="AN28" s="195">
        <v>185</v>
      </c>
      <c r="AO28" s="195">
        <v>1031</v>
      </c>
      <c r="AP28" s="195">
        <v>1872</v>
      </c>
      <c r="AQ28" s="195">
        <v>1889</v>
      </c>
      <c r="AR28" s="196">
        <f t="shared" si="19"/>
        <v>9.0811965811965489E-3</v>
      </c>
      <c r="AS28" s="197">
        <f t="shared" si="20"/>
        <v>4.2913165266106441</v>
      </c>
      <c r="AT28" s="196">
        <f t="shared" si="21"/>
        <v>3.7404607360529722E-3</v>
      </c>
      <c r="AU28" s="198">
        <f t="shared" si="4"/>
        <v>0.13360209350024754</v>
      </c>
      <c r="AV28" s="195">
        <v>3272</v>
      </c>
      <c r="AW28" s="195">
        <v>1975</v>
      </c>
      <c r="AX28" s="195">
        <v>4030</v>
      </c>
      <c r="AY28" s="195">
        <v>9935</v>
      </c>
      <c r="AZ28" s="195">
        <v>10301</v>
      </c>
      <c r="BA28" s="196">
        <f t="shared" si="22"/>
        <v>3.6839456467035792E-2</v>
      </c>
      <c r="BB28" s="197">
        <f t="shared" si="23"/>
        <v>2.1482273838630808</v>
      </c>
      <c r="BC28" s="196">
        <f t="shared" si="24"/>
        <v>3.8149591135340126E-3</v>
      </c>
      <c r="BD28" s="198">
        <f t="shared" si="5"/>
        <v>0.72855223141664893</v>
      </c>
      <c r="BE28" s="195">
        <v>6134</v>
      </c>
      <c r="BF28" s="195">
        <v>2913</v>
      </c>
      <c r="BG28" s="195">
        <v>6799</v>
      </c>
      <c r="BH28" s="195">
        <v>13907</v>
      </c>
      <c r="BI28" s="195">
        <v>14139</v>
      </c>
      <c r="BJ28" s="196">
        <f t="shared" si="25"/>
        <v>1.6682246350758545E-2</v>
      </c>
      <c r="BK28" s="197">
        <f t="shared" si="26"/>
        <v>1.3050211933485492</v>
      </c>
      <c r="BL28" s="196">
        <f t="shared" si="27"/>
        <v>4.1253446540329992E-3</v>
      </c>
      <c r="BM28" s="198">
        <f t="shared" si="6"/>
        <v>1</v>
      </c>
    </row>
    <row r="29" spans="1:65" x14ac:dyDescent="0.25">
      <c r="A29" s="206" t="s">
        <v>208</v>
      </c>
      <c r="B29" s="194" t="s">
        <v>224</v>
      </c>
      <c r="C29" s="195">
        <v>73</v>
      </c>
      <c r="D29" s="195">
        <v>69</v>
      </c>
      <c r="E29" s="195">
        <v>0</v>
      </c>
      <c r="F29" s="195">
        <v>20</v>
      </c>
      <c r="G29" s="195">
        <v>90</v>
      </c>
      <c r="H29" s="196">
        <f t="shared" si="7"/>
        <v>3.5</v>
      </c>
      <c r="I29" s="197">
        <f t="shared" si="8"/>
        <v>0.23287671232876717</v>
      </c>
      <c r="J29" s="196">
        <f t="shared" si="9"/>
        <v>3.5321821036106752E-3</v>
      </c>
      <c r="K29" s="198">
        <f t="shared" si="0"/>
        <v>3.1641119392490508E-3</v>
      </c>
      <c r="L29" s="195">
        <v>1097</v>
      </c>
      <c r="M29" s="195">
        <v>339</v>
      </c>
      <c r="N29" s="195">
        <v>19</v>
      </c>
      <c r="O29" s="195">
        <v>226</v>
      </c>
      <c r="P29" s="195">
        <v>314</v>
      </c>
      <c r="Q29" s="196">
        <f t="shared" si="10"/>
        <v>0.38938053097345127</v>
      </c>
      <c r="R29" s="197">
        <f t="shared" si="11"/>
        <v>-0.71376481312670914</v>
      </c>
      <c r="S29" s="196">
        <f t="shared" si="12"/>
        <v>4.5118183777570226E-3</v>
      </c>
      <c r="T29" s="198">
        <f t="shared" si="1"/>
        <v>1.1039234988046688E-2</v>
      </c>
      <c r="U29" s="195">
        <v>3715</v>
      </c>
      <c r="V29" s="195">
        <v>1479</v>
      </c>
      <c r="W29" s="195">
        <v>63</v>
      </c>
      <c r="X29" s="195">
        <v>1797</v>
      </c>
      <c r="Y29" s="195">
        <v>2807</v>
      </c>
      <c r="Z29" s="196">
        <f t="shared" si="13"/>
        <v>0.56204785754034492</v>
      </c>
      <c r="AA29" s="197">
        <f t="shared" si="14"/>
        <v>-0.24441453566621807</v>
      </c>
      <c r="AB29" s="196">
        <f t="shared" si="15"/>
        <v>7.2158826538612809E-3</v>
      </c>
      <c r="AC29" s="198">
        <f t="shared" si="2"/>
        <v>9.8685135705245397E-2</v>
      </c>
      <c r="AD29" s="195">
        <v>10441</v>
      </c>
      <c r="AE29" s="195">
        <v>7780</v>
      </c>
      <c r="AF29" s="195">
        <v>113</v>
      </c>
      <c r="AG29" s="195">
        <v>6852</v>
      </c>
      <c r="AH29" s="195">
        <v>11575</v>
      </c>
      <c r="AI29" s="196">
        <f t="shared" si="16"/>
        <v>0.68928779918272043</v>
      </c>
      <c r="AJ29" s="197">
        <f t="shared" si="17"/>
        <v>0.1086102863710372</v>
      </c>
      <c r="AK29" s="196">
        <f t="shared" si="18"/>
        <v>6.7647966411542755E-3</v>
      </c>
      <c r="AL29" s="198">
        <f t="shared" si="3"/>
        <v>0.40693995218675294</v>
      </c>
      <c r="AM29" s="195">
        <v>2163</v>
      </c>
      <c r="AN29" s="195">
        <v>1092</v>
      </c>
      <c r="AO29" s="195">
        <v>57</v>
      </c>
      <c r="AP29" s="195">
        <v>1559</v>
      </c>
      <c r="AQ29" s="195">
        <v>2122</v>
      </c>
      <c r="AR29" s="196">
        <f t="shared" si="19"/>
        <v>0.36112892880051306</v>
      </c>
      <c r="AS29" s="197">
        <f t="shared" si="20"/>
        <v>-1.8955154877485003E-2</v>
      </c>
      <c r="AT29" s="196">
        <f t="shared" si="21"/>
        <v>4.2018304298064623E-3</v>
      </c>
      <c r="AU29" s="198">
        <f t="shared" si="4"/>
        <v>7.4602728167627613E-2</v>
      </c>
      <c r="AV29" s="195">
        <v>17489</v>
      </c>
      <c r="AW29" s="195">
        <v>10807</v>
      </c>
      <c r="AX29" s="195">
        <v>252</v>
      </c>
      <c r="AY29" s="195">
        <v>10454</v>
      </c>
      <c r="AZ29" s="195">
        <v>16908</v>
      </c>
      <c r="BA29" s="196">
        <f t="shared" si="22"/>
        <v>0.61737134111344938</v>
      </c>
      <c r="BB29" s="197">
        <f t="shared" si="23"/>
        <v>-3.3220881697066718E-2</v>
      </c>
      <c r="BC29" s="196">
        <f t="shared" si="24"/>
        <v>6.2618511495615078E-3</v>
      </c>
      <c r="BD29" s="198">
        <f t="shared" si="5"/>
        <v>0.59443116298692167</v>
      </c>
      <c r="BE29" s="195">
        <v>37614</v>
      </c>
      <c r="BF29" s="195">
        <v>20676</v>
      </c>
      <c r="BG29" s="195">
        <v>379</v>
      </c>
      <c r="BH29" s="195">
        <v>17163</v>
      </c>
      <c r="BI29" s="195">
        <v>28444</v>
      </c>
      <c r="BJ29" s="196">
        <f t="shared" si="25"/>
        <v>0.65728602225718125</v>
      </c>
      <c r="BK29" s="197">
        <f t="shared" si="26"/>
        <v>-0.24379220503004195</v>
      </c>
      <c r="BL29" s="196">
        <f t="shared" si="27"/>
        <v>8.2991232293171107E-3</v>
      </c>
      <c r="BM29" s="198">
        <f t="shared" si="6"/>
        <v>1</v>
      </c>
    </row>
    <row r="30" spans="1:65" x14ac:dyDescent="0.25">
      <c r="A30" s="206" t="s">
        <v>216</v>
      </c>
      <c r="B30" s="194" t="s">
        <v>216</v>
      </c>
      <c r="C30" s="195">
        <v>64</v>
      </c>
      <c r="D30" s="195">
        <v>34</v>
      </c>
      <c r="E30" s="195">
        <v>1</v>
      </c>
      <c r="F30" s="195">
        <v>37</v>
      </c>
      <c r="G30" s="195">
        <v>73</v>
      </c>
      <c r="H30" s="196">
        <f t="shared" si="7"/>
        <v>0.97297297297297303</v>
      </c>
      <c r="I30" s="197">
        <f t="shared" si="8"/>
        <v>0.140625</v>
      </c>
      <c r="J30" s="196">
        <f t="shared" si="9"/>
        <v>2.8649921507064363E-3</v>
      </c>
      <c r="K30" s="198">
        <f t="shared" si="0"/>
        <v>3.9262087882536443E-3</v>
      </c>
      <c r="L30" s="195">
        <v>374</v>
      </c>
      <c r="M30" s="195">
        <v>115</v>
      </c>
      <c r="N30" s="195">
        <v>77</v>
      </c>
      <c r="O30" s="195">
        <v>286</v>
      </c>
      <c r="P30" s="195">
        <v>371</v>
      </c>
      <c r="Q30" s="196">
        <f t="shared" si="10"/>
        <v>0.2972027972027973</v>
      </c>
      <c r="R30" s="197">
        <f t="shared" si="11"/>
        <v>-8.0213903743315829E-3</v>
      </c>
      <c r="S30" s="196">
        <f t="shared" si="12"/>
        <v>5.3308427329549534E-3</v>
      </c>
      <c r="T30" s="198">
        <f t="shared" si="1"/>
        <v>1.995374603345345E-2</v>
      </c>
      <c r="U30" s="195">
        <v>1647</v>
      </c>
      <c r="V30" s="195">
        <v>658</v>
      </c>
      <c r="W30" s="195">
        <v>512</v>
      </c>
      <c r="X30" s="195">
        <v>1921</v>
      </c>
      <c r="Y30" s="195">
        <v>1592</v>
      </c>
      <c r="Z30" s="196">
        <f t="shared" si="13"/>
        <v>-0.17126496616345654</v>
      </c>
      <c r="AA30" s="197">
        <f t="shared" si="14"/>
        <v>-3.3394049787492386E-2</v>
      </c>
      <c r="AB30" s="196">
        <f t="shared" si="15"/>
        <v>4.0925134253463344E-3</v>
      </c>
      <c r="AC30" s="198">
        <f t="shared" si="2"/>
        <v>8.5623621793147961E-2</v>
      </c>
      <c r="AD30" s="195">
        <v>10027</v>
      </c>
      <c r="AE30" s="195">
        <v>3225</v>
      </c>
      <c r="AF30" s="195">
        <v>2900</v>
      </c>
      <c r="AG30" s="195">
        <v>9001</v>
      </c>
      <c r="AH30" s="195">
        <v>9829</v>
      </c>
      <c r="AI30" s="196">
        <f t="shared" si="16"/>
        <v>9.1989778913454057E-2</v>
      </c>
      <c r="AJ30" s="197">
        <f t="shared" si="17"/>
        <v>-1.9746683953326016E-2</v>
      </c>
      <c r="AK30" s="196">
        <f t="shared" si="18"/>
        <v>5.7443789361473329E-3</v>
      </c>
      <c r="AL30" s="198">
        <f t="shared" si="3"/>
        <v>0.52863981068143928</v>
      </c>
      <c r="AM30" s="195">
        <v>3080</v>
      </c>
      <c r="AN30" s="195">
        <v>1068</v>
      </c>
      <c r="AO30" s="195">
        <v>1211</v>
      </c>
      <c r="AP30" s="195">
        <v>2979</v>
      </c>
      <c r="AQ30" s="195">
        <v>3133</v>
      </c>
      <c r="AR30" s="196">
        <f t="shared" si="19"/>
        <v>5.1695199731453423E-2</v>
      </c>
      <c r="AS30" s="197">
        <f t="shared" si="20"/>
        <v>1.7207792207792227E-2</v>
      </c>
      <c r="AT30" s="196">
        <f t="shared" si="21"/>
        <v>6.2037392726595883E-3</v>
      </c>
      <c r="AU30" s="198">
        <f t="shared" si="4"/>
        <v>0.16850427580272145</v>
      </c>
      <c r="AV30" s="195">
        <v>15192</v>
      </c>
      <c r="AW30" s="195">
        <v>5484</v>
      </c>
      <c r="AX30" s="195">
        <v>4701</v>
      </c>
      <c r="AY30" s="195">
        <v>14224</v>
      </c>
      <c r="AZ30" s="195">
        <v>14998</v>
      </c>
      <c r="BA30" s="196">
        <f t="shared" si="22"/>
        <v>5.4415073115860579E-2</v>
      </c>
      <c r="BB30" s="197">
        <f t="shared" si="23"/>
        <v>-1.2769878883622909E-2</v>
      </c>
      <c r="BC30" s="196">
        <f t="shared" si="24"/>
        <v>5.5544856601090304E-3</v>
      </c>
      <c r="BD30" s="198">
        <f t="shared" si="5"/>
        <v>0.80664766309901581</v>
      </c>
      <c r="BE30" s="195">
        <v>18292</v>
      </c>
      <c r="BF30" s="195">
        <v>6980</v>
      </c>
      <c r="BG30" s="195">
        <v>5589</v>
      </c>
      <c r="BH30" s="195">
        <v>16533</v>
      </c>
      <c r="BI30" s="195">
        <v>18593</v>
      </c>
      <c r="BJ30" s="196">
        <f t="shared" si="25"/>
        <v>0.12459928627593309</v>
      </c>
      <c r="BK30" s="197">
        <f t="shared" si="26"/>
        <v>1.6455280997157207E-2</v>
      </c>
      <c r="BL30" s="196">
        <f t="shared" si="27"/>
        <v>5.4248909507345327E-3</v>
      </c>
      <c r="BM30" s="198">
        <f t="shared" si="6"/>
        <v>1</v>
      </c>
    </row>
    <row r="31" spans="1:65" x14ac:dyDescent="0.25">
      <c r="A31" s="206" t="s">
        <v>384</v>
      </c>
      <c r="B31" s="194" t="s">
        <v>242</v>
      </c>
      <c r="C31" s="195">
        <v>32</v>
      </c>
      <c r="D31" s="195">
        <v>0</v>
      </c>
      <c r="E31" s="195">
        <v>0</v>
      </c>
      <c r="F31" s="195">
        <v>52</v>
      </c>
      <c r="G31" s="195">
        <v>62</v>
      </c>
      <c r="H31" s="196">
        <f t="shared" si="7"/>
        <v>0.19230769230769229</v>
      </c>
      <c r="I31" s="197">
        <f t="shared" si="8"/>
        <v>0.9375</v>
      </c>
      <c r="J31" s="196">
        <f t="shared" si="9"/>
        <v>2.4332810047095763E-3</v>
      </c>
      <c r="K31" s="198">
        <f t="shared" si="0"/>
        <v>3.1210672036244653E-3</v>
      </c>
      <c r="L31" s="195">
        <v>181</v>
      </c>
      <c r="M31" s="195">
        <v>54</v>
      </c>
      <c r="N31" s="195">
        <v>47</v>
      </c>
      <c r="O31" s="195">
        <v>266</v>
      </c>
      <c r="P31" s="195">
        <v>291</v>
      </c>
      <c r="Q31" s="196">
        <f t="shared" si="10"/>
        <v>9.3984962406014949E-2</v>
      </c>
      <c r="R31" s="197">
        <f t="shared" si="11"/>
        <v>0.60773480662983426</v>
      </c>
      <c r="S31" s="196">
        <f t="shared" si="12"/>
        <v>4.1813348660104891E-3</v>
      </c>
      <c r="T31" s="198">
        <f t="shared" si="1"/>
        <v>1.4648879939592248E-2</v>
      </c>
      <c r="U31" s="195">
        <v>646</v>
      </c>
      <c r="V31" s="195">
        <v>290</v>
      </c>
      <c r="W31" s="195">
        <v>562</v>
      </c>
      <c r="X31" s="195">
        <v>1577</v>
      </c>
      <c r="Y31" s="195">
        <v>1679</v>
      </c>
      <c r="Z31" s="196">
        <f t="shared" si="13"/>
        <v>6.467977171845285E-2</v>
      </c>
      <c r="AA31" s="197">
        <f t="shared" si="14"/>
        <v>1.5990712074303404</v>
      </c>
      <c r="AB31" s="196">
        <f t="shared" si="15"/>
        <v>4.3161620861535775E-3</v>
      </c>
      <c r="AC31" s="198">
        <f t="shared" si="2"/>
        <v>8.4520513465894787E-2</v>
      </c>
      <c r="AD31" s="195">
        <v>2956</v>
      </c>
      <c r="AE31" s="195">
        <v>1018</v>
      </c>
      <c r="AF31" s="195">
        <v>5608</v>
      </c>
      <c r="AG31" s="195">
        <v>9292</v>
      </c>
      <c r="AH31" s="195">
        <v>11056</v>
      </c>
      <c r="AI31" s="196">
        <f t="shared" si="16"/>
        <v>0.18984072320275502</v>
      </c>
      <c r="AJ31" s="197">
        <f t="shared" si="17"/>
        <v>2.740189445196211</v>
      </c>
      <c r="AK31" s="196">
        <f t="shared" si="18"/>
        <v>6.4614766016934493E-3</v>
      </c>
      <c r="AL31" s="198">
        <f t="shared" si="3"/>
        <v>0.55655675811729177</v>
      </c>
      <c r="AM31" s="195">
        <v>560</v>
      </c>
      <c r="AN31" s="195">
        <v>185</v>
      </c>
      <c r="AO31" s="195">
        <v>1299</v>
      </c>
      <c r="AP31" s="195">
        <v>2531</v>
      </c>
      <c r="AQ31" s="195">
        <v>3191</v>
      </c>
      <c r="AR31" s="196">
        <f t="shared" si="19"/>
        <v>0.26076649545634134</v>
      </c>
      <c r="AS31" s="197">
        <f t="shared" si="20"/>
        <v>4.6982142857142861</v>
      </c>
      <c r="AT31" s="196">
        <f t="shared" si="21"/>
        <v>6.3185866642377101E-3</v>
      </c>
      <c r="AU31" s="198">
        <f t="shared" si="4"/>
        <v>0.16063428139944627</v>
      </c>
      <c r="AV31" s="195">
        <v>4375</v>
      </c>
      <c r="AW31" s="195">
        <v>2207</v>
      </c>
      <c r="AX31" s="195">
        <v>7516</v>
      </c>
      <c r="AY31" s="195">
        <v>13718</v>
      </c>
      <c r="AZ31" s="195">
        <v>16279</v>
      </c>
      <c r="BA31" s="196">
        <f t="shared" si="22"/>
        <v>0.18668902172328328</v>
      </c>
      <c r="BB31" s="197">
        <f t="shared" si="23"/>
        <v>2.7209142857142856</v>
      </c>
      <c r="BC31" s="196">
        <f t="shared" si="24"/>
        <v>6.0289019909931267E-3</v>
      </c>
      <c r="BD31" s="198">
        <f t="shared" si="5"/>
        <v>0.81948150012584953</v>
      </c>
      <c r="BE31" s="195">
        <v>6288</v>
      </c>
      <c r="BF31" s="195">
        <v>2839</v>
      </c>
      <c r="BG31" s="195">
        <v>12252</v>
      </c>
      <c r="BH31" s="195">
        <v>18269</v>
      </c>
      <c r="BI31" s="195">
        <v>19865</v>
      </c>
      <c r="BJ31" s="196">
        <f t="shared" si="25"/>
        <v>8.7361103508675875E-2</v>
      </c>
      <c r="BK31" s="197">
        <f t="shared" si="26"/>
        <v>2.1591921119592876</v>
      </c>
      <c r="BL31" s="196">
        <f t="shared" si="27"/>
        <v>5.7960231665864295E-3</v>
      </c>
      <c r="BM31" s="198">
        <f t="shared" si="6"/>
        <v>1</v>
      </c>
    </row>
    <row r="32" spans="1:65" x14ac:dyDescent="0.25">
      <c r="A32" s="206" t="s">
        <v>224</v>
      </c>
      <c r="B32" s="194" t="s">
        <v>228</v>
      </c>
      <c r="C32" s="195">
        <v>23</v>
      </c>
      <c r="D32" s="195">
        <v>5</v>
      </c>
      <c r="E32" s="195">
        <v>0</v>
      </c>
      <c r="F32" s="195">
        <v>43</v>
      </c>
      <c r="G32" s="195">
        <v>33</v>
      </c>
      <c r="H32" s="196">
        <f t="shared" si="7"/>
        <v>-0.23255813953488369</v>
      </c>
      <c r="I32" s="197">
        <f t="shared" si="8"/>
        <v>0.43478260869565211</v>
      </c>
      <c r="J32" s="196">
        <f t="shared" si="9"/>
        <v>1.2951334379905808E-3</v>
      </c>
      <c r="K32" s="198">
        <f t="shared" si="0"/>
        <v>1.8516440354617888E-3</v>
      </c>
      <c r="L32" s="195">
        <v>307</v>
      </c>
      <c r="M32" s="195">
        <v>55</v>
      </c>
      <c r="N32" s="195">
        <v>65</v>
      </c>
      <c r="O32" s="195">
        <v>266</v>
      </c>
      <c r="P32" s="195">
        <v>379</v>
      </c>
      <c r="Q32" s="196">
        <f t="shared" si="10"/>
        <v>0.42481203007518786</v>
      </c>
      <c r="R32" s="197">
        <f t="shared" si="11"/>
        <v>0.23452768729641704</v>
      </c>
      <c r="S32" s="196">
        <f t="shared" si="12"/>
        <v>5.4457935196493999E-3</v>
      </c>
      <c r="T32" s="198">
        <f t="shared" si="1"/>
        <v>2.126585119515206E-2</v>
      </c>
      <c r="U32" s="195">
        <v>1125</v>
      </c>
      <c r="V32" s="195">
        <v>227</v>
      </c>
      <c r="W32" s="195">
        <v>453</v>
      </c>
      <c r="X32" s="195">
        <v>1666</v>
      </c>
      <c r="Y32" s="195">
        <v>1778</v>
      </c>
      <c r="Z32" s="196">
        <f t="shared" si="13"/>
        <v>6.7226890756302504E-2</v>
      </c>
      <c r="AA32" s="197">
        <f t="shared" si="14"/>
        <v>0.58044444444444454</v>
      </c>
      <c r="AB32" s="196">
        <f t="shared" si="15"/>
        <v>4.5706588381066466E-3</v>
      </c>
      <c r="AC32" s="198">
        <f t="shared" si="2"/>
        <v>9.9764336213668495E-2</v>
      </c>
      <c r="AD32" s="195">
        <v>5319</v>
      </c>
      <c r="AE32" s="195">
        <v>598</v>
      </c>
      <c r="AF32" s="195">
        <v>2912</v>
      </c>
      <c r="AG32" s="195">
        <v>8035</v>
      </c>
      <c r="AH32" s="195">
        <v>10685</v>
      </c>
      <c r="AI32" s="196">
        <f t="shared" si="16"/>
        <v>0.32980709396390795</v>
      </c>
      <c r="AJ32" s="197">
        <f t="shared" si="17"/>
        <v>1.0088362474149277</v>
      </c>
      <c r="AK32" s="196">
        <f t="shared" si="18"/>
        <v>6.2446524501713558E-3</v>
      </c>
      <c r="AL32" s="198">
        <f t="shared" si="3"/>
        <v>0.59953989451240042</v>
      </c>
      <c r="AM32" s="195">
        <v>774</v>
      </c>
      <c r="AN32" s="195">
        <v>181</v>
      </c>
      <c r="AO32" s="195">
        <v>716</v>
      </c>
      <c r="AP32" s="195">
        <v>1376</v>
      </c>
      <c r="AQ32" s="195">
        <v>1982</v>
      </c>
      <c r="AR32" s="196">
        <f t="shared" si="19"/>
        <v>0.44040697674418605</v>
      </c>
      <c r="AS32" s="197">
        <f t="shared" si="20"/>
        <v>1.5607235142118863</v>
      </c>
      <c r="AT32" s="196">
        <f t="shared" si="21"/>
        <v>3.9246125880661679E-3</v>
      </c>
      <c r="AU32" s="198">
        <f t="shared" si="4"/>
        <v>0.11121086297834137</v>
      </c>
      <c r="AV32" s="195">
        <v>7548</v>
      </c>
      <c r="AW32" s="195">
        <v>1936</v>
      </c>
      <c r="AX32" s="195">
        <v>4146</v>
      </c>
      <c r="AY32" s="195">
        <v>11386</v>
      </c>
      <c r="AZ32" s="195">
        <v>14857</v>
      </c>
      <c r="BA32" s="196">
        <f t="shared" si="22"/>
        <v>0.30484805901984902</v>
      </c>
      <c r="BB32" s="197">
        <f t="shared" si="23"/>
        <v>0.96833598304186541</v>
      </c>
      <c r="BC32" s="196">
        <f t="shared" si="24"/>
        <v>5.5022665323536382E-3</v>
      </c>
      <c r="BD32" s="198">
        <f t="shared" si="5"/>
        <v>0.83363258893502412</v>
      </c>
      <c r="BE32" s="195">
        <v>8877</v>
      </c>
      <c r="BF32" s="195">
        <v>2332</v>
      </c>
      <c r="BG32" s="195">
        <v>5198</v>
      </c>
      <c r="BH32" s="195">
        <v>13797</v>
      </c>
      <c r="BI32" s="195">
        <v>17822</v>
      </c>
      <c r="BJ32" s="196">
        <f t="shared" si="25"/>
        <v>0.29173008625063424</v>
      </c>
      <c r="BK32" s="197">
        <f t="shared" si="26"/>
        <v>1.0076602455784611</v>
      </c>
      <c r="BL32" s="196">
        <f t="shared" si="27"/>
        <v>5.1999358104658118E-3</v>
      </c>
      <c r="BM32" s="198">
        <f t="shared" si="6"/>
        <v>1</v>
      </c>
    </row>
    <row r="33" spans="1:65" x14ac:dyDescent="0.25">
      <c r="A33" s="206" t="s">
        <v>220</v>
      </c>
      <c r="B33" s="194" t="s">
        <v>238</v>
      </c>
      <c r="C33" s="195">
        <v>0</v>
      </c>
      <c r="D33" s="195">
        <v>0</v>
      </c>
      <c r="E33" s="195">
        <v>0</v>
      </c>
      <c r="F33" s="195">
        <v>17</v>
      </c>
      <c r="G33" s="195">
        <v>63</v>
      </c>
      <c r="H33" s="196">
        <f t="shared" si="7"/>
        <v>2.7058823529411766</v>
      </c>
      <c r="I33" s="197" t="str">
        <f t="shared" si="8"/>
        <v>-</v>
      </c>
      <c r="J33" s="196">
        <f t="shared" si="9"/>
        <v>2.4725274725274724E-3</v>
      </c>
      <c r="K33" s="198">
        <f t="shared" si="0"/>
        <v>4.9245681231923711E-3</v>
      </c>
      <c r="L33" s="195">
        <v>438</v>
      </c>
      <c r="M33" s="195">
        <v>126</v>
      </c>
      <c r="N33" s="195">
        <v>129</v>
      </c>
      <c r="O33" s="195">
        <v>395</v>
      </c>
      <c r="P33" s="195">
        <v>496</v>
      </c>
      <c r="Q33" s="196">
        <f t="shared" si="10"/>
        <v>0.2556962025316456</v>
      </c>
      <c r="R33" s="197">
        <f t="shared" si="11"/>
        <v>0.13242009132420085</v>
      </c>
      <c r="S33" s="196">
        <f t="shared" si="12"/>
        <v>7.1269487750556795E-3</v>
      </c>
      <c r="T33" s="198">
        <f t="shared" si="1"/>
        <v>3.8771203001641524E-2</v>
      </c>
      <c r="U33" s="195">
        <v>1068</v>
      </c>
      <c r="V33" s="195">
        <v>348</v>
      </c>
      <c r="W33" s="195">
        <v>244</v>
      </c>
      <c r="X33" s="195">
        <v>1208</v>
      </c>
      <c r="Y33" s="195">
        <v>1721</v>
      </c>
      <c r="Z33" s="196">
        <f t="shared" si="13"/>
        <v>0.42466887417218535</v>
      </c>
      <c r="AA33" s="197">
        <f t="shared" si="14"/>
        <v>0.61142322097378288</v>
      </c>
      <c r="AB33" s="196">
        <f t="shared" si="15"/>
        <v>4.4241304051639702E-3</v>
      </c>
      <c r="AC33" s="198">
        <f t="shared" si="2"/>
        <v>0.13452669428593761</v>
      </c>
      <c r="AD33" s="195">
        <v>2501</v>
      </c>
      <c r="AE33" s="195">
        <v>743</v>
      </c>
      <c r="AF33" s="195">
        <v>2004</v>
      </c>
      <c r="AG33" s="195">
        <v>4805</v>
      </c>
      <c r="AH33" s="195">
        <v>6067</v>
      </c>
      <c r="AI33" s="196">
        <f t="shared" si="16"/>
        <v>0.26264308012487003</v>
      </c>
      <c r="AJ33" s="197">
        <f t="shared" si="17"/>
        <v>1.4258296681327467</v>
      </c>
      <c r="AK33" s="196">
        <f t="shared" si="18"/>
        <v>3.5457469738127854E-3</v>
      </c>
      <c r="AL33" s="198">
        <f t="shared" si="3"/>
        <v>0.47424372703822404</v>
      </c>
      <c r="AM33" s="195">
        <v>540</v>
      </c>
      <c r="AN33" s="195">
        <v>191</v>
      </c>
      <c r="AO33" s="195">
        <v>477</v>
      </c>
      <c r="AP33" s="195">
        <v>1206</v>
      </c>
      <c r="AQ33" s="195">
        <v>1337</v>
      </c>
      <c r="AR33" s="196">
        <f t="shared" si="19"/>
        <v>0.10862354892205639</v>
      </c>
      <c r="AS33" s="197">
        <f t="shared" si="20"/>
        <v>1.4759259259259259</v>
      </c>
      <c r="AT33" s="196">
        <f t="shared" si="21"/>
        <v>2.6474303886198118E-3</v>
      </c>
      <c r="AU33" s="198">
        <f t="shared" si="4"/>
        <v>0.10451027905886032</v>
      </c>
      <c r="AV33" s="195">
        <v>4547</v>
      </c>
      <c r="AW33" s="195">
        <v>1967</v>
      </c>
      <c r="AX33" s="195">
        <v>2854</v>
      </c>
      <c r="AY33" s="195">
        <v>7631</v>
      </c>
      <c r="AZ33" s="195">
        <v>9684</v>
      </c>
      <c r="BA33" s="196">
        <f t="shared" si="22"/>
        <v>0.26903420259467969</v>
      </c>
      <c r="BB33" s="197">
        <f t="shared" si="23"/>
        <v>1.1297558829997802</v>
      </c>
      <c r="BC33" s="196">
        <f t="shared" si="24"/>
        <v>3.586454136051197E-3</v>
      </c>
      <c r="BD33" s="198">
        <f t="shared" si="5"/>
        <v>0.75697647150785585</v>
      </c>
      <c r="BE33" s="195">
        <v>6775</v>
      </c>
      <c r="BF33" s="195">
        <v>2997</v>
      </c>
      <c r="BG33" s="195">
        <v>4062</v>
      </c>
      <c r="BH33" s="195">
        <v>10026</v>
      </c>
      <c r="BI33" s="195">
        <v>12793</v>
      </c>
      <c r="BJ33" s="196">
        <f t="shared" si="25"/>
        <v>0.27598244564133245</v>
      </c>
      <c r="BK33" s="197">
        <f t="shared" si="26"/>
        <v>0.88826568265682648</v>
      </c>
      <c r="BL33" s="196">
        <f t="shared" si="27"/>
        <v>3.7326214130450641E-3</v>
      </c>
      <c r="BM33" s="198">
        <f t="shared" si="6"/>
        <v>1</v>
      </c>
    </row>
    <row r="34" spans="1:65" x14ac:dyDescent="0.25">
      <c r="A34" s="206" t="s">
        <v>226</v>
      </c>
      <c r="B34" s="194" t="s">
        <v>234</v>
      </c>
      <c r="C34" s="195">
        <v>5</v>
      </c>
      <c r="D34" s="195">
        <v>0</v>
      </c>
      <c r="E34" s="195">
        <v>0</v>
      </c>
      <c r="F34" s="195">
        <v>1</v>
      </c>
      <c r="G34" s="195">
        <v>2</v>
      </c>
      <c r="H34" s="196">
        <f t="shared" si="7"/>
        <v>1</v>
      </c>
      <c r="I34" s="197">
        <f t="shared" si="8"/>
        <v>-0.6</v>
      </c>
      <c r="J34" s="196">
        <f t="shared" si="9"/>
        <v>7.8492935635792781E-5</v>
      </c>
      <c r="K34" s="198">
        <f t="shared" si="0"/>
        <v>6.2637018477920453E-4</v>
      </c>
      <c r="L34" s="195">
        <v>36</v>
      </c>
      <c r="M34" s="195">
        <v>18</v>
      </c>
      <c r="N34" s="195">
        <v>44</v>
      </c>
      <c r="O34" s="195">
        <v>28</v>
      </c>
      <c r="P34" s="195">
        <v>22</v>
      </c>
      <c r="Q34" s="196">
        <f t="shared" si="10"/>
        <v>-0.2142857142857143</v>
      </c>
      <c r="R34" s="197">
        <f t="shared" si="11"/>
        <v>-0.38888888888888884</v>
      </c>
      <c r="S34" s="196">
        <f t="shared" si="12"/>
        <v>3.161146634097277E-4</v>
      </c>
      <c r="T34" s="198">
        <f t="shared" si="1"/>
        <v>6.8900720325712492E-3</v>
      </c>
      <c r="U34" s="195">
        <v>172</v>
      </c>
      <c r="V34" s="195">
        <v>60</v>
      </c>
      <c r="W34" s="195">
        <v>22</v>
      </c>
      <c r="X34" s="195">
        <v>175</v>
      </c>
      <c r="Y34" s="195">
        <v>224</v>
      </c>
      <c r="Z34" s="196">
        <f t="shared" si="13"/>
        <v>0.28000000000000003</v>
      </c>
      <c r="AA34" s="197">
        <f t="shared" si="14"/>
        <v>0.30232558139534893</v>
      </c>
      <c r="AB34" s="196">
        <f t="shared" si="15"/>
        <v>5.7583103472209722E-4</v>
      </c>
      <c r="AC34" s="198">
        <f t="shared" si="2"/>
        <v>7.0153460695270911E-2</v>
      </c>
      <c r="AD34" s="195">
        <v>770</v>
      </c>
      <c r="AE34" s="195">
        <v>355</v>
      </c>
      <c r="AF34" s="195">
        <v>1322</v>
      </c>
      <c r="AG34" s="195">
        <v>1468</v>
      </c>
      <c r="AH34" s="195">
        <v>1525</v>
      </c>
      <c r="AI34" s="196">
        <f t="shared" si="16"/>
        <v>3.8828337874659447E-2</v>
      </c>
      <c r="AJ34" s="197">
        <f t="shared" si="17"/>
        <v>0.98051948051948057</v>
      </c>
      <c r="AK34" s="196">
        <f t="shared" si="18"/>
        <v>8.912583047741055E-4</v>
      </c>
      <c r="AL34" s="198">
        <f t="shared" si="3"/>
        <v>0.47760726589414343</v>
      </c>
      <c r="AM34" s="195">
        <v>594</v>
      </c>
      <c r="AN34" s="195">
        <v>310</v>
      </c>
      <c r="AO34" s="195">
        <v>1091</v>
      </c>
      <c r="AP34" s="195">
        <v>1399</v>
      </c>
      <c r="AQ34" s="195">
        <v>1242</v>
      </c>
      <c r="AR34" s="196">
        <f t="shared" si="19"/>
        <v>-0.11222301644031452</v>
      </c>
      <c r="AS34" s="197">
        <f t="shared" si="20"/>
        <v>1.0909090909090908</v>
      </c>
      <c r="AT34" s="196">
        <f t="shared" si="21"/>
        <v>2.4593182817246118E-3</v>
      </c>
      <c r="AU34" s="198">
        <f t="shared" si="4"/>
        <v>0.38897588474788602</v>
      </c>
      <c r="AV34" s="195">
        <v>1577</v>
      </c>
      <c r="AW34" s="195">
        <v>918</v>
      </c>
      <c r="AX34" s="195">
        <v>2479</v>
      </c>
      <c r="AY34" s="195">
        <v>3071</v>
      </c>
      <c r="AZ34" s="195">
        <v>3015</v>
      </c>
      <c r="BA34" s="196">
        <f t="shared" si="22"/>
        <v>-1.8235102572451978E-2</v>
      </c>
      <c r="BB34" s="197">
        <f t="shared" si="23"/>
        <v>0.911857958148383</v>
      </c>
      <c r="BC34" s="196">
        <f t="shared" si="24"/>
        <v>1.1166004977482815E-3</v>
      </c>
      <c r="BD34" s="198">
        <f t="shared" si="5"/>
        <v>0.94425305355465083</v>
      </c>
      <c r="BE34" s="195">
        <v>1728</v>
      </c>
      <c r="BF34" s="195">
        <v>966</v>
      </c>
      <c r="BG34" s="195">
        <v>2703</v>
      </c>
      <c r="BH34" s="195">
        <v>3258</v>
      </c>
      <c r="BI34" s="195">
        <v>3193</v>
      </c>
      <c r="BJ34" s="196">
        <f t="shared" si="25"/>
        <v>-1.9950890116635978E-2</v>
      </c>
      <c r="BK34" s="197">
        <f t="shared" si="26"/>
        <v>0.84780092592592582</v>
      </c>
      <c r="BL34" s="196">
        <f t="shared" si="27"/>
        <v>9.3162355755904713E-4</v>
      </c>
      <c r="BM34" s="198">
        <f t="shared" si="6"/>
        <v>1</v>
      </c>
    </row>
    <row r="35" spans="1:65" x14ac:dyDescent="0.25">
      <c r="A35" s="206" t="s">
        <v>222</v>
      </c>
      <c r="B35" s="194" t="s">
        <v>240</v>
      </c>
      <c r="C35" s="195">
        <v>512</v>
      </c>
      <c r="D35" s="195">
        <v>95</v>
      </c>
      <c r="E35" s="195">
        <v>3</v>
      </c>
      <c r="F35" s="195">
        <v>18</v>
      </c>
      <c r="G35" s="195">
        <v>30</v>
      </c>
      <c r="H35" s="196">
        <f t="shared" si="7"/>
        <v>0.66666666666666674</v>
      </c>
      <c r="I35" s="197">
        <f t="shared" si="8"/>
        <v>-0.94140625</v>
      </c>
      <c r="J35" s="196">
        <f t="shared" si="9"/>
        <v>1.1773940345368916E-3</v>
      </c>
      <c r="K35" s="198">
        <f t="shared" si="0"/>
        <v>5.0025012506253125E-3</v>
      </c>
      <c r="L35" s="195">
        <v>1954</v>
      </c>
      <c r="M35" s="195">
        <v>333</v>
      </c>
      <c r="N35" s="195">
        <v>36</v>
      </c>
      <c r="O35" s="195">
        <v>153</v>
      </c>
      <c r="P35" s="195">
        <v>150</v>
      </c>
      <c r="Q35" s="196">
        <f t="shared" si="10"/>
        <v>-1.9607843137254943E-2</v>
      </c>
      <c r="R35" s="197">
        <f t="shared" si="11"/>
        <v>-0.92323439099283522</v>
      </c>
      <c r="S35" s="196">
        <f t="shared" si="12"/>
        <v>2.1553272505208708E-3</v>
      </c>
      <c r="T35" s="198">
        <f t="shared" si="1"/>
        <v>2.5012506253126562E-2</v>
      </c>
      <c r="U35" s="195">
        <v>5685</v>
      </c>
      <c r="V35" s="195">
        <v>1075</v>
      </c>
      <c r="W35" s="195">
        <v>261</v>
      </c>
      <c r="X35" s="195">
        <v>480</v>
      </c>
      <c r="Y35" s="195">
        <v>624</v>
      </c>
      <c r="Z35" s="196">
        <f t="shared" si="13"/>
        <v>0.30000000000000004</v>
      </c>
      <c r="AA35" s="197">
        <f t="shared" si="14"/>
        <v>-0.89023746701846962</v>
      </c>
      <c r="AB35" s="196">
        <f t="shared" si="15"/>
        <v>1.6041007395829851E-3</v>
      </c>
      <c r="AC35" s="198">
        <f t="shared" si="2"/>
        <v>0.1040520260130065</v>
      </c>
      <c r="AD35" s="195">
        <v>13574</v>
      </c>
      <c r="AE35" s="195">
        <v>3972</v>
      </c>
      <c r="AF35" s="195">
        <v>1324</v>
      </c>
      <c r="AG35" s="195">
        <v>2154</v>
      </c>
      <c r="AH35" s="195">
        <v>2581</v>
      </c>
      <c r="AI35" s="196">
        <f t="shared" si="16"/>
        <v>0.1982358402971216</v>
      </c>
      <c r="AJ35" s="197">
        <f t="shared" si="17"/>
        <v>-0.80985707971121257</v>
      </c>
      <c r="AK35" s="196">
        <f t="shared" si="18"/>
        <v>1.5084181538504696E-3</v>
      </c>
      <c r="AL35" s="198">
        <f t="shared" si="3"/>
        <v>0.43038185759546438</v>
      </c>
      <c r="AM35" s="195">
        <v>5500</v>
      </c>
      <c r="AN35" s="195">
        <v>1845</v>
      </c>
      <c r="AO35" s="195">
        <v>426</v>
      </c>
      <c r="AP35" s="195">
        <v>965</v>
      </c>
      <c r="AQ35" s="195">
        <v>1222</v>
      </c>
      <c r="AR35" s="196">
        <f t="shared" si="19"/>
        <v>0.26632124352331599</v>
      </c>
      <c r="AS35" s="197">
        <f t="shared" si="20"/>
        <v>-0.77781818181818185</v>
      </c>
      <c r="AT35" s="196">
        <f t="shared" si="21"/>
        <v>2.4197157329045697E-3</v>
      </c>
      <c r="AU35" s="198">
        <f t="shared" si="4"/>
        <v>0.20376855094213772</v>
      </c>
      <c r="AV35" s="195">
        <v>27225</v>
      </c>
      <c r="AW35" s="195">
        <v>7685</v>
      </c>
      <c r="AX35" s="195">
        <v>2050</v>
      </c>
      <c r="AY35" s="195">
        <v>3770</v>
      </c>
      <c r="AZ35" s="195">
        <v>4607</v>
      </c>
      <c r="BA35" s="196">
        <f t="shared" si="22"/>
        <v>0.22201591511936347</v>
      </c>
      <c r="BB35" s="197">
        <f t="shared" si="23"/>
        <v>-0.83078053259871443</v>
      </c>
      <c r="BC35" s="196">
        <f t="shared" si="24"/>
        <v>1.7061951884332781E-3</v>
      </c>
      <c r="BD35" s="198">
        <f t="shared" si="5"/>
        <v>0.76821744205436049</v>
      </c>
      <c r="BE35" s="195">
        <v>38608</v>
      </c>
      <c r="BF35" s="195">
        <v>10784</v>
      </c>
      <c r="BG35" s="195">
        <v>3233</v>
      </c>
      <c r="BH35" s="195">
        <v>4926</v>
      </c>
      <c r="BI35" s="195">
        <v>5997</v>
      </c>
      <c r="BJ35" s="196">
        <f t="shared" si="25"/>
        <v>0.21741778319123028</v>
      </c>
      <c r="BK35" s="197">
        <f t="shared" si="26"/>
        <v>-0.84466949854952345</v>
      </c>
      <c r="BL35" s="196">
        <f t="shared" si="27"/>
        <v>1.7497483478489211E-3</v>
      </c>
      <c r="BM35" s="198">
        <f t="shared" si="6"/>
        <v>1</v>
      </c>
    </row>
    <row r="36" spans="1:65" x14ac:dyDescent="0.25">
      <c r="A36" s="206" t="s">
        <v>385</v>
      </c>
      <c r="B36" s="194" t="s">
        <v>218</v>
      </c>
      <c r="C36" s="195">
        <v>29</v>
      </c>
      <c r="D36" s="195">
        <v>19</v>
      </c>
      <c r="E36" s="195">
        <v>0</v>
      </c>
      <c r="F36" s="195">
        <v>23</v>
      </c>
      <c r="G36" s="195">
        <v>97</v>
      </c>
      <c r="H36" s="196">
        <f t="shared" si="7"/>
        <v>3.2173913043478262</v>
      </c>
      <c r="I36" s="197">
        <f t="shared" si="8"/>
        <v>2.3448275862068964</v>
      </c>
      <c r="J36" s="196">
        <f t="shared" si="9"/>
        <v>3.8069073783359498E-3</v>
      </c>
      <c r="K36" s="198">
        <f t="shared" si="0"/>
        <v>2.6795580110497239E-2</v>
      </c>
      <c r="L36" s="195">
        <v>128</v>
      </c>
      <c r="M36" s="195">
        <v>73</v>
      </c>
      <c r="N36" s="195">
        <v>10</v>
      </c>
      <c r="O36" s="195">
        <v>83</v>
      </c>
      <c r="P36" s="195">
        <v>122</v>
      </c>
      <c r="Q36" s="196">
        <f t="shared" si="10"/>
        <v>0.46987951807228923</v>
      </c>
      <c r="R36" s="197">
        <f t="shared" si="11"/>
        <v>-4.6875E-2</v>
      </c>
      <c r="S36" s="196">
        <f t="shared" si="12"/>
        <v>1.7529994970903082E-3</v>
      </c>
      <c r="T36" s="198">
        <f t="shared" si="1"/>
        <v>3.3701657458563537E-2</v>
      </c>
      <c r="U36" s="195">
        <v>183</v>
      </c>
      <c r="V36" s="195">
        <v>123</v>
      </c>
      <c r="W36" s="195">
        <v>49</v>
      </c>
      <c r="X36" s="195">
        <v>225</v>
      </c>
      <c r="Y36" s="195">
        <v>326</v>
      </c>
      <c r="Z36" s="196">
        <f t="shared" si="13"/>
        <v>0.44888888888888889</v>
      </c>
      <c r="AA36" s="197">
        <f t="shared" si="14"/>
        <v>0.78142076502732238</v>
      </c>
      <c r="AB36" s="196">
        <f t="shared" si="15"/>
        <v>8.3803980946162366E-4</v>
      </c>
      <c r="AC36" s="198">
        <f t="shared" si="2"/>
        <v>9.0055248618784528E-2</v>
      </c>
      <c r="AD36" s="195">
        <v>770</v>
      </c>
      <c r="AE36" s="195">
        <v>477</v>
      </c>
      <c r="AF36" s="195">
        <v>111</v>
      </c>
      <c r="AG36" s="195">
        <v>919</v>
      </c>
      <c r="AH36" s="195">
        <v>1573</v>
      </c>
      <c r="AI36" s="196">
        <f t="shared" si="16"/>
        <v>0.71164309031556039</v>
      </c>
      <c r="AJ36" s="197">
        <f t="shared" si="17"/>
        <v>1.0428571428571427</v>
      </c>
      <c r="AK36" s="196">
        <f t="shared" si="18"/>
        <v>9.1931102518666744E-4</v>
      </c>
      <c r="AL36" s="198">
        <f t="shared" si="3"/>
        <v>0.43453038674033151</v>
      </c>
      <c r="AM36" s="195">
        <v>534</v>
      </c>
      <c r="AN36" s="195">
        <v>297</v>
      </c>
      <c r="AO36" s="195">
        <v>88</v>
      </c>
      <c r="AP36" s="195">
        <v>758</v>
      </c>
      <c r="AQ36" s="195">
        <v>790</v>
      </c>
      <c r="AR36" s="196">
        <f t="shared" si="19"/>
        <v>4.2216358839050061E-2</v>
      </c>
      <c r="AS36" s="197">
        <f t="shared" si="20"/>
        <v>0.47940074906367047</v>
      </c>
      <c r="AT36" s="196">
        <f t="shared" si="21"/>
        <v>1.5643006783916612E-3</v>
      </c>
      <c r="AU36" s="198">
        <f t="shared" si="4"/>
        <v>0.21823204419889503</v>
      </c>
      <c r="AV36" s="195">
        <v>1644</v>
      </c>
      <c r="AW36" s="195">
        <v>1003</v>
      </c>
      <c r="AX36" s="195">
        <v>258</v>
      </c>
      <c r="AY36" s="195">
        <v>2008</v>
      </c>
      <c r="AZ36" s="195">
        <v>2908</v>
      </c>
      <c r="BA36" s="196">
        <f t="shared" si="22"/>
        <v>0.44820717131474108</v>
      </c>
      <c r="BB36" s="197">
        <f t="shared" si="23"/>
        <v>0.76885644768856443</v>
      </c>
      <c r="BC36" s="196">
        <f t="shared" si="24"/>
        <v>1.0769732164019909E-3</v>
      </c>
      <c r="BD36" s="198">
        <f t="shared" si="5"/>
        <v>0.80331491712707181</v>
      </c>
      <c r="BE36" s="195">
        <v>2273</v>
      </c>
      <c r="BF36" s="195">
        <v>1337</v>
      </c>
      <c r="BG36" s="195">
        <v>340</v>
      </c>
      <c r="BH36" s="195">
        <v>2461</v>
      </c>
      <c r="BI36" s="195">
        <v>3620</v>
      </c>
      <c r="BJ36" s="196">
        <f t="shared" si="25"/>
        <v>0.47094676960585136</v>
      </c>
      <c r="BK36" s="197">
        <f t="shared" si="26"/>
        <v>0.59260888693356795</v>
      </c>
      <c r="BL36" s="196">
        <f t="shared" si="27"/>
        <v>1.0562096080061856E-3</v>
      </c>
      <c r="BM36" s="198">
        <f t="shared" si="6"/>
        <v>1</v>
      </c>
    </row>
    <row r="37" spans="1:65" x14ac:dyDescent="0.25">
      <c r="A37" s="199" t="s">
        <v>386</v>
      </c>
      <c r="B37" s="200" t="s">
        <v>386</v>
      </c>
      <c r="C37" s="201">
        <f>C12-SUM(C13:C36)</f>
        <v>3629</v>
      </c>
      <c r="D37" s="201">
        <f>D12-SUM(D13:D36)</f>
        <v>1122</v>
      </c>
      <c r="E37" s="201">
        <f>E12-SUM(E13:E36)</f>
        <v>822</v>
      </c>
      <c r="F37" s="201">
        <f>F12-SUM(F13:F36)</f>
        <v>1585</v>
      </c>
      <c r="G37" s="201">
        <f>G12-SUM(G13:G36)</f>
        <v>2034</v>
      </c>
      <c r="H37" s="202">
        <f t="shared" si="7"/>
        <v>0.28328075709779177</v>
      </c>
      <c r="I37" s="203">
        <f t="shared" si="8"/>
        <v>-0.43951501791127034</v>
      </c>
      <c r="J37" s="202">
        <f t="shared" si="9"/>
        <v>7.982731554160126E-2</v>
      </c>
      <c r="K37" s="204">
        <f t="shared" si="0"/>
        <v>1.1539574386002735E-2</v>
      </c>
      <c r="L37" s="201">
        <f>L12-SUM(L13:L36)</f>
        <v>20214</v>
      </c>
      <c r="M37" s="201">
        <f>M12-SUM(M13:M36)</f>
        <v>6465</v>
      </c>
      <c r="N37" s="201">
        <f>N12-SUM(N13:N36)</f>
        <v>590</v>
      </c>
      <c r="O37" s="201">
        <f>O12-SUM(O13:O36)</f>
        <v>5605</v>
      </c>
      <c r="P37" s="201">
        <f>P12-SUM(P13:P36)</f>
        <v>6796</v>
      </c>
      <c r="Q37" s="202">
        <f t="shared" si="10"/>
        <v>0.21248884924174849</v>
      </c>
      <c r="R37" s="203">
        <f t="shared" si="11"/>
        <v>-0.66379736816068069</v>
      </c>
      <c r="S37" s="202">
        <f t="shared" si="12"/>
        <v>9.7650693296932253E-2</v>
      </c>
      <c r="T37" s="204">
        <f t="shared" si="1"/>
        <v>3.8556021399840011E-2</v>
      </c>
      <c r="U37" s="201">
        <f>U12-SUM(U13:U36)</f>
        <v>30858</v>
      </c>
      <c r="V37" s="201">
        <f>V12-SUM(V13:V36)</f>
        <v>9276</v>
      </c>
      <c r="W37" s="201">
        <f>W12-SUM(W13:W36)</f>
        <v>18179</v>
      </c>
      <c r="X37" s="201">
        <f>X12-SUM(X13:X36)</f>
        <v>41434</v>
      </c>
      <c r="Y37" s="201">
        <f>Y12-SUM(Y13:Y36)</f>
        <v>35454</v>
      </c>
      <c r="Z37" s="202">
        <f t="shared" si="13"/>
        <v>-0.14432591591446642</v>
      </c>
      <c r="AA37" s="203">
        <f t="shared" si="14"/>
        <v>0.14894030721368856</v>
      </c>
      <c r="AB37" s="202">
        <f t="shared" si="15"/>
        <v>9.1140685290344803E-2</v>
      </c>
      <c r="AC37" s="204">
        <f t="shared" si="2"/>
        <v>0.20114261075778808</v>
      </c>
      <c r="AD37" s="201">
        <f>AD12-SUM(AD13:AD36)</f>
        <v>72177</v>
      </c>
      <c r="AE37" s="201">
        <f>AE12-SUM(AE13:AE36)</f>
        <v>20192</v>
      </c>
      <c r="AF37" s="201">
        <f>AF12-SUM(AF13:AF36)</f>
        <v>24623</v>
      </c>
      <c r="AG37" s="201">
        <f>AG12-SUM(AG13:AG36)</f>
        <v>57180</v>
      </c>
      <c r="AH37" s="201">
        <f>AH12-SUM(AH13:AH36)</f>
        <v>70763</v>
      </c>
      <c r="AI37" s="202">
        <f t="shared" si="16"/>
        <v>0.23754809373906971</v>
      </c>
      <c r="AJ37" s="203">
        <f t="shared" si="17"/>
        <v>-1.9590728348365838E-2</v>
      </c>
      <c r="AK37" s="202">
        <f t="shared" si="18"/>
        <v>4.1356138636544276E-2</v>
      </c>
      <c r="AL37" s="204">
        <f t="shared" si="3"/>
        <v>0.40146258715669197</v>
      </c>
      <c r="AM37" s="201">
        <f>AM12-SUM(AM13:AM36)</f>
        <v>14056</v>
      </c>
      <c r="AN37" s="201">
        <f>AN12-SUM(AN13:AN36)</f>
        <v>5538</v>
      </c>
      <c r="AO37" s="201">
        <f>AO12-SUM(AO13:AO36)</f>
        <v>7591</v>
      </c>
      <c r="AP37" s="201">
        <f>AP12-SUM(AP13:AP36)</f>
        <v>18785</v>
      </c>
      <c r="AQ37" s="201">
        <f>AQ12-SUM(AQ13:AQ36)</f>
        <v>19421</v>
      </c>
      <c r="AR37" s="202">
        <f t="shared" si="19"/>
        <v>3.3856800638807583E-2</v>
      </c>
      <c r="AS37" s="203">
        <f t="shared" si="20"/>
        <v>0.38168753557199775</v>
      </c>
      <c r="AT37" s="202">
        <f t="shared" si="21"/>
        <v>3.8456055031701838E-2</v>
      </c>
      <c r="AU37" s="204">
        <f t="shared" si="4"/>
        <v>0.11018194402682355</v>
      </c>
      <c r="AV37" s="201">
        <f>AV12-SUM(AV13:AV36)</f>
        <v>140934</v>
      </c>
      <c r="AW37" s="201">
        <f>AW12-SUM(AW13:AW36)</f>
        <v>52100</v>
      </c>
      <c r="AX37" s="201">
        <f>AX12-SUM(AX13:AX36)</f>
        <v>51805</v>
      </c>
      <c r="AY37" s="201">
        <f>AY12-SUM(AY13:AY36)</f>
        <v>124589</v>
      </c>
      <c r="AZ37" s="201">
        <f>AZ12-SUM(AZ13:AZ36)</f>
        <v>134468</v>
      </c>
      <c r="BA37" s="202">
        <f t="shared" si="22"/>
        <v>7.9292714445095447E-2</v>
      </c>
      <c r="BB37" s="203">
        <f t="shared" si="23"/>
        <v>-4.5879631600607373E-2</v>
      </c>
      <c r="BC37" s="202">
        <f t="shared" si="24"/>
        <v>4.9800011851149559E-2</v>
      </c>
      <c r="BD37" s="204">
        <f t="shared" si="5"/>
        <v>0.76288273772714632</v>
      </c>
      <c r="BE37" s="201">
        <f>BE12-SUM(BE13:BE36)</f>
        <v>176489</v>
      </c>
      <c r="BF37" s="201">
        <f>BF12-SUM(BF13:BF36)</f>
        <v>68165</v>
      </c>
      <c r="BG37" s="201">
        <f>BG12-SUM(BG13:BG36)</f>
        <v>77228</v>
      </c>
      <c r="BH37" s="201">
        <f>BH12-SUM(BH13:BH36)</f>
        <v>166855</v>
      </c>
      <c r="BI37" s="201">
        <f>BI12-SUM(BI13:BI36)</f>
        <v>176263</v>
      </c>
      <c r="BJ37" s="202">
        <f t="shared" si="25"/>
        <v>5.6384285757094421E-2</v>
      </c>
      <c r="BK37" s="203">
        <f t="shared" si="26"/>
        <v>-1.2805330643835822E-3</v>
      </c>
      <c r="BL37" s="202">
        <f t="shared" si="27"/>
        <v>5.1428363020992893E-2</v>
      </c>
      <c r="BM37" s="204">
        <f t="shared" si="6"/>
        <v>1</v>
      </c>
    </row>
    <row r="38" spans="1:65" ht="6" customHeight="1" x14ac:dyDescent="0.25">
      <c r="C38" s="121"/>
      <c r="D38" s="121"/>
      <c r="E38" s="121"/>
      <c r="F38" s="121"/>
      <c r="G38" s="121"/>
      <c r="H38" s="121"/>
      <c r="L38" s="121"/>
      <c r="M38" s="121"/>
      <c r="N38" s="121"/>
      <c r="O38" s="121"/>
      <c r="P38" s="121"/>
      <c r="Q38" s="121"/>
      <c r="U38" s="121"/>
      <c r="V38" s="121"/>
      <c r="W38" s="121"/>
      <c r="X38" s="121"/>
      <c r="Y38" s="121"/>
      <c r="Z38" s="121"/>
      <c r="AD38" s="121"/>
      <c r="AE38" s="121"/>
      <c r="AF38" s="121"/>
      <c r="AG38" s="121"/>
      <c r="AH38" s="121"/>
      <c r="AI38" s="121"/>
      <c r="AM38" s="121"/>
      <c r="AN38" s="121"/>
      <c r="AO38" s="121"/>
      <c r="AP38" s="121"/>
      <c r="AQ38" s="121"/>
      <c r="AR38" s="121"/>
      <c r="AV38" s="121"/>
      <c r="AW38" s="121"/>
      <c r="AX38" s="121"/>
      <c r="AY38" s="121"/>
      <c r="AZ38" s="121"/>
      <c r="BA38" s="121"/>
      <c r="BE38" s="121"/>
      <c r="BF38" s="121"/>
      <c r="BG38" s="121"/>
      <c r="BH38" s="121"/>
      <c r="BI38" s="121"/>
      <c r="BJ38" s="121"/>
    </row>
    <row r="39" spans="1:65" ht="6" customHeight="1" x14ac:dyDescent="0.25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</row>
    <row r="40" spans="1:65" x14ac:dyDescent="0.25">
      <c r="B40" s="49" t="s">
        <v>108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25" right="0.25" top="0.75" bottom="0.75" header="0.3" footer="0.3"/>
  <pageSetup paperSize="9" scale="43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75942-ADF6-4150-A6F5-645E35F1CF25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52" t="s">
        <v>387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</row>
    <row r="4" spans="1:30" ht="6" customHeight="1" x14ac:dyDescent="0.25"/>
    <row r="5" spans="1:30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2"/>
    </row>
    <row r="6" spans="1:30" s="184" customFormat="1" ht="72" customHeight="1" x14ac:dyDescent="0.25">
      <c r="B6" s="180"/>
      <c r="C6" s="225">
        <v>2018</v>
      </c>
      <c r="D6" s="225">
        <v>2019</v>
      </c>
      <c r="E6" s="225">
        <v>2020</v>
      </c>
      <c r="F6" s="225">
        <v>2021</v>
      </c>
      <c r="G6" s="225">
        <v>2022</v>
      </c>
      <c r="H6" s="182" t="str">
        <f>CONCATENATE("var. ",RIGHT(G6,2),"/",RIGHT(F6,2))</f>
        <v>var. 22/21</v>
      </c>
      <c r="I6" s="182" t="str">
        <f>CONCATENATE("var. ",RIGHT(G6,2),"/",RIGHT(D6,2))</f>
        <v>var. 22/19</v>
      </c>
      <c r="J6" s="182" t="str">
        <f>CONCATENATE("Cuota s/ total lugares de residencia ",RIGHT(G6,4))</f>
        <v>Cuota s/ total lugares de residencia 2022</v>
      </c>
      <c r="K6" s="183" t="str">
        <f>CONCATENATE("cuota s/ Canarias ",RIGHT(G6,4))</f>
        <v>cuota s/ Canarias 2022</v>
      </c>
      <c r="L6" s="225">
        <v>2018</v>
      </c>
      <c r="M6" s="225">
        <v>2019</v>
      </c>
      <c r="N6" s="225">
        <v>2020</v>
      </c>
      <c r="O6" s="225">
        <v>2021</v>
      </c>
      <c r="P6" s="225">
        <v>2022</v>
      </c>
      <c r="Q6" s="182" t="str">
        <f>CONCATENATE("var. ",RIGHT(P6,2),"/",RIGHT(O6,2))</f>
        <v>var. 22/21</v>
      </c>
      <c r="R6" s="182" t="str">
        <f>CONCATENATE("var. ",RIGHT(P6,2),"/",RIGHT(M6,2))</f>
        <v>var. 22/19</v>
      </c>
      <c r="S6" s="182" t="str">
        <f>CONCATENATE("Cuota s/ total lugares de residencia ",RIGHT(P6,4))</f>
        <v>Cuota s/ total lugares de residencia 2022</v>
      </c>
      <c r="T6" s="183" t="str">
        <f>CONCATENATE("cuota s/ Canarias ",RIGHT(P6,4))</f>
        <v>cuota s/ Canarias 2022</v>
      </c>
      <c r="U6" s="225">
        <v>2018</v>
      </c>
      <c r="V6" s="225">
        <v>2019</v>
      </c>
      <c r="W6" s="225">
        <v>2020</v>
      </c>
      <c r="X6" s="225">
        <v>2021</v>
      </c>
      <c r="Y6" s="225">
        <v>2022</v>
      </c>
      <c r="Z6" s="182" t="str">
        <f>CONCATENATE("var. ",RIGHT(Y6,2),"/",RIGHT(X6,2))</f>
        <v>var. 22/21</v>
      </c>
      <c r="AA6" s="182" t="str">
        <f>CONCATENATE("var. ",RIGHT(Y6,2),"/",RIGHT(V6,2))</f>
        <v>var. 22/19</v>
      </c>
      <c r="AB6" s="182" t="str">
        <f>CONCATENATE("Cuota s/ total lugares de residencia ",RIGHT(Y6,4))</f>
        <v>Cuota s/ total lugares de residencia 2022</v>
      </c>
      <c r="AC6" s="183" t="str">
        <f>CONCATENATE("cuota s/ Canarias ",RIGHT(Y6,4))</f>
        <v>cuota s/ Canarias 2022</v>
      </c>
    </row>
    <row r="7" spans="1:30" x14ac:dyDescent="0.25">
      <c r="A7" s="1" t="s">
        <v>0</v>
      </c>
      <c r="B7" s="185" t="s">
        <v>134</v>
      </c>
      <c r="C7" s="186">
        <v>13460559</v>
      </c>
      <c r="D7" s="186">
        <v>13140461</v>
      </c>
      <c r="E7" s="186">
        <v>4156146</v>
      </c>
      <c r="F7" s="186">
        <v>6295130</v>
      </c>
      <c r="G7" s="186">
        <v>12449338</v>
      </c>
      <c r="H7" s="187">
        <f>IFERROR(G7/F7-1,"-")</f>
        <v>0.97761412393389802</v>
      </c>
      <c r="I7" s="187">
        <f>IFERROR(G7/D7-1,"-")</f>
        <v>-5.25950345273275E-2</v>
      </c>
      <c r="J7" s="187">
        <f>G7/G$7</f>
        <v>1</v>
      </c>
      <c r="K7" s="188">
        <f>G7/$G7</f>
        <v>1</v>
      </c>
      <c r="L7" s="186">
        <v>3847262</v>
      </c>
      <c r="M7" s="186">
        <v>3784870</v>
      </c>
      <c r="N7" s="186">
        <v>1235446</v>
      </c>
      <c r="O7" s="186">
        <v>1829409</v>
      </c>
      <c r="P7" s="186">
        <v>3316536</v>
      </c>
      <c r="Q7" s="187">
        <f>IFERROR(P7/O7-1,"-")</f>
        <v>0.81290023171417647</v>
      </c>
      <c r="R7" s="187">
        <f>IFERROR(P7/M7-1,"-")</f>
        <v>-0.1237384639366742</v>
      </c>
      <c r="S7" s="187">
        <f>P7/P$7</f>
        <v>1</v>
      </c>
      <c r="T7" s="188">
        <f>P7/$G7</f>
        <v>0.26640259907795899</v>
      </c>
      <c r="U7" s="186">
        <v>4872456</v>
      </c>
      <c r="V7" s="186">
        <v>4831573</v>
      </c>
      <c r="W7" s="186">
        <v>1565303</v>
      </c>
      <c r="X7" s="186">
        <v>2335438</v>
      </c>
      <c r="Y7" s="186">
        <v>4757683</v>
      </c>
      <c r="Z7" s="187">
        <f>IFERROR(Y7/X7-1,"-")</f>
        <v>1.0371694731352319</v>
      </c>
      <c r="AA7" s="187">
        <f>IFERROR(Y7/V7-1,"-")</f>
        <v>-1.5293156079810855E-2</v>
      </c>
      <c r="AB7" s="187">
        <f>Y7/Y$7</f>
        <v>1</v>
      </c>
      <c r="AC7" s="188">
        <f>Y7/$G7</f>
        <v>0.3821635335147941</v>
      </c>
      <c r="AD7" s="121"/>
    </row>
    <row r="8" spans="1:30" x14ac:dyDescent="0.25">
      <c r="A8" s="1" t="s">
        <v>166</v>
      </c>
      <c r="B8" s="189" t="s">
        <v>167</v>
      </c>
      <c r="C8" s="190">
        <v>2469952</v>
      </c>
      <c r="D8" s="190">
        <v>2680211</v>
      </c>
      <c r="E8" s="190">
        <v>1213596</v>
      </c>
      <c r="F8" s="190">
        <v>2187932</v>
      </c>
      <c r="G8" s="190">
        <v>2692202</v>
      </c>
      <c r="H8" s="191">
        <f>IFERROR(G8/F8-1,"-")</f>
        <v>0.23047791247625615</v>
      </c>
      <c r="I8" s="192">
        <f t="shared" ref="I8:I36" si="0">IFERROR(G8/D8-1,"-")</f>
        <v>4.4739014950687661E-3</v>
      </c>
      <c r="J8" s="191">
        <f>G8/G$7</f>
        <v>0.21625262323185376</v>
      </c>
      <c r="K8" s="193">
        <f>G8/$G8</f>
        <v>1</v>
      </c>
      <c r="L8" s="190">
        <v>756973</v>
      </c>
      <c r="M8" s="190">
        <v>908418</v>
      </c>
      <c r="N8" s="190">
        <v>426489</v>
      </c>
      <c r="O8" s="190">
        <v>753799</v>
      </c>
      <c r="P8" s="190">
        <v>876714</v>
      </c>
      <c r="Q8" s="191">
        <f>IFERROR(P8/O8-1,"-")</f>
        <v>0.16306070981786913</v>
      </c>
      <c r="R8" s="192">
        <f t="shared" ref="R8:R36" si="1">IFERROR(P8/M8-1,"-")</f>
        <v>-3.4900233152579507E-2</v>
      </c>
      <c r="S8" s="191">
        <f>P8/P$7</f>
        <v>0.26434629384393837</v>
      </c>
      <c r="T8" s="193">
        <f>P8/$G8</f>
        <v>0.3256494126369418</v>
      </c>
      <c r="U8" s="190">
        <v>1028693</v>
      </c>
      <c r="V8" s="190">
        <v>1047557</v>
      </c>
      <c r="W8" s="190">
        <v>456683</v>
      </c>
      <c r="X8" s="190">
        <v>800301</v>
      </c>
      <c r="Y8" s="190">
        <v>1016781</v>
      </c>
      <c r="Z8" s="191">
        <f>IFERROR(Y8/X8-1,"-")</f>
        <v>0.27049822504282761</v>
      </c>
      <c r="AA8" s="192">
        <f t="shared" ref="AA8:AA36" si="2">IFERROR(Y8/V8-1,"-")</f>
        <v>-2.9378830937123235E-2</v>
      </c>
      <c r="AB8" s="191">
        <f>Y8/Y$7</f>
        <v>0.21371348196170278</v>
      </c>
      <c r="AC8" s="193">
        <f>Y8/$G8</f>
        <v>0.37767634077977802</v>
      </c>
      <c r="AD8" s="121"/>
    </row>
    <row r="9" spans="1:30" x14ac:dyDescent="0.25">
      <c r="A9" s="206" t="s">
        <v>98</v>
      </c>
      <c r="B9" s="194" t="s">
        <v>98</v>
      </c>
      <c r="C9" s="195">
        <v>1237955</v>
      </c>
      <c r="D9" s="195">
        <v>1328000</v>
      </c>
      <c r="E9" s="195">
        <v>655907</v>
      </c>
      <c r="F9" s="195">
        <v>1213921</v>
      </c>
      <c r="G9" s="195">
        <v>1280131</v>
      </c>
      <c r="H9" s="196">
        <f>IFERROR(G9/F9-1,"-")</f>
        <v>5.4542264282436914E-2</v>
      </c>
      <c r="I9" s="197">
        <f t="shared" si="0"/>
        <v>-3.6045933734939806E-2</v>
      </c>
      <c r="J9" s="196">
        <f>G9/G$7</f>
        <v>0.10282723466902417</v>
      </c>
      <c r="K9" s="198">
        <f>G9/$G9</f>
        <v>1</v>
      </c>
      <c r="L9" s="195">
        <v>468136</v>
      </c>
      <c r="M9" s="195">
        <v>556320</v>
      </c>
      <c r="N9" s="195">
        <v>291692</v>
      </c>
      <c r="O9" s="195">
        <v>511444</v>
      </c>
      <c r="P9" s="195">
        <v>509752</v>
      </c>
      <c r="Q9" s="196">
        <f>IFERROR(P9/O9-1,"-")</f>
        <v>-3.3082800854052907E-3</v>
      </c>
      <c r="R9" s="197">
        <f t="shared" si="1"/>
        <v>-8.3707218866839184E-2</v>
      </c>
      <c r="S9" s="196">
        <f>P9/P$7</f>
        <v>0.15370012567329286</v>
      </c>
      <c r="T9" s="198">
        <f>P9/$G9</f>
        <v>0.39820299641208595</v>
      </c>
      <c r="U9" s="195">
        <v>422456</v>
      </c>
      <c r="V9" s="195">
        <v>415150</v>
      </c>
      <c r="W9" s="195">
        <v>208389</v>
      </c>
      <c r="X9" s="195">
        <v>416048</v>
      </c>
      <c r="Y9" s="195">
        <v>423208</v>
      </c>
      <c r="Z9" s="196">
        <f>IFERROR(Y9/X9-1,"-")</f>
        <v>1.7209552743914225E-2</v>
      </c>
      <c r="AA9" s="197">
        <f t="shared" si="2"/>
        <v>1.9409851860773264E-2</v>
      </c>
      <c r="AB9" s="196">
        <f>Y9/Y$7</f>
        <v>8.8952542655742303E-2</v>
      </c>
      <c r="AC9" s="198">
        <f>Y9/$G9</f>
        <v>0.33059741542076554</v>
      </c>
      <c r="AD9" s="121"/>
    </row>
    <row r="10" spans="1:30" x14ac:dyDescent="0.25">
      <c r="A10" s="206" t="s">
        <v>171</v>
      </c>
      <c r="B10" s="194" t="s">
        <v>171</v>
      </c>
      <c r="C10" s="195">
        <v>1231997</v>
      </c>
      <c r="D10" s="195">
        <v>1352211</v>
      </c>
      <c r="E10" s="195">
        <v>557689</v>
      </c>
      <c r="F10" s="195">
        <v>974011</v>
      </c>
      <c r="G10" s="195">
        <v>1412071</v>
      </c>
      <c r="H10" s="196">
        <f>IFERROR(G10/F10-1,"-")</f>
        <v>0.449748514133824</v>
      </c>
      <c r="I10" s="197">
        <f t="shared" si="0"/>
        <v>4.426823920231393E-2</v>
      </c>
      <c r="J10" s="196">
        <f>G10/G$7</f>
        <v>0.1134253885628296</v>
      </c>
      <c r="K10" s="198">
        <f>G10/$G10</f>
        <v>1</v>
      </c>
      <c r="L10" s="195">
        <v>288837</v>
      </c>
      <c r="M10" s="195">
        <v>352098</v>
      </c>
      <c r="N10" s="195">
        <v>134797</v>
      </c>
      <c r="O10" s="195">
        <v>242355</v>
      </c>
      <c r="P10" s="195">
        <v>366962</v>
      </c>
      <c r="Q10" s="196">
        <f>IFERROR(P10/O10-1,"-")</f>
        <v>0.51415072930205685</v>
      </c>
      <c r="R10" s="197">
        <f t="shared" si="1"/>
        <v>4.2215519542854629E-2</v>
      </c>
      <c r="S10" s="196">
        <f>P10/P$7</f>
        <v>0.11064616817064551</v>
      </c>
      <c r="T10" s="198">
        <f>P10/$G10</f>
        <v>0.25987503461228223</v>
      </c>
      <c r="U10" s="195">
        <v>606237</v>
      </c>
      <c r="V10" s="195">
        <v>632407</v>
      </c>
      <c r="W10" s="195">
        <v>248294</v>
      </c>
      <c r="X10" s="195">
        <v>384253</v>
      </c>
      <c r="Y10" s="195">
        <v>593573</v>
      </c>
      <c r="Z10" s="196">
        <f>IFERROR(Y10/X10-1,"-")</f>
        <v>0.54474525898301374</v>
      </c>
      <c r="AA10" s="197">
        <f t="shared" si="2"/>
        <v>-6.1406657421565591E-2</v>
      </c>
      <c r="AB10" s="196">
        <f>Y10/Y$7</f>
        <v>0.12476093930596048</v>
      </c>
      <c r="AC10" s="198">
        <f>Y10/$G10</f>
        <v>0.42035634185533166</v>
      </c>
      <c r="AD10" s="121"/>
    </row>
    <row r="11" spans="1:30" x14ac:dyDescent="0.25">
      <c r="A11" s="1" t="s">
        <v>405</v>
      </c>
      <c r="B11" s="189" t="s">
        <v>179</v>
      </c>
      <c r="C11" s="190">
        <v>10990607</v>
      </c>
      <c r="D11" s="190">
        <v>10460250</v>
      </c>
      <c r="E11" s="190">
        <v>2942550</v>
      </c>
      <c r="F11" s="190">
        <v>4107198</v>
      </c>
      <c r="G11" s="190">
        <v>9757136</v>
      </c>
      <c r="H11" s="191">
        <f>IFERROR(G11/F11-1,"-")</f>
        <v>1.3756186090858051</v>
      </c>
      <c r="I11" s="192">
        <f t="shared" si="0"/>
        <v>-6.7217705121770499E-2</v>
      </c>
      <c r="J11" s="191">
        <f>G11/G$7</f>
        <v>0.78374737676814621</v>
      </c>
      <c r="K11" s="193">
        <f>G11/$G11</f>
        <v>1</v>
      </c>
      <c r="L11" s="190">
        <v>3090289</v>
      </c>
      <c r="M11" s="190">
        <v>2876452</v>
      </c>
      <c r="N11" s="190">
        <v>808957</v>
      </c>
      <c r="O11" s="190">
        <v>1075610</v>
      </c>
      <c r="P11" s="190">
        <v>2439822</v>
      </c>
      <c r="Q11" s="191">
        <f>IFERROR(P11/O11-1,"-")</f>
        <v>1.268314723738158</v>
      </c>
      <c r="R11" s="192">
        <f t="shared" si="1"/>
        <v>-0.15179464145412469</v>
      </c>
      <c r="S11" s="191">
        <f>P11/P$7</f>
        <v>0.73565370615606163</v>
      </c>
      <c r="T11" s="193">
        <f>P11/$G11</f>
        <v>0.25005513913099092</v>
      </c>
      <c r="U11" s="190">
        <v>3843763</v>
      </c>
      <c r="V11" s="190">
        <v>3784016</v>
      </c>
      <c r="W11" s="190">
        <v>1108620</v>
      </c>
      <c r="X11" s="190">
        <v>1535137</v>
      </c>
      <c r="Y11" s="190">
        <v>3740902</v>
      </c>
      <c r="Z11" s="191">
        <f>IFERROR(Y11/X11-1,"-")</f>
        <v>1.436852215795724</v>
      </c>
      <c r="AA11" s="192">
        <f t="shared" si="2"/>
        <v>-1.1393715037145702E-2</v>
      </c>
      <c r="AB11" s="191">
        <f>Y11/Y$7</f>
        <v>0.78628651803829719</v>
      </c>
      <c r="AC11" s="193">
        <f>Y11/$G11</f>
        <v>0.38340164572882862</v>
      </c>
      <c r="AD11" s="121"/>
    </row>
    <row r="12" spans="1:30" x14ac:dyDescent="0.25">
      <c r="A12" s="206" t="s">
        <v>183</v>
      </c>
      <c r="B12" s="194" t="s">
        <v>183</v>
      </c>
      <c r="C12" s="195">
        <v>3957578</v>
      </c>
      <c r="D12" s="195">
        <v>3883925</v>
      </c>
      <c r="E12" s="195">
        <v>919089</v>
      </c>
      <c r="F12" s="195">
        <v>958995</v>
      </c>
      <c r="G12" s="195">
        <v>3763014</v>
      </c>
      <c r="H12" s="196">
        <f t="shared" ref="H12:H36" si="3">IFERROR(G12/F12-1,"-")</f>
        <v>2.9239140975708944</v>
      </c>
      <c r="I12" s="197">
        <f t="shared" si="0"/>
        <v>-3.1131136672309601E-2</v>
      </c>
      <c r="J12" s="196">
        <f t="shared" ref="J12:J36" si="4">G12/G$7</f>
        <v>0.30226619278872496</v>
      </c>
      <c r="K12" s="198">
        <f t="shared" ref="K12:K36" si="5">G12/$G12</f>
        <v>1</v>
      </c>
      <c r="L12" s="195">
        <v>712445</v>
      </c>
      <c r="M12" s="195">
        <v>662102</v>
      </c>
      <c r="N12" s="195">
        <v>138718</v>
      </c>
      <c r="O12" s="195">
        <v>149378</v>
      </c>
      <c r="P12" s="195">
        <v>587386</v>
      </c>
      <c r="Q12" s="196">
        <f t="shared" ref="Q12:Q36" si="6">IFERROR(P12/O12-1,"-")</f>
        <v>2.9322122400889019</v>
      </c>
      <c r="R12" s="197">
        <f t="shared" si="1"/>
        <v>-0.11284666108847274</v>
      </c>
      <c r="S12" s="196">
        <f t="shared" ref="S12:S36" si="7">P12/P$7</f>
        <v>0.17710828406506066</v>
      </c>
      <c r="T12" s="198">
        <f t="shared" ref="T12:T36" si="8">P12/$G12</f>
        <v>0.15609455611911091</v>
      </c>
      <c r="U12" s="195">
        <v>1692213</v>
      </c>
      <c r="V12" s="195">
        <v>1721079</v>
      </c>
      <c r="W12" s="195">
        <v>436137</v>
      </c>
      <c r="X12" s="195">
        <v>446045</v>
      </c>
      <c r="Y12" s="195">
        <v>1722453</v>
      </c>
      <c r="Z12" s="196">
        <f t="shared" ref="Z12:Z36" si="9">IFERROR(Y12/X12-1,"-")</f>
        <v>2.8616126175610086</v>
      </c>
      <c r="AA12" s="197">
        <f t="shared" si="2"/>
        <v>7.983363924608522E-4</v>
      </c>
      <c r="AB12" s="196">
        <f t="shared" ref="AB12:AB36" si="10">Y12/Y$7</f>
        <v>0.36203610034548328</v>
      </c>
      <c r="AC12" s="198">
        <f t="shared" ref="AC12:AC36" si="11">Y12/$G12</f>
        <v>0.45773228587509907</v>
      </c>
      <c r="AD12" s="121"/>
    </row>
    <row r="13" spans="1:30" x14ac:dyDescent="0.25">
      <c r="A13" s="206" t="s">
        <v>187</v>
      </c>
      <c r="B13" s="194" t="s">
        <v>187</v>
      </c>
      <c r="C13" s="195">
        <v>2410944</v>
      </c>
      <c r="D13" s="195">
        <v>2062560</v>
      </c>
      <c r="E13" s="195">
        <v>608567</v>
      </c>
      <c r="F13" s="195">
        <v>975958</v>
      </c>
      <c r="G13" s="195">
        <v>1701446</v>
      </c>
      <c r="H13" s="196">
        <f t="shared" si="3"/>
        <v>0.74335985769879431</v>
      </c>
      <c r="I13" s="197">
        <f t="shared" si="0"/>
        <v>-0.17508048250717556</v>
      </c>
      <c r="J13" s="196">
        <f t="shared" si="4"/>
        <v>0.13666959640745557</v>
      </c>
      <c r="K13" s="198">
        <f t="shared" si="5"/>
        <v>1</v>
      </c>
      <c r="L13" s="195">
        <v>687605</v>
      </c>
      <c r="M13" s="195">
        <v>574270</v>
      </c>
      <c r="N13" s="195">
        <v>164634</v>
      </c>
      <c r="O13" s="195">
        <v>269763</v>
      </c>
      <c r="P13" s="195">
        <v>482557</v>
      </c>
      <c r="Q13" s="196">
        <f t="shared" si="6"/>
        <v>0.78881833312945071</v>
      </c>
      <c r="R13" s="197">
        <f t="shared" si="1"/>
        <v>-0.15970362373099767</v>
      </c>
      <c r="S13" s="196">
        <f t="shared" si="7"/>
        <v>0.14550030513764964</v>
      </c>
      <c r="T13" s="198">
        <f t="shared" si="8"/>
        <v>0.28361581854493179</v>
      </c>
      <c r="U13" s="195">
        <v>580856</v>
      </c>
      <c r="V13" s="195">
        <v>491040</v>
      </c>
      <c r="W13" s="195">
        <v>138922</v>
      </c>
      <c r="X13" s="195">
        <v>222501</v>
      </c>
      <c r="Y13" s="195">
        <v>385709</v>
      </c>
      <c r="Z13" s="196">
        <f t="shared" si="9"/>
        <v>0.73351580442335096</v>
      </c>
      <c r="AA13" s="197">
        <f t="shared" si="2"/>
        <v>-0.21450594656239819</v>
      </c>
      <c r="AB13" s="196">
        <f t="shared" si="10"/>
        <v>8.1070764908044532E-2</v>
      </c>
      <c r="AC13" s="198">
        <f t="shared" si="11"/>
        <v>0.22669482310928468</v>
      </c>
      <c r="AD13" s="121"/>
    </row>
    <row r="14" spans="1:30" x14ac:dyDescent="0.25">
      <c r="A14" s="206" t="s">
        <v>191</v>
      </c>
      <c r="B14" s="194" t="s">
        <v>191</v>
      </c>
      <c r="C14" s="195">
        <v>504329</v>
      </c>
      <c r="D14" s="195">
        <v>480257</v>
      </c>
      <c r="E14" s="195">
        <v>157525</v>
      </c>
      <c r="F14" s="195">
        <v>336107</v>
      </c>
      <c r="G14" s="195">
        <v>542162</v>
      </c>
      <c r="H14" s="196">
        <f t="shared" si="3"/>
        <v>0.61306369697745056</v>
      </c>
      <c r="I14" s="197">
        <f t="shared" si="0"/>
        <v>0.12889973493358764</v>
      </c>
      <c r="J14" s="196">
        <f t="shared" si="4"/>
        <v>4.3549464236572258E-2</v>
      </c>
      <c r="K14" s="198">
        <f t="shared" si="5"/>
        <v>1</v>
      </c>
      <c r="L14" s="195">
        <v>91597</v>
      </c>
      <c r="M14" s="195">
        <v>82367</v>
      </c>
      <c r="N14" s="195">
        <v>24981</v>
      </c>
      <c r="O14" s="195">
        <v>56905</v>
      </c>
      <c r="P14" s="195">
        <v>89440</v>
      </c>
      <c r="Q14" s="196">
        <f t="shared" si="6"/>
        <v>0.57174237764695546</v>
      </c>
      <c r="R14" s="197">
        <f t="shared" si="1"/>
        <v>8.5871769033714962E-2</v>
      </c>
      <c r="S14" s="196">
        <f t="shared" si="7"/>
        <v>2.6967896624671042E-2</v>
      </c>
      <c r="T14" s="198">
        <f t="shared" si="8"/>
        <v>0.16496914206454896</v>
      </c>
      <c r="U14" s="195">
        <v>162041</v>
      </c>
      <c r="V14" s="195">
        <v>166950</v>
      </c>
      <c r="W14" s="195">
        <v>58766</v>
      </c>
      <c r="X14" s="195">
        <v>128102</v>
      </c>
      <c r="Y14" s="195">
        <v>197280</v>
      </c>
      <c r="Z14" s="196">
        <f t="shared" si="9"/>
        <v>0.54002279433576361</v>
      </c>
      <c r="AA14" s="197">
        <f t="shared" si="2"/>
        <v>0.18167115902964959</v>
      </c>
      <c r="AB14" s="196">
        <f t="shared" si="10"/>
        <v>4.1465562123411751E-2</v>
      </c>
      <c r="AC14" s="198">
        <f t="shared" si="11"/>
        <v>0.36387647972377257</v>
      </c>
      <c r="AD14" s="121"/>
    </row>
    <row r="15" spans="1:30" x14ac:dyDescent="0.25">
      <c r="A15" s="206" t="s">
        <v>200</v>
      </c>
      <c r="B15" s="194" t="s">
        <v>200</v>
      </c>
      <c r="C15" s="195">
        <v>506021</v>
      </c>
      <c r="D15" s="195">
        <v>471579</v>
      </c>
      <c r="E15" s="195">
        <v>130947</v>
      </c>
      <c r="F15" s="195">
        <v>269719</v>
      </c>
      <c r="G15" s="195">
        <v>543959</v>
      </c>
      <c r="H15" s="196">
        <f t="shared" si="3"/>
        <v>1.0167618892254531</v>
      </c>
      <c r="I15" s="197">
        <f t="shared" si="0"/>
        <v>0.15348435787004933</v>
      </c>
      <c r="J15" s="196">
        <f t="shared" si="4"/>
        <v>4.3693809261183207E-2</v>
      </c>
      <c r="K15" s="198">
        <f t="shared" si="5"/>
        <v>1</v>
      </c>
      <c r="L15" s="195">
        <v>205666</v>
      </c>
      <c r="M15" s="195">
        <v>205086</v>
      </c>
      <c r="N15" s="195">
        <v>51977</v>
      </c>
      <c r="O15" s="195">
        <v>112213</v>
      </c>
      <c r="P15" s="195">
        <v>229292</v>
      </c>
      <c r="Q15" s="196">
        <f t="shared" si="6"/>
        <v>1.0433639596125226</v>
      </c>
      <c r="R15" s="197">
        <f t="shared" si="1"/>
        <v>0.11802853437094685</v>
      </c>
      <c r="S15" s="196">
        <f t="shared" si="7"/>
        <v>6.9135990081217263E-2</v>
      </c>
      <c r="T15" s="198">
        <f t="shared" si="8"/>
        <v>0.42152441636226262</v>
      </c>
      <c r="U15" s="195">
        <v>146606</v>
      </c>
      <c r="V15" s="195">
        <v>137818</v>
      </c>
      <c r="W15" s="195">
        <v>39662</v>
      </c>
      <c r="X15" s="195">
        <v>93209</v>
      </c>
      <c r="Y15" s="195">
        <v>169583</v>
      </c>
      <c r="Z15" s="196">
        <f t="shared" si="9"/>
        <v>0.8193843942108594</v>
      </c>
      <c r="AA15" s="197">
        <f t="shared" si="2"/>
        <v>0.2304851325661379</v>
      </c>
      <c r="AB15" s="196">
        <f t="shared" si="10"/>
        <v>3.5644030928500284E-2</v>
      </c>
      <c r="AC15" s="198">
        <f t="shared" si="11"/>
        <v>0.31175695227029976</v>
      </c>
      <c r="AD15" s="121"/>
    </row>
    <row r="16" spans="1:30" x14ac:dyDescent="0.25">
      <c r="A16" s="206" t="s">
        <v>195</v>
      </c>
      <c r="B16" s="194" t="s">
        <v>195</v>
      </c>
      <c r="C16" s="195">
        <v>278298</v>
      </c>
      <c r="D16" s="195">
        <v>267157</v>
      </c>
      <c r="E16" s="195">
        <v>101026</v>
      </c>
      <c r="F16" s="195">
        <v>174782</v>
      </c>
      <c r="G16" s="195">
        <v>277777</v>
      </c>
      <c r="H16" s="196">
        <f t="shared" si="3"/>
        <v>0.58927692783009689</v>
      </c>
      <c r="I16" s="197">
        <f t="shared" si="0"/>
        <v>3.9751906182506902E-2</v>
      </c>
      <c r="J16" s="196">
        <f t="shared" si="4"/>
        <v>2.2312592043046788E-2</v>
      </c>
      <c r="K16" s="198">
        <f t="shared" si="5"/>
        <v>1</v>
      </c>
      <c r="L16" s="195">
        <v>84455</v>
      </c>
      <c r="M16" s="195">
        <v>79014</v>
      </c>
      <c r="N16" s="195">
        <v>24430</v>
      </c>
      <c r="O16" s="195">
        <v>49399</v>
      </c>
      <c r="P16" s="195">
        <v>81492</v>
      </c>
      <c r="Q16" s="196">
        <f t="shared" si="6"/>
        <v>0.6496690216401142</v>
      </c>
      <c r="R16" s="197">
        <f t="shared" si="1"/>
        <v>3.1361530867947351E-2</v>
      </c>
      <c r="S16" s="196">
        <f t="shared" si="7"/>
        <v>2.4571420301181715E-2</v>
      </c>
      <c r="T16" s="198">
        <f t="shared" si="8"/>
        <v>0.29337202144166002</v>
      </c>
      <c r="U16" s="195">
        <v>136223</v>
      </c>
      <c r="V16" s="195">
        <v>133862</v>
      </c>
      <c r="W16" s="195">
        <v>55544</v>
      </c>
      <c r="X16" s="195">
        <v>93337</v>
      </c>
      <c r="Y16" s="195">
        <v>146133</v>
      </c>
      <c r="Z16" s="196">
        <f t="shared" si="9"/>
        <v>0.56564920663831053</v>
      </c>
      <c r="AA16" s="197">
        <f t="shared" si="2"/>
        <v>9.1669032286982199E-2</v>
      </c>
      <c r="AB16" s="196">
        <f t="shared" si="10"/>
        <v>3.0715161140412256E-2</v>
      </c>
      <c r="AC16" s="198">
        <f t="shared" si="11"/>
        <v>0.52608027302476446</v>
      </c>
      <c r="AD16" s="121"/>
    </row>
    <row r="17" spans="1:30" x14ac:dyDescent="0.25">
      <c r="A17" s="206" t="s">
        <v>204</v>
      </c>
      <c r="B17" s="194" t="s">
        <v>204</v>
      </c>
      <c r="C17" s="195">
        <v>326431</v>
      </c>
      <c r="D17" s="195">
        <v>320557</v>
      </c>
      <c r="E17" s="195">
        <v>84493</v>
      </c>
      <c r="F17" s="195">
        <v>178760</v>
      </c>
      <c r="G17" s="195">
        <v>336348</v>
      </c>
      <c r="H17" s="196">
        <f t="shared" si="3"/>
        <v>0.88156187066457825</v>
      </c>
      <c r="I17" s="197">
        <f t="shared" si="0"/>
        <v>4.9261129845862062E-2</v>
      </c>
      <c r="J17" s="196">
        <f t="shared" si="4"/>
        <v>2.7017340199133481E-2</v>
      </c>
      <c r="K17" s="198">
        <f t="shared" si="5"/>
        <v>1</v>
      </c>
      <c r="L17" s="195">
        <v>73607</v>
      </c>
      <c r="M17" s="195">
        <v>71937</v>
      </c>
      <c r="N17" s="195">
        <v>18789</v>
      </c>
      <c r="O17" s="195">
        <v>30860</v>
      </c>
      <c r="P17" s="195">
        <v>65446</v>
      </c>
      <c r="Q17" s="196">
        <f t="shared" si="6"/>
        <v>1.1207388204795854</v>
      </c>
      <c r="R17" s="197">
        <f t="shared" si="1"/>
        <v>-9.0231730542002064E-2</v>
      </c>
      <c r="S17" s="196">
        <f t="shared" si="7"/>
        <v>1.9733239741706408E-2</v>
      </c>
      <c r="T17" s="198">
        <f t="shared" si="8"/>
        <v>0.1945782344476554</v>
      </c>
      <c r="U17" s="195">
        <v>135496</v>
      </c>
      <c r="V17" s="195">
        <v>132707</v>
      </c>
      <c r="W17" s="195">
        <v>36101</v>
      </c>
      <c r="X17" s="195">
        <v>74068</v>
      </c>
      <c r="Y17" s="195">
        <v>149766</v>
      </c>
      <c r="Z17" s="196">
        <f t="shared" si="9"/>
        <v>1.0220068045579738</v>
      </c>
      <c r="AA17" s="197">
        <f t="shared" si="2"/>
        <v>0.12854634646250762</v>
      </c>
      <c r="AB17" s="196">
        <f t="shared" si="10"/>
        <v>3.1478768131462311E-2</v>
      </c>
      <c r="AC17" s="198">
        <f t="shared" si="11"/>
        <v>0.44527096935316995</v>
      </c>
      <c r="AD17" s="121"/>
    </row>
    <row r="18" spans="1:30" x14ac:dyDescent="0.25">
      <c r="A18" s="206" t="s">
        <v>208</v>
      </c>
      <c r="B18" s="194" t="s">
        <v>208</v>
      </c>
      <c r="C18" s="195">
        <v>396998</v>
      </c>
      <c r="D18" s="195">
        <v>415087</v>
      </c>
      <c r="E18" s="195">
        <v>87662</v>
      </c>
      <c r="F18" s="195">
        <v>133076</v>
      </c>
      <c r="G18" s="195">
        <v>425400</v>
      </c>
      <c r="H18" s="196">
        <f t="shared" si="3"/>
        <v>2.1966695722744896</v>
      </c>
      <c r="I18" s="197">
        <f t="shared" si="0"/>
        <v>2.4845393857191311E-2</v>
      </c>
      <c r="J18" s="196">
        <f t="shared" si="4"/>
        <v>3.4170491635780155E-2</v>
      </c>
      <c r="K18" s="198">
        <f t="shared" si="5"/>
        <v>1</v>
      </c>
      <c r="L18" s="195">
        <v>59742</v>
      </c>
      <c r="M18" s="195">
        <v>60296</v>
      </c>
      <c r="N18" s="195">
        <v>12827</v>
      </c>
      <c r="O18" s="195">
        <v>18583</v>
      </c>
      <c r="P18" s="195">
        <v>58318</v>
      </c>
      <c r="Q18" s="196">
        <f t="shared" si="6"/>
        <v>2.138244632190712</v>
      </c>
      <c r="R18" s="197">
        <f t="shared" si="1"/>
        <v>-3.2804829507761757E-2</v>
      </c>
      <c r="S18" s="196">
        <f t="shared" si="7"/>
        <v>1.7584009339865449E-2</v>
      </c>
      <c r="T18" s="198">
        <f t="shared" si="8"/>
        <v>0.13708979783732958</v>
      </c>
      <c r="U18" s="195">
        <v>103187</v>
      </c>
      <c r="V18" s="195">
        <v>111075</v>
      </c>
      <c r="W18" s="195">
        <v>27214</v>
      </c>
      <c r="X18" s="195">
        <v>42715</v>
      </c>
      <c r="Y18" s="195">
        <v>134967</v>
      </c>
      <c r="Z18" s="196">
        <f t="shared" si="9"/>
        <v>2.1597097038511062</v>
      </c>
      <c r="AA18" s="197">
        <f t="shared" si="2"/>
        <v>0.2150979068197163</v>
      </c>
      <c r="AB18" s="196">
        <f t="shared" si="10"/>
        <v>2.8368220413171705E-2</v>
      </c>
      <c r="AC18" s="198">
        <f t="shared" si="11"/>
        <v>0.31727080394922424</v>
      </c>
      <c r="AD18" s="121"/>
    </row>
    <row r="19" spans="1:30" x14ac:dyDescent="0.25">
      <c r="A19" s="206" t="s">
        <v>230</v>
      </c>
      <c r="B19" s="194" t="s">
        <v>230</v>
      </c>
      <c r="C19" s="195">
        <v>201312</v>
      </c>
      <c r="D19" s="195">
        <v>177945</v>
      </c>
      <c r="E19" s="195">
        <v>68438</v>
      </c>
      <c r="F19" s="195">
        <v>148588</v>
      </c>
      <c r="G19" s="195">
        <v>244645</v>
      </c>
      <c r="H19" s="196">
        <f t="shared" si="3"/>
        <v>0.64646539424448801</v>
      </c>
      <c r="I19" s="197">
        <f t="shared" si="0"/>
        <v>0.37483492090252613</v>
      </c>
      <c r="J19" s="196">
        <f t="shared" si="4"/>
        <v>1.9651245712824249E-2</v>
      </c>
      <c r="K19" s="198">
        <f t="shared" si="5"/>
        <v>1</v>
      </c>
      <c r="L19" s="195">
        <v>44397</v>
      </c>
      <c r="M19" s="195">
        <v>42946</v>
      </c>
      <c r="N19" s="195">
        <v>12242</v>
      </c>
      <c r="O19" s="195">
        <v>26051</v>
      </c>
      <c r="P19" s="195">
        <v>56675</v>
      </c>
      <c r="Q19" s="196">
        <f t="shared" si="6"/>
        <v>1.1755402863613682</v>
      </c>
      <c r="R19" s="197">
        <f t="shared" si="1"/>
        <v>0.31968052903646438</v>
      </c>
      <c r="S19" s="196">
        <f t="shared" si="7"/>
        <v>1.7088612938318776E-2</v>
      </c>
      <c r="T19" s="198">
        <f t="shared" si="8"/>
        <v>0.23166220441864743</v>
      </c>
      <c r="U19" s="195">
        <v>56137</v>
      </c>
      <c r="V19" s="195">
        <v>53107</v>
      </c>
      <c r="W19" s="195">
        <v>29463</v>
      </c>
      <c r="X19" s="195">
        <v>60951</v>
      </c>
      <c r="Y19" s="195">
        <v>91265</v>
      </c>
      <c r="Z19" s="196">
        <f t="shared" si="9"/>
        <v>0.49735033059342748</v>
      </c>
      <c r="AA19" s="197">
        <f t="shared" si="2"/>
        <v>0.71851168395880016</v>
      </c>
      <c r="AB19" s="196">
        <f t="shared" si="10"/>
        <v>1.9182656768010814E-2</v>
      </c>
      <c r="AC19" s="198">
        <f t="shared" si="11"/>
        <v>0.37305074700075619</v>
      </c>
      <c r="AD19" s="121"/>
    </row>
    <row r="20" spans="1:30" x14ac:dyDescent="0.25">
      <c r="A20" s="206" t="s">
        <v>220</v>
      </c>
      <c r="B20" s="194" t="s">
        <v>220</v>
      </c>
      <c r="C20" s="195">
        <v>260586</v>
      </c>
      <c r="D20" s="195">
        <v>265609</v>
      </c>
      <c r="E20" s="195">
        <v>89418</v>
      </c>
      <c r="F20" s="195">
        <v>115957</v>
      </c>
      <c r="G20" s="195">
        <v>247342</v>
      </c>
      <c r="H20" s="196">
        <f t="shared" si="3"/>
        <v>1.1330493200065543</v>
      </c>
      <c r="I20" s="197">
        <f t="shared" si="0"/>
        <v>-6.8774024976563264E-2</v>
      </c>
      <c r="J20" s="196">
        <f t="shared" si="4"/>
        <v>1.9867883738075069E-2</v>
      </c>
      <c r="K20" s="198">
        <f t="shared" si="5"/>
        <v>1</v>
      </c>
      <c r="L20" s="195">
        <v>121009</v>
      </c>
      <c r="M20" s="195">
        <v>123945</v>
      </c>
      <c r="N20" s="195">
        <v>40096</v>
      </c>
      <c r="O20" s="195">
        <v>53229</v>
      </c>
      <c r="P20" s="195">
        <v>115963</v>
      </c>
      <c r="Q20" s="196">
        <f t="shared" si="6"/>
        <v>1.1785680737943602</v>
      </c>
      <c r="R20" s="197">
        <f t="shared" si="1"/>
        <v>-6.4399532050506303E-2</v>
      </c>
      <c r="S20" s="196">
        <f t="shared" si="7"/>
        <v>3.4965096112329251E-2</v>
      </c>
      <c r="T20" s="198">
        <f t="shared" si="8"/>
        <v>0.46883667149129543</v>
      </c>
      <c r="U20" s="195">
        <v>68669</v>
      </c>
      <c r="V20" s="195">
        <v>74390</v>
      </c>
      <c r="W20" s="195">
        <v>28784</v>
      </c>
      <c r="X20" s="195">
        <v>25400</v>
      </c>
      <c r="Y20" s="195">
        <v>62340</v>
      </c>
      <c r="Z20" s="196">
        <f t="shared" si="9"/>
        <v>1.4543307086614172</v>
      </c>
      <c r="AA20" s="197">
        <f t="shared" si="2"/>
        <v>-0.16198413765291031</v>
      </c>
      <c r="AB20" s="196">
        <f t="shared" si="10"/>
        <v>1.3103016741552558E-2</v>
      </c>
      <c r="AC20" s="198">
        <f t="shared" si="11"/>
        <v>0.25203968594092391</v>
      </c>
      <c r="AD20" s="121"/>
    </row>
    <row r="21" spans="1:30" x14ac:dyDescent="0.25">
      <c r="A21" s="206" t="s">
        <v>232</v>
      </c>
      <c r="B21" s="194" t="s">
        <v>232</v>
      </c>
      <c r="C21" s="195">
        <v>27056</v>
      </c>
      <c r="D21" s="195">
        <v>33166</v>
      </c>
      <c r="E21" s="195">
        <v>11522</v>
      </c>
      <c r="F21" s="195">
        <v>22352</v>
      </c>
      <c r="G21" s="195">
        <v>57117</v>
      </c>
      <c r="H21" s="196">
        <f t="shared" si="3"/>
        <v>1.5553418038654261</v>
      </c>
      <c r="I21" s="197">
        <f t="shared" si="0"/>
        <v>0.72215521920038594</v>
      </c>
      <c r="J21" s="196">
        <f t="shared" si="4"/>
        <v>4.5879547972751643E-3</v>
      </c>
      <c r="K21" s="198">
        <f t="shared" si="5"/>
        <v>1</v>
      </c>
      <c r="L21" s="195">
        <v>5195</v>
      </c>
      <c r="M21" s="195">
        <v>7414</v>
      </c>
      <c r="N21" s="195">
        <v>3229</v>
      </c>
      <c r="O21" s="195">
        <v>1481</v>
      </c>
      <c r="P21" s="195">
        <v>5172</v>
      </c>
      <c r="Q21" s="196">
        <f t="shared" si="6"/>
        <v>2.4922349763673193</v>
      </c>
      <c r="R21" s="197">
        <f t="shared" si="1"/>
        <v>-0.30240086323172377</v>
      </c>
      <c r="S21" s="196">
        <f t="shared" si="7"/>
        <v>1.5594584228846001E-3</v>
      </c>
      <c r="T21" s="198">
        <f t="shared" si="8"/>
        <v>9.0550974315877941E-2</v>
      </c>
      <c r="U21" s="195">
        <v>21450</v>
      </c>
      <c r="V21" s="195">
        <v>25367</v>
      </c>
      <c r="W21" s="195">
        <v>8090</v>
      </c>
      <c r="X21" s="195">
        <v>20409</v>
      </c>
      <c r="Y21" s="195">
        <v>51062</v>
      </c>
      <c r="Z21" s="196">
        <f t="shared" si="9"/>
        <v>1.5019354206477535</v>
      </c>
      <c r="AA21" s="197">
        <f t="shared" si="2"/>
        <v>1.0129301848858754</v>
      </c>
      <c r="AB21" s="196">
        <f t="shared" si="10"/>
        <v>1.0732535143682335E-2</v>
      </c>
      <c r="AC21" s="198">
        <f t="shared" si="11"/>
        <v>0.89398953026244377</v>
      </c>
      <c r="AD21" s="121"/>
    </row>
    <row r="22" spans="1:30" x14ac:dyDescent="0.25">
      <c r="A22" s="206" t="s">
        <v>212</v>
      </c>
      <c r="B22" s="194" t="s">
        <v>212</v>
      </c>
      <c r="C22" s="195">
        <v>162897</v>
      </c>
      <c r="D22" s="195">
        <v>145731</v>
      </c>
      <c r="E22" s="195">
        <v>37382</v>
      </c>
      <c r="F22" s="195">
        <v>85635</v>
      </c>
      <c r="G22" s="195">
        <v>128256</v>
      </c>
      <c r="H22" s="196">
        <f t="shared" si="3"/>
        <v>0.49770537747416355</v>
      </c>
      <c r="I22" s="197">
        <f t="shared" si="0"/>
        <v>-0.11991271589435326</v>
      </c>
      <c r="J22" s="196">
        <f t="shared" si="4"/>
        <v>1.0302234544519557E-2</v>
      </c>
      <c r="K22" s="198">
        <f t="shared" si="5"/>
        <v>1</v>
      </c>
      <c r="L22" s="195">
        <v>60919</v>
      </c>
      <c r="M22" s="195">
        <v>51135</v>
      </c>
      <c r="N22" s="195">
        <v>13137</v>
      </c>
      <c r="O22" s="195">
        <v>26494</v>
      </c>
      <c r="P22" s="195">
        <v>42041</v>
      </c>
      <c r="Q22" s="196">
        <f t="shared" si="6"/>
        <v>0.58681210840190223</v>
      </c>
      <c r="R22" s="197">
        <f t="shared" si="1"/>
        <v>-0.17784296470128091</v>
      </c>
      <c r="S22" s="196">
        <f t="shared" si="7"/>
        <v>1.2676177795145295E-2</v>
      </c>
      <c r="T22" s="198">
        <f t="shared" si="8"/>
        <v>0.32778973303393216</v>
      </c>
      <c r="U22" s="195">
        <v>47361</v>
      </c>
      <c r="V22" s="195">
        <v>41827</v>
      </c>
      <c r="W22" s="195">
        <v>11898</v>
      </c>
      <c r="X22" s="195">
        <v>31225</v>
      </c>
      <c r="Y22" s="195">
        <v>44226</v>
      </c>
      <c r="Z22" s="196">
        <f t="shared" si="9"/>
        <v>0.41636509207365902</v>
      </c>
      <c r="AA22" s="197">
        <f t="shared" si="2"/>
        <v>5.7355296817845014E-2</v>
      </c>
      <c r="AB22" s="196">
        <f t="shared" si="10"/>
        <v>9.2957012898925804E-3</v>
      </c>
      <c r="AC22" s="198">
        <f t="shared" si="11"/>
        <v>0.34482597305389223</v>
      </c>
      <c r="AD22" s="121"/>
    </row>
    <row r="23" spans="1:30" x14ac:dyDescent="0.25">
      <c r="A23" s="206" t="s">
        <v>226</v>
      </c>
      <c r="B23" s="194" t="s">
        <v>226</v>
      </c>
      <c r="C23" s="195">
        <v>547719</v>
      </c>
      <c r="D23" s="195">
        <v>502021</v>
      </c>
      <c r="E23" s="195">
        <v>179722</v>
      </c>
      <c r="F23" s="195">
        <v>117864</v>
      </c>
      <c r="G23" s="195">
        <v>268406</v>
      </c>
      <c r="H23" s="196">
        <f t="shared" si="3"/>
        <v>1.277251747777099</v>
      </c>
      <c r="I23" s="197">
        <f t="shared" si="0"/>
        <v>-0.4653490591031052</v>
      </c>
      <c r="J23" s="196">
        <f t="shared" si="4"/>
        <v>2.155986125527317E-2</v>
      </c>
      <c r="K23" s="198">
        <f t="shared" si="5"/>
        <v>1</v>
      </c>
      <c r="L23" s="195">
        <v>338581</v>
      </c>
      <c r="M23" s="195">
        <v>321461</v>
      </c>
      <c r="N23" s="195">
        <v>111368</v>
      </c>
      <c r="O23" s="195">
        <v>78348</v>
      </c>
      <c r="P23" s="195">
        <v>173011</v>
      </c>
      <c r="Q23" s="196">
        <f t="shared" si="6"/>
        <v>1.20823760657579</v>
      </c>
      <c r="R23" s="197">
        <f t="shared" si="1"/>
        <v>-0.46179785417204577</v>
      </c>
      <c r="S23" s="196">
        <f t="shared" si="7"/>
        <v>5.2166175793056373E-2</v>
      </c>
      <c r="T23" s="198">
        <f t="shared" si="8"/>
        <v>0.64458693173774062</v>
      </c>
      <c r="U23" s="195">
        <v>119807</v>
      </c>
      <c r="V23" s="195">
        <v>106028</v>
      </c>
      <c r="W23" s="195">
        <v>42711</v>
      </c>
      <c r="X23" s="195">
        <v>22147</v>
      </c>
      <c r="Y23" s="195">
        <v>56752</v>
      </c>
      <c r="Z23" s="196">
        <f t="shared" si="9"/>
        <v>1.5625141102632409</v>
      </c>
      <c r="AA23" s="197">
        <f t="shared" si="2"/>
        <v>-0.4647451616554118</v>
      </c>
      <c r="AB23" s="196">
        <f t="shared" si="10"/>
        <v>1.1928495446207745E-2</v>
      </c>
      <c r="AC23" s="198">
        <f t="shared" si="11"/>
        <v>0.21144087688054664</v>
      </c>
      <c r="AD23" s="121"/>
    </row>
    <row r="24" spans="1:30" x14ac:dyDescent="0.25">
      <c r="A24" s="206" t="s">
        <v>247</v>
      </c>
      <c r="B24" s="194" t="s">
        <v>384</v>
      </c>
      <c r="C24" s="195">
        <v>35965</v>
      </c>
      <c r="D24" s="195">
        <v>35672</v>
      </c>
      <c r="E24" s="195">
        <v>9649</v>
      </c>
      <c r="F24" s="195">
        <v>16630</v>
      </c>
      <c r="G24" s="195">
        <v>45436</v>
      </c>
      <c r="H24" s="196">
        <f t="shared" si="3"/>
        <v>1.7321707757065545</v>
      </c>
      <c r="I24" s="197">
        <f t="shared" si="0"/>
        <v>0.27371607983852875</v>
      </c>
      <c r="J24" s="196">
        <f t="shared" si="4"/>
        <v>3.6496719745258742E-3</v>
      </c>
      <c r="K24" s="198">
        <f t="shared" si="5"/>
        <v>1</v>
      </c>
      <c r="L24" s="195">
        <v>11661</v>
      </c>
      <c r="M24" s="195">
        <v>11311</v>
      </c>
      <c r="N24" s="195">
        <v>3146</v>
      </c>
      <c r="O24" s="195">
        <v>5416</v>
      </c>
      <c r="P24" s="195">
        <v>11611</v>
      </c>
      <c r="Q24" s="196">
        <f t="shared" si="6"/>
        <v>1.1438330871491877</v>
      </c>
      <c r="R24" s="197">
        <f t="shared" si="1"/>
        <v>2.6522853859075157E-2</v>
      </c>
      <c r="S24" s="196">
        <f t="shared" si="7"/>
        <v>3.500941946657597E-3</v>
      </c>
      <c r="T24" s="198">
        <f t="shared" si="8"/>
        <v>0.25554626287525312</v>
      </c>
      <c r="U24" s="195">
        <v>17417</v>
      </c>
      <c r="V24" s="195">
        <v>17037</v>
      </c>
      <c r="W24" s="195">
        <v>4482</v>
      </c>
      <c r="X24" s="195">
        <v>7560</v>
      </c>
      <c r="Y24" s="195">
        <v>26507</v>
      </c>
      <c r="Z24" s="196">
        <f t="shared" si="9"/>
        <v>2.5062169312169313</v>
      </c>
      <c r="AA24" s="197">
        <f t="shared" si="2"/>
        <v>0.55584903445442269</v>
      </c>
      <c r="AB24" s="196">
        <f t="shared" si="10"/>
        <v>5.5714094444711849E-3</v>
      </c>
      <c r="AC24" s="198">
        <f t="shared" si="11"/>
        <v>0.58339202394576983</v>
      </c>
      <c r="AD24" s="121"/>
    </row>
    <row r="25" spans="1:30" x14ac:dyDescent="0.25">
      <c r="A25" s="206" t="s">
        <v>222</v>
      </c>
      <c r="B25" s="194" t="s">
        <v>222</v>
      </c>
      <c r="C25" s="195">
        <v>221250</v>
      </c>
      <c r="D25" s="195">
        <v>213268</v>
      </c>
      <c r="E25" s="195">
        <v>82153</v>
      </c>
      <c r="F25" s="195">
        <v>49366</v>
      </c>
      <c r="G25" s="195">
        <v>140234</v>
      </c>
      <c r="H25" s="196">
        <f t="shared" si="3"/>
        <v>1.8407000769760562</v>
      </c>
      <c r="I25" s="197">
        <f t="shared" si="0"/>
        <v>-0.34245175084869739</v>
      </c>
      <c r="J25" s="196">
        <f t="shared" si="4"/>
        <v>1.1264374057480004E-2</v>
      </c>
      <c r="K25" s="198">
        <f t="shared" si="5"/>
        <v>1</v>
      </c>
      <c r="L25" s="195">
        <v>113455</v>
      </c>
      <c r="M25" s="195">
        <v>108822</v>
      </c>
      <c r="N25" s="195">
        <v>40276</v>
      </c>
      <c r="O25" s="195">
        <v>24261</v>
      </c>
      <c r="P25" s="195">
        <v>72439</v>
      </c>
      <c r="Q25" s="196">
        <f t="shared" si="6"/>
        <v>1.9858208647623758</v>
      </c>
      <c r="R25" s="197">
        <f t="shared" si="1"/>
        <v>-0.33433496903199722</v>
      </c>
      <c r="S25" s="196">
        <f t="shared" si="7"/>
        <v>2.1841765022300376E-2</v>
      </c>
      <c r="T25" s="198">
        <f t="shared" si="8"/>
        <v>0.516558038706733</v>
      </c>
      <c r="U25" s="195">
        <v>84450</v>
      </c>
      <c r="V25" s="195">
        <v>84811</v>
      </c>
      <c r="W25" s="195">
        <v>33820</v>
      </c>
      <c r="X25" s="195">
        <v>19710</v>
      </c>
      <c r="Y25" s="195">
        <v>55641</v>
      </c>
      <c r="Z25" s="196">
        <f t="shared" si="9"/>
        <v>1.8229832572298328</v>
      </c>
      <c r="AA25" s="197">
        <f t="shared" si="2"/>
        <v>-0.34394123403803756</v>
      </c>
      <c r="AB25" s="196">
        <f t="shared" si="10"/>
        <v>1.1694978417015172E-2</v>
      </c>
      <c r="AC25" s="198">
        <f t="shared" si="11"/>
        <v>0.39677253733046192</v>
      </c>
      <c r="AD25" s="121"/>
    </row>
    <row r="26" spans="1:30" x14ac:dyDescent="0.25">
      <c r="A26" s="206" t="s">
        <v>244</v>
      </c>
      <c r="B26" s="194" t="s">
        <v>245</v>
      </c>
      <c r="C26" s="195">
        <v>24411</v>
      </c>
      <c r="D26" s="195">
        <v>27888</v>
      </c>
      <c r="E26" s="195">
        <v>10880</v>
      </c>
      <c r="F26" s="195">
        <v>20006</v>
      </c>
      <c r="G26" s="195">
        <v>46277</v>
      </c>
      <c r="H26" s="196">
        <f t="shared" si="3"/>
        <v>1.3131560531840449</v>
      </c>
      <c r="I26" s="197">
        <f t="shared" si="0"/>
        <v>0.65938755020080331</v>
      </c>
      <c r="J26" s="196">
        <f t="shared" si="4"/>
        <v>3.7172257673460229E-3</v>
      </c>
      <c r="K26" s="198">
        <f t="shared" si="5"/>
        <v>1</v>
      </c>
      <c r="L26" s="195">
        <v>5257</v>
      </c>
      <c r="M26" s="195">
        <v>5738</v>
      </c>
      <c r="N26" s="195">
        <v>2193</v>
      </c>
      <c r="O26" s="195">
        <v>3622</v>
      </c>
      <c r="P26" s="195">
        <v>8886</v>
      </c>
      <c r="Q26" s="196">
        <f t="shared" si="6"/>
        <v>1.4533406957482056</v>
      </c>
      <c r="R26" s="197">
        <f t="shared" si="1"/>
        <v>0.54862321366329736</v>
      </c>
      <c r="S26" s="196">
        <f t="shared" si="7"/>
        <v>2.6793015363017316E-3</v>
      </c>
      <c r="T26" s="198">
        <f t="shared" si="8"/>
        <v>0.19201763294941332</v>
      </c>
      <c r="U26" s="195">
        <v>14538</v>
      </c>
      <c r="V26" s="195">
        <v>17159</v>
      </c>
      <c r="W26" s="195">
        <v>6665</v>
      </c>
      <c r="X26" s="195">
        <v>13296</v>
      </c>
      <c r="Y26" s="195">
        <v>28264</v>
      </c>
      <c r="Z26" s="196">
        <f t="shared" si="9"/>
        <v>1.1257521058965101</v>
      </c>
      <c r="AA26" s="197">
        <f t="shared" si="2"/>
        <v>0.64718223672708208</v>
      </c>
      <c r="AB26" s="196">
        <f t="shared" si="10"/>
        <v>5.9407068524741985E-3</v>
      </c>
      <c r="AC26" s="198">
        <f t="shared" si="11"/>
        <v>0.61075696350238784</v>
      </c>
      <c r="AD26" s="121"/>
    </row>
    <row r="27" spans="1:30" x14ac:dyDescent="0.25">
      <c r="A27" s="206" t="s">
        <v>236</v>
      </c>
      <c r="B27" s="194" t="s">
        <v>236</v>
      </c>
      <c r="C27" s="195">
        <v>17997</v>
      </c>
      <c r="D27" s="195">
        <v>18775</v>
      </c>
      <c r="E27" s="195">
        <v>6338</v>
      </c>
      <c r="F27" s="195">
        <v>16530</v>
      </c>
      <c r="G27" s="195">
        <v>31705</v>
      </c>
      <c r="H27" s="196">
        <f t="shared" si="3"/>
        <v>0.91802782819116757</v>
      </c>
      <c r="I27" s="197">
        <f t="shared" si="0"/>
        <v>0.68868175765645812</v>
      </c>
      <c r="J27" s="196">
        <f t="shared" si="4"/>
        <v>2.5467217614302063E-3</v>
      </c>
      <c r="K27" s="198">
        <f t="shared" si="5"/>
        <v>1</v>
      </c>
      <c r="L27" s="195">
        <v>3702</v>
      </c>
      <c r="M27" s="195">
        <v>3426</v>
      </c>
      <c r="N27" s="195">
        <v>1050</v>
      </c>
      <c r="O27" s="195">
        <v>2049</v>
      </c>
      <c r="P27" s="195">
        <v>5172</v>
      </c>
      <c r="Q27" s="196">
        <f t="shared" si="6"/>
        <v>1.5241581259150805</v>
      </c>
      <c r="R27" s="197">
        <f t="shared" si="1"/>
        <v>0.50963222416812615</v>
      </c>
      <c r="S27" s="196">
        <f t="shared" si="7"/>
        <v>1.5594584228846001E-3</v>
      </c>
      <c r="T27" s="198">
        <f t="shared" si="8"/>
        <v>0.16312884403090996</v>
      </c>
      <c r="U27" s="195">
        <v>10072</v>
      </c>
      <c r="V27" s="195">
        <v>10476</v>
      </c>
      <c r="W27" s="195">
        <v>4167</v>
      </c>
      <c r="X27" s="195">
        <v>12573</v>
      </c>
      <c r="Y27" s="195">
        <v>21097</v>
      </c>
      <c r="Z27" s="196">
        <f t="shared" si="9"/>
        <v>0.67796070945677256</v>
      </c>
      <c r="AA27" s="197">
        <f t="shared" si="2"/>
        <v>1.013841160748377</v>
      </c>
      <c r="AB27" s="196">
        <f t="shared" si="10"/>
        <v>4.4343013185199603E-3</v>
      </c>
      <c r="AC27" s="198">
        <f t="shared" si="11"/>
        <v>0.6654155495978552</v>
      </c>
      <c r="AD27" s="121"/>
    </row>
    <row r="28" spans="1:30" x14ac:dyDescent="0.25">
      <c r="A28" s="206" t="s">
        <v>224</v>
      </c>
      <c r="B28" s="194" t="s">
        <v>224</v>
      </c>
      <c r="C28" s="195">
        <v>326124</v>
      </c>
      <c r="D28" s="195">
        <v>321880</v>
      </c>
      <c r="E28" s="195">
        <v>105026</v>
      </c>
      <c r="F28" s="195">
        <v>57027</v>
      </c>
      <c r="G28" s="195">
        <v>199967</v>
      </c>
      <c r="H28" s="196">
        <f t="shared" si="3"/>
        <v>2.5065319936170587</v>
      </c>
      <c r="I28" s="197">
        <f t="shared" si="0"/>
        <v>-0.3787529514104635</v>
      </c>
      <c r="J28" s="196">
        <f t="shared" si="4"/>
        <v>1.60624605099484E-2</v>
      </c>
      <c r="K28" s="198">
        <f t="shared" si="5"/>
        <v>1</v>
      </c>
      <c r="L28" s="195">
        <v>246225</v>
      </c>
      <c r="M28" s="195">
        <v>242059</v>
      </c>
      <c r="N28" s="195">
        <v>76987</v>
      </c>
      <c r="O28" s="195">
        <v>45797</v>
      </c>
      <c r="P28" s="195">
        <v>154100</v>
      </c>
      <c r="Q28" s="196">
        <f t="shared" si="6"/>
        <v>2.3648492259318297</v>
      </c>
      <c r="R28" s="197">
        <f t="shared" si="1"/>
        <v>-0.36337834990642781</v>
      </c>
      <c r="S28" s="196">
        <f t="shared" si="7"/>
        <v>4.6464142104894988E-2</v>
      </c>
      <c r="T28" s="198">
        <f t="shared" si="8"/>
        <v>0.77062715348032429</v>
      </c>
      <c r="U28" s="195">
        <v>58644</v>
      </c>
      <c r="V28" s="195">
        <v>61542</v>
      </c>
      <c r="W28" s="195">
        <v>20813</v>
      </c>
      <c r="X28" s="195">
        <v>8200</v>
      </c>
      <c r="Y28" s="195">
        <v>34417</v>
      </c>
      <c r="Z28" s="196">
        <f t="shared" si="9"/>
        <v>3.1971951219512196</v>
      </c>
      <c r="AA28" s="197">
        <f t="shared" si="2"/>
        <v>-0.44075590653537422</v>
      </c>
      <c r="AB28" s="196">
        <f t="shared" si="10"/>
        <v>7.2339834326919216E-3</v>
      </c>
      <c r="AC28" s="198">
        <f t="shared" si="11"/>
        <v>0.17211339871078729</v>
      </c>
      <c r="AD28" s="121"/>
    </row>
    <row r="29" spans="1:30" x14ac:dyDescent="0.25">
      <c r="A29" s="206" t="s">
        <v>216</v>
      </c>
      <c r="B29" s="194" t="s">
        <v>216</v>
      </c>
      <c r="C29" s="195">
        <v>79253</v>
      </c>
      <c r="D29" s="195">
        <v>75266</v>
      </c>
      <c r="E29" s="195">
        <v>21607</v>
      </c>
      <c r="F29" s="195">
        <v>33631</v>
      </c>
      <c r="G29" s="195">
        <v>68970</v>
      </c>
      <c r="H29" s="196">
        <f t="shared" si="3"/>
        <v>1.0507864767625108</v>
      </c>
      <c r="I29" s="197">
        <f t="shared" si="0"/>
        <v>-8.364998804240964E-2</v>
      </c>
      <c r="J29" s="196">
        <f t="shared" si="4"/>
        <v>5.540053615702297E-3</v>
      </c>
      <c r="K29" s="198">
        <f t="shared" si="5"/>
        <v>1</v>
      </c>
      <c r="L29" s="195">
        <v>28977</v>
      </c>
      <c r="M29" s="195">
        <v>26871</v>
      </c>
      <c r="N29" s="195">
        <v>7484</v>
      </c>
      <c r="O29" s="195">
        <v>11145</v>
      </c>
      <c r="P29" s="195">
        <v>25341</v>
      </c>
      <c r="Q29" s="196">
        <f t="shared" si="6"/>
        <v>1.2737550471063259</v>
      </c>
      <c r="R29" s="197">
        <f t="shared" si="1"/>
        <v>-5.6938707156414026E-2</v>
      </c>
      <c r="S29" s="196">
        <f t="shared" si="7"/>
        <v>7.6408035371845805E-3</v>
      </c>
      <c r="T29" s="198">
        <f t="shared" si="8"/>
        <v>0.36742061765985212</v>
      </c>
      <c r="U29" s="195">
        <v>29690</v>
      </c>
      <c r="V29" s="195">
        <v>27683</v>
      </c>
      <c r="W29" s="195">
        <v>8544</v>
      </c>
      <c r="X29" s="195">
        <v>14012</v>
      </c>
      <c r="Y29" s="195">
        <v>25510</v>
      </c>
      <c r="Z29" s="196">
        <f t="shared" si="9"/>
        <v>0.82058235797887535</v>
      </c>
      <c r="AA29" s="197">
        <f t="shared" si="2"/>
        <v>-7.8495827764331949E-2</v>
      </c>
      <c r="AB29" s="196">
        <f t="shared" si="10"/>
        <v>5.3618536585981029E-3</v>
      </c>
      <c r="AC29" s="198">
        <f t="shared" si="11"/>
        <v>0.36987095838770478</v>
      </c>
      <c r="AD29" s="121"/>
    </row>
    <row r="30" spans="1:30" x14ac:dyDescent="0.25">
      <c r="A30" s="206" t="s">
        <v>242</v>
      </c>
      <c r="B30" s="194" t="s">
        <v>242</v>
      </c>
      <c r="C30" s="195">
        <v>31861</v>
      </c>
      <c r="D30" s="195">
        <v>30078</v>
      </c>
      <c r="E30" s="195">
        <v>11963</v>
      </c>
      <c r="F30" s="195">
        <v>41296</v>
      </c>
      <c r="G30" s="195">
        <v>60499</v>
      </c>
      <c r="H30" s="196">
        <f t="shared" si="3"/>
        <v>0.46500871755133666</v>
      </c>
      <c r="I30" s="197">
        <f t="shared" si="0"/>
        <v>1.0114036837555687</v>
      </c>
      <c r="J30" s="196">
        <f t="shared" si="4"/>
        <v>4.8596158285685552E-3</v>
      </c>
      <c r="K30" s="198">
        <f t="shared" si="5"/>
        <v>1</v>
      </c>
      <c r="L30" s="195">
        <v>7589</v>
      </c>
      <c r="M30" s="195">
        <v>7924</v>
      </c>
      <c r="N30" s="195">
        <v>2785</v>
      </c>
      <c r="O30" s="195">
        <v>8485</v>
      </c>
      <c r="P30" s="195">
        <v>11872</v>
      </c>
      <c r="Q30" s="196">
        <f t="shared" si="6"/>
        <v>0.39917501473187977</v>
      </c>
      <c r="R30" s="197">
        <f t="shared" si="1"/>
        <v>0.49823321554770317</v>
      </c>
      <c r="S30" s="196">
        <f t="shared" si="7"/>
        <v>3.5796385144017734E-3</v>
      </c>
      <c r="T30" s="198">
        <f t="shared" si="8"/>
        <v>0.1962346485065869</v>
      </c>
      <c r="U30" s="195">
        <v>9852</v>
      </c>
      <c r="V30" s="195">
        <v>10674</v>
      </c>
      <c r="W30" s="195">
        <v>6155</v>
      </c>
      <c r="X30" s="195">
        <v>20489</v>
      </c>
      <c r="Y30" s="195">
        <v>27620</v>
      </c>
      <c r="Z30" s="196">
        <f t="shared" si="9"/>
        <v>0.34804041192835178</v>
      </c>
      <c r="AA30" s="197">
        <f t="shared" si="2"/>
        <v>1.5875960277309349</v>
      </c>
      <c r="AB30" s="196">
        <f t="shared" si="10"/>
        <v>5.8053468463535717E-3</v>
      </c>
      <c r="AC30" s="198">
        <f t="shared" si="11"/>
        <v>0.45653647167721778</v>
      </c>
      <c r="AD30" s="121"/>
    </row>
    <row r="31" spans="1:30" x14ac:dyDescent="0.25">
      <c r="A31" s="206" t="s">
        <v>228</v>
      </c>
      <c r="B31" s="194" t="s">
        <v>228</v>
      </c>
      <c r="C31" s="195">
        <v>36528</v>
      </c>
      <c r="D31" s="195">
        <v>43152</v>
      </c>
      <c r="E31" s="195">
        <v>7872</v>
      </c>
      <c r="F31" s="195">
        <v>20714</v>
      </c>
      <c r="G31" s="195">
        <v>52681</v>
      </c>
      <c r="H31" s="196">
        <f t="shared" si="3"/>
        <v>1.5432557690450901</v>
      </c>
      <c r="I31" s="197">
        <f t="shared" si="0"/>
        <v>0.22082406377456443</v>
      </c>
      <c r="J31" s="196">
        <f t="shared" si="4"/>
        <v>4.231630629676855E-3</v>
      </c>
      <c r="K31" s="198">
        <f t="shared" si="5"/>
        <v>1</v>
      </c>
      <c r="L31" s="195">
        <v>16656</v>
      </c>
      <c r="M31" s="195">
        <v>17398</v>
      </c>
      <c r="N31" s="195">
        <v>2460</v>
      </c>
      <c r="O31" s="195">
        <v>6090</v>
      </c>
      <c r="P31" s="195">
        <v>18787</v>
      </c>
      <c r="Q31" s="196">
        <f t="shared" si="6"/>
        <v>2.0848932676518883</v>
      </c>
      <c r="R31" s="197">
        <f t="shared" si="1"/>
        <v>7.9836762846304143E-2</v>
      </c>
      <c r="S31" s="196">
        <f t="shared" si="7"/>
        <v>5.6646452804974831E-3</v>
      </c>
      <c r="T31" s="198">
        <f t="shared" si="8"/>
        <v>0.3566181355706991</v>
      </c>
      <c r="U31" s="195">
        <v>10610</v>
      </c>
      <c r="V31" s="195">
        <v>13370</v>
      </c>
      <c r="W31" s="195">
        <v>3627</v>
      </c>
      <c r="X31" s="195">
        <v>9571</v>
      </c>
      <c r="Y31" s="195">
        <v>20656</v>
      </c>
      <c r="Z31" s="196">
        <f t="shared" si="9"/>
        <v>1.1581861874412289</v>
      </c>
      <c r="AA31" s="197">
        <f t="shared" si="2"/>
        <v>0.5449513836948392</v>
      </c>
      <c r="AB31" s="196">
        <f t="shared" si="10"/>
        <v>4.3416091404156181E-3</v>
      </c>
      <c r="AC31" s="198">
        <f t="shared" si="11"/>
        <v>0.39209582202312027</v>
      </c>
      <c r="AD31" s="121"/>
    </row>
    <row r="32" spans="1:30" x14ac:dyDescent="0.25">
      <c r="A32" s="206" t="s">
        <v>238</v>
      </c>
      <c r="B32" s="194" t="s">
        <v>238</v>
      </c>
      <c r="C32" s="195">
        <v>19297</v>
      </c>
      <c r="D32" s="195">
        <v>19017</v>
      </c>
      <c r="E32" s="195">
        <v>5775</v>
      </c>
      <c r="F32" s="195">
        <v>12586</v>
      </c>
      <c r="G32" s="195">
        <v>29521</v>
      </c>
      <c r="H32" s="196">
        <f t="shared" si="3"/>
        <v>1.3455426664547909</v>
      </c>
      <c r="I32" s="197">
        <f t="shared" si="0"/>
        <v>0.55234789924804129</v>
      </c>
      <c r="J32" s="196">
        <f t="shared" si="4"/>
        <v>2.3712907465441133E-3</v>
      </c>
      <c r="K32" s="198">
        <f t="shared" si="5"/>
        <v>1</v>
      </c>
      <c r="L32" s="195">
        <v>4584</v>
      </c>
      <c r="M32" s="195">
        <v>5186</v>
      </c>
      <c r="N32" s="195">
        <v>1277</v>
      </c>
      <c r="O32" s="195">
        <v>2741</v>
      </c>
      <c r="P32" s="195">
        <v>6550</v>
      </c>
      <c r="Q32" s="196">
        <f t="shared" si="6"/>
        <v>1.3896388179496535</v>
      </c>
      <c r="R32" s="197">
        <f t="shared" si="1"/>
        <v>0.26301581180100264</v>
      </c>
      <c r="S32" s="196">
        <f t="shared" si="7"/>
        <v>1.9749521790205201E-3</v>
      </c>
      <c r="T32" s="198">
        <f t="shared" si="8"/>
        <v>0.22187595271162902</v>
      </c>
      <c r="U32" s="195">
        <v>9788</v>
      </c>
      <c r="V32" s="195">
        <v>10652</v>
      </c>
      <c r="W32" s="195">
        <v>3538</v>
      </c>
      <c r="X32" s="195">
        <v>8256</v>
      </c>
      <c r="Y32" s="195">
        <v>15242</v>
      </c>
      <c r="Z32" s="196">
        <f t="shared" si="9"/>
        <v>0.84617248062015493</v>
      </c>
      <c r="AA32" s="197">
        <f t="shared" si="2"/>
        <v>0.43090499436725493</v>
      </c>
      <c r="AB32" s="196">
        <f t="shared" si="10"/>
        <v>3.2036602690847624E-3</v>
      </c>
      <c r="AC32" s="198">
        <f t="shared" si="11"/>
        <v>0.51631042308864872</v>
      </c>
      <c r="AD32" s="121"/>
    </row>
    <row r="33" spans="1:31" x14ac:dyDescent="0.25">
      <c r="A33" s="206" t="s">
        <v>234</v>
      </c>
      <c r="B33" s="194" t="s">
        <v>234</v>
      </c>
      <c r="C33" s="195">
        <v>11648</v>
      </c>
      <c r="D33" s="195">
        <v>11191</v>
      </c>
      <c r="E33" s="195">
        <v>5837</v>
      </c>
      <c r="F33" s="195">
        <v>16696</v>
      </c>
      <c r="G33" s="195">
        <v>16883</v>
      </c>
      <c r="H33" s="196">
        <f t="shared" si="3"/>
        <v>1.1200287494010475E-2</v>
      </c>
      <c r="I33" s="197">
        <f t="shared" si="0"/>
        <v>0.50862300062550259</v>
      </c>
      <c r="J33" s="196">
        <f t="shared" si="4"/>
        <v>1.3561363664477582E-3</v>
      </c>
      <c r="K33" s="198">
        <f t="shared" si="5"/>
        <v>1</v>
      </c>
      <c r="L33" s="195">
        <v>4913</v>
      </c>
      <c r="M33" s="195">
        <v>4057</v>
      </c>
      <c r="N33" s="195">
        <v>1814</v>
      </c>
      <c r="O33" s="195">
        <v>5469</v>
      </c>
      <c r="P33" s="195">
        <v>5867</v>
      </c>
      <c r="Q33" s="196">
        <f t="shared" si="6"/>
        <v>7.2773816054123142E-2</v>
      </c>
      <c r="R33" s="197">
        <f t="shared" si="1"/>
        <v>0.44614246980527494</v>
      </c>
      <c r="S33" s="196">
        <f t="shared" si="7"/>
        <v>1.7690144174524263E-3</v>
      </c>
      <c r="T33" s="198">
        <f t="shared" si="8"/>
        <v>0.3475093289107386</v>
      </c>
      <c r="U33" s="195">
        <v>2990</v>
      </c>
      <c r="V33" s="195">
        <v>2802</v>
      </c>
      <c r="W33" s="195">
        <v>1721</v>
      </c>
      <c r="X33" s="195">
        <v>4449</v>
      </c>
      <c r="Y33" s="195">
        <v>4975</v>
      </c>
      <c r="Z33" s="196">
        <f t="shared" si="9"/>
        <v>0.11822881546414932</v>
      </c>
      <c r="AA33" s="197">
        <f t="shared" si="2"/>
        <v>0.77551748750892213</v>
      </c>
      <c r="AB33" s="196">
        <f t="shared" si="10"/>
        <v>1.0456770659163295E-3</v>
      </c>
      <c r="AC33" s="198">
        <f t="shared" si="11"/>
        <v>0.29467511698157911</v>
      </c>
      <c r="AD33" s="121"/>
    </row>
    <row r="34" spans="1:31" x14ac:dyDescent="0.25">
      <c r="A34" s="206" t="s">
        <v>240</v>
      </c>
      <c r="B34" s="194" t="s">
        <v>240</v>
      </c>
      <c r="C34" s="195">
        <v>63500</v>
      </c>
      <c r="D34" s="195">
        <v>68274</v>
      </c>
      <c r="E34" s="195">
        <v>15605</v>
      </c>
      <c r="F34" s="195">
        <v>9893</v>
      </c>
      <c r="G34" s="195">
        <v>13393</v>
      </c>
      <c r="H34" s="196">
        <f t="shared" si="3"/>
        <v>0.3537855049024563</v>
      </c>
      <c r="I34" s="197">
        <f t="shared" si="0"/>
        <v>-0.80383454902305418</v>
      </c>
      <c r="J34" s="196">
        <f t="shared" si="4"/>
        <v>1.0758001750775824E-3</v>
      </c>
      <c r="K34" s="198">
        <f t="shared" si="5"/>
        <v>1</v>
      </c>
      <c r="L34" s="195">
        <v>6088</v>
      </c>
      <c r="M34" s="195">
        <v>6092</v>
      </c>
      <c r="N34" s="195">
        <v>2446</v>
      </c>
      <c r="O34" s="195">
        <v>2464</v>
      </c>
      <c r="P34" s="195">
        <v>3199</v>
      </c>
      <c r="Q34" s="196">
        <f t="shared" si="6"/>
        <v>0.29829545454545459</v>
      </c>
      <c r="R34" s="197">
        <f t="shared" si="1"/>
        <v>-0.47488509520682864</v>
      </c>
      <c r="S34" s="196">
        <f t="shared" si="7"/>
        <v>9.6456061384528921E-4</v>
      </c>
      <c r="T34" s="198">
        <f t="shared" si="8"/>
        <v>0.2388561188680654</v>
      </c>
      <c r="U34" s="195">
        <v>53207</v>
      </c>
      <c r="V34" s="195">
        <v>58773</v>
      </c>
      <c r="W34" s="195">
        <v>11884</v>
      </c>
      <c r="X34" s="195">
        <v>5998</v>
      </c>
      <c r="Y34" s="195">
        <v>7855</v>
      </c>
      <c r="Z34" s="196">
        <f t="shared" si="9"/>
        <v>0.30960320106702244</v>
      </c>
      <c r="AA34" s="197">
        <f t="shared" si="2"/>
        <v>-0.8663501948173481</v>
      </c>
      <c r="AB34" s="196">
        <f t="shared" si="10"/>
        <v>1.6510137392508075E-3</v>
      </c>
      <c r="AC34" s="198">
        <f t="shared" si="11"/>
        <v>0.58650041066228631</v>
      </c>
      <c r="AD34" s="121"/>
    </row>
    <row r="35" spans="1:31" x14ac:dyDescent="0.25">
      <c r="A35" s="206" t="s">
        <v>218</v>
      </c>
      <c r="B35" s="194" t="s">
        <v>218</v>
      </c>
      <c r="C35" s="195">
        <v>7033</v>
      </c>
      <c r="D35" s="195">
        <v>8036</v>
      </c>
      <c r="E35" s="195">
        <v>3204</v>
      </c>
      <c r="F35" s="195">
        <v>2735</v>
      </c>
      <c r="G35" s="195">
        <v>9051</v>
      </c>
      <c r="H35" s="196">
        <f t="shared" si="3"/>
        <v>2.3093235831809871</v>
      </c>
      <c r="I35" s="197">
        <f t="shared" si="0"/>
        <v>0.12630662020905925</v>
      </c>
      <c r="J35" s="196">
        <f t="shared" si="4"/>
        <v>7.2702660976832663E-4</v>
      </c>
      <c r="K35" s="198">
        <f t="shared" si="5"/>
        <v>1</v>
      </c>
      <c r="L35" s="195">
        <v>2327</v>
      </c>
      <c r="M35" s="195">
        <v>2508</v>
      </c>
      <c r="N35" s="195">
        <v>910</v>
      </c>
      <c r="O35" s="195">
        <v>880</v>
      </c>
      <c r="P35" s="195">
        <v>2516</v>
      </c>
      <c r="Q35" s="196">
        <f t="shared" si="6"/>
        <v>1.8590909090909089</v>
      </c>
      <c r="R35" s="197">
        <f t="shared" si="1"/>
        <v>3.1897926634769647E-3</v>
      </c>
      <c r="S35" s="196">
        <f t="shared" si="7"/>
        <v>7.5862285227719524E-4</v>
      </c>
      <c r="T35" s="198">
        <f t="shared" si="8"/>
        <v>0.27798033366478841</v>
      </c>
      <c r="U35" s="195">
        <v>2829</v>
      </c>
      <c r="V35" s="195">
        <v>3482</v>
      </c>
      <c r="W35" s="195">
        <v>1448</v>
      </c>
      <c r="X35" s="195">
        <v>1141</v>
      </c>
      <c r="Y35" s="195">
        <v>4434</v>
      </c>
      <c r="Z35" s="196">
        <f t="shared" si="9"/>
        <v>2.8860648553900088</v>
      </c>
      <c r="AA35" s="197">
        <f t="shared" si="2"/>
        <v>0.27340608845491099</v>
      </c>
      <c r="AB35" s="196">
        <f t="shared" si="10"/>
        <v>9.31966253321207E-4</v>
      </c>
      <c r="AC35" s="198">
        <f t="shared" si="11"/>
        <v>0.48989061982101423</v>
      </c>
      <c r="AD35" s="121"/>
    </row>
    <row r="36" spans="1:31" x14ac:dyDescent="0.25">
      <c r="A36" s="199" t="s">
        <v>386</v>
      </c>
      <c r="B36" s="200" t="s">
        <v>386</v>
      </c>
      <c r="C36" s="201">
        <f>C11-SUM(C12:C35)</f>
        <v>535571</v>
      </c>
      <c r="D36" s="201">
        <f>D11-SUM(D12:D35)</f>
        <v>562159</v>
      </c>
      <c r="E36" s="201">
        <f>E11-SUM(E12:E35)</f>
        <v>180850</v>
      </c>
      <c r="F36" s="201">
        <f>F11-SUM(F12:F35)</f>
        <v>292295</v>
      </c>
      <c r="G36" s="201">
        <f>G11-SUM(G12:G35)</f>
        <v>506647</v>
      </c>
      <c r="H36" s="202">
        <f t="shared" si="3"/>
        <v>0.73334131613609532</v>
      </c>
      <c r="I36" s="203">
        <f t="shared" si="0"/>
        <v>-9.874786314903794E-2</v>
      </c>
      <c r="J36" s="202">
        <f t="shared" si="4"/>
        <v>4.0696702105766591E-2</v>
      </c>
      <c r="K36" s="204">
        <f t="shared" si="5"/>
        <v>1</v>
      </c>
      <c r="L36" s="201">
        <f>L11-SUM(L12:L35)</f>
        <v>153637</v>
      </c>
      <c r="M36" s="201">
        <f>M11-SUM(M12:M35)</f>
        <v>153087</v>
      </c>
      <c r="N36" s="201">
        <f>N11-SUM(N12:N35)</f>
        <v>49701</v>
      </c>
      <c r="O36" s="201">
        <f>O11-SUM(O12:O35)</f>
        <v>84487</v>
      </c>
      <c r="P36" s="201">
        <f>P11-SUM(P12:P35)</f>
        <v>126689</v>
      </c>
      <c r="Q36" s="202">
        <f t="shared" si="6"/>
        <v>0.49950880017044041</v>
      </c>
      <c r="R36" s="203">
        <f t="shared" si="1"/>
        <v>-0.17243789479185034</v>
      </c>
      <c r="S36" s="202">
        <f t="shared" si="7"/>
        <v>3.8199193375256596E-2</v>
      </c>
      <c r="T36" s="204">
        <f t="shared" si="8"/>
        <v>0.25005378498244341</v>
      </c>
      <c r="U36" s="201">
        <f>U11-SUM(U12:U35)</f>
        <v>269630</v>
      </c>
      <c r="V36" s="201">
        <f>V11-SUM(V12:V35)</f>
        <v>270305</v>
      </c>
      <c r="W36" s="201">
        <f>W11-SUM(W12:W35)</f>
        <v>88464</v>
      </c>
      <c r="X36" s="201">
        <f>X11-SUM(X12:X35)</f>
        <v>149773</v>
      </c>
      <c r="Y36" s="201">
        <f>Y11-SUM(Y12:Y35)</f>
        <v>257148</v>
      </c>
      <c r="Z36" s="202">
        <f t="shared" si="9"/>
        <v>0.71691826964806737</v>
      </c>
      <c r="AA36" s="203">
        <f t="shared" si="2"/>
        <v>-4.8674645308077857E-2</v>
      </c>
      <c r="AB36" s="202">
        <f t="shared" si="10"/>
        <v>5.4048998220352217E-2</v>
      </c>
      <c r="AC36" s="204">
        <f t="shared" si="11"/>
        <v>0.50754864826989998</v>
      </c>
      <c r="AD36" s="121"/>
    </row>
    <row r="37" spans="1:31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D37" s="121"/>
      <c r="AE37" s="121"/>
    </row>
    <row r="38" spans="1:31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2"/>
      <c r="AD38" s="50"/>
      <c r="AE38" s="50"/>
    </row>
    <row r="39" spans="1:31" s="184" customFormat="1" ht="75" x14ac:dyDescent="0.25">
      <c r="B39" s="180"/>
      <c r="C39" s="225">
        <f>C6</f>
        <v>2018</v>
      </c>
      <c r="D39" s="225">
        <f>D6</f>
        <v>2019</v>
      </c>
      <c r="E39" s="225">
        <f>E6</f>
        <v>2020</v>
      </c>
      <c r="F39" s="225">
        <f>F6</f>
        <v>2021</v>
      </c>
      <c r="G39" s="225">
        <f>G6</f>
        <v>2022</v>
      </c>
      <c r="H39" s="182" t="str">
        <f>CONCATENATE("var. ",RIGHT(G39,2),"/",RIGHT(F39,2))</f>
        <v>var. 22/21</v>
      </c>
      <c r="I39" s="182" t="str">
        <f>CONCATENATE("var. ",RIGHT(G39,2),"/",RIGHT(D39,2))</f>
        <v>var. 22/19</v>
      </c>
      <c r="J39" s="182" t="str">
        <f>CONCATENATE("Cuota s/ total lugares de residencia ",RIGHT(G39,4))</f>
        <v>Cuota s/ total lugares de residencia 2022</v>
      </c>
      <c r="K39" s="183" t="str">
        <f>CONCATENATE("cuota s/ Canarias ",RIGHT(G39,4))</f>
        <v>cuota s/ Canarias 2022</v>
      </c>
      <c r="L39" s="225">
        <f>L6</f>
        <v>2018</v>
      </c>
      <c r="M39" s="225">
        <f>M6</f>
        <v>2019</v>
      </c>
      <c r="N39" s="225">
        <f>N6</f>
        <v>2020</v>
      </c>
      <c r="O39" s="225">
        <f>O6</f>
        <v>2021</v>
      </c>
      <c r="P39" s="225">
        <f>P6</f>
        <v>2022</v>
      </c>
      <c r="Q39" s="182" t="str">
        <f>CONCATENATE("var. ",RIGHT(P39,2),"/",RIGHT(O39,2))</f>
        <v>var. 22/21</v>
      </c>
      <c r="R39" s="182" t="str">
        <f>CONCATENATE("var. ",RIGHT(P39,2),"/",RIGHT(M39,2))</f>
        <v>var. 22/19</v>
      </c>
      <c r="S39" s="182" t="str">
        <f>CONCATENATE("Cuota s/ total lugares de residencia ",RIGHT(P39,4))</f>
        <v>Cuota s/ total lugares de residencia 2022</v>
      </c>
      <c r="T39" s="183" t="str">
        <f>CONCATENATE("cuota s/ Canarias ",RIGHT(P39,4))</f>
        <v>cuota s/ Canarias 2022</v>
      </c>
      <c r="U39" s="225">
        <f>U6</f>
        <v>2018</v>
      </c>
      <c r="V39" s="225">
        <f>V6</f>
        <v>2019</v>
      </c>
      <c r="W39" s="225">
        <f>W6</f>
        <v>2020</v>
      </c>
      <c r="X39" s="225">
        <f>X6</f>
        <v>2021</v>
      </c>
      <c r="Y39" s="225">
        <f>Y6</f>
        <v>2022</v>
      </c>
      <c r="Z39" s="182" t="str">
        <f>CONCATENATE("var. ",RIGHT(Y39,2),"/",RIGHT(X39,2))</f>
        <v>var. 22/21</v>
      </c>
      <c r="AA39" s="182" t="str">
        <f>CONCATENATE("var. ",RIGHT(Y39,2),"/",RIGHT(V39,2))</f>
        <v>var. 22/19</v>
      </c>
      <c r="AB39" s="182" t="str">
        <f>CONCATENATE("Cuota s/ total lugares de residencia ",RIGHT(Y39,4))</f>
        <v>Cuota s/ total lugares de residencia 2022</v>
      </c>
      <c r="AC39" s="183" t="str">
        <f>CONCATENATE("cuota s/ Canarias ",RIGHT(Y39,4))</f>
        <v>cuota s/ Canarias 2022</v>
      </c>
      <c r="AD39" s="205"/>
      <c r="AE39" s="205"/>
    </row>
    <row r="40" spans="1:31" x14ac:dyDescent="0.25">
      <c r="A40" s="1" t="s">
        <v>0</v>
      </c>
      <c r="B40" s="185" t="s">
        <v>134</v>
      </c>
      <c r="C40" s="186">
        <v>1903505</v>
      </c>
      <c r="D40" s="186">
        <v>1754941</v>
      </c>
      <c r="E40" s="186">
        <v>558351</v>
      </c>
      <c r="F40" s="186">
        <v>964380</v>
      </c>
      <c r="G40" s="186">
        <v>1824210</v>
      </c>
      <c r="H40" s="187">
        <f>IFERROR(G40/F40-1,"-")</f>
        <v>0.89158837802525981</v>
      </c>
      <c r="I40" s="187">
        <f>IFERROR(G40/D40-1,"-")</f>
        <v>3.9470842609523604E-2</v>
      </c>
      <c r="J40" s="187">
        <f t="shared" ref="J40:J69" si="12">G40/G$40</f>
        <v>1</v>
      </c>
      <c r="K40" s="188">
        <f>G40/$G7</f>
        <v>0.14653068299695934</v>
      </c>
      <c r="L40" s="186">
        <v>2399285</v>
      </c>
      <c r="M40" s="186">
        <v>2348180</v>
      </c>
      <c r="N40" s="186">
        <v>643160</v>
      </c>
      <c r="O40" s="186">
        <v>957523</v>
      </c>
      <c r="P40" s="186">
        <v>2251584</v>
      </c>
      <c r="Q40" s="187">
        <f>IFERROR(P40/O40-1,"-")</f>
        <v>1.3514672754597017</v>
      </c>
      <c r="R40" s="187">
        <f>IFERROR(P40/M40-1,"-")</f>
        <v>-4.1136539788261595E-2</v>
      </c>
      <c r="S40" s="187">
        <f t="shared" ref="S40:S69" si="13">P40/P$40</f>
        <v>1</v>
      </c>
      <c r="T40" s="188">
        <f>P40/$G7</f>
        <v>0.18085973728080962</v>
      </c>
      <c r="U40" s="186">
        <v>240107</v>
      </c>
      <c r="V40" s="186">
        <v>226489</v>
      </c>
      <c r="W40" s="186">
        <v>74438</v>
      </c>
      <c r="X40" s="186">
        <v>99955</v>
      </c>
      <c r="Y40" s="186">
        <v>160141</v>
      </c>
      <c r="Z40" s="187">
        <f>IFERROR(Y40/X40-1,"-")</f>
        <v>0.60213095893151913</v>
      </c>
      <c r="AA40" s="187">
        <f>IFERROR(Y40/V40-1,"-")</f>
        <v>-0.29294137905152129</v>
      </c>
      <c r="AB40" s="187">
        <f t="shared" ref="AB40:AB69" si="14">Y40/Y$40</f>
        <v>1</v>
      </c>
      <c r="AC40" s="188">
        <f>Y40/$G7</f>
        <v>1.2863414906077737E-2</v>
      </c>
      <c r="AD40" s="50"/>
      <c r="AE40" s="50"/>
    </row>
    <row r="41" spans="1:31" x14ac:dyDescent="0.25">
      <c r="A41" s="1" t="s">
        <v>166</v>
      </c>
      <c r="B41" s="189" t="s">
        <v>167</v>
      </c>
      <c r="C41" s="190">
        <v>208730</v>
      </c>
      <c r="D41" s="190">
        <v>229355</v>
      </c>
      <c r="E41" s="190">
        <v>105020</v>
      </c>
      <c r="F41" s="190">
        <v>201911</v>
      </c>
      <c r="G41" s="190">
        <v>262433</v>
      </c>
      <c r="H41" s="191">
        <f>IFERROR(G41/F41-1,"-")</f>
        <v>0.29974592766119734</v>
      </c>
      <c r="I41" s="192">
        <f t="shared" ref="I41:I69" si="15">IFERROR(G41/D41-1,"-")</f>
        <v>0.14422183950644207</v>
      </c>
      <c r="J41" s="191">
        <f t="shared" si="12"/>
        <v>0.14386117826346748</v>
      </c>
      <c r="K41" s="193">
        <f t="shared" ref="K41:K69" si="16">G41/$G8</f>
        <v>9.7478941030427882E-2</v>
      </c>
      <c r="L41" s="190">
        <v>295939</v>
      </c>
      <c r="M41" s="190">
        <v>311526</v>
      </c>
      <c r="N41" s="190">
        <v>143479</v>
      </c>
      <c r="O41" s="190">
        <v>288131</v>
      </c>
      <c r="P41" s="190">
        <v>370720</v>
      </c>
      <c r="Q41" s="191">
        <f>IFERROR(P41/O41-1,"-")</f>
        <v>0.28663698109540459</v>
      </c>
      <c r="R41" s="192">
        <f t="shared" ref="R41:R69" si="17">IFERROR(P41/M41-1,"-")</f>
        <v>0.19001303262007019</v>
      </c>
      <c r="S41" s="191">
        <f t="shared" si="13"/>
        <v>0.16464853187800232</v>
      </c>
      <c r="T41" s="193">
        <f t="shared" ref="T41:T69" si="18">P41/$G8</f>
        <v>0.13770140576375769</v>
      </c>
      <c r="U41" s="190">
        <v>88862</v>
      </c>
      <c r="V41" s="190">
        <v>85077</v>
      </c>
      <c r="W41" s="190">
        <v>36534</v>
      </c>
      <c r="X41" s="190">
        <v>74380</v>
      </c>
      <c r="Y41" s="190">
        <v>96008</v>
      </c>
      <c r="Z41" s="191">
        <f>IFERROR(Y41/X41-1,"-")</f>
        <v>0.29077709061575696</v>
      </c>
      <c r="AA41" s="192">
        <f t="shared" ref="AA41:AA69" si="19">IFERROR(Y41/V41-1,"-")</f>
        <v>0.12848360896599553</v>
      </c>
      <c r="AB41" s="191">
        <f t="shared" si="14"/>
        <v>0.59952167152696689</v>
      </c>
      <c r="AC41" s="193">
        <f t="shared" ref="AC41:AC69" si="20">Y41/$G8</f>
        <v>3.5661514254873891E-2</v>
      </c>
      <c r="AD41" s="50"/>
      <c r="AE41" s="50"/>
    </row>
    <row r="42" spans="1:31" x14ac:dyDescent="0.25">
      <c r="A42" s="206" t="s">
        <v>98</v>
      </c>
      <c r="B42" s="194" t="s">
        <v>98</v>
      </c>
      <c r="C42" s="195">
        <v>107054</v>
      </c>
      <c r="D42" s="195">
        <v>118822</v>
      </c>
      <c r="E42" s="195">
        <v>50311</v>
      </c>
      <c r="F42" s="195">
        <v>102784</v>
      </c>
      <c r="G42" s="195">
        <v>136035</v>
      </c>
      <c r="H42" s="196">
        <f>IFERROR(G42/F42-1,"-")</f>
        <v>0.32350365815691151</v>
      </c>
      <c r="I42" s="197">
        <f t="shared" si="15"/>
        <v>0.14486374577098515</v>
      </c>
      <c r="J42" s="196">
        <f t="shared" si="12"/>
        <v>7.4572006512408112E-2</v>
      </c>
      <c r="K42" s="198">
        <f t="shared" si="16"/>
        <v>0.10626646804116141</v>
      </c>
      <c r="L42" s="195">
        <v>98549</v>
      </c>
      <c r="M42" s="195">
        <v>94411</v>
      </c>
      <c r="N42" s="195">
        <v>48279</v>
      </c>
      <c r="O42" s="195">
        <v>89093</v>
      </c>
      <c r="P42" s="195">
        <v>113924</v>
      </c>
      <c r="Q42" s="196">
        <f>IFERROR(P42/O42-1,"-")</f>
        <v>0.27870876499837238</v>
      </c>
      <c r="R42" s="197">
        <f t="shared" si="17"/>
        <v>0.20668142483397056</v>
      </c>
      <c r="S42" s="196">
        <f t="shared" si="13"/>
        <v>5.0597268411926889E-2</v>
      </c>
      <c r="T42" s="198">
        <f t="shared" si="18"/>
        <v>8.8994017018570751E-2</v>
      </c>
      <c r="U42" s="195">
        <v>57743</v>
      </c>
      <c r="V42" s="195">
        <v>52499</v>
      </c>
      <c r="W42" s="195">
        <v>18339</v>
      </c>
      <c r="X42" s="195">
        <v>34401</v>
      </c>
      <c r="Y42" s="195">
        <v>36642</v>
      </c>
      <c r="Z42" s="196">
        <f>IFERROR(Y42/X42-1,"-")</f>
        <v>6.5143455132118167E-2</v>
      </c>
      <c r="AA42" s="197">
        <f t="shared" si="19"/>
        <v>-0.30204384845425625</v>
      </c>
      <c r="AB42" s="196">
        <f t="shared" si="14"/>
        <v>0.22881086042924673</v>
      </c>
      <c r="AC42" s="198">
        <f t="shared" si="20"/>
        <v>2.8623633050055032E-2</v>
      </c>
      <c r="AD42" s="50"/>
      <c r="AE42" s="50"/>
    </row>
    <row r="43" spans="1:31" x14ac:dyDescent="0.25">
      <c r="A43" s="206" t="s">
        <v>171</v>
      </c>
      <c r="B43" s="194" t="s">
        <v>171</v>
      </c>
      <c r="C43" s="195">
        <v>101676</v>
      </c>
      <c r="D43" s="195">
        <v>110533</v>
      </c>
      <c r="E43" s="195">
        <v>54709</v>
      </c>
      <c r="F43" s="195">
        <v>99127</v>
      </c>
      <c r="G43" s="195">
        <v>126398</v>
      </c>
      <c r="H43" s="196">
        <f>IFERROR(G43/F43-1,"-")</f>
        <v>0.27511172536241379</v>
      </c>
      <c r="I43" s="197">
        <f t="shared" si="15"/>
        <v>0.14353179593424592</v>
      </c>
      <c r="J43" s="196">
        <f t="shared" si="12"/>
        <v>6.9289171751059364E-2</v>
      </c>
      <c r="K43" s="198">
        <f t="shared" si="16"/>
        <v>8.9512496184681933E-2</v>
      </c>
      <c r="L43" s="195">
        <v>197390</v>
      </c>
      <c r="M43" s="195">
        <v>217115</v>
      </c>
      <c r="N43" s="195">
        <v>95200</v>
      </c>
      <c r="O43" s="195">
        <v>199038</v>
      </c>
      <c r="P43" s="195">
        <v>256796</v>
      </c>
      <c r="Q43" s="196">
        <f>IFERROR(P43/O43-1,"-")</f>
        <v>0.29018579366754094</v>
      </c>
      <c r="R43" s="197">
        <f t="shared" si="17"/>
        <v>0.18276489418050335</v>
      </c>
      <c r="S43" s="196">
        <f t="shared" si="13"/>
        <v>0.11405126346607544</v>
      </c>
      <c r="T43" s="198">
        <f t="shared" si="18"/>
        <v>0.1818577111207581</v>
      </c>
      <c r="U43" s="195">
        <v>31119</v>
      </c>
      <c r="V43" s="195">
        <v>32578</v>
      </c>
      <c r="W43" s="195">
        <v>18195</v>
      </c>
      <c r="X43" s="195">
        <v>39979</v>
      </c>
      <c r="Y43" s="195">
        <v>59366</v>
      </c>
      <c r="Z43" s="196">
        <f>IFERROR(Y43/X43-1,"-")</f>
        <v>0.48492958803371766</v>
      </c>
      <c r="AA43" s="197">
        <f t="shared" si="19"/>
        <v>0.82227269936767144</v>
      </c>
      <c r="AB43" s="196">
        <f t="shared" si="14"/>
        <v>0.37071081109772014</v>
      </c>
      <c r="AC43" s="198">
        <f t="shared" si="20"/>
        <v>4.2041795348817447E-2</v>
      </c>
      <c r="AD43" s="50"/>
      <c r="AE43" s="50"/>
    </row>
    <row r="44" spans="1:31" x14ac:dyDescent="0.25">
      <c r="A44" s="1" t="s">
        <v>405</v>
      </c>
      <c r="B44" s="189" t="s">
        <v>179</v>
      </c>
      <c r="C44" s="190">
        <v>1694775</v>
      </c>
      <c r="D44" s="190">
        <v>1525586</v>
      </c>
      <c r="E44" s="190">
        <v>453331</v>
      </c>
      <c r="F44" s="190">
        <v>762469</v>
      </c>
      <c r="G44" s="190">
        <v>1561777</v>
      </c>
      <c r="H44" s="191">
        <f>IFERROR(G44/F44-1,"-")</f>
        <v>1.0483154069214615</v>
      </c>
      <c r="I44" s="192">
        <f t="shared" si="15"/>
        <v>2.372268754432727E-2</v>
      </c>
      <c r="J44" s="191">
        <f t="shared" si="12"/>
        <v>0.85613882173653255</v>
      </c>
      <c r="K44" s="193">
        <f t="shared" si="16"/>
        <v>0.1600651051702057</v>
      </c>
      <c r="L44" s="190">
        <v>2103346</v>
      </c>
      <c r="M44" s="190">
        <v>2036654</v>
      </c>
      <c r="N44" s="190">
        <v>499681</v>
      </c>
      <c r="O44" s="190">
        <v>669392</v>
      </c>
      <c r="P44" s="190">
        <v>1880864</v>
      </c>
      <c r="Q44" s="191">
        <f>IFERROR(P44/O44-1,"-")</f>
        <v>1.8098094987690323</v>
      </c>
      <c r="R44" s="192">
        <f t="shared" si="17"/>
        <v>-7.6493110759117688E-2</v>
      </c>
      <c r="S44" s="191">
        <f t="shared" si="13"/>
        <v>0.83535146812199768</v>
      </c>
      <c r="T44" s="193">
        <f t="shared" si="18"/>
        <v>0.19276804176963405</v>
      </c>
      <c r="U44" s="190">
        <v>151245</v>
      </c>
      <c r="V44" s="190">
        <v>141412</v>
      </c>
      <c r="W44" s="190">
        <v>37904</v>
      </c>
      <c r="X44" s="190">
        <v>25575</v>
      </c>
      <c r="Y44" s="190">
        <v>64133</v>
      </c>
      <c r="Z44" s="191">
        <f>IFERROR(Y44/X44-1,"-")</f>
        <v>1.5076441837732162</v>
      </c>
      <c r="AA44" s="192">
        <f t="shared" si="19"/>
        <v>-0.54648120385822985</v>
      </c>
      <c r="AB44" s="191">
        <f t="shared" si="14"/>
        <v>0.40047832847303316</v>
      </c>
      <c r="AC44" s="193">
        <f t="shared" si="20"/>
        <v>6.5729328770245694E-3</v>
      </c>
      <c r="AD44" s="50"/>
      <c r="AE44" s="50"/>
    </row>
    <row r="45" spans="1:31" x14ac:dyDescent="0.25">
      <c r="A45" s="206" t="s">
        <v>183</v>
      </c>
      <c r="B45" s="194" t="s">
        <v>183</v>
      </c>
      <c r="C45" s="195">
        <v>438991</v>
      </c>
      <c r="D45" s="195">
        <v>399698</v>
      </c>
      <c r="E45" s="195">
        <v>91415</v>
      </c>
      <c r="F45" s="195">
        <v>100688</v>
      </c>
      <c r="G45" s="195">
        <v>436362</v>
      </c>
      <c r="H45" s="196">
        <f t="shared" ref="H45:H69" si="21">IFERROR(G45/F45-1,"-")</f>
        <v>3.3338034323851895</v>
      </c>
      <c r="I45" s="197">
        <f t="shared" si="15"/>
        <v>9.1729255587968961E-2</v>
      </c>
      <c r="J45" s="196">
        <f t="shared" si="12"/>
        <v>0.23920601246567008</v>
      </c>
      <c r="K45" s="198">
        <f t="shared" si="16"/>
        <v>0.11596076974467807</v>
      </c>
      <c r="L45" s="195">
        <v>1068160</v>
      </c>
      <c r="M45" s="195">
        <v>1062423</v>
      </c>
      <c r="N45" s="195">
        <v>241592</v>
      </c>
      <c r="O45" s="195">
        <v>258463</v>
      </c>
      <c r="P45" s="195">
        <v>992481</v>
      </c>
      <c r="Q45" s="196">
        <f t="shared" ref="Q45:Q69" si="22">IFERROR(P45/O45-1,"-")</f>
        <v>2.8399345360844688</v>
      </c>
      <c r="R45" s="197">
        <f t="shared" si="17"/>
        <v>-6.5832535628464361E-2</v>
      </c>
      <c r="S45" s="196">
        <f t="shared" si="13"/>
        <v>0.44079234885307411</v>
      </c>
      <c r="T45" s="198">
        <f t="shared" si="18"/>
        <v>0.26374629485832368</v>
      </c>
      <c r="U45" s="195">
        <v>27318</v>
      </c>
      <c r="V45" s="195">
        <v>22639</v>
      </c>
      <c r="W45" s="195">
        <v>5936</v>
      </c>
      <c r="X45" s="195">
        <v>2294</v>
      </c>
      <c r="Y45" s="195">
        <v>11682</v>
      </c>
      <c r="Z45" s="196">
        <f t="shared" ref="Z45:Z69" si="23">IFERROR(Y45/X45-1,"-")</f>
        <v>4.0924149956408025</v>
      </c>
      <c r="AA45" s="197">
        <f t="shared" si="19"/>
        <v>-0.48398780864879187</v>
      </c>
      <c r="AB45" s="196">
        <f t="shared" si="14"/>
        <v>7.2948214386072269E-2</v>
      </c>
      <c r="AC45" s="198">
        <f t="shared" si="20"/>
        <v>3.1044263986262075E-3</v>
      </c>
      <c r="AD45" s="50"/>
      <c r="AE45" s="50"/>
    </row>
    <row r="46" spans="1:31" x14ac:dyDescent="0.25">
      <c r="A46" s="206" t="s">
        <v>187</v>
      </c>
      <c r="B46" s="194" t="s">
        <v>187</v>
      </c>
      <c r="C46" s="195">
        <v>738354</v>
      </c>
      <c r="D46" s="195">
        <v>621075</v>
      </c>
      <c r="E46" s="195">
        <v>206510</v>
      </c>
      <c r="F46" s="195">
        <v>352250</v>
      </c>
      <c r="G46" s="195">
        <v>597693</v>
      </c>
      <c r="H46" s="196">
        <f t="shared" si="21"/>
        <v>0.69678637331440729</v>
      </c>
      <c r="I46" s="197">
        <f t="shared" si="15"/>
        <v>-3.7647627098176595E-2</v>
      </c>
      <c r="J46" s="196">
        <f t="shared" si="12"/>
        <v>0.32764484352130513</v>
      </c>
      <c r="K46" s="198">
        <f t="shared" si="16"/>
        <v>0.35128531848792144</v>
      </c>
      <c r="L46" s="195">
        <v>290408</v>
      </c>
      <c r="M46" s="195">
        <v>269498</v>
      </c>
      <c r="N46" s="195">
        <v>66774</v>
      </c>
      <c r="O46" s="195">
        <v>101735</v>
      </c>
      <c r="P46" s="195">
        <v>185077</v>
      </c>
      <c r="Q46" s="196">
        <f t="shared" si="22"/>
        <v>0.81920676266771508</v>
      </c>
      <c r="R46" s="197">
        <f t="shared" si="17"/>
        <v>-0.31325278851791105</v>
      </c>
      <c r="S46" s="196">
        <f t="shared" si="13"/>
        <v>8.2198576646485319E-2</v>
      </c>
      <c r="T46" s="198">
        <f t="shared" si="18"/>
        <v>0.10877629968861779</v>
      </c>
      <c r="U46" s="195">
        <v>57126</v>
      </c>
      <c r="V46" s="195">
        <v>56040</v>
      </c>
      <c r="W46" s="195">
        <v>14879</v>
      </c>
      <c r="X46" s="195">
        <v>8530</v>
      </c>
      <c r="Y46" s="195">
        <v>17972</v>
      </c>
      <c r="Z46" s="196">
        <f t="shared" si="23"/>
        <v>1.1069167643610784</v>
      </c>
      <c r="AA46" s="197">
        <f t="shared" si="19"/>
        <v>-0.67930049964311201</v>
      </c>
      <c r="AB46" s="196">
        <f t="shared" si="14"/>
        <v>0.1122261007487152</v>
      </c>
      <c r="AC46" s="198">
        <f t="shared" si="20"/>
        <v>1.0562780129372311E-2</v>
      </c>
      <c r="AD46" s="50"/>
      <c r="AE46" s="50"/>
    </row>
    <row r="47" spans="1:31" x14ac:dyDescent="0.25">
      <c r="A47" s="206" t="s">
        <v>191</v>
      </c>
      <c r="B47" s="194" t="s">
        <v>191</v>
      </c>
      <c r="C47" s="195">
        <v>113907</v>
      </c>
      <c r="D47" s="195">
        <v>100905</v>
      </c>
      <c r="E47" s="195">
        <v>31342</v>
      </c>
      <c r="F47" s="195">
        <v>67413</v>
      </c>
      <c r="G47" s="195">
        <v>112601</v>
      </c>
      <c r="H47" s="196">
        <f t="shared" si="21"/>
        <v>0.67031581445715216</v>
      </c>
      <c r="I47" s="197">
        <f t="shared" si="15"/>
        <v>0.11591100540111987</v>
      </c>
      <c r="J47" s="196">
        <f t="shared" si="12"/>
        <v>6.1725897785890882E-2</v>
      </c>
      <c r="K47" s="198">
        <f t="shared" si="16"/>
        <v>0.20768884576934568</v>
      </c>
      <c r="L47" s="195">
        <v>119699</v>
      </c>
      <c r="M47" s="195">
        <v>117858</v>
      </c>
      <c r="N47" s="195">
        <v>39433</v>
      </c>
      <c r="O47" s="195">
        <v>78415</v>
      </c>
      <c r="P47" s="195">
        <v>135128</v>
      </c>
      <c r="Q47" s="196">
        <f t="shared" si="22"/>
        <v>0.72324172671045073</v>
      </c>
      <c r="R47" s="197">
        <f t="shared" si="17"/>
        <v>0.14653226764411409</v>
      </c>
      <c r="S47" s="196">
        <f t="shared" si="13"/>
        <v>6.001463858332623E-2</v>
      </c>
      <c r="T47" s="198">
        <f t="shared" si="18"/>
        <v>0.24923915729984764</v>
      </c>
      <c r="U47" s="195">
        <v>11913</v>
      </c>
      <c r="V47" s="195">
        <v>7919</v>
      </c>
      <c r="W47" s="195">
        <v>1351</v>
      </c>
      <c r="X47" s="195">
        <v>2030</v>
      </c>
      <c r="Y47" s="195">
        <v>4108</v>
      </c>
      <c r="Z47" s="196">
        <f t="shared" si="23"/>
        <v>1.0236453201970441</v>
      </c>
      <c r="AA47" s="197">
        <f t="shared" si="19"/>
        <v>-0.48124763227680267</v>
      </c>
      <c r="AB47" s="196">
        <f t="shared" si="14"/>
        <v>2.5652393827939129E-2</v>
      </c>
      <c r="AC47" s="198">
        <f t="shared" si="20"/>
        <v>7.5770710599414939E-3</v>
      </c>
      <c r="AD47" s="50"/>
      <c r="AE47" s="50"/>
    </row>
    <row r="48" spans="1:31" x14ac:dyDescent="0.25">
      <c r="A48" s="206" t="s">
        <v>200</v>
      </c>
      <c r="B48" s="194" t="s">
        <v>200</v>
      </c>
      <c r="C48" s="195">
        <v>46150</v>
      </c>
      <c r="D48" s="195">
        <v>39706</v>
      </c>
      <c r="E48" s="195">
        <v>12789</v>
      </c>
      <c r="F48" s="195">
        <v>25501</v>
      </c>
      <c r="G48" s="195">
        <v>53669</v>
      </c>
      <c r="H48" s="196">
        <f t="shared" si="21"/>
        <v>1.1045841339555311</v>
      </c>
      <c r="I48" s="197">
        <f t="shared" si="15"/>
        <v>0.35165969878607761</v>
      </c>
      <c r="J48" s="196">
        <f t="shared" si="12"/>
        <v>2.9420406641779182E-2</v>
      </c>
      <c r="K48" s="198">
        <f t="shared" si="16"/>
        <v>9.8663686049867735E-2</v>
      </c>
      <c r="L48" s="195">
        <v>88245</v>
      </c>
      <c r="M48" s="195">
        <v>70751</v>
      </c>
      <c r="N48" s="195">
        <v>22028</v>
      </c>
      <c r="O48" s="195">
        <v>35994</v>
      </c>
      <c r="P48" s="195">
        <v>83750</v>
      </c>
      <c r="Q48" s="196">
        <f t="shared" si="22"/>
        <v>1.3267766850030562</v>
      </c>
      <c r="R48" s="197">
        <f t="shared" si="17"/>
        <v>0.18372885188901922</v>
      </c>
      <c r="S48" s="196">
        <f t="shared" si="13"/>
        <v>3.7196036212728462E-2</v>
      </c>
      <c r="T48" s="198">
        <f t="shared" si="18"/>
        <v>0.15396380977242771</v>
      </c>
      <c r="U48" s="195">
        <v>16372</v>
      </c>
      <c r="V48" s="195">
        <v>15520</v>
      </c>
      <c r="W48" s="195">
        <v>3430</v>
      </c>
      <c r="X48" s="195">
        <v>1586</v>
      </c>
      <c r="Y48" s="195">
        <v>5155</v>
      </c>
      <c r="Z48" s="196">
        <f t="shared" si="23"/>
        <v>2.2503152585119799</v>
      </c>
      <c r="AA48" s="197">
        <f t="shared" si="19"/>
        <v>-0.66784793814432986</v>
      </c>
      <c r="AB48" s="196">
        <f t="shared" si="14"/>
        <v>3.2190382225663637E-2</v>
      </c>
      <c r="AC48" s="198">
        <f t="shared" si="20"/>
        <v>9.4768171865894299E-3</v>
      </c>
      <c r="AD48" s="50"/>
      <c r="AE48" s="50"/>
    </row>
    <row r="49" spans="1:31" x14ac:dyDescent="0.25">
      <c r="A49" s="206" t="s">
        <v>195</v>
      </c>
      <c r="B49" s="194" t="s">
        <v>195</v>
      </c>
      <c r="C49" s="195">
        <v>11879</v>
      </c>
      <c r="D49" s="195">
        <v>9770</v>
      </c>
      <c r="E49" s="195">
        <v>5423</v>
      </c>
      <c r="F49" s="195">
        <v>8418</v>
      </c>
      <c r="G49" s="195">
        <v>11840</v>
      </c>
      <c r="H49" s="196">
        <f t="shared" si="21"/>
        <v>0.4065098598241863</v>
      </c>
      <c r="I49" s="197">
        <f t="shared" si="15"/>
        <v>0.21187308085977485</v>
      </c>
      <c r="J49" s="196">
        <f t="shared" si="12"/>
        <v>6.4904808108715555E-3</v>
      </c>
      <c r="K49" s="198">
        <f t="shared" si="16"/>
        <v>4.262411934753417E-2</v>
      </c>
      <c r="L49" s="195">
        <v>39468</v>
      </c>
      <c r="M49" s="195">
        <v>37706</v>
      </c>
      <c r="N49" s="195">
        <v>13235</v>
      </c>
      <c r="O49" s="195">
        <v>20870</v>
      </c>
      <c r="P49" s="195">
        <v>33834</v>
      </c>
      <c r="Q49" s="196">
        <f t="shared" si="22"/>
        <v>0.62117872544321995</v>
      </c>
      <c r="R49" s="197">
        <f t="shared" si="17"/>
        <v>-0.10268922717869833</v>
      </c>
      <c r="S49" s="196">
        <f t="shared" si="13"/>
        <v>1.5026754498166624E-2</v>
      </c>
      <c r="T49" s="198">
        <f t="shared" si="18"/>
        <v>0.12180274104767494</v>
      </c>
      <c r="U49" s="195">
        <v>3668</v>
      </c>
      <c r="V49" s="195">
        <v>4410</v>
      </c>
      <c r="W49" s="195">
        <v>1309</v>
      </c>
      <c r="X49" s="195">
        <v>1242</v>
      </c>
      <c r="Y49" s="195">
        <v>2207</v>
      </c>
      <c r="Z49" s="196">
        <f t="shared" si="23"/>
        <v>0.77697262479871165</v>
      </c>
      <c r="AA49" s="197">
        <f t="shared" si="19"/>
        <v>-0.49954648526077094</v>
      </c>
      <c r="AB49" s="196">
        <f t="shared" si="14"/>
        <v>1.3781604960628446E-2</v>
      </c>
      <c r="AC49" s="198">
        <f t="shared" si="20"/>
        <v>7.9452222466222903E-3</v>
      </c>
      <c r="AD49" s="50"/>
      <c r="AE49" s="50"/>
    </row>
    <row r="50" spans="1:31" x14ac:dyDescent="0.25">
      <c r="A50" s="206" t="s">
        <v>204</v>
      </c>
      <c r="B50" s="194" t="s">
        <v>204</v>
      </c>
      <c r="C50" s="195">
        <v>62643</v>
      </c>
      <c r="D50" s="195">
        <v>66483</v>
      </c>
      <c r="E50" s="195">
        <v>15551</v>
      </c>
      <c r="F50" s="195">
        <v>46396</v>
      </c>
      <c r="G50" s="195">
        <v>69576</v>
      </c>
      <c r="H50" s="196">
        <f t="shared" si="21"/>
        <v>0.49961203552030353</v>
      </c>
      <c r="I50" s="197">
        <f t="shared" si="15"/>
        <v>4.6523171337033542E-2</v>
      </c>
      <c r="J50" s="196">
        <f t="shared" si="12"/>
        <v>3.814034568388508E-2</v>
      </c>
      <c r="K50" s="198">
        <f t="shared" si="16"/>
        <v>0.20685718363123906</v>
      </c>
      <c r="L50" s="195">
        <v>51124</v>
      </c>
      <c r="M50" s="195">
        <v>45437</v>
      </c>
      <c r="N50" s="195">
        <v>12678</v>
      </c>
      <c r="O50" s="195">
        <v>25260</v>
      </c>
      <c r="P50" s="195">
        <v>48096</v>
      </c>
      <c r="Q50" s="196">
        <f t="shared" si="22"/>
        <v>0.90403800475059382</v>
      </c>
      <c r="R50" s="197">
        <f t="shared" si="17"/>
        <v>5.8520588947333696E-2</v>
      </c>
      <c r="S50" s="196">
        <f t="shared" si="13"/>
        <v>2.1360961882834484E-2</v>
      </c>
      <c r="T50" s="198">
        <f t="shared" si="18"/>
        <v>0.14299475543187412</v>
      </c>
      <c r="U50" s="195">
        <v>2081</v>
      </c>
      <c r="V50" s="195">
        <v>2259</v>
      </c>
      <c r="W50" s="195">
        <v>738</v>
      </c>
      <c r="X50" s="195">
        <v>1138</v>
      </c>
      <c r="Y50" s="195">
        <v>1983</v>
      </c>
      <c r="Z50" s="196">
        <f t="shared" si="23"/>
        <v>0.74253075571177507</v>
      </c>
      <c r="AA50" s="197">
        <f t="shared" si="19"/>
        <v>-0.12217795484727756</v>
      </c>
      <c r="AB50" s="196">
        <f t="shared" si="14"/>
        <v>1.2382837624343548E-2</v>
      </c>
      <c r="AC50" s="198">
        <f t="shared" si="20"/>
        <v>5.8956794748296409E-3</v>
      </c>
      <c r="AD50" s="50"/>
      <c r="AE50" s="50"/>
    </row>
    <row r="51" spans="1:31" x14ac:dyDescent="0.25">
      <c r="A51" s="206" t="s">
        <v>208</v>
      </c>
      <c r="B51" s="194" t="s">
        <v>208</v>
      </c>
      <c r="C51" s="195">
        <v>21388</v>
      </c>
      <c r="D51" s="195">
        <v>21787</v>
      </c>
      <c r="E51" s="195">
        <v>5279</v>
      </c>
      <c r="F51" s="195">
        <v>8333</v>
      </c>
      <c r="G51" s="195">
        <v>24390</v>
      </c>
      <c r="H51" s="196">
        <f t="shared" si="21"/>
        <v>1.9269170766830674</v>
      </c>
      <c r="I51" s="197">
        <f t="shared" si="15"/>
        <v>0.11947491623445172</v>
      </c>
      <c r="J51" s="196">
        <f t="shared" si="12"/>
        <v>1.3370171197395036E-2</v>
      </c>
      <c r="K51" s="198">
        <f t="shared" si="16"/>
        <v>5.7334273624823698E-2</v>
      </c>
      <c r="L51" s="195">
        <v>211235</v>
      </c>
      <c r="M51" s="195">
        <v>220591</v>
      </c>
      <c r="N51" s="195">
        <v>41669</v>
      </c>
      <c r="O51" s="195">
        <v>62984</v>
      </c>
      <c r="P51" s="195">
        <v>206652</v>
      </c>
      <c r="Q51" s="196">
        <f t="shared" si="22"/>
        <v>2.2810237520640162</v>
      </c>
      <c r="R51" s="197">
        <f t="shared" si="17"/>
        <v>-6.3189341360255002E-2</v>
      </c>
      <c r="S51" s="196">
        <f t="shared" si="13"/>
        <v>9.1780719706659838E-2</v>
      </c>
      <c r="T51" s="198">
        <f t="shared" si="18"/>
        <v>0.48578279266572638</v>
      </c>
      <c r="U51" s="195">
        <v>361</v>
      </c>
      <c r="V51" s="195">
        <v>326</v>
      </c>
      <c r="W51" s="195">
        <v>124</v>
      </c>
      <c r="X51" s="195">
        <v>101</v>
      </c>
      <c r="Y51" s="195">
        <v>176</v>
      </c>
      <c r="Z51" s="196">
        <f t="shared" si="23"/>
        <v>0.74257425742574257</v>
      </c>
      <c r="AA51" s="197">
        <f t="shared" si="19"/>
        <v>-0.46012269938650308</v>
      </c>
      <c r="AB51" s="196">
        <f t="shared" si="14"/>
        <v>1.0990314785095634E-3</v>
      </c>
      <c r="AC51" s="198">
        <f t="shared" si="20"/>
        <v>4.1372825575928537E-4</v>
      </c>
      <c r="AD51" s="50"/>
      <c r="AE51" s="50"/>
    </row>
    <row r="52" spans="1:31" x14ac:dyDescent="0.25">
      <c r="A52" s="206" t="s">
        <v>230</v>
      </c>
      <c r="B52" s="194" t="s">
        <v>230</v>
      </c>
      <c r="C52" s="195">
        <v>51927</v>
      </c>
      <c r="D52" s="195">
        <v>42310</v>
      </c>
      <c r="E52" s="195">
        <v>16787</v>
      </c>
      <c r="F52" s="195">
        <v>47128</v>
      </c>
      <c r="G52" s="195">
        <v>65760</v>
      </c>
      <c r="H52" s="196">
        <f t="shared" si="21"/>
        <v>0.39534883720930236</v>
      </c>
      <c r="I52" s="197">
        <f t="shared" si="15"/>
        <v>0.55424249586386187</v>
      </c>
      <c r="J52" s="196">
        <f t="shared" si="12"/>
        <v>3.6048481260381203E-2</v>
      </c>
      <c r="K52" s="198">
        <f t="shared" si="16"/>
        <v>0.26879764556806801</v>
      </c>
      <c r="L52" s="195">
        <v>43378</v>
      </c>
      <c r="M52" s="195">
        <v>35449</v>
      </c>
      <c r="N52" s="195">
        <v>9278</v>
      </c>
      <c r="O52" s="195">
        <v>11234</v>
      </c>
      <c r="P52" s="195">
        <v>29610</v>
      </c>
      <c r="Q52" s="196">
        <f t="shared" si="22"/>
        <v>1.6357486202599252</v>
      </c>
      <c r="R52" s="197">
        <f t="shared" si="17"/>
        <v>-0.16471550678439451</v>
      </c>
      <c r="S52" s="196">
        <f t="shared" si="13"/>
        <v>1.3150741877718086E-2</v>
      </c>
      <c r="T52" s="198">
        <f t="shared" si="18"/>
        <v>0.12103251650350508</v>
      </c>
      <c r="U52" s="195">
        <v>4853</v>
      </c>
      <c r="V52" s="195">
        <v>3546</v>
      </c>
      <c r="W52" s="195">
        <v>360</v>
      </c>
      <c r="X52" s="195">
        <v>2649</v>
      </c>
      <c r="Y52" s="195">
        <v>768</v>
      </c>
      <c r="Z52" s="196">
        <f t="shared" si="23"/>
        <v>-0.71007927519818792</v>
      </c>
      <c r="AA52" s="197">
        <f t="shared" si="19"/>
        <v>-0.78341793570219964</v>
      </c>
      <c r="AB52" s="196">
        <f t="shared" si="14"/>
        <v>4.7957737244053679E-3</v>
      </c>
      <c r="AC52" s="198">
        <f t="shared" si="20"/>
        <v>3.1392425759774367E-3</v>
      </c>
      <c r="AD52" s="50"/>
      <c r="AE52" s="50"/>
    </row>
    <row r="53" spans="1:31" x14ac:dyDescent="0.25">
      <c r="A53" s="206" t="s">
        <v>220</v>
      </c>
      <c r="B53" s="194" t="s">
        <v>220</v>
      </c>
      <c r="C53" s="195">
        <v>27703</v>
      </c>
      <c r="D53" s="195">
        <v>24207</v>
      </c>
      <c r="E53" s="195">
        <v>7717</v>
      </c>
      <c r="F53" s="195">
        <v>17567</v>
      </c>
      <c r="G53" s="195">
        <v>25131</v>
      </c>
      <c r="H53" s="196">
        <f t="shared" si="21"/>
        <v>0.43058006489440426</v>
      </c>
      <c r="I53" s="197">
        <f t="shared" si="15"/>
        <v>3.8170777047961346E-2</v>
      </c>
      <c r="J53" s="196">
        <f t="shared" si="12"/>
        <v>1.3776374430575427E-2</v>
      </c>
      <c r="K53" s="198">
        <f t="shared" si="16"/>
        <v>0.10160425645462558</v>
      </c>
      <c r="L53" s="195">
        <v>36068</v>
      </c>
      <c r="M53" s="195">
        <v>35393</v>
      </c>
      <c r="N53" s="195">
        <v>8524</v>
      </c>
      <c r="O53" s="195">
        <v>19022</v>
      </c>
      <c r="P53" s="195">
        <v>37786</v>
      </c>
      <c r="Q53" s="196">
        <f t="shared" si="22"/>
        <v>0.98643675743875514</v>
      </c>
      <c r="R53" s="197">
        <f t="shared" si="17"/>
        <v>6.7612239708416899E-2</v>
      </c>
      <c r="S53" s="196">
        <f t="shared" si="13"/>
        <v>1.6781963275631733E-2</v>
      </c>
      <c r="T53" s="198">
        <f t="shared" si="18"/>
        <v>0.1527682318409328</v>
      </c>
      <c r="U53" s="195">
        <v>5480</v>
      </c>
      <c r="V53" s="195">
        <v>5736</v>
      </c>
      <c r="W53" s="195">
        <v>3148</v>
      </c>
      <c r="X53" s="195">
        <v>86</v>
      </c>
      <c r="Y53" s="195">
        <v>4297</v>
      </c>
      <c r="Z53" s="196">
        <f t="shared" si="23"/>
        <v>48.965116279069768</v>
      </c>
      <c r="AA53" s="197">
        <f t="shared" si="19"/>
        <v>-0.25087168758716871</v>
      </c>
      <c r="AB53" s="196">
        <f t="shared" si="14"/>
        <v>2.6832603767929512E-2</v>
      </c>
      <c r="AC53" s="198">
        <f t="shared" si="20"/>
        <v>1.7372706616749278E-2</v>
      </c>
      <c r="AD53" s="50"/>
      <c r="AE53" s="50"/>
    </row>
    <row r="54" spans="1:31" x14ac:dyDescent="0.25">
      <c r="A54" s="206" t="s">
        <v>232</v>
      </c>
      <c r="B54" s="194" t="s">
        <v>232</v>
      </c>
      <c r="C54" s="195">
        <v>120</v>
      </c>
      <c r="D54" s="195">
        <v>46</v>
      </c>
      <c r="E54" s="195">
        <v>11</v>
      </c>
      <c r="F54" s="195">
        <v>31</v>
      </c>
      <c r="G54" s="195">
        <v>112</v>
      </c>
      <c r="H54" s="196">
        <f t="shared" si="21"/>
        <v>2.6129032258064515</v>
      </c>
      <c r="I54" s="197">
        <f t="shared" si="15"/>
        <v>1.4347826086956523</v>
      </c>
      <c r="J54" s="196">
        <f t="shared" si="12"/>
        <v>6.1396440102839039E-5</v>
      </c>
      <c r="K54" s="198">
        <f t="shared" si="16"/>
        <v>1.9608873015039305E-3</v>
      </c>
      <c r="L54" s="195">
        <v>118</v>
      </c>
      <c r="M54" s="195">
        <v>145</v>
      </c>
      <c r="N54" s="195">
        <v>33</v>
      </c>
      <c r="O54" s="195">
        <v>53</v>
      </c>
      <c r="P54" s="195">
        <v>189</v>
      </c>
      <c r="Q54" s="196">
        <f t="shared" si="22"/>
        <v>2.5660377358490565</v>
      </c>
      <c r="R54" s="197">
        <f t="shared" si="17"/>
        <v>0.30344827586206891</v>
      </c>
      <c r="S54" s="196">
        <f t="shared" si="13"/>
        <v>8.3940905602455872E-5</v>
      </c>
      <c r="T54" s="198">
        <f t="shared" si="18"/>
        <v>3.3089973212878827E-3</v>
      </c>
      <c r="U54" s="195">
        <v>21</v>
      </c>
      <c r="V54" s="195">
        <v>19</v>
      </c>
      <c r="W54" s="195">
        <v>5</v>
      </c>
      <c r="X54" s="195">
        <v>6</v>
      </c>
      <c r="Y54" s="195">
        <v>19</v>
      </c>
      <c r="Z54" s="196">
        <f t="shared" si="23"/>
        <v>2.1666666666666665</v>
      </c>
      <c r="AA54" s="197">
        <f t="shared" si="19"/>
        <v>0</v>
      </c>
      <c r="AB54" s="196">
        <f t="shared" si="14"/>
        <v>1.1864544370273696E-4</v>
      </c>
      <c r="AC54" s="198">
        <f t="shared" si="20"/>
        <v>3.3265052436227391E-4</v>
      </c>
      <c r="AD54" s="50"/>
      <c r="AE54" s="50"/>
    </row>
    <row r="55" spans="1:31" x14ac:dyDescent="0.25">
      <c r="A55" s="206" t="s">
        <v>212</v>
      </c>
      <c r="B55" s="194" t="s">
        <v>212</v>
      </c>
      <c r="C55" s="195">
        <v>26532</v>
      </c>
      <c r="D55" s="195">
        <v>24975</v>
      </c>
      <c r="E55" s="195">
        <v>5686</v>
      </c>
      <c r="F55" s="195">
        <v>14995</v>
      </c>
      <c r="G55" s="195">
        <v>21696</v>
      </c>
      <c r="H55" s="196">
        <f t="shared" si="21"/>
        <v>0.4468822940980326</v>
      </c>
      <c r="I55" s="197">
        <f t="shared" si="15"/>
        <v>-0.13129129129129125</v>
      </c>
      <c r="J55" s="196">
        <f t="shared" si="12"/>
        <v>1.1893367539921391E-2</v>
      </c>
      <c r="K55" s="198">
        <f t="shared" si="16"/>
        <v>0.16916167664670659</v>
      </c>
      <c r="L55" s="195">
        <v>21631</v>
      </c>
      <c r="M55" s="195">
        <v>21012</v>
      </c>
      <c r="N55" s="195">
        <v>4832</v>
      </c>
      <c r="O55" s="195">
        <v>10276</v>
      </c>
      <c r="P55" s="195">
        <v>16365</v>
      </c>
      <c r="Q55" s="196">
        <f t="shared" si="22"/>
        <v>0.59254573764110541</v>
      </c>
      <c r="R55" s="197">
        <f t="shared" si="17"/>
        <v>-0.22115933752141637</v>
      </c>
      <c r="S55" s="196">
        <f t="shared" si="13"/>
        <v>7.2682165089110601E-3</v>
      </c>
      <c r="T55" s="198">
        <f t="shared" si="18"/>
        <v>0.12759636976047903</v>
      </c>
      <c r="U55" s="195">
        <v>2329</v>
      </c>
      <c r="V55" s="195">
        <v>3138</v>
      </c>
      <c r="W55" s="195">
        <v>805</v>
      </c>
      <c r="X55" s="195">
        <v>752</v>
      </c>
      <c r="Y55" s="195">
        <v>1377</v>
      </c>
      <c r="Z55" s="196">
        <f t="shared" si="23"/>
        <v>0.8311170212765957</v>
      </c>
      <c r="AA55" s="197">
        <f t="shared" si="19"/>
        <v>-0.56118546845124284</v>
      </c>
      <c r="AB55" s="196">
        <f t="shared" si="14"/>
        <v>8.5986724199299362E-3</v>
      </c>
      <c r="AC55" s="198">
        <f t="shared" si="20"/>
        <v>1.0736339820359281E-2</v>
      </c>
      <c r="AD55" s="50"/>
      <c r="AE55" s="50"/>
    </row>
    <row r="56" spans="1:31" x14ac:dyDescent="0.25">
      <c r="A56" s="206" t="s">
        <v>226</v>
      </c>
      <c r="B56" s="194" t="s">
        <v>226</v>
      </c>
      <c r="C56" s="195">
        <v>44875</v>
      </c>
      <c r="D56" s="195">
        <v>41333</v>
      </c>
      <c r="E56" s="195">
        <v>13445</v>
      </c>
      <c r="F56" s="195">
        <v>12795</v>
      </c>
      <c r="G56" s="195">
        <v>21271</v>
      </c>
      <c r="H56" s="196">
        <f t="shared" si="21"/>
        <v>0.66244626807346618</v>
      </c>
      <c r="I56" s="197">
        <f t="shared" si="15"/>
        <v>-0.4853748820555005</v>
      </c>
      <c r="J56" s="196">
        <f t="shared" si="12"/>
        <v>1.1660389977031154E-2</v>
      </c>
      <c r="K56" s="198">
        <f t="shared" si="16"/>
        <v>7.924934613980314E-2</v>
      </c>
      <c r="L56" s="195">
        <v>35918</v>
      </c>
      <c r="M56" s="195">
        <v>26615</v>
      </c>
      <c r="N56" s="195">
        <v>9898</v>
      </c>
      <c r="O56" s="195">
        <v>3792</v>
      </c>
      <c r="P56" s="195">
        <v>15476</v>
      </c>
      <c r="Q56" s="196">
        <f t="shared" si="22"/>
        <v>3.0812236286919834</v>
      </c>
      <c r="R56" s="197">
        <f t="shared" si="17"/>
        <v>-0.41852338906631603</v>
      </c>
      <c r="S56" s="196">
        <f t="shared" si="13"/>
        <v>6.8733833603365456E-3</v>
      </c>
      <c r="T56" s="198">
        <f t="shared" si="18"/>
        <v>5.7658919696281008E-2</v>
      </c>
      <c r="U56" s="195">
        <v>5566</v>
      </c>
      <c r="V56" s="195">
        <v>4218</v>
      </c>
      <c r="W56" s="195">
        <v>1339</v>
      </c>
      <c r="X56" s="195">
        <v>132</v>
      </c>
      <c r="Y56" s="195">
        <v>422</v>
      </c>
      <c r="Z56" s="196">
        <f t="shared" si="23"/>
        <v>2.1969696969696968</v>
      </c>
      <c r="AA56" s="197">
        <f t="shared" si="19"/>
        <v>-0.89995258416311052</v>
      </c>
      <c r="AB56" s="196">
        <f t="shared" si="14"/>
        <v>2.6351777496081579E-3</v>
      </c>
      <c r="AC56" s="198">
        <f t="shared" si="20"/>
        <v>1.5722450317802136E-3</v>
      </c>
      <c r="AD56" s="50"/>
      <c r="AE56" s="50"/>
    </row>
    <row r="57" spans="1:31" x14ac:dyDescent="0.25">
      <c r="A57" s="206" t="s">
        <v>247</v>
      </c>
      <c r="B57" s="194" t="s">
        <v>384</v>
      </c>
      <c r="C57" s="195">
        <v>2401</v>
      </c>
      <c r="D57" s="195">
        <v>2322</v>
      </c>
      <c r="E57" s="195">
        <v>647</v>
      </c>
      <c r="F57" s="195">
        <v>1335</v>
      </c>
      <c r="G57" s="195">
        <v>2203</v>
      </c>
      <c r="H57" s="196">
        <f t="shared" si="21"/>
        <v>0.6501872659176029</v>
      </c>
      <c r="I57" s="197">
        <f t="shared" si="15"/>
        <v>-5.1248923341946639E-2</v>
      </c>
      <c r="J57" s="196">
        <f t="shared" si="12"/>
        <v>1.2076460495228072E-3</v>
      </c>
      <c r="K57" s="198">
        <f t="shared" si="16"/>
        <v>4.8485782199137246E-2</v>
      </c>
      <c r="L57" s="195">
        <v>3521</v>
      </c>
      <c r="M57" s="195">
        <v>3881</v>
      </c>
      <c r="N57" s="195">
        <v>1022</v>
      </c>
      <c r="O57" s="195">
        <v>1981</v>
      </c>
      <c r="P57" s="195">
        <v>4257</v>
      </c>
      <c r="Q57" s="196">
        <f t="shared" si="22"/>
        <v>1.1489146895507321</v>
      </c>
      <c r="R57" s="197">
        <f t="shared" si="17"/>
        <v>9.6882246843597031E-2</v>
      </c>
      <c r="S57" s="196">
        <f t="shared" si="13"/>
        <v>1.8906689690457918E-3</v>
      </c>
      <c r="T57" s="198">
        <f t="shared" si="18"/>
        <v>9.3692226428382777E-2</v>
      </c>
      <c r="U57" s="195">
        <v>393</v>
      </c>
      <c r="V57" s="195">
        <v>574</v>
      </c>
      <c r="W57" s="195">
        <v>154</v>
      </c>
      <c r="X57" s="195">
        <v>157</v>
      </c>
      <c r="Y57" s="195">
        <v>486</v>
      </c>
      <c r="Z57" s="196">
        <f t="shared" si="23"/>
        <v>2.0955414012738856</v>
      </c>
      <c r="AA57" s="197">
        <f t="shared" si="19"/>
        <v>-0.15331010452961669</v>
      </c>
      <c r="AB57" s="196">
        <f t="shared" si="14"/>
        <v>3.034825559975272E-3</v>
      </c>
      <c r="AC57" s="198">
        <f t="shared" si="20"/>
        <v>1.0696364116559557E-2</v>
      </c>
      <c r="AD57" s="50"/>
      <c r="AE57" s="50"/>
    </row>
    <row r="58" spans="1:31" x14ac:dyDescent="0.25">
      <c r="A58" s="206" t="s">
        <v>222</v>
      </c>
      <c r="B58" s="194" t="s">
        <v>222</v>
      </c>
      <c r="C58" s="195">
        <v>10096</v>
      </c>
      <c r="D58" s="195">
        <v>10100</v>
      </c>
      <c r="E58" s="195">
        <v>4088</v>
      </c>
      <c r="F58" s="195">
        <v>1654</v>
      </c>
      <c r="G58" s="195">
        <v>4383</v>
      </c>
      <c r="H58" s="196">
        <f t="shared" si="21"/>
        <v>1.6499395405078596</v>
      </c>
      <c r="I58" s="197">
        <f t="shared" si="15"/>
        <v>-0.5660396039603961</v>
      </c>
      <c r="J58" s="196">
        <f t="shared" si="12"/>
        <v>2.4026839015244953E-3</v>
      </c>
      <c r="K58" s="198">
        <f t="shared" si="16"/>
        <v>3.1254902520073589E-2</v>
      </c>
      <c r="L58" s="195">
        <v>10278</v>
      </c>
      <c r="M58" s="195">
        <v>7499</v>
      </c>
      <c r="N58" s="195">
        <v>3067</v>
      </c>
      <c r="O58" s="195">
        <v>3243</v>
      </c>
      <c r="P58" s="195">
        <v>6702</v>
      </c>
      <c r="Q58" s="196">
        <f t="shared" si="22"/>
        <v>1.0666049953746533</v>
      </c>
      <c r="R58" s="197">
        <f t="shared" si="17"/>
        <v>-0.10628083744499262</v>
      </c>
      <c r="S58" s="196">
        <f t="shared" si="13"/>
        <v>2.9765711605696256E-3</v>
      </c>
      <c r="T58" s="198">
        <f t="shared" si="18"/>
        <v>4.7791548411940041E-2</v>
      </c>
      <c r="U58" s="195">
        <v>2107</v>
      </c>
      <c r="V58" s="195">
        <v>923</v>
      </c>
      <c r="W58" s="195">
        <v>446</v>
      </c>
      <c r="X58" s="195">
        <v>40</v>
      </c>
      <c r="Y58" s="195">
        <v>138</v>
      </c>
      <c r="Z58" s="196">
        <f t="shared" si="23"/>
        <v>2.4500000000000002</v>
      </c>
      <c r="AA58" s="197">
        <f t="shared" si="19"/>
        <v>-0.85048754062838572</v>
      </c>
      <c r="AB58" s="196">
        <f t="shared" si="14"/>
        <v>8.6174059110408956E-4</v>
      </c>
      <c r="AC58" s="198">
        <f t="shared" si="20"/>
        <v>9.8406948386268664E-4</v>
      </c>
      <c r="AD58" s="50"/>
      <c r="AE58" s="50"/>
    </row>
    <row r="59" spans="1:31" x14ac:dyDescent="0.25">
      <c r="A59" s="206" t="s">
        <v>244</v>
      </c>
      <c r="B59" s="194" t="s">
        <v>245</v>
      </c>
      <c r="C59" s="195">
        <v>1951</v>
      </c>
      <c r="D59" s="195">
        <v>1359</v>
      </c>
      <c r="E59" s="195">
        <v>771</v>
      </c>
      <c r="F59" s="195">
        <v>1473</v>
      </c>
      <c r="G59" s="195">
        <v>4565</v>
      </c>
      <c r="H59" s="196">
        <f t="shared" si="21"/>
        <v>2.0991174473862864</v>
      </c>
      <c r="I59" s="197">
        <f t="shared" si="15"/>
        <v>2.3590875643855775</v>
      </c>
      <c r="J59" s="196">
        <f t="shared" si="12"/>
        <v>2.502453116691609E-3</v>
      </c>
      <c r="K59" s="198">
        <f t="shared" si="16"/>
        <v>9.8645115284050386E-2</v>
      </c>
      <c r="L59" s="195">
        <v>2490</v>
      </c>
      <c r="M59" s="195">
        <v>3344</v>
      </c>
      <c r="N59" s="195">
        <v>1129</v>
      </c>
      <c r="O59" s="195">
        <v>1382</v>
      </c>
      <c r="P59" s="195">
        <v>4162</v>
      </c>
      <c r="Q59" s="196">
        <f t="shared" si="22"/>
        <v>2.0115774240231548</v>
      </c>
      <c r="R59" s="197">
        <f t="shared" si="17"/>
        <v>0.24461722488038284</v>
      </c>
      <c r="S59" s="196">
        <f t="shared" si="13"/>
        <v>1.8484764503567267E-3</v>
      </c>
      <c r="T59" s="198">
        <f t="shared" si="18"/>
        <v>8.9936685610562478E-2</v>
      </c>
      <c r="U59" s="195">
        <v>134</v>
      </c>
      <c r="V59" s="195">
        <v>236</v>
      </c>
      <c r="W59" s="195">
        <v>96</v>
      </c>
      <c r="X59" s="195">
        <v>125</v>
      </c>
      <c r="Y59" s="195">
        <v>319</v>
      </c>
      <c r="Z59" s="196">
        <f t="shared" si="23"/>
        <v>1.552</v>
      </c>
      <c r="AA59" s="197">
        <f t="shared" si="19"/>
        <v>0.35169491525423724</v>
      </c>
      <c r="AB59" s="196">
        <f t="shared" si="14"/>
        <v>1.9919945547985838E-3</v>
      </c>
      <c r="AC59" s="198">
        <f t="shared" si="20"/>
        <v>6.8932731162348465E-3</v>
      </c>
      <c r="AD59" s="50"/>
      <c r="AE59" s="50"/>
    </row>
    <row r="60" spans="1:31" x14ac:dyDescent="0.25">
      <c r="A60" s="206" t="s">
        <v>236</v>
      </c>
      <c r="B60" s="194" t="s">
        <v>236</v>
      </c>
      <c r="C60" s="195">
        <v>2015</v>
      </c>
      <c r="D60" s="195">
        <v>2150</v>
      </c>
      <c r="E60" s="195">
        <v>399</v>
      </c>
      <c r="F60" s="195">
        <v>969</v>
      </c>
      <c r="G60" s="195">
        <v>2669</v>
      </c>
      <c r="H60" s="196">
        <f t="shared" si="21"/>
        <v>1.7543859649122808</v>
      </c>
      <c r="I60" s="197">
        <f t="shared" si="15"/>
        <v>0.24139534883720937</v>
      </c>
      <c r="J60" s="196">
        <f t="shared" si="12"/>
        <v>1.463099094950691E-3</v>
      </c>
      <c r="K60" s="198">
        <f t="shared" si="16"/>
        <v>8.4182305630026807E-2</v>
      </c>
      <c r="L60" s="195">
        <v>2070</v>
      </c>
      <c r="M60" s="195">
        <v>2527</v>
      </c>
      <c r="N60" s="195">
        <v>672</v>
      </c>
      <c r="O60" s="195">
        <v>806</v>
      </c>
      <c r="P60" s="195">
        <v>2581</v>
      </c>
      <c r="Q60" s="196">
        <f t="shared" si="22"/>
        <v>2.2022332506203472</v>
      </c>
      <c r="R60" s="197">
        <f t="shared" si="17"/>
        <v>2.13692125049465E-2</v>
      </c>
      <c r="S60" s="196">
        <f t="shared" si="13"/>
        <v>1.1463041130155482E-3</v>
      </c>
      <c r="T60" s="198">
        <f t="shared" si="18"/>
        <v>8.1406718183251847E-2</v>
      </c>
      <c r="U60" s="195">
        <v>102</v>
      </c>
      <c r="V60" s="195">
        <v>169</v>
      </c>
      <c r="W60" s="195">
        <v>34</v>
      </c>
      <c r="X60" s="195">
        <v>80</v>
      </c>
      <c r="Y60" s="195">
        <v>149</v>
      </c>
      <c r="Z60" s="196">
        <f t="shared" si="23"/>
        <v>0.86250000000000004</v>
      </c>
      <c r="AA60" s="197">
        <f t="shared" si="19"/>
        <v>-0.11834319526627224</v>
      </c>
      <c r="AB60" s="196">
        <f t="shared" si="14"/>
        <v>9.3043005851093719E-4</v>
      </c>
      <c r="AC60" s="198">
        <f t="shared" si="20"/>
        <v>4.6995741996530517E-3</v>
      </c>
      <c r="AD60" s="50"/>
      <c r="AE60" s="50"/>
    </row>
    <row r="61" spans="1:31" x14ac:dyDescent="0.25">
      <c r="A61" s="206" t="s">
        <v>224</v>
      </c>
      <c r="B61" s="194" t="s">
        <v>224</v>
      </c>
      <c r="C61" s="195">
        <v>4459</v>
      </c>
      <c r="D61" s="195">
        <v>3438</v>
      </c>
      <c r="E61" s="195">
        <v>1818</v>
      </c>
      <c r="F61" s="195">
        <v>514</v>
      </c>
      <c r="G61" s="195">
        <v>1989</v>
      </c>
      <c r="H61" s="196">
        <f t="shared" si="21"/>
        <v>2.8696498054474708</v>
      </c>
      <c r="I61" s="197">
        <f t="shared" si="15"/>
        <v>-0.42146596858638741</v>
      </c>
      <c r="J61" s="196">
        <f t="shared" si="12"/>
        <v>1.0903349943263111E-3</v>
      </c>
      <c r="K61" s="198">
        <f t="shared" si="16"/>
        <v>9.9466411957973063E-3</v>
      </c>
      <c r="L61" s="195">
        <v>13976</v>
      </c>
      <c r="M61" s="195">
        <v>12867</v>
      </c>
      <c r="N61" s="195">
        <v>4615</v>
      </c>
      <c r="O61" s="195">
        <v>2160</v>
      </c>
      <c r="P61" s="195">
        <v>8666</v>
      </c>
      <c r="Q61" s="196">
        <f t="shared" si="22"/>
        <v>3.0120370370370368</v>
      </c>
      <c r="R61" s="197">
        <f t="shared" si="17"/>
        <v>-0.32649413227636592</v>
      </c>
      <c r="S61" s="196">
        <f t="shared" si="13"/>
        <v>3.8488459679940877E-3</v>
      </c>
      <c r="T61" s="198">
        <f t="shared" si="18"/>
        <v>4.3337150629853924E-2</v>
      </c>
      <c r="U61" s="195">
        <v>1513</v>
      </c>
      <c r="V61" s="195">
        <v>799</v>
      </c>
      <c r="W61" s="195">
        <v>330</v>
      </c>
      <c r="X61" s="195">
        <v>64</v>
      </c>
      <c r="Y61" s="195">
        <v>111</v>
      </c>
      <c r="Z61" s="196">
        <f t="shared" si="23"/>
        <v>0.734375</v>
      </c>
      <c r="AA61" s="197">
        <f t="shared" si="19"/>
        <v>-0.86107634543178979</v>
      </c>
      <c r="AB61" s="196">
        <f t="shared" si="14"/>
        <v>6.931391711054633E-4</v>
      </c>
      <c r="AC61" s="198">
        <f t="shared" si="20"/>
        <v>5.5509159011236855E-4</v>
      </c>
      <c r="AD61" s="50"/>
      <c r="AE61" s="50"/>
    </row>
    <row r="62" spans="1:31" x14ac:dyDescent="0.25">
      <c r="A62" s="206" t="s">
        <v>216</v>
      </c>
      <c r="B62" s="194" t="s">
        <v>216</v>
      </c>
      <c r="C62" s="195">
        <v>10942</v>
      </c>
      <c r="D62" s="195">
        <v>11284</v>
      </c>
      <c r="E62" s="195">
        <v>2905</v>
      </c>
      <c r="F62" s="195">
        <v>4962</v>
      </c>
      <c r="G62" s="195">
        <v>10030</v>
      </c>
      <c r="H62" s="196">
        <f t="shared" si="21"/>
        <v>1.0213623538895606</v>
      </c>
      <c r="I62" s="197">
        <f t="shared" si="15"/>
        <v>-0.11113080467919179</v>
      </c>
      <c r="J62" s="196">
        <f t="shared" si="12"/>
        <v>5.4982704842096034E-3</v>
      </c>
      <c r="K62" s="198">
        <f t="shared" si="16"/>
        <v>0.14542554733942295</v>
      </c>
      <c r="L62" s="195">
        <v>6083</v>
      </c>
      <c r="M62" s="195">
        <v>5517</v>
      </c>
      <c r="N62" s="195">
        <v>1489</v>
      </c>
      <c r="O62" s="195">
        <v>2091</v>
      </c>
      <c r="P62" s="195">
        <v>5617</v>
      </c>
      <c r="Q62" s="196">
        <f t="shared" si="22"/>
        <v>1.6862745098039214</v>
      </c>
      <c r="R62" s="197">
        <f t="shared" si="17"/>
        <v>1.8125793003443968E-2</v>
      </c>
      <c r="S62" s="196">
        <f t="shared" si="13"/>
        <v>2.4946881839629344E-3</v>
      </c>
      <c r="T62" s="198">
        <f t="shared" si="18"/>
        <v>8.1441206321589091E-2</v>
      </c>
      <c r="U62" s="195">
        <v>964</v>
      </c>
      <c r="V62" s="195">
        <v>1172</v>
      </c>
      <c r="W62" s="195">
        <v>356</v>
      </c>
      <c r="X62" s="195">
        <v>282</v>
      </c>
      <c r="Y62" s="195">
        <v>607</v>
      </c>
      <c r="Z62" s="196">
        <f t="shared" si="23"/>
        <v>1.1524822695035462</v>
      </c>
      <c r="AA62" s="197">
        <f t="shared" si="19"/>
        <v>-0.48208191126279865</v>
      </c>
      <c r="AB62" s="196">
        <f t="shared" si="14"/>
        <v>3.7904097014505966E-3</v>
      </c>
      <c r="AC62" s="198">
        <f t="shared" si="20"/>
        <v>8.800927939683921E-3</v>
      </c>
      <c r="AD62" s="50"/>
      <c r="AE62" s="50"/>
    </row>
    <row r="63" spans="1:31" x14ac:dyDescent="0.25">
      <c r="A63" s="206" t="s">
        <v>242</v>
      </c>
      <c r="B63" s="194" t="s">
        <v>242</v>
      </c>
      <c r="C63" s="195">
        <v>9679</v>
      </c>
      <c r="D63" s="195">
        <v>6770</v>
      </c>
      <c r="E63" s="195">
        <v>2032</v>
      </c>
      <c r="F63" s="195">
        <v>8812</v>
      </c>
      <c r="G63" s="195">
        <v>14123</v>
      </c>
      <c r="H63" s="196">
        <f t="shared" si="21"/>
        <v>0.60270086246028143</v>
      </c>
      <c r="I63" s="197">
        <f t="shared" si="15"/>
        <v>1.0861152141802068</v>
      </c>
      <c r="J63" s="196">
        <f t="shared" si="12"/>
        <v>7.7419814604678186E-3</v>
      </c>
      <c r="K63" s="198">
        <f t="shared" si="16"/>
        <v>0.23344187507231526</v>
      </c>
      <c r="L63" s="195">
        <v>4309</v>
      </c>
      <c r="M63" s="195">
        <v>4243</v>
      </c>
      <c r="N63" s="195">
        <v>806</v>
      </c>
      <c r="O63" s="195">
        <v>3089</v>
      </c>
      <c r="P63" s="195">
        <v>6289</v>
      </c>
      <c r="Q63" s="196">
        <f t="shared" si="22"/>
        <v>1.0359339592101002</v>
      </c>
      <c r="R63" s="197">
        <f t="shared" si="17"/>
        <v>0.48220598633042666</v>
      </c>
      <c r="S63" s="196">
        <f t="shared" si="13"/>
        <v>2.7931447372161111E-3</v>
      </c>
      <c r="T63" s="198">
        <f t="shared" si="18"/>
        <v>0.1039521314401891</v>
      </c>
      <c r="U63" s="195">
        <v>227</v>
      </c>
      <c r="V63" s="195">
        <v>297</v>
      </c>
      <c r="W63" s="195">
        <v>77</v>
      </c>
      <c r="X63" s="195">
        <v>170</v>
      </c>
      <c r="Y63" s="195">
        <v>265</v>
      </c>
      <c r="Z63" s="196">
        <f t="shared" si="23"/>
        <v>0.55882352941176472</v>
      </c>
      <c r="AA63" s="197">
        <f t="shared" si="19"/>
        <v>-0.1077441077441077</v>
      </c>
      <c r="AB63" s="196">
        <f t="shared" si="14"/>
        <v>1.6547917148013313E-3</v>
      </c>
      <c r="AC63" s="198">
        <f t="shared" si="20"/>
        <v>4.3802376898791715E-3</v>
      </c>
      <c r="AD63" s="50"/>
      <c r="AE63" s="50"/>
    </row>
    <row r="64" spans="1:31" x14ac:dyDescent="0.25">
      <c r="A64" s="206" t="s">
        <v>228</v>
      </c>
      <c r="B64" s="194" t="s">
        <v>228</v>
      </c>
      <c r="C64" s="195">
        <v>2947</v>
      </c>
      <c r="D64" s="195">
        <v>6842</v>
      </c>
      <c r="E64" s="195">
        <v>553</v>
      </c>
      <c r="F64" s="195">
        <v>2600</v>
      </c>
      <c r="G64" s="195">
        <v>7526</v>
      </c>
      <c r="H64" s="196">
        <f t="shared" si="21"/>
        <v>1.8946153846153848</v>
      </c>
      <c r="I64" s="197">
        <f t="shared" si="15"/>
        <v>9.9970768781058261E-2</v>
      </c>
      <c r="J64" s="196">
        <f t="shared" si="12"/>
        <v>4.1256215019104163E-3</v>
      </c>
      <c r="K64" s="198">
        <f t="shared" si="16"/>
        <v>0.14285985459653386</v>
      </c>
      <c r="L64" s="195">
        <v>6086</v>
      </c>
      <c r="M64" s="195">
        <v>5096</v>
      </c>
      <c r="N64" s="195">
        <v>1006</v>
      </c>
      <c r="O64" s="195">
        <v>2039</v>
      </c>
      <c r="P64" s="195">
        <v>5124</v>
      </c>
      <c r="Q64" s="196">
        <f t="shared" si="22"/>
        <v>1.5129965669445808</v>
      </c>
      <c r="R64" s="197">
        <f t="shared" si="17"/>
        <v>5.494505494505475E-3</v>
      </c>
      <c r="S64" s="196">
        <f t="shared" si="13"/>
        <v>2.2757312185554702E-3</v>
      </c>
      <c r="T64" s="198">
        <f t="shared" si="18"/>
        <v>9.7264668476300747E-2</v>
      </c>
      <c r="U64" s="195">
        <v>131</v>
      </c>
      <c r="V64" s="195">
        <v>349</v>
      </c>
      <c r="W64" s="195">
        <v>169</v>
      </c>
      <c r="X64" s="195">
        <v>312</v>
      </c>
      <c r="Y64" s="195">
        <v>403</v>
      </c>
      <c r="Z64" s="196">
        <f t="shared" si="23"/>
        <v>0.29166666666666674</v>
      </c>
      <c r="AA64" s="197">
        <f t="shared" si="19"/>
        <v>0.15472779369627498</v>
      </c>
      <c r="AB64" s="196">
        <f t="shared" si="14"/>
        <v>2.5165323059054209E-3</v>
      </c>
      <c r="AC64" s="198">
        <f t="shared" si="20"/>
        <v>7.6498168220041378E-3</v>
      </c>
      <c r="AD64" s="50"/>
      <c r="AE64" s="50"/>
    </row>
    <row r="65" spans="1:31" x14ac:dyDescent="0.25">
      <c r="A65" s="206" t="s">
        <v>238</v>
      </c>
      <c r="B65" s="194" t="s">
        <v>238</v>
      </c>
      <c r="C65" s="195">
        <v>2940</v>
      </c>
      <c r="D65" s="195">
        <v>1514</v>
      </c>
      <c r="E65" s="195">
        <v>473</v>
      </c>
      <c r="F65" s="195">
        <v>1014</v>
      </c>
      <c r="G65" s="195">
        <v>5479</v>
      </c>
      <c r="H65" s="196">
        <f t="shared" si="21"/>
        <v>4.4033530571992108</v>
      </c>
      <c r="I65" s="197">
        <f t="shared" si="15"/>
        <v>2.61889035667107</v>
      </c>
      <c r="J65" s="196">
        <f t="shared" si="12"/>
        <v>3.0034919225308491E-3</v>
      </c>
      <c r="K65" s="198">
        <f t="shared" si="16"/>
        <v>0.18559669387893363</v>
      </c>
      <c r="L65" s="195">
        <v>1672</v>
      </c>
      <c r="M65" s="195">
        <v>1439</v>
      </c>
      <c r="N65" s="195">
        <v>416</v>
      </c>
      <c r="O65" s="195">
        <v>415</v>
      </c>
      <c r="P65" s="195">
        <v>2037</v>
      </c>
      <c r="Q65" s="196">
        <f t="shared" si="22"/>
        <v>3.9084337349397593</v>
      </c>
      <c r="R65" s="197">
        <f t="shared" si="17"/>
        <v>0.41556636553161908</v>
      </c>
      <c r="S65" s="196">
        <f t="shared" si="13"/>
        <v>9.0469642704869109E-4</v>
      </c>
      <c r="T65" s="198">
        <f t="shared" si="18"/>
        <v>6.9001727583753933E-2</v>
      </c>
      <c r="U65" s="195">
        <v>146</v>
      </c>
      <c r="V65" s="195">
        <v>162</v>
      </c>
      <c r="W65" s="195">
        <v>36</v>
      </c>
      <c r="X65" s="195">
        <v>105</v>
      </c>
      <c r="Y65" s="195">
        <v>142</v>
      </c>
      <c r="Z65" s="196">
        <f t="shared" si="23"/>
        <v>0.35238095238095246</v>
      </c>
      <c r="AA65" s="197">
        <f t="shared" si="19"/>
        <v>-0.12345679012345678</v>
      </c>
      <c r="AB65" s="196">
        <f t="shared" si="14"/>
        <v>8.8671857925203413E-4</v>
      </c>
      <c r="AC65" s="198">
        <f t="shared" si="20"/>
        <v>4.8101351580231025E-3</v>
      </c>
      <c r="AD65" s="50"/>
      <c r="AE65" s="50"/>
    </row>
    <row r="66" spans="1:31" x14ac:dyDescent="0.25">
      <c r="A66" s="206" t="s">
        <v>234</v>
      </c>
      <c r="B66" s="194" t="s">
        <v>234</v>
      </c>
      <c r="C66" s="195">
        <v>1550</v>
      </c>
      <c r="D66" s="195">
        <v>1731</v>
      </c>
      <c r="E66" s="195">
        <v>909</v>
      </c>
      <c r="F66" s="195">
        <v>3537</v>
      </c>
      <c r="G66" s="195">
        <v>2522</v>
      </c>
      <c r="H66" s="196">
        <f t="shared" si="21"/>
        <v>-0.2869663556686457</v>
      </c>
      <c r="I66" s="197">
        <f t="shared" si="15"/>
        <v>0.45696129404968233</v>
      </c>
      <c r="J66" s="196">
        <f t="shared" si="12"/>
        <v>1.3825162673157148E-3</v>
      </c>
      <c r="K66" s="198">
        <f t="shared" si="16"/>
        <v>0.14938103417639045</v>
      </c>
      <c r="L66" s="195">
        <v>1910</v>
      </c>
      <c r="M66" s="195">
        <v>2290</v>
      </c>
      <c r="N66" s="195">
        <v>1271</v>
      </c>
      <c r="O66" s="195">
        <v>3017</v>
      </c>
      <c r="P66" s="195">
        <v>3318</v>
      </c>
      <c r="Q66" s="196">
        <f t="shared" si="22"/>
        <v>9.9767981438515063E-2</v>
      </c>
      <c r="R66" s="197">
        <f t="shared" si="17"/>
        <v>0.44890829694323142</v>
      </c>
      <c r="S66" s="196">
        <f t="shared" si="13"/>
        <v>1.4736292316875586E-3</v>
      </c>
      <c r="T66" s="198">
        <f t="shared" si="18"/>
        <v>0.19652905289344311</v>
      </c>
      <c r="U66" s="195">
        <v>27</v>
      </c>
      <c r="V66" s="195">
        <v>41</v>
      </c>
      <c r="W66" s="195">
        <v>30</v>
      </c>
      <c r="X66" s="195">
        <v>13</v>
      </c>
      <c r="Y66" s="195">
        <v>34</v>
      </c>
      <c r="Z66" s="196">
        <f t="shared" si="23"/>
        <v>1.6153846153846154</v>
      </c>
      <c r="AA66" s="197">
        <f t="shared" si="19"/>
        <v>-0.17073170731707321</v>
      </c>
      <c r="AB66" s="196">
        <f t="shared" si="14"/>
        <v>2.1231289925752929E-4</v>
      </c>
      <c r="AC66" s="198">
        <f t="shared" si="20"/>
        <v>2.0138600959545105E-3</v>
      </c>
      <c r="AD66" s="50"/>
      <c r="AE66" s="50"/>
    </row>
    <row r="67" spans="1:31" x14ac:dyDescent="0.25">
      <c r="A67" s="206" t="s">
        <v>240</v>
      </c>
      <c r="B67" s="194" t="s">
        <v>240</v>
      </c>
      <c r="C67" s="195">
        <v>2351</v>
      </c>
      <c r="D67" s="195">
        <v>1316</v>
      </c>
      <c r="E67" s="195">
        <v>504</v>
      </c>
      <c r="F67" s="195">
        <v>648</v>
      </c>
      <c r="G67" s="195">
        <v>910</v>
      </c>
      <c r="H67" s="196">
        <f t="shared" si="21"/>
        <v>0.40432098765432101</v>
      </c>
      <c r="I67" s="197">
        <f t="shared" si="15"/>
        <v>-0.30851063829787229</v>
      </c>
      <c r="J67" s="196">
        <f t="shared" si="12"/>
        <v>4.9884607583556716E-4</v>
      </c>
      <c r="K67" s="198">
        <f t="shared" si="16"/>
        <v>6.7945941909952956E-2</v>
      </c>
      <c r="L67" s="195">
        <v>1441</v>
      </c>
      <c r="M67" s="195">
        <v>1471</v>
      </c>
      <c r="N67" s="195">
        <v>593</v>
      </c>
      <c r="O67" s="195">
        <v>521</v>
      </c>
      <c r="P67" s="195">
        <v>1166</v>
      </c>
      <c r="Q67" s="196">
        <f t="shared" si="22"/>
        <v>1.238003838771593</v>
      </c>
      <c r="R67" s="197">
        <f t="shared" si="17"/>
        <v>-0.20734194425560848</v>
      </c>
      <c r="S67" s="196">
        <f t="shared" si="13"/>
        <v>5.1785765043631509E-4</v>
      </c>
      <c r="T67" s="198">
        <f t="shared" si="18"/>
        <v>8.7060404689016657E-2</v>
      </c>
      <c r="U67" s="195">
        <v>164</v>
      </c>
      <c r="V67" s="195">
        <v>333</v>
      </c>
      <c r="W67" s="195">
        <v>82</v>
      </c>
      <c r="X67" s="195">
        <v>182</v>
      </c>
      <c r="Y67" s="195">
        <v>189</v>
      </c>
      <c r="Z67" s="196">
        <f t="shared" si="23"/>
        <v>3.8461538461538547E-2</v>
      </c>
      <c r="AA67" s="197">
        <f t="shared" si="19"/>
        <v>-0.43243243243243246</v>
      </c>
      <c r="AB67" s="196">
        <f t="shared" si="14"/>
        <v>1.1802099399903835E-3</v>
      </c>
      <c r="AC67" s="198">
        <f t="shared" si="20"/>
        <v>1.4111849473605614E-2</v>
      </c>
      <c r="AD67" s="50"/>
      <c r="AE67" s="50"/>
    </row>
    <row r="68" spans="1:31" x14ac:dyDescent="0.25">
      <c r="A68" s="206" t="s">
        <v>218</v>
      </c>
      <c r="B68" s="194" t="s">
        <v>218</v>
      </c>
      <c r="C68" s="195">
        <v>361</v>
      </c>
      <c r="D68" s="195">
        <v>351</v>
      </c>
      <c r="E68" s="195">
        <v>172</v>
      </c>
      <c r="F68" s="195">
        <v>357</v>
      </c>
      <c r="G68" s="195">
        <v>691</v>
      </c>
      <c r="H68" s="196">
        <f t="shared" si="21"/>
        <v>0.93557422969187676</v>
      </c>
      <c r="I68" s="197">
        <f t="shared" si="15"/>
        <v>0.96866096866096862</v>
      </c>
      <c r="J68" s="196">
        <f t="shared" si="12"/>
        <v>3.7879410813448011E-4</v>
      </c>
      <c r="K68" s="198">
        <f t="shared" si="16"/>
        <v>7.6345155231466136E-2</v>
      </c>
      <c r="L68" s="195">
        <v>1223</v>
      </c>
      <c r="M68" s="195">
        <v>1391</v>
      </c>
      <c r="N68" s="195">
        <v>551</v>
      </c>
      <c r="O68" s="195">
        <v>265</v>
      </c>
      <c r="P68" s="195">
        <v>1150</v>
      </c>
      <c r="Q68" s="196">
        <f t="shared" si="22"/>
        <v>3.3396226415094343</v>
      </c>
      <c r="R68" s="197">
        <f t="shared" si="17"/>
        <v>-0.17325664989216394</v>
      </c>
      <c r="S68" s="196">
        <f t="shared" si="13"/>
        <v>5.1075154202552509E-4</v>
      </c>
      <c r="T68" s="198">
        <f t="shared" si="18"/>
        <v>0.12705778367031267</v>
      </c>
      <c r="U68" s="195">
        <v>158</v>
      </c>
      <c r="V68" s="195">
        <v>126</v>
      </c>
      <c r="W68" s="195">
        <v>69</v>
      </c>
      <c r="X68" s="195">
        <v>32</v>
      </c>
      <c r="Y68" s="195">
        <v>79</v>
      </c>
      <c r="Z68" s="196">
        <f t="shared" si="23"/>
        <v>1.46875</v>
      </c>
      <c r="AA68" s="197">
        <f t="shared" si="19"/>
        <v>-0.37301587301587302</v>
      </c>
      <c r="AB68" s="196">
        <f t="shared" si="14"/>
        <v>4.9331526592190627E-4</v>
      </c>
      <c r="AC68" s="198">
        <f t="shared" si="20"/>
        <v>8.7283173130040873E-3</v>
      </c>
      <c r="AD68" s="50"/>
      <c r="AE68" s="50"/>
    </row>
    <row r="69" spans="1:31" x14ac:dyDescent="0.25">
      <c r="A69" s="199" t="s">
        <v>386</v>
      </c>
      <c r="B69" s="200" t="s">
        <v>386</v>
      </c>
      <c r="C69" s="201">
        <f>C44-SUM(C45:C68)</f>
        <v>58614</v>
      </c>
      <c r="D69" s="201">
        <f>D44-SUM(D45:D68)</f>
        <v>84114</v>
      </c>
      <c r="E69" s="201">
        <f>E44-SUM(E45:E68)</f>
        <v>26105</v>
      </c>
      <c r="F69" s="201">
        <f>F44-SUM(F45:F68)</f>
        <v>33079</v>
      </c>
      <c r="G69" s="201">
        <f>G44-SUM(G45:G68)</f>
        <v>64586</v>
      </c>
      <c r="H69" s="202">
        <f t="shared" si="21"/>
        <v>0.95247740258169844</v>
      </c>
      <c r="I69" s="203">
        <f t="shared" si="15"/>
        <v>-0.23216111467769929</v>
      </c>
      <c r="J69" s="202">
        <f t="shared" si="12"/>
        <v>3.5404915004303233E-2</v>
      </c>
      <c r="K69" s="204">
        <f t="shared" si="16"/>
        <v>0.12747731655373465</v>
      </c>
      <c r="L69" s="201">
        <f>L44-SUM(L45:L68)</f>
        <v>42835</v>
      </c>
      <c r="M69" s="201">
        <f>M44-SUM(M45:M68)</f>
        <v>42211</v>
      </c>
      <c r="N69" s="201">
        <f>N44-SUM(N45:N68)</f>
        <v>13070</v>
      </c>
      <c r="O69" s="201">
        <f>O44-SUM(O45:O68)</f>
        <v>20285</v>
      </c>
      <c r="P69" s="201">
        <f>P44-SUM(P45:P68)</f>
        <v>45351</v>
      </c>
      <c r="Q69" s="202">
        <f t="shared" si="22"/>
        <v>1.2356913975844219</v>
      </c>
      <c r="R69" s="203">
        <f t="shared" si="17"/>
        <v>7.4388192651204665E-2</v>
      </c>
      <c r="S69" s="202">
        <f t="shared" si="13"/>
        <v>2.014182015860834E-2</v>
      </c>
      <c r="T69" s="204">
        <f t="shared" si="18"/>
        <v>8.9512027111578671E-2</v>
      </c>
      <c r="U69" s="201">
        <f>U44-SUM(U45:U68)</f>
        <v>8091</v>
      </c>
      <c r="V69" s="201">
        <f>V44-SUM(V45:V68)</f>
        <v>10461</v>
      </c>
      <c r="W69" s="201">
        <f>W44-SUM(W45:W68)</f>
        <v>2601</v>
      </c>
      <c r="X69" s="201">
        <f>X44-SUM(X45:X68)</f>
        <v>3467</v>
      </c>
      <c r="Y69" s="201">
        <f>Y44-SUM(Y45:Y68)</f>
        <v>11045</v>
      </c>
      <c r="Z69" s="202">
        <f t="shared" si="23"/>
        <v>2.1857513700605713</v>
      </c>
      <c r="AA69" s="203">
        <f t="shared" si="19"/>
        <v>5.582640282955742E-2</v>
      </c>
      <c r="AB69" s="202">
        <f t="shared" si="14"/>
        <v>6.8970469773512094E-2</v>
      </c>
      <c r="AC69" s="204">
        <f t="shared" si="20"/>
        <v>2.1800188296782572E-2</v>
      </c>
      <c r="AD69" s="50"/>
      <c r="AE69" s="50"/>
    </row>
    <row r="70" spans="1:31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3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1391C-8DCF-492B-96AE-C9D6EA40CDE2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52" t="s">
        <v>403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</row>
    <row r="4" spans="1:30" ht="6" customHeight="1" x14ac:dyDescent="0.25"/>
    <row r="5" spans="1:30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2"/>
    </row>
    <row r="6" spans="1:30" s="184" customFormat="1" ht="72" customHeight="1" x14ac:dyDescent="0.25">
      <c r="B6" s="180"/>
      <c r="C6" s="225">
        <v>2018</v>
      </c>
      <c r="D6" s="225">
        <v>2019</v>
      </c>
      <c r="E6" s="225" t="s">
        <v>250</v>
      </c>
      <c r="F6" s="225">
        <v>2021</v>
      </c>
      <c r="G6" s="225">
        <v>2022</v>
      </c>
      <c r="H6" s="182" t="str">
        <f>CONCATENATE("var. ",RIGHT(G6,2),"/",RIGHT(F6,2))</f>
        <v>var. 22/21</v>
      </c>
      <c r="I6" s="182" t="str">
        <f>CONCATENATE("var. ",RIGHT(G6,2),"/",RIGHT(D6,2))</f>
        <v>var. 22/19</v>
      </c>
      <c r="J6" s="182" t="str">
        <f>CONCATENATE("Cuota s/ total lugares de residencia ",RIGHT(G6,4))</f>
        <v>Cuota s/ total lugares de residencia 2022</v>
      </c>
      <c r="K6" s="183" t="str">
        <f>CONCATENATE("cuota s/ Canarias ",RIGHT(G6,4))</f>
        <v>cuota s/ Canarias 2022</v>
      </c>
      <c r="L6" s="225">
        <v>2018</v>
      </c>
      <c r="M6" s="225">
        <v>2019</v>
      </c>
      <c r="N6" s="225">
        <v>2020</v>
      </c>
      <c r="O6" s="225">
        <v>2021</v>
      </c>
      <c r="P6" s="225">
        <v>2022</v>
      </c>
      <c r="Q6" s="182" t="str">
        <f>CONCATENATE("var. ",RIGHT(P6,2),"/",RIGHT(O6,2))</f>
        <v>var. 22/21</v>
      </c>
      <c r="R6" s="182" t="str">
        <f>CONCATENATE("var. ",RIGHT(P6,2),"/",RIGHT(M6,2))</f>
        <v>var. 22/19</v>
      </c>
      <c r="S6" s="182" t="str">
        <f>CONCATENATE("Cuota s/ total lugares de residencia ",RIGHT(P6,4))</f>
        <v>Cuota s/ total lugares de residencia 2022</v>
      </c>
      <c r="T6" s="183" t="str">
        <f>CONCATENATE("cuota s/ Canarias ",RIGHT(P6,4))</f>
        <v>cuota s/ Canarias 2022</v>
      </c>
      <c r="U6" s="225">
        <v>2018</v>
      </c>
      <c r="V6" s="225">
        <v>2019</v>
      </c>
      <c r="W6" s="225">
        <v>2020</v>
      </c>
      <c r="X6" s="225">
        <v>2021</v>
      </c>
      <c r="Y6" s="225">
        <v>2022</v>
      </c>
      <c r="Z6" s="182" t="str">
        <f>CONCATENATE("var. ",RIGHT(Y6,2),"/",RIGHT(X6,2))</f>
        <v>var. 22/21</v>
      </c>
      <c r="AA6" s="182" t="str">
        <f>CONCATENATE("var. ",RIGHT(Y6,2),"/",RIGHT(V6,2))</f>
        <v>var. 22/19</v>
      </c>
      <c r="AB6" s="182" t="str">
        <f>CONCATENATE("Cuota s/ total lugares de residencia ",RIGHT(Y6,4))</f>
        <v>Cuota s/ total lugares de residencia 2022</v>
      </c>
      <c r="AC6" s="183" t="str">
        <f>CONCATENATE("cuota s/ Canarias ",RIGHT(Y6,4))</f>
        <v>cuota s/ Canarias 2022</v>
      </c>
    </row>
    <row r="7" spans="1:30" x14ac:dyDescent="0.25">
      <c r="A7" s="1" t="s">
        <v>0</v>
      </c>
      <c r="B7" s="185" t="s">
        <v>134</v>
      </c>
      <c r="C7" s="186">
        <f>C8+C11</f>
        <v>1129786</v>
      </c>
      <c r="D7" s="186">
        <f>D8+D11</f>
        <v>1192431</v>
      </c>
      <c r="E7" s="186">
        <f>E8+E11</f>
        <v>501769</v>
      </c>
      <c r="F7" s="186">
        <f>F8+F11</f>
        <v>829763</v>
      </c>
      <c r="G7" s="186">
        <f>G8+G11</f>
        <v>1532048</v>
      </c>
      <c r="H7" s="187">
        <f>IFERROR(G7/F7-1,"-")</f>
        <v>0.84636817982966228</v>
      </c>
      <c r="I7" s="187">
        <f>IFERROR(G7/D7-1,"-")</f>
        <v>0.28481060958663429</v>
      </c>
      <c r="J7" s="187">
        <f>G7/G$7</f>
        <v>1</v>
      </c>
      <c r="K7" s="188">
        <f>G7/$G7</f>
        <v>1</v>
      </c>
      <c r="L7" s="186">
        <f>L8+L11</f>
        <v>274891</v>
      </c>
      <c r="M7" s="186">
        <f>M8+M11</f>
        <v>287103</v>
      </c>
      <c r="N7" s="186">
        <f>N8+N11</f>
        <v>0</v>
      </c>
      <c r="O7" s="186">
        <f>O8+O11</f>
        <v>243899</v>
      </c>
      <c r="P7" s="186">
        <f>P8+P11</f>
        <v>365666</v>
      </c>
      <c r="Q7" s="187">
        <f>IFERROR(P7/O7-1,"-")</f>
        <v>0.49925173944952617</v>
      </c>
      <c r="R7" s="187">
        <f>IFERROR(P7/M7-1,"-")</f>
        <v>0.27364047049316786</v>
      </c>
      <c r="S7" s="187">
        <f>P7/P$7</f>
        <v>1</v>
      </c>
      <c r="T7" s="188">
        <f>P7/$G7</f>
        <v>0.23867790043131809</v>
      </c>
      <c r="U7" s="186">
        <f>U8+U11</f>
        <v>562791</v>
      </c>
      <c r="V7" s="186">
        <f>V8+V11</f>
        <v>595112</v>
      </c>
      <c r="W7" s="186">
        <f>W8+W11</f>
        <v>0</v>
      </c>
      <c r="X7" s="186">
        <f>X8+X11</f>
        <v>420454</v>
      </c>
      <c r="Y7" s="186">
        <f>Y8+Y11</f>
        <v>785052</v>
      </c>
      <c r="Z7" s="187">
        <f>IFERROR(Y7/X7-1,"-")</f>
        <v>0.86715312495540542</v>
      </c>
      <c r="AA7" s="187">
        <f>IFERROR(Y7/V7-1,"-")</f>
        <v>0.31916681229751709</v>
      </c>
      <c r="AB7" s="187">
        <f>Y7/Y$7</f>
        <v>1</v>
      </c>
      <c r="AC7" s="188">
        <f>Y7/$G7</f>
        <v>0.51241997639760639</v>
      </c>
      <c r="AD7" s="121"/>
    </row>
    <row r="8" spans="1:30" x14ac:dyDescent="0.25">
      <c r="A8" s="1" t="s">
        <v>166</v>
      </c>
      <c r="B8" s="189" t="s">
        <v>167</v>
      </c>
      <c r="C8" s="190">
        <v>206779</v>
      </c>
      <c r="D8" s="190">
        <v>233851</v>
      </c>
      <c r="E8" s="190">
        <v>167477</v>
      </c>
      <c r="F8" s="190">
        <v>277154</v>
      </c>
      <c r="G8" s="190">
        <v>278210</v>
      </c>
      <c r="H8" s="191">
        <f>IFERROR(G8/F8-1,"-")</f>
        <v>3.8101560865078099E-3</v>
      </c>
      <c r="I8" s="192">
        <f t="shared" ref="I8:I36" si="0">IFERROR(G8/D8-1,"-")</f>
        <v>0.18968916104699152</v>
      </c>
      <c r="J8" s="191">
        <f>G8/G$7</f>
        <v>0.1815935270957568</v>
      </c>
      <c r="K8" s="193">
        <f>G8/$G8</f>
        <v>1</v>
      </c>
      <c r="L8" s="190">
        <v>51313</v>
      </c>
      <c r="M8" s="190">
        <v>55305</v>
      </c>
      <c r="N8" s="190">
        <v>0</v>
      </c>
      <c r="O8" s="190">
        <v>83239</v>
      </c>
      <c r="P8" s="190">
        <v>85654</v>
      </c>
      <c r="Q8" s="191">
        <f>IFERROR(P8/O8-1,"-")</f>
        <v>2.9012842537752714E-2</v>
      </c>
      <c r="R8" s="192">
        <f t="shared" ref="R8:R36" si="1">IFERROR(P8/M8-1,"-")</f>
        <v>0.54875689359009128</v>
      </c>
      <c r="S8" s="191">
        <f>P8/P$7</f>
        <v>0.23424108339304173</v>
      </c>
      <c r="T8" s="193">
        <f>P8/$G8</f>
        <v>0.30787534596168364</v>
      </c>
      <c r="U8" s="190">
        <v>104885</v>
      </c>
      <c r="V8" s="190">
        <v>122937</v>
      </c>
      <c r="W8" s="190">
        <v>0</v>
      </c>
      <c r="X8" s="190">
        <v>146504</v>
      </c>
      <c r="Y8" s="190">
        <v>130444</v>
      </c>
      <c r="Z8" s="191">
        <f>IFERROR(Y8/X8-1,"-")</f>
        <v>-0.10962158029814884</v>
      </c>
      <c r="AA8" s="192">
        <f t="shared" ref="AA8:AA36" si="2">IFERROR(Y8/V8-1,"-")</f>
        <v>6.1063796904105461E-2</v>
      </c>
      <c r="AB8" s="191">
        <f>Y8/Y$7</f>
        <v>0.16615969388015062</v>
      </c>
      <c r="AC8" s="193">
        <f>Y8/$G8</f>
        <v>0.46886884008482799</v>
      </c>
      <c r="AD8" s="121"/>
    </row>
    <row r="9" spans="1:30" x14ac:dyDescent="0.25">
      <c r="A9" s="206" t="s">
        <v>98</v>
      </c>
      <c r="B9" s="194" t="s">
        <v>98</v>
      </c>
      <c r="C9" s="195">
        <v>99216</v>
      </c>
      <c r="D9" s="195">
        <v>107584</v>
      </c>
      <c r="E9" s="195">
        <v>78028</v>
      </c>
      <c r="F9" s="195">
        <v>127250</v>
      </c>
      <c r="G9" s="195">
        <v>118238</v>
      </c>
      <c r="H9" s="196">
        <f>IFERROR(G9/F9-1,"-")</f>
        <v>-7.0821218074656134E-2</v>
      </c>
      <c r="I9" s="197">
        <f t="shared" si="0"/>
        <v>9.9029595478881571E-2</v>
      </c>
      <c r="J9" s="196">
        <f>G9/G$7</f>
        <v>7.7176433114367171E-2</v>
      </c>
      <c r="K9" s="198">
        <f>G9/$G9</f>
        <v>1</v>
      </c>
      <c r="L9" s="195">
        <v>25013</v>
      </c>
      <c r="M9" s="195">
        <v>24181</v>
      </c>
      <c r="N9" s="195">
        <v>0</v>
      </c>
      <c r="O9" s="195">
        <v>39544</v>
      </c>
      <c r="P9" s="195">
        <v>34479</v>
      </c>
      <c r="Q9" s="196">
        <f>IFERROR(P9/O9-1,"-")</f>
        <v>-0.12808517094881655</v>
      </c>
      <c r="R9" s="197">
        <f t="shared" si="1"/>
        <v>0.42587155204499405</v>
      </c>
      <c r="S9" s="196">
        <f>P9/P$7</f>
        <v>9.4290964978969882E-2</v>
      </c>
      <c r="T9" s="198">
        <f>P9/$G9</f>
        <v>0.29160675924829582</v>
      </c>
      <c r="U9" s="195">
        <v>59913</v>
      </c>
      <c r="V9" s="195">
        <v>65577</v>
      </c>
      <c r="W9" s="195">
        <v>0</v>
      </c>
      <c r="X9" s="195">
        <v>75583</v>
      </c>
      <c r="Y9" s="195">
        <v>66768</v>
      </c>
      <c r="Z9" s="196">
        <f>IFERROR(Y9/X9-1,"-")</f>
        <v>-0.11662675469351569</v>
      </c>
      <c r="AA9" s="197">
        <f t="shared" si="2"/>
        <v>1.8161855528615156E-2</v>
      </c>
      <c r="AB9" s="196">
        <f>Y9/Y$7</f>
        <v>8.5049143241466812E-2</v>
      </c>
      <c r="AC9" s="198">
        <f>Y9/$G9</f>
        <v>0.5646915543226374</v>
      </c>
      <c r="AD9" s="121"/>
    </row>
    <row r="10" spans="1:30" x14ac:dyDescent="0.25">
      <c r="A10" s="206" t="s">
        <v>171</v>
      </c>
      <c r="B10" s="194" t="s">
        <v>171</v>
      </c>
      <c r="C10" s="195">
        <v>107563</v>
      </c>
      <c r="D10" s="195">
        <v>126267</v>
      </c>
      <c r="E10" s="195">
        <v>89449</v>
      </c>
      <c r="F10" s="195">
        <v>149904</v>
      </c>
      <c r="G10" s="195">
        <v>159972</v>
      </c>
      <c r="H10" s="196">
        <f>IFERROR(G10/F10-1,"-")</f>
        <v>6.7162984309958373E-2</v>
      </c>
      <c r="I10" s="197">
        <f t="shared" si="0"/>
        <v>0.26693435339399851</v>
      </c>
      <c r="J10" s="196">
        <f>G10/G$7</f>
        <v>0.10441709398138961</v>
      </c>
      <c r="K10" s="198">
        <f>G10/$G10</f>
        <v>1</v>
      </c>
      <c r="L10" s="195">
        <v>26300</v>
      </c>
      <c r="M10" s="195">
        <v>31124</v>
      </c>
      <c r="N10" s="195">
        <v>0</v>
      </c>
      <c r="O10" s="195">
        <v>43695</v>
      </c>
      <c r="P10" s="195">
        <v>51175</v>
      </c>
      <c r="Q10" s="196">
        <f>IFERROR(P10/O10-1,"-")</f>
        <v>0.1711866346263875</v>
      </c>
      <c r="R10" s="197">
        <f t="shared" si="1"/>
        <v>0.64422953347898737</v>
      </c>
      <c r="S10" s="196">
        <f>P10/P$7</f>
        <v>0.13995011841407184</v>
      </c>
      <c r="T10" s="198">
        <f>P10/$G10</f>
        <v>0.31989973245317932</v>
      </c>
      <c r="U10" s="195">
        <v>44972</v>
      </c>
      <c r="V10" s="195">
        <v>57360</v>
      </c>
      <c r="W10" s="195">
        <v>0</v>
      </c>
      <c r="X10" s="195">
        <v>70921</v>
      </c>
      <c r="Y10" s="195">
        <v>63676</v>
      </c>
      <c r="Z10" s="196">
        <f>IFERROR(Y10/X10-1,"-")</f>
        <v>-0.10215591996728757</v>
      </c>
      <c r="AA10" s="197">
        <f t="shared" si="2"/>
        <v>0.11011157601115751</v>
      </c>
      <c r="AB10" s="196">
        <f>Y10/Y$7</f>
        <v>8.1110550638683804E-2</v>
      </c>
      <c r="AC10" s="198">
        <f>Y10/$G10</f>
        <v>0.39804465781511766</v>
      </c>
      <c r="AD10" s="121"/>
    </row>
    <row r="11" spans="1:30" x14ac:dyDescent="0.25">
      <c r="A11" s="1" t="s">
        <v>405</v>
      </c>
      <c r="B11" s="189" t="s">
        <v>179</v>
      </c>
      <c r="C11" s="190">
        <v>923007</v>
      </c>
      <c r="D11" s="190">
        <v>958580</v>
      </c>
      <c r="E11" s="190">
        <v>334292</v>
      </c>
      <c r="F11" s="190">
        <v>552609</v>
      </c>
      <c r="G11" s="190">
        <v>1253838</v>
      </c>
      <c r="H11" s="191">
        <f>IFERROR(G11/F11-1,"-")</f>
        <v>1.2689424167901717</v>
      </c>
      <c r="I11" s="192">
        <f t="shared" si="0"/>
        <v>0.30801602370172554</v>
      </c>
      <c r="J11" s="191">
        <f>G11/G$7</f>
        <v>0.81840647290424318</v>
      </c>
      <c r="K11" s="193">
        <f>G11/$G11</f>
        <v>1</v>
      </c>
      <c r="L11" s="190">
        <v>223578</v>
      </c>
      <c r="M11" s="190">
        <v>231798</v>
      </c>
      <c r="N11" s="190">
        <v>0</v>
      </c>
      <c r="O11" s="190">
        <v>160660</v>
      </c>
      <c r="P11" s="190">
        <v>280012</v>
      </c>
      <c r="Q11" s="191">
        <f>IFERROR(P11/O11-1,"-")</f>
        <v>0.74288559691273504</v>
      </c>
      <c r="R11" s="192">
        <f t="shared" si="1"/>
        <v>0.20800006902561718</v>
      </c>
      <c r="S11" s="191">
        <f>P11/P$7</f>
        <v>0.76575891660695827</v>
      </c>
      <c r="T11" s="193">
        <f>P11/$G11</f>
        <v>0.22332390627816354</v>
      </c>
      <c r="U11" s="190">
        <v>457906</v>
      </c>
      <c r="V11" s="190">
        <v>472175</v>
      </c>
      <c r="W11" s="190">
        <v>0</v>
      </c>
      <c r="X11" s="190">
        <v>273950</v>
      </c>
      <c r="Y11" s="190">
        <v>654608</v>
      </c>
      <c r="Z11" s="191">
        <f>IFERROR(Y11/X11-1,"-")</f>
        <v>1.3895163350976456</v>
      </c>
      <c r="AA11" s="192">
        <f t="shared" si="2"/>
        <v>0.38636734261661454</v>
      </c>
      <c r="AB11" s="191">
        <f>Y11/Y$7</f>
        <v>0.83384030611984938</v>
      </c>
      <c r="AC11" s="193">
        <f>Y11/$G11</f>
        <v>0.52208339514355129</v>
      </c>
      <c r="AD11" s="121"/>
    </row>
    <row r="12" spans="1:30" x14ac:dyDescent="0.25">
      <c r="A12" s="206" t="s">
        <v>183</v>
      </c>
      <c r="B12" s="194" t="s">
        <v>183</v>
      </c>
      <c r="C12" s="195">
        <v>400831</v>
      </c>
      <c r="D12" s="195">
        <v>417999</v>
      </c>
      <c r="E12" s="195">
        <v>132520</v>
      </c>
      <c r="F12" s="195">
        <v>156764</v>
      </c>
      <c r="G12" s="195">
        <v>566233</v>
      </c>
      <c r="H12" s="196">
        <f t="shared" ref="H12:H36" si="3">IFERROR(G12/F12-1,"-")</f>
        <v>2.6120091347503251</v>
      </c>
      <c r="I12" s="197">
        <f t="shared" si="0"/>
        <v>0.35462764264986291</v>
      </c>
      <c r="J12" s="196">
        <f t="shared" ref="J12:J36" si="4">G12/G$7</f>
        <v>0.36959220598832415</v>
      </c>
      <c r="K12" s="198">
        <f t="shared" ref="K12:K36" si="5">G12/$G12</f>
        <v>1</v>
      </c>
      <c r="L12" s="195">
        <v>48133</v>
      </c>
      <c r="M12" s="195">
        <v>52264</v>
      </c>
      <c r="N12" s="195">
        <v>0</v>
      </c>
      <c r="O12" s="195">
        <v>19641</v>
      </c>
      <c r="P12" s="195">
        <v>62696</v>
      </c>
      <c r="Q12" s="196">
        <f t="shared" ref="Q12:Q36" si="6">IFERROR(P12/O12-1,"-")</f>
        <v>2.1920981620080444</v>
      </c>
      <c r="R12" s="197">
        <f t="shared" si="1"/>
        <v>0.19960202051125053</v>
      </c>
      <c r="S12" s="196">
        <f t="shared" ref="S12:S36" si="7">P12/P$7</f>
        <v>0.17145701268370589</v>
      </c>
      <c r="T12" s="198">
        <f t="shared" ref="T12:T36" si="8">P12/$G12</f>
        <v>0.11072473698989639</v>
      </c>
      <c r="U12" s="195">
        <v>229126</v>
      </c>
      <c r="V12" s="195">
        <v>245545</v>
      </c>
      <c r="W12" s="195">
        <v>0</v>
      </c>
      <c r="X12" s="195">
        <v>97653</v>
      </c>
      <c r="Y12" s="195">
        <v>342383</v>
      </c>
      <c r="Z12" s="196">
        <f t="shared" ref="Z12:Z36" si="9">IFERROR(Y12/X12-1,"-")</f>
        <v>2.5061186036271286</v>
      </c>
      <c r="AA12" s="197">
        <f t="shared" si="2"/>
        <v>0.3943798489075323</v>
      </c>
      <c r="AB12" s="196">
        <f t="shared" ref="AB12:AB36" si="10">Y12/Y$7</f>
        <v>0.4361277979038331</v>
      </c>
      <c r="AC12" s="198">
        <f t="shared" ref="AC12:AC36" si="11">Y12/$G12</f>
        <v>0.60466804301409494</v>
      </c>
      <c r="AD12" s="121"/>
    </row>
    <row r="13" spans="1:30" x14ac:dyDescent="0.25">
      <c r="A13" s="206" t="s">
        <v>187</v>
      </c>
      <c r="B13" s="194" t="s">
        <v>187</v>
      </c>
      <c r="C13" s="195">
        <v>159919</v>
      </c>
      <c r="D13" s="195">
        <v>167230</v>
      </c>
      <c r="E13" s="195">
        <v>63552</v>
      </c>
      <c r="F13" s="195">
        <v>112845</v>
      </c>
      <c r="G13" s="195">
        <v>171561</v>
      </c>
      <c r="H13" s="196">
        <f t="shared" si="3"/>
        <v>0.52032433869466965</v>
      </c>
      <c r="I13" s="197">
        <f t="shared" si="0"/>
        <v>2.589846319440281E-2</v>
      </c>
      <c r="J13" s="196">
        <f t="shared" si="4"/>
        <v>0.11198147838710014</v>
      </c>
      <c r="K13" s="198">
        <f t="shared" si="5"/>
        <v>1</v>
      </c>
      <c r="L13" s="195">
        <v>55919</v>
      </c>
      <c r="M13" s="195">
        <v>58987</v>
      </c>
      <c r="N13" s="195">
        <v>0</v>
      </c>
      <c r="O13" s="195">
        <v>46654</v>
      </c>
      <c r="P13" s="195">
        <v>61909</v>
      </c>
      <c r="Q13" s="196">
        <f t="shared" si="6"/>
        <v>0.32698160929395126</v>
      </c>
      <c r="R13" s="197">
        <f t="shared" si="1"/>
        <v>4.9536338515266065E-2</v>
      </c>
      <c r="S13" s="196">
        <f t="shared" si="7"/>
        <v>0.16930477539612651</v>
      </c>
      <c r="T13" s="198">
        <f t="shared" si="8"/>
        <v>0.36085707124579597</v>
      </c>
      <c r="U13" s="195">
        <v>64734</v>
      </c>
      <c r="V13" s="195">
        <v>59059</v>
      </c>
      <c r="W13" s="195">
        <v>0</v>
      </c>
      <c r="X13" s="195">
        <v>38155</v>
      </c>
      <c r="Y13" s="195">
        <v>57883</v>
      </c>
      <c r="Z13" s="196">
        <f t="shared" si="9"/>
        <v>0.5170488795701742</v>
      </c>
      <c r="AA13" s="197">
        <f t="shared" si="2"/>
        <v>-1.9912291098731827E-2</v>
      </c>
      <c r="AB13" s="196">
        <f t="shared" si="10"/>
        <v>7.3731421612835843E-2</v>
      </c>
      <c r="AC13" s="198">
        <f t="shared" si="11"/>
        <v>0.33739019940429349</v>
      </c>
      <c r="AD13" s="121"/>
    </row>
    <row r="14" spans="1:30" x14ac:dyDescent="0.25">
      <c r="A14" s="206" t="s">
        <v>191</v>
      </c>
      <c r="B14" s="194" t="s">
        <v>191</v>
      </c>
      <c r="C14" s="195">
        <v>35835</v>
      </c>
      <c r="D14" s="195">
        <v>42764</v>
      </c>
      <c r="E14" s="195">
        <v>18667</v>
      </c>
      <c r="F14" s="195">
        <v>48536</v>
      </c>
      <c r="G14" s="195">
        <v>68521</v>
      </c>
      <c r="H14" s="196">
        <f t="shared" si="3"/>
        <v>0.41175622218559416</v>
      </c>
      <c r="I14" s="197">
        <f t="shared" si="0"/>
        <v>0.60230567767280885</v>
      </c>
      <c r="J14" s="196">
        <f t="shared" si="4"/>
        <v>4.472509999686694E-2</v>
      </c>
      <c r="K14" s="198">
        <f t="shared" si="5"/>
        <v>1</v>
      </c>
      <c r="L14" s="195">
        <v>6649</v>
      </c>
      <c r="M14" s="195">
        <v>7709</v>
      </c>
      <c r="N14" s="195">
        <v>0</v>
      </c>
      <c r="O14" s="195">
        <v>9515</v>
      </c>
      <c r="P14" s="195">
        <v>11599</v>
      </c>
      <c r="Q14" s="196">
        <f t="shared" si="6"/>
        <v>0.21902259590120865</v>
      </c>
      <c r="R14" s="197">
        <f t="shared" si="1"/>
        <v>0.50460500713451806</v>
      </c>
      <c r="S14" s="196">
        <f t="shared" si="7"/>
        <v>3.1720203683142538E-2</v>
      </c>
      <c r="T14" s="198">
        <f t="shared" si="8"/>
        <v>0.16927657214576552</v>
      </c>
      <c r="U14" s="195">
        <v>16574</v>
      </c>
      <c r="V14" s="195">
        <v>20439</v>
      </c>
      <c r="W14" s="195">
        <v>0</v>
      </c>
      <c r="X14" s="195">
        <v>23593</v>
      </c>
      <c r="Y14" s="195">
        <v>35147</v>
      </c>
      <c r="Z14" s="196">
        <f t="shared" si="9"/>
        <v>0.48972152757173748</v>
      </c>
      <c r="AA14" s="197">
        <f t="shared" si="2"/>
        <v>0.71960467733255062</v>
      </c>
      <c r="AB14" s="196">
        <f t="shared" si="10"/>
        <v>4.4770282732863556E-2</v>
      </c>
      <c r="AC14" s="198">
        <f t="shared" si="11"/>
        <v>0.51293763955575666</v>
      </c>
      <c r="AD14" s="121"/>
    </row>
    <row r="15" spans="1:30" x14ac:dyDescent="0.25">
      <c r="A15" s="206" t="s">
        <v>200</v>
      </c>
      <c r="B15" s="194" t="s">
        <v>200</v>
      </c>
      <c r="C15" s="195">
        <v>27853</v>
      </c>
      <c r="D15" s="195">
        <v>28114</v>
      </c>
      <c r="E15" s="195">
        <v>10737</v>
      </c>
      <c r="F15" s="195">
        <v>27310</v>
      </c>
      <c r="G15" s="195">
        <v>49372</v>
      </c>
      <c r="H15" s="196">
        <f t="shared" si="3"/>
        <v>0.80783595752471626</v>
      </c>
      <c r="I15" s="197">
        <f>IFERROR(G15/D15-1,"-")</f>
        <v>0.75613573308671844</v>
      </c>
      <c r="J15" s="196">
        <f t="shared" si="4"/>
        <v>3.2226144350568649E-2</v>
      </c>
      <c r="K15" s="198">
        <f t="shared" si="5"/>
        <v>1</v>
      </c>
      <c r="L15" s="195">
        <v>9929</v>
      </c>
      <c r="M15" s="195">
        <v>10648</v>
      </c>
      <c r="N15" s="195">
        <v>0</v>
      </c>
      <c r="O15" s="195">
        <v>11171</v>
      </c>
      <c r="P15" s="195">
        <v>18046</v>
      </c>
      <c r="Q15" s="196">
        <f t="shared" si="6"/>
        <v>0.61543281711574616</v>
      </c>
      <c r="R15" s="197">
        <f>IFERROR(P15/M15-1,"-")</f>
        <v>0.69477836213373401</v>
      </c>
      <c r="S15" s="196">
        <f t="shared" si="7"/>
        <v>4.9351047130441444E-2</v>
      </c>
      <c r="T15" s="198">
        <f t="shared" si="8"/>
        <v>0.36551081584703882</v>
      </c>
      <c r="U15" s="195">
        <v>12944</v>
      </c>
      <c r="V15" s="195">
        <v>12774</v>
      </c>
      <c r="W15" s="195">
        <v>0</v>
      </c>
      <c r="X15" s="195">
        <v>12565</v>
      </c>
      <c r="Y15" s="195">
        <v>22447</v>
      </c>
      <c r="Z15" s="196">
        <f t="shared" si="9"/>
        <v>0.78647035415837641</v>
      </c>
      <c r="AA15" s="197">
        <f>IFERROR(Y15/V15-1,"-")</f>
        <v>0.75724127133239394</v>
      </c>
      <c r="AB15" s="196">
        <f t="shared" si="10"/>
        <v>2.8593010399311128E-2</v>
      </c>
      <c r="AC15" s="198">
        <f t="shared" si="11"/>
        <v>0.45465040913878313</v>
      </c>
      <c r="AD15" s="121"/>
    </row>
    <row r="16" spans="1:30" x14ac:dyDescent="0.25">
      <c r="A16" s="206" t="s">
        <v>195</v>
      </c>
      <c r="B16" s="194" t="s">
        <v>195</v>
      </c>
      <c r="C16" s="195">
        <v>44107</v>
      </c>
      <c r="D16" s="195">
        <v>45524</v>
      </c>
      <c r="E16" s="195">
        <v>21315</v>
      </c>
      <c r="F16" s="195">
        <v>36546</v>
      </c>
      <c r="G16" s="195">
        <v>54505</v>
      </c>
      <c r="H16" s="196">
        <f t="shared" si="3"/>
        <v>0.49140808843649109</v>
      </c>
      <c r="I16" s="197">
        <f t="shared" si="0"/>
        <v>0.19728055531148403</v>
      </c>
      <c r="J16" s="196">
        <f t="shared" si="4"/>
        <v>3.5576561569872482E-2</v>
      </c>
      <c r="K16" s="198">
        <f t="shared" si="5"/>
        <v>1</v>
      </c>
      <c r="L16" s="195">
        <v>11234</v>
      </c>
      <c r="M16" s="195">
        <v>10961</v>
      </c>
      <c r="N16" s="195">
        <v>0</v>
      </c>
      <c r="O16" s="195">
        <v>8789</v>
      </c>
      <c r="P16" s="195">
        <v>13092</v>
      </c>
      <c r="Q16" s="196">
        <f t="shared" si="6"/>
        <v>0.48958925930139952</v>
      </c>
      <c r="R16" s="197">
        <f t="shared" si="1"/>
        <v>0.19441656783140226</v>
      </c>
      <c r="S16" s="196">
        <f t="shared" si="7"/>
        <v>3.5803164636580925E-2</v>
      </c>
      <c r="T16" s="198">
        <f t="shared" si="8"/>
        <v>0.24019814695899458</v>
      </c>
      <c r="U16" s="195">
        <v>26967</v>
      </c>
      <c r="V16" s="195">
        <v>27268</v>
      </c>
      <c r="W16" s="195">
        <v>0</v>
      </c>
      <c r="X16" s="195">
        <v>23387</v>
      </c>
      <c r="Y16" s="195">
        <v>34101</v>
      </c>
      <c r="Z16" s="196">
        <f t="shared" si="9"/>
        <v>0.4581177577286526</v>
      </c>
      <c r="AA16" s="197">
        <f t="shared" si="2"/>
        <v>0.25058676837318461</v>
      </c>
      <c r="AB16" s="196">
        <f t="shared" si="10"/>
        <v>4.3437886917044984E-2</v>
      </c>
      <c r="AC16" s="198">
        <f t="shared" si="11"/>
        <v>0.62564902302541048</v>
      </c>
      <c r="AD16" s="121"/>
    </row>
    <row r="17" spans="1:30" x14ac:dyDescent="0.25">
      <c r="A17" s="206" t="s">
        <v>204</v>
      </c>
      <c r="B17" s="194" t="s">
        <v>204</v>
      </c>
      <c r="C17" s="195">
        <v>24357</v>
      </c>
      <c r="D17" s="195">
        <v>25620</v>
      </c>
      <c r="E17" s="195">
        <v>8381</v>
      </c>
      <c r="F17" s="195">
        <v>15954</v>
      </c>
      <c r="G17" s="195">
        <v>28060</v>
      </c>
      <c r="H17" s="196">
        <f t="shared" si="3"/>
        <v>0.75880656888554587</v>
      </c>
      <c r="I17" s="197">
        <f t="shared" si="0"/>
        <v>9.5238095238095344E-2</v>
      </c>
      <c r="J17" s="196">
        <f t="shared" si="4"/>
        <v>1.8315353043768863E-2</v>
      </c>
      <c r="K17" s="198">
        <f t="shared" si="5"/>
        <v>1</v>
      </c>
      <c r="L17" s="195">
        <v>6757</v>
      </c>
      <c r="M17" s="195">
        <v>6525</v>
      </c>
      <c r="N17" s="195">
        <v>0</v>
      </c>
      <c r="O17" s="195">
        <v>3959</v>
      </c>
      <c r="P17" s="195">
        <v>5939</v>
      </c>
      <c r="Q17" s="196">
        <f t="shared" si="6"/>
        <v>0.50012629451881785</v>
      </c>
      <c r="R17" s="197">
        <f t="shared" si="1"/>
        <v>-8.9808429118773958E-2</v>
      </c>
      <c r="S17" s="196">
        <f t="shared" si="7"/>
        <v>1.6241597523423013E-2</v>
      </c>
      <c r="T17" s="198">
        <f t="shared" si="8"/>
        <v>0.21165359942979331</v>
      </c>
      <c r="U17" s="195">
        <v>11149</v>
      </c>
      <c r="V17" s="195">
        <v>12627</v>
      </c>
      <c r="W17" s="195">
        <v>0</v>
      </c>
      <c r="X17" s="195">
        <v>8173</v>
      </c>
      <c r="Y17" s="195">
        <v>14127</v>
      </c>
      <c r="Z17" s="196">
        <f t="shared" si="9"/>
        <v>0.72849626820017122</v>
      </c>
      <c r="AA17" s="197">
        <f t="shared" si="2"/>
        <v>0.11879306248515076</v>
      </c>
      <c r="AB17" s="196">
        <f t="shared" si="10"/>
        <v>1.7994986319377571E-2</v>
      </c>
      <c r="AC17" s="198">
        <f t="shared" si="11"/>
        <v>0.50345687811831785</v>
      </c>
      <c r="AD17" s="121"/>
    </row>
    <row r="18" spans="1:30" x14ac:dyDescent="0.25">
      <c r="A18" s="206" t="s">
        <v>208</v>
      </c>
      <c r="B18" s="194" t="s">
        <v>208</v>
      </c>
      <c r="C18" s="195">
        <v>35692</v>
      </c>
      <c r="D18" s="195">
        <v>41202</v>
      </c>
      <c r="E18" s="195">
        <v>11512</v>
      </c>
      <c r="F18" s="195">
        <v>20348</v>
      </c>
      <c r="G18" s="195">
        <v>64649</v>
      </c>
      <c r="H18" s="196">
        <f t="shared" si="3"/>
        <v>2.1771672891684686</v>
      </c>
      <c r="I18" s="197">
        <f t="shared" si="0"/>
        <v>0.56907431678073883</v>
      </c>
      <c r="J18" s="196">
        <f t="shared" si="4"/>
        <v>4.2197764038724633E-2</v>
      </c>
      <c r="K18" s="198">
        <f t="shared" si="5"/>
        <v>1</v>
      </c>
      <c r="L18" s="195">
        <v>4890</v>
      </c>
      <c r="M18" s="195">
        <v>5452</v>
      </c>
      <c r="N18" s="195">
        <v>0</v>
      </c>
      <c r="O18" s="195">
        <v>3513</v>
      </c>
      <c r="P18" s="195">
        <v>8127</v>
      </c>
      <c r="Q18" s="196">
        <f t="shared" si="6"/>
        <v>1.3134073441502987</v>
      </c>
      <c r="R18" s="197">
        <f t="shared" si="1"/>
        <v>0.49064563462949384</v>
      </c>
      <c r="S18" s="196">
        <f t="shared" si="7"/>
        <v>2.2225200045943565E-2</v>
      </c>
      <c r="T18" s="198">
        <f t="shared" si="8"/>
        <v>0.12570960107658277</v>
      </c>
      <c r="U18" s="195">
        <v>13378</v>
      </c>
      <c r="V18" s="195">
        <v>16331</v>
      </c>
      <c r="W18" s="195">
        <v>0</v>
      </c>
      <c r="X18" s="195">
        <v>7933</v>
      </c>
      <c r="Y18" s="195">
        <v>26168</v>
      </c>
      <c r="Z18" s="196">
        <f t="shared" si="9"/>
        <v>2.2986259926887684</v>
      </c>
      <c r="AA18" s="197">
        <f t="shared" si="2"/>
        <v>0.6023513563162084</v>
      </c>
      <c r="AB18" s="196">
        <f t="shared" si="10"/>
        <v>3.3332823812944876E-2</v>
      </c>
      <c r="AC18" s="198">
        <f t="shared" si="11"/>
        <v>0.4047703754118393</v>
      </c>
      <c r="AD18" s="121"/>
    </row>
    <row r="19" spans="1:30" x14ac:dyDescent="0.25">
      <c r="A19" s="206" t="s">
        <v>230</v>
      </c>
      <c r="B19" s="194" t="s">
        <v>230</v>
      </c>
      <c r="C19" s="195">
        <v>6776</v>
      </c>
      <c r="D19" s="195">
        <v>6688</v>
      </c>
      <c r="E19" s="195">
        <v>3939</v>
      </c>
      <c r="F19" s="195">
        <v>11966</v>
      </c>
      <c r="G19" s="195">
        <v>19412</v>
      </c>
      <c r="H19" s="196">
        <f t="shared" si="3"/>
        <v>0.62226307872304853</v>
      </c>
      <c r="I19" s="197">
        <f t="shared" si="0"/>
        <v>1.9025119617224879</v>
      </c>
      <c r="J19" s="196">
        <f t="shared" si="4"/>
        <v>1.2670621286017147E-2</v>
      </c>
      <c r="K19" s="198">
        <f t="shared" si="5"/>
        <v>1</v>
      </c>
      <c r="L19" s="195">
        <v>1671</v>
      </c>
      <c r="M19" s="195">
        <v>1739</v>
      </c>
      <c r="N19" s="195">
        <v>0</v>
      </c>
      <c r="O19" s="195">
        <v>2100</v>
      </c>
      <c r="P19" s="195">
        <v>3044</v>
      </c>
      <c r="Q19" s="196">
        <f t="shared" si="6"/>
        <v>0.44952380952380944</v>
      </c>
      <c r="R19" s="197">
        <f t="shared" si="1"/>
        <v>0.75043128234617607</v>
      </c>
      <c r="S19" s="196">
        <f t="shared" si="7"/>
        <v>8.3245365989728336E-3</v>
      </c>
      <c r="T19" s="198">
        <f t="shared" si="8"/>
        <v>0.15681022048217597</v>
      </c>
      <c r="U19" s="195">
        <v>3934</v>
      </c>
      <c r="V19" s="195">
        <v>2698</v>
      </c>
      <c r="W19" s="195">
        <v>0</v>
      </c>
      <c r="X19" s="195">
        <v>8189</v>
      </c>
      <c r="Y19" s="195">
        <v>13329</v>
      </c>
      <c r="Z19" s="196">
        <f t="shared" si="9"/>
        <v>0.62767126633288561</v>
      </c>
      <c r="AA19" s="197">
        <f t="shared" si="2"/>
        <v>3.9403261675315049</v>
      </c>
      <c r="AB19" s="196">
        <f t="shared" si="10"/>
        <v>1.6978493144403174E-2</v>
      </c>
      <c r="AC19" s="198">
        <f t="shared" si="11"/>
        <v>0.68663713167113127</v>
      </c>
      <c r="AD19" s="121"/>
    </row>
    <row r="20" spans="1:30" x14ac:dyDescent="0.25">
      <c r="A20" s="206" t="s">
        <v>220</v>
      </c>
      <c r="B20" s="194" t="s">
        <v>220</v>
      </c>
      <c r="C20" s="195">
        <v>7441</v>
      </c>
      <c r="D20" s="195">
        <v>8079</v>
      </c>
      <c r="E20" s="195">
        <v>3139</v>
      </c>
      <c r="F20" s="195">
        <v>7108</v>
      </c>
      <c r="G20" s="195">
        <v>16233</v>
      </c>
      <c r="H20" s="196">
        <f t="shared" si="3"/>
        <v>1.2837647720877885</v>
      </c>
      <c r="I20" s="197">
        <f t="shared" si="0"/>
        <v>1.0092833271444484</v>
      </c>
      <c r="J20" s="196">
        <f t="shared" si="4"/>
        <v>1.0595621024928724E-2</v>
      </c>
      <c r="K20" s="198">
        <f t="shared" si="5"/>
        <v>1</v>
      </c>
      <c r="L20" s="195">
        <v>3598</v>
      </c>
      <c r="M20" s="195">
        <v>3936</v>
      </c>
      <c r="N20" s="195">
        <v>0</v>
      </c>
      <c r="O20" s="195">
        <v>4295</v>
      </c>
      <c r="P20" s="195">
        <v>9888</v>
      </c>
      <c r="Q20" s="196">
        <f t="shared" si="6"/>
        <v>1.3022118742724098</v>
      </c>
      <c r="R20" s="197">
        <f t="shared" si="1"/>
        <v>1.5121951219512195</v>
      </c>
      <c r="S20" s="196">
        <f t="shared" si="7"/>
        <v>2.7041070266308597E-2</v>
      </c>
      <c r="T20" s="198">
        <f t="shared" si="8"/>
        <v>0.60912955091480314</v>
      </c>
      <c r="U20" s="195">
        <v>3135</v>
      </c>
      <c r="V20" s="195">
        <v>3163</v>
      </c>
      <c r="W20" s="195">
        <v>0</v>
      </c>
      <c r="X20" s="195">
        <v>2622</v>
      </c>
      <c r="Y20" s="195">
        <v>5634</v>
      </c>
      <c r="Z20" s="196">
        <f t="shared" si="9"/>
        <v>1.1487414187643021</v>
      </c>
      <c r="AA20" s="197">
        <f t="shared" si="2"/>
        <v>0.78122036041732534</v>
      </c>
      <c r="AB20" s="196">
        <f t="shared" si="10"/>
        <v>7.1765946714357773E-3</v>
      </c>
      <c r="AC20" s="198">
        <f t="shared" si="11"/>
        <v>0.34707078174089817</v>
      </c>
      <c r="AD20" s="121"/>
    </row>
    <row r="21" spans="1:30" x14ac:dyDescent="0.25">
      <c r="A21" s="206" t="s">
        <v>232</v>
      </c>
      <c r="B21" s="194" t="s">
        <v>232</v>
      </c>
      <c r="C21" s="195">
        <v>1135</v>
      </c>
      <c r="D21" s="195">
        <v>1789</v>
      </c>
      <c r="E21" s="195">
        <v>987</v>
      </c>
      <c r="F21" s="195">
        <v>3978</v>
      </c>
      <c r="G21" s="195">
        <v>8181</v>
      </c>
      <c r="H21" s="196">
        <f t="shared" si="3"/>
        <v>1.0565610859728505</v>
      </c>
      <c r="I21" s="197">
        <f t="shared" si="0"/>
        <v>3.5729457797652318</v>
      </c>
      <c r="J21" s="196">
        <f t="shared" si="4"/>
        <v>5.3399110210646137E-3</v>
      </c>
      <c r="K21" s="198">
        <f t="shared" si="5"/>
        <v>1</v>
      </c>
      <c r="L21" s="195">
        <v>63</v>
      </c>
      <c r="M21" s="195">
        <v>288</v>
      </c>
      <c r="N21" s="195">
        <v>0</v>
      </c>
      <c r="O21" s="195">
        <v>102</v>
      </c>
      <c r="P21" s="195">
        <v>277</v>
      </c>
      <c r="Q21" s="196">
        <f t="shared" si="6"/>
        <v>1.715686274509804</v>
      </c>
      <c r="R21" s="197">
        <f t="shared" si="1"/>
        <v>-3.819444444444442E-2</v>
      </c>
      <c r="S21" s="196">
        <f t="shared" si="7"/>
        <v>7.575218915622453E-4</v>
      </c>
      <c r="T21" s="198">
        <f t="shared" si="8"/>
        <v>3.3858941449700523E-2</v>
      </c>
      <c r="U21" s="195">
        <v>1059</v>
      </c>
      <c r="V21" s="195">
        <v>1464</v>
      </c>
      <c r="W21" s="195">
        <v>0</v>
      </c>
      <c r="X21" s="195">
        <v>3868</v>
      </c>
      <c r="Y21" s="195">
        <v>7842</v>
      </c>
      <c r="Z21" s="196">
        <f t="shared" si="9"/>
        <v>1.0274043433298861</v>
      </c>
      <c r="AA21" s="197">
        <f t="shared" si="2"/>
        <v>4.3565573770491799</v>
      </c>
      <c r="AB21" s="196">
        <f t="shared" si="10"/>
        <v>9.9891472157258368E-3</v>
      </c>
      <c r="AC21" s="198">
        <f t="shared" si="11"/>
        <v>0.9585625229189586</v>
      </c>
      <c r="AD21" s="121"/>
    </row>
    <row r="22" spans="1:30" x14ac:dyDescent="0.25">
      <c r="A22" s="206" t="s">
        <v>212</v>
      </c>
      <c r="B22" s="194" t="s">
        <v>212</v>
      </c>
      <c r="C22" s="195">
        <v>27696</v>
      </c>
      <c r="D22" s="195">
        <v>26815</v>
      </c>
      <c r="E22" s="195">
        <v>7434</v>
      </c>
      <c r="F22" s="195">
        <v>21742</v>
      </c>
      <c r="G22" s="195">
        <v>28586</v>
      </c>
      <c r="H22" s="196">
        <f t="shared" si="3"/>
        <v>0.31478244871676941</v>
      </c>
      <c r="I22" s="197">
        <f t="shared" si="0"/>
        <v>6.6045123997762412E-2</v>
      </c>
      <c r="J22" s="196">
        <f t="shared" si="4"/>
        <v>1.8658684323206585E-2</v>
      </c>
      <c r="K22" s="198">
        <f t="shared" si="5"/>
        <v>1</v>
      </c>
      <c r="L22" s="195">
        <v>9491</v>
      </c>
      <c r="M22" s="195">
        <v>8667</v>
      </c>
      <c r="N22" s="195">
        <v>0</v>
      </c>
      <c r="O22" s="195">
        <v>7731</v>
      </c>
      <c r="P22" s="195">
        <v>8959</v>
      </c>
      <c r="Q22" s="196">
        <f t="shared" si="6"/>
        <v>0.15884102962100632</v>
      </c>
      <c r="R22" s="197">
        <f t="shared" si="1"/>
        <v>3.369101188415824E-2</v>
      </c>
      <c r="S22" s="196">
        <f t="shared" si="7"/>
        <v>2.4500500456700925E-2</v>
      </c>
      <c r="T22" s="198">
        <f t="shared" si="8"/>
        <v>0.313405163366683</v>
      </c>
      <c r="U22" s="195">
        <v>12231</v>
      </c>
      <c r="V22" s="195">
        <v>11581</v>
      </c>
      <c r="W22" s="195">
        <v>0</v>
      </c>
      <c r="X22" s="195">
        <v>10260</v>
      </c>
      <c r="Y22" s="195">
        <v>13297</v>
      </c>
      <c r="Z22" s="196">
        <f t="shared" si="9"/>
        <v>0.2960038986354776</v>
      </c>
      <c r="AA22" s="197">
        <f t="shared" si="2"/>
        <v>0.14817373283826951</v>
      </c>
      <c r="AB22" s="196">
        <f t="shared" si="10"/>
        <v>1.6937731513326507E-2</v>
      </c>
      <c r="AC22" s="198">
        <f t="shared" si="11"/>
        <v>0.46515776953753585</v>
      </c>
      <c r="AD22" s="121"/>
    </row>
    <row r="23" spans="1:30" x14ac:dyDescent="0.25">
      <c r="A23" s="206" t="s">
        <v>226</v>
      </c>
      <c r="B23" s="194" t="s">
        <v>226</v>
      </c>
      <c r="C23" s="195">
        <v>26596</v>
      </c>
      <c r="D23" s="195">
        <v>27293</v>
      </c>
      <c r="E23" s="195">
        <v>9674</v>
      </c>
      <c r="F23" s="195">
        <v>12264</v>
      </c>
      <c r="G23" s="195">
        <v>25748</v>
      </c>
      <c r="H23" s="196">
        <f t="shared" si="3"/>
        <v>1.099478147423353</v>
      </c>
      <c r="I23" s="197">
        <f t="shared" si="0"/>
        <v>-5.6607921445059217E-2</v>
      </c>
      <c r="J23" s="196">
        <f t="shared" si="4"/>
        <v>1.6806261944795464E-2</v>
      </c>
      <c r="K23" s="198">
        <f t="shared" si="5"/>
        <v>1</v>
      </c>
      <c r="L23" s="195">
        <v>17525</v>
      </c>
      <c r="M23" s="195">
        <v>19523</v>
      </c>
      <c r="N23" s="195">
        <v>0</v>
      </c>
      <c r="O23" s="195">
        <v>9745</v>
      </c>
      <c r="P23" s="195">
        <v>18953</v>
      </c>
      <c r="Q23" s="196">
        <f t="shared" si="6"/>
        <v>0.94489481785531049</v>
      </c>
      <c r="R23" s="197">
        <f t="shared" si="1"/>
        <v>-2.9196332530861069E-2</v>
      </c>
      <c r="S23" s="196">
        <f t="shared" si="7"/>
        <v>5.1831452746495435E-2</v>
      </c>
      <c r="T23" s="198">
        <f t="shared" si="8"/>
        <v>0.73609600745688986</v>
      </c>
      <c r="U23" s="195">
        <v>7063</v>
      </c>
      <c r="V23" s="195">
        <v>6570</v>
      </c>
      <c r="W23" s="195">
        <v>0</v>
      </c>
      <c r="X23" s="195">
        <v>2179</v>
      </c>
      <c r="Y23" s="195">
        <v>5762</v>
      </c>
      <c r="Z23" s="196">
        <f t="shared" si="9"/>
        <v>1.6443322625057366</v>
      </c>
      <c r="AA23" s="197">
        <f t="shared" si="2"/>
        <v>-0.12298325722983261</v>
      </c>
      <c r="AB23" s="196">
        <f t="shared" si="10"/>
        <v>7.3396411957424475E-3</v>
      </c>
      <c r="AC23" s="198">
        <f t="shared" si="11"/>
        <v>0.2237843716016778</v>
      </c>
      <c r="AD23" s="121"/>
    </row>
    <row r="24" spans="1:30" x14ac:dyDescent="0.25">
      <c r="A24" s="206" t="s">
        <v>247</v>
      </c>
      <c r="B24" s="194" t="s">
        <v>384</v>
      </c>
      <c r="C24" s="195">
        <v>9214</v>
      </c>
      <c r="D24" s="195">
        <v>7564</v>
      </c>
      <c r="E24" s="195">
        <v>2320</v>
      </c>
      <c r="F24" s="195">
        <v>4480</v>
      </c>
      <c r="G24" s="195">
        <v>15336</v>
      </c>
      <c r="H24" s="196">
        <f t="shared" si="3"/>
        <v>2.4232142857142858</v>
      </c>
      <c r="I24" s="197">
        <f t="shared" si="0"/>
        <v>1.0274986779481754</v>
      </c>
      <c r="J24" s="196">
        <f t="shared" si="4"/>
        <v>1.0010130230906604E-2</v>
      </c>
      <c r="K24" s="198">
        <f t="shared" si="5"/>
        <v>1</v>
      </c>
      <c r="L24" s="195">
        <v>1889</v>
      </c>
      <c r="M24" s="195">
        <v>1234</v>
      </c>
      <c r="N24" s="195">
        <v>0</v>
      </c>
      <c r="O24" s="195">
        <v>1249</v>
      </c>
      <c r="P24" s="195">
        <v>2781</v>
      </c>
      <c r="Q24" s="196">
        <f t="shared" si="6"/>
        <v>1.2265812650120096</v>
      </c>
      <c r="R24" s="197">
        <f t="shared" si="1"/>
        <v>1.2536466774716368</v>
      </c>
      <c r="S24" s="196">
        <f t="shared" si="7"/>
        <v>7.6053010123992935E-3</v>
      </c>
      <c r="T24" s="198">
        <f t="shared" si="8"/>
        <v>0.18133802816901409</v>
      </c>
      <c r="U24" s="195">
        <v>6531</v>
      </c>
      <c r="V24" s="195">
        <v>5261</v>
      </c>
      <c r="W24" s="195">
        <v>0</v>
      </c>
      <c r="X24" s="195">
        <v>2765</v>
      </c>
      <c r="Y24" s="195">
        <v>10902</v>
      </c>
      <c r="Z24" s="196">
        <f t="shared" si="9"/>
        <v>2.9428571428571431</v>
      </c>
      <c r="AA24" s="197">
        <f t="shared" si="2"/>
        <v>1.072229614141798</v>
      </c>
      <c r="AB24" s="196">
        <f t="shared" si="10"/>
        <v>1.388697818743217E-2</v>
      </c>
      <c r="AC24" s="198">
        <f t="shared" si="11"/>
        <v>0.71087636932707354</v>
      </c>
      <c r="AD24" s="121"/>
    </row>
    <row r="25" spans="1:30" x14ac:dyDescent="0.25">
      <c r="A25" s="206" t="s">
        <v>222</v>
      </c>
      <c r="B25" s="194" t="s">
        <v>222</v>
      </c>
      <c r="C25" s="195">
        <v>9128</v>
      </c>
      <c r="D25" s="195">
        <v>8693</v>
      </c>
      <c r="E25" s="195">
        <v>3519</v>
      </c>
      <c r="F25" s="195">
        <v>4710</v>
      </c>
      <c r="G25" s="195">
        <v>14633</v>
      </c>
      <c r="H25" s="196">
        <f t="shared" si="3"/>
        <v>2.1067940552016986</v>
      </c>
      <c r="I25" s="197">
        <f t="shared" si="0"/>
        <v>0.68330840906476475</v>
      </c>
      <c r="J25" s="196">
        <f t="shared" si="4"/>
        <v>9.5512673232170265E-3</v>
      </c>
      <c r="K25" s="198">
        <f t="shared" si="5"/>
        <v>1</v>
      </c>
      <c r="L25" s="195">
        <v>4557</v>
      </c>
      <c r="M25" s="195">
        <v>4514</v>
      </c>
      <c r="N25" s="195">
        <v>0</v>
      </c>
      <c r="O25" s="195">
        <v>2508</v>
      </c>
      <c r="P25" s="195">
        <v>7566</v>
      </c>
      <c r="Q25" s="196">
        <f t="shared" si="6"/>
        <v>2.0167464114832536</v>
      </c>
      <c r="R25" s="197">
        <f t="shared" si="1"/>
        <v>0.67611874169251229</v>
      </c>
      <c r="S25" s="196">
        <f t="shared" si="7"/>
        <v>2.0691013110324723E-2</v>
      </c>
      <c r="T25" s="198">
        <f t="shared" si="8"/>
        <v>0.51705050228934601</v>
      </c>
      <c r="U25" s="195">
        <v>4078</v>
      </c>
      <c r="V25" s="195">
        <v>3853</v>
      </c>
      <c r="W25" s="195">
        <v>0</v>
      </c>
      <c r="X25" s="195">
        <v>1910</v>
      </c>
      <c r="Y25" s="195">
        <v>6692</v>
      </c>
      <c r="Z25" s="196">
        <f t="shared" si="9"/>
        <v>2.5036649214659685</v>
      </c>
      <c r="AA25" s="197">
        <f t="shared" si="2"/>
        <v>0.73682844536724623</v>
      </c>
      <c r="AB25" s="196">
        <f t="shared" si="10"/>
        <v>8.5242760989080978E-3</v>
      </c>
      <c r="AC25" s="198">
        <f t="shared" si="11"/>
        <v>0.45732249026173716</v>
      </c>
      <c r="AD25" s="121"/>
    </row>
    <row r="26" spans="1:30" x14ac:dyDescent="0.25">
      <c r="A26" s="206" t="s">
        <v>244</v>
      </c>
      <c r="B26" s="194" t="s">
        <v>245</v>
      </c>
      <c r="C26" s="195">
        <v>1660</v>
      </c>
      <c r="D26" s="195">
        <v>2187</v>
      </c>
      <c r="E26" s="195">
        <v>1134</v>
      </c>
      <c r="F26" s="195">
        <v>2378</v>
      </c>
      <c r="G26" s="195">
        <v>4926</v>
      </c>
      <c r="H26" s="196">
        <f t="shared" si="3"/>
        <v>1.0714886459209421</v>
      </c>
      <c r="I26" s="197">
        <f t="shared" si="0"/>
        <v>1.252400548696845</v>
      </c>
      <c r="J26" s="196">
        <f t="shared" si="4"/>
        <v>3.2153039591448834E-3</v>
      </c>
      <c r="K26" s="198">
        <f t="shared" si="5"/>
        <v>1</v>
      </c>
      <c r="L26" s="195">
        <v>166</v>
      </c>
      <c r="M26" s="195">
        <v>222</v>
      </c>
      <c r="N26" s="195">
        <v>0</v>
      </c>
      <c r="O26" s="195">
        <v>412</v>
      </c>
      <c r="P26" s="195">
        <v>768</v>
      </c>
      <c r="Q26" s="196">
        <f t="shared" si="6"/>
        <v>0.86407766990291268</v>
      </c>
      <c r="R26" s="197">
        <f t="shared" si="1"/>
        <v>2.4594594594594597</v>
      </c>
      <c r="S26" s="196">
        <f t="shared" si="7"/>
        <v>2.1002773022375612E-3</v>
      </c>
      <c r="T26" s="198">
        <f t="shared" si="8"/>
        <v>0.15590742996345919</v>
      </c>
      <c r="U26" s="195">
        <v>1200</v>
      </c>
      <c r="V26" s="195">
        <v>1356</v>
      </c>
      <c r="W26" s="195">
        <v>0</v>
      </c>
      <c r="X26" s="195">
        <v>1719</v>
      </c>
      <c r="Y26" s="195">
        <v>3607</v>
      </c>
      <c r="Z26" s="196">
        <f t="shared" si="9"/>
        <v>1.0983129726585226</v>
      </c>
      <c r="AA26" s="197">
        <f t="shared" si="2"/>
        <v>1.6600294985250739</v>
      </c>
      <c r="AB26" s="196">
        <f t="shared" si="10"/>
        <v>4.5946001029231187E-3</v>
      </c>
      <c r="AC26" s="198">
        <f t="shared" si="11"/>
        <v>0.73223710921640273</v>
      </c>
      <c r="AD26" s="121"/>
    </row>
    <row r="27" spans="1:30" x14ac:dyDescent="0.25">
      <c r="A27" s="206" t="s">
        <v>236</v>
      </c>
      <c r="B27" s="194" t="s">
        <v>236</v>
      </c>
      <c r="C27" s="195">
        <v>725</v>
      </c>
      <c r="D27" s="195">
        <v>962</v>
      </c>
      <c r="E27" s="195">
        <v>770</v>
      </c>
      <c r="F27" s="195">
        <v>2440</v>
      </c>
      <c r="G27" s="195">
        <v>3698</v>
      </c>
      <c r="H27" s="196">
        <f t="shared" si="3"/>
        <v>0.51557377049180331</v>
      </c>
      <c r="I27" s="197">
        <f t="shared" si="0"/>
        <v>2.8440748440748442</v>
      </c>
      <c r="J27" s="196">
        <f t="shared" si="4"/>
        <v>2.4137624930811569E-3</v>
      </c>
      <c r="K27" s="198">
        <f t="shared" si="5"/>
        <v>1</v>
      </c>
      <c r="L27" s="195">
        <v>65</v>
      </c>
      <c r="M27" s="195">
        <v>101</v>
      </c>
      <c r="N27" s="195">
        <v>0</v>
      </c>
      <c r="O27" s="195">
        <v>277</v>
      </c>
      <c r="P27" s="195">
        <v>380</v>
      </c>
      <c r="Q27" s="196">
        <f t="shared" si="6"/>
        <v>0.37184115523465699</v>
      </c>
      <c r="R27" s="197">
        <f t="shared" si="1"/>
        <v>2.7623762376237622</v>
      </c>
      <c r="S27" s="196">
        <f t="shared" si="7"/>
        <v>1.0391997068362933E-3</v>
      </c>
      <c r="T27" s="198">
        <f t="shared" si="8"/>
        <v>0.10275824770146025</v>
      </c>
      <c r="U27" s="195">
        <v>505</v>
      </c>
      <c r="V27" s="195">
        <v>536</v>
      </c>
      <c r="W27" s="195">
        <v>0</v>
      </c>
      <c r="X27" s="195">
        <v>2037</v>
      </c>
      <c r="Y27" s="195">
        <v>3016</v>
      </c>
      <c r="Z27" s="196">
        <f t="shared" si="9"/>
        <v>0.48060873834069717</v>
      </c>
      <c r="AA27" s="197">
        <f t="shared" si="2"/>
        <v>4.6268656716417906</v>
      </c>
      <c r="AB27" s="196">
        <f t="shared" si="10"/>
        <v>3.8417837289759149E-3</v>
      </c>
      <c r="AC27" s="198">
        <f t="shared" si="11"/>
        <v>0.81557598702001077</v>
      </c>
      <c r="AD27" s="121"/>
    </row>
    <row r="28" spans="1:30" x14ac:dyDescent="0.25">
      <c r="A28" s="206" t="s">
        <v>224</v>
      </c>
      <c r="B28" s="194" t="s">
        <v>224</v>
      </c>
      <c r="C28" s="195">
        <v>20999</v>
      </c>
      <c r="D28" s="195">
        <v>19838</v>
      </c>
      <c r="E28" s="195">
        <v>7078</v>
      </c>
      <c r="F28" s="195">
        <v>7349</v>
      </c>
      <c r="G28" s="195">
        <v>20733</v>
      </c>
      <c r="H28" s="196">
        <f t="shared" si="3"/>
        <v>1.8212001632875223</v>
      </c>
      <c r="I28" s="197">
        <f t="shared" si="0"/>
        <v>4.5115435023691974E-2</v>
      </c>
      <c r="J28" s="196">
        <f t="shared" si="4"/>
        <v>1.3532865810992866E-2</v>
      </c>
      <c r="K28" s="198">
        <f t="shared" si="5"/>
        <v>1</v>
      </c>
      <c r="L28" s="195">
        <v>16446</v>
      </c>
      <c r="M28" s="195">
        <v>15464</v>
      </c>
      <c r="N28" s="195">
        <v>0</v>
      </c>
      <c r="O28" s="195">
        <v>6368</v>
      </c>
      <c r="P28" s="195">
        <v>17199</v>
      </c>
      <c r="Q28" s="196">
        <f t="shared" si="6"/>
        <v>1.7008479899497488</v>
      </c>
      <c r="R28" s="197">
        <f t="shared" si="1"/>
        <v>0.11219606828763573</v>
      </c>
      <c r="S28" s="196">
        <f t="shared" si="7"/>
        <v>4.7034725678624753E-2</v>
      </c>
      <c r="T28" s="198">
        <f t="shared" si="8"/>
        <v>0.82954709882795541</v>
      </c>
      <c r="U28" s="195">
        <v>3577</v>
      </c>
      <c r="V28" s="195">
        <v>3488</v>
      </c>
      <c r="W28" s="195">
        <v>0</v>
      </c>
      <c r="X28" s="195">
        <v>820</v>
      </c>
      <c r="Y28" s="195">
        <v>2814</v>
      </c>
      <c r="Z28" s="196">
        <f t="shared" si="9"/>
        <v>2.4317073170731707</v>
      </c>
      <c r="AA28" s="197">
        <f t="shared" si="2"/>
        <v>-0.19323394495412849</v>
      </c>
      <c r="AB28" s="196">
        <f t="shared" si="10"/>
        <v>3.584475932804451E-3</v>
      </c>
      <c r="AC28" s="198">
        <f t="shared" si="11"/>
        <v>0.13572565475329185</v>
      </c>
      <c r="AD28" s="121"/>
    </row>
    <row r="29" spans="1:30" x14ac:dyDescent="0.25">
      <c r="A29" s="206" t="s">
        <v>216</v>
      </c>
      <c r="B29" s="194" t="s">
        <v>216</v>
      </c>
      <c r="C29" s="195">
        <v>12799</v>
      </c>
      <c r="D29" s="195">
        <v>10864</v>
      </c>
      <c r="E29" s="195">
        <v>3342</v>
      </c>
      <c r="F29" s="195">
        <v>6217</v>
      </c>
      <c r="G29" s="195">
        <v>11010</v>
      </c>
      <c r="H29" s="196">
        <f t="shared" si="3"/>
        <v>0.77095061926974418</v>
      </c>
      <c r="I29" s="197">
        <f t="shared" si="0"/>
        <v>1.3438880706921896E-2</v>
      </c>
      <c r="J29" s="196">
        <f t="shared" si="4"/>
        <v>7.1864589099036062E-3</v>
      </c>
      <c r="K29" s="198">
        <f t="shared" si="5"/>
        <v>1</v>
      </c>
      <c r="L29" s="195">
        <v>4389</v>
      </c>
      <c r="M29" s="195">
        <v>4032</v>
      </c>
      <c r="N29" s="195">
        <v>0</v>
      </c>
      <c r="O29" s="195">
        <v>2497</v>
      </c>
      <c r="P29" s="195">
        <v>4138</v>
      </c>
      <c r="Q29" s="196">
        <f t="shared" si="6"/>
        <v>0.65718862635162201</v>
      </c>
      <c r="R29" s="197">
        <f t="shared" si="1"/>
        <v>2.6289682539682557E-2</v>
      </c>
      <c r="S29" s="196">
        <f t="shared" si="7"/>
        <v>1.131633786023311E-2</v>
      </c>
      <c r="T29" s="198">
        <f t="shared" si="8"/>
        <v>0.37584014532243415</v>
      </c>
      <c r="U29" s="195">
        <v>6846</v>
      </c>
      <c r="V29" s="195">
        <v>4756</v>
      </c>
      <c r="W29" s="195">
        <v>0</v>
      </c>
      <c r="X29" s="195">
        <v>3032</v>
      </c>
      <c r="Y29" s="195">
        <v>4894</v>
      </c>
      <c r="Z29" s="196">
        <f t="shared" si="9"/>
        <v>0.61411609498680741</v>
      </c>
      <c r="AA29" s="197">
        <f t="shared" si="2"/>
        <v>2.9015979814970505E-2</v>
      </c>
      <c r="AB29" s="196">
        <f t="shared" si="10"/>
        <v>6.2339819527878412E-3</v>
      </c>
      <c r="AC29" s="198">
        <f t="shared" si="11"/>
        <v>0.44450499545867395</v>
      </c>
      <c r="AD29" s="121"/>
    </row>
    <row r="30" spans="1:30" x14ac:dyDescent="0.25">
      <c r="A30" s="206" t="s">
        <v>242</v>
      </c>
      <c r="B30" s="194" t="s">
        <v>242</v>
      </c>
      <c r="C30" s="195">
        <v>1477</v>
      </c>
      <c r="D30" s="195">
        <v>1898</v>
      </c>
      <c r="E30" s="195">
        <v>1002</v>
      </c>
      <c r="F30" s="195">
        <v>4421</v>
      </c>
      <c r="G30" s="195">
        <v>6147</v>
      </c>
      <c r="H30" s="196">
        <f t="shared" si="3"/>
        <v>0.39040940963582904</v>
      </c>
      <c r="I30" s="197">
        <f t="shared" si="0"/>
        <v>2.2386722866174922</v>
      </c>
      <c r="J30" s="196">
        <f t="shared" si="4"/>
        <v>4.0122763777636211E-3</v>
      </c>
      <c r="K30" s="198">
        <f t="shared" si="5"/>
        <v>1</v>
      </c>
      <c r="L30" s="195">
        <v>325</v>
      </c>
      <c r="M30" s="195">
        <v>362</v>
      </c>
      <c r="N30" s="195">
        <v>0</v>
      </c>
      <c r="O30" s="195">
        <v>1677</v>
      </c>
      <c r="P30" s="195">
        <v>1086</v>
      </c>
      <c r="Q30" s="196">
        <f t="shared" si="6"/>
        <v>-0.35241502683363146</v>
      </c>
      <c r="R30" s="197">
        <f t="shared" si="1"/>
        <v>2</v>
      </c>
      <c r="S30" s="196">
        <f t="shared" si="7"/>
        <v>2.969923372695301E-3</v>
      </c>
      <c r="T30" s="198">
        <f t="shared" si="8"/>
        <v>0.17667154709614447</v>
      </c>
      <c r="U30" s="195">
        <v>831</v>
      </c>
      <c r="V30" s="195">
        <v>832</v>
      </c>
      <c r="W30" s="195">
        <v>0</v>
      </c>
      <c r="X30" s="195">
        <v>2415</v>
      </c>
      <c r="Y30" s="195">
        <v>4408</v>
      </c>
      <c r="Z30" s="196">
        <f t="shared" si="9"/>
        <v>0.82525879917184275</v>
      </c>
      <c r="AA30" s="197">
        <f t="shared" si="2"/>
        <v>4.2980769230769234</v>
      </c>
      <c r="AB30" s="196">
        <f t="shared" si="10"/>
        <v>5.6149146808109522E-3</v>
      </c>
      <c r="AC30" s="198">
        <f t="shared" si="11"/>
        <v>0.71709777127053842</v>
      </c>
      <c r="AD30" s="121"/>
    </row>
    <row r="31" spans="1:30" x14ac:dyDescent="0.25">
      <c r="A31" s="206" t="s">
        <v>228</v>
      </c>
      <c r="B31" s="194" t="s">
        <v>228</v>
      </c>
      <c r="C31" s="195">
        <v>1834</v>
      </c>
      <c r="D31" s="195">
        <v>2523</v>
      </c>
      <c r="E31" s="195">
        <v>926</v>
      </c>
      <c r="F31" s="195">
        <v>2511</v>
      </c>
      <c r="G31" s="195">
        <v>4895</v>
      </c>
      <c r="H31" s="196">
        <f t="shared" si="3"/>
        <v>0.94942254082039024</v>
      </c>
      <c r="I31" s="197">
        <f t="shared" si="0"/>
        <v>0.94015061434799851</v>
      </c>
      <c r="J31" s="196">
        <f t="shared" si="4"/>
        <v>3.1950696061742189E-3</v>
      </c>
      <c r="K31" s="198">
        <f t="shared" si="5"/>
        <v>1</v>
      </c>
      <c r="L31" s="195">
        <v>270</v>
      </c>
      <c r="M31" s="195">
        <v>655</v>
      </c>
      <c r="N31" s="195">
        <v>0</v>
      </c>
      <c r="O31" s="195">
        <v>874</v>
      </c>
      <c r="P31" s="195">
        <v>1634</v>
      </c>
      <c r="Q31" s="196">
        <f t="shared" si="6"/>
        <v>0.86956521739130443</v>
      </c>
      <c r="R31" s="197">
        <f t="shared" si="1"/>
        <v>1.4946564885496185</v>
      </c>
      <c r="S31" s="196">
        <f t="shared" si="7"/>
        <v>4.4685587393960609E-3</v>
      </c>
      <c r="T31" s="198">
        <f t="shared" si="8"/>
        <v>0.33381001021450457</v>
      </c>
      <c r="U31" s="195">
        <v>855</v>
      </c>
      <c r="V31" s="195">
        <v>1113</v>
      </c>
      <c r="W31" s="195">
        <v>0</v>
      </c>
      <c r="X31" s="195">
        <v>1236</v>
      </c>
      <c r="Y31" s="195">
        <v>2216</v>
      </c>
      <c r="Z31" s="196">
        <f t="shared" si="9"/>
        <v>0.79288025889967639</v>
      </c>
      <c r="AA31" s="197">
        <f t="shared" si="2"/>
        <v>0.99101527403414202</v>
      </c>
      <c r="AB31" s="196">
        <f t="shared" si="10"/>
        <v>2.8227429520592266E-3</v>
      </c>
      <c r="AC31" s="198">
        <f t="shared" si="11"/>
        <v>0.45270684371807968</v>
      </c>
      <c r="AD31" s="121"/>
    </row>
    <row r="32" spans="1:30" x14ac:dyDescent="0.25">
      <c r="A32" s="206" t="s">
        <v>238</v>
      </c>
      <c r="B32" s="194" t="s">
        <v>238</v>
      </c>
      <c r="C32" s="195">
        <v>925</v>
      </c>
      <c r="D32" s="195">
        <v>1173</v>
      </c>
      <c r="E32" s="195">
        <v>453</v>
      </c>
      <c r="F32" s="195">
        <v>1531</v>
      </c>
      <c r="G32" s="195">
        <v>2993</v>
      </c>
      <c r="H32" s="196">
        <f t="shared" si="3"/>
        <v>0.95493141737426512</v>
      </c>
      <c r="I32" s="197">
        <f t="shared" si="0"/>
        <v>1.5515771526001707</v>
      </c>
      <c r="J32" s="196">
        <f t="shared" si="4"/>
        <v>1.953594143264441E-3</v>
      </c>
      <c r="K32" s="198">
        <f t="shared" si="5"/>
        <v>1</v>
      </c>
      <c r="L32" s="195">
        <v>97</v>
      </c>
      <c r="M32" s="195">
        <v>134</v>
      </c>
      <c r="N32" s="195">
        <v>0</v>
      </c>
      <c r="O32" s="195">
        <v>480</v>
      </c>
      <c r="P32" s="195">
        <v>696</v>
      </c>
      <c r="Q32" s="196">
        <f t="shared" si="6"/>
        <v>0.44999999999999996</v>
      </c>
      <c r="R32" s="197">
        <f t="shared" si="1"/>
        <v>4.1940298507462686</v>
      </c>
      <c r="S32" s="196">
        <f t="shared" si="7"/>
        <v>1.9033763051527898E-3</v>
      </c>
      <c r="T32" s="198">
        <f t="shared" si="8"/>
        <v>0.23254259939859673</v>
      </c>
      <c r="U32" s="195">
        <v>675</v>
      </c>
      <c r="V32" s="195">
        <v>769</v>
      </c>
      <c r="W32" s="195">
        <v>0</v>
      </c>
      <c r="X32" s="195">
        <v>963</v>
      </c>
      <c r="Y32" s="195">
        <v>1895</v>
      </c>
      <c r="Z32" s="196">
        <f t="shared" si="9"/>
        <v>0.96780893042575289</v>
      </c>
      <c r="AA32" s="197">
        <f t="shared" si="2"/>
        <v>1.4642392717815347</v>
      </c>
      <c r="AB32" s="196">
        <f t="shared" si="10"/>
        <v>2.4138528403214055E-3</v>
      </c>
      <c r="AC32" s="198">
        <f t="shared" si="11"/>
        <v>0.63314400267290349</v>
      </c>
      <c r="AD32" s="121"/>
    </row>
    <row r="33" spans="1:31" x14ac:dyDescent="0.25">
      <c r="A33" s="206" t="s">
        <v>234</v>
      </c>
      <c r="B33" s="194" t="s">
        <v>234</v>
      </c>
      <c r="C33" s="195">
        <v>2016</v>
      </c>
      <c r="D33" s="195">
        <v>2397</v>
      </c>
      <c r="E33" s="195">
        <v>1764</v>
      </c>
      <c r="F33" s="195">
        <v>4990</v>
      </c>
      <c r="G33" s="195">
        <v>4822</v>
      </c>
      <c r="H33" s="196">
        <f t="shared" si="3"/>
        <v>-3.3667334669338689E-2</v>
      </c>
      <c r="I33" s="197">
        <f t="shared" si="0"/>
        <v>1.0116812682519818</v>
      </c>
      <c r="J33" s="196">
        <f t="shared" si="4"/>
        <v>3.1474209685336228E-3</v>
      </c>
      <c r="K33" s="198">
        <f t="shared" si="5"/>
        <v>1</v>
      </c>
      <c r="L33" s="195">
        <v>290</v>
      </c>
      <c r="M33" s="195">
        <v>405</v>
      </c>
      <c r="N33" s="195">
        <v>0</v>
      </c>
      <c r="O33" s="195">
        <v>2037</v>
      </c>
      <c r="P33" s="195">
        <v>1540</v>
      </c>
      <c r="Q33" s="196">
        <f t="shared" si="6"/>
        <v>-0.24398625429553267</v>
      </c>
      <c r="R33" s="197">
        <f t="shared" si="1"/>
        <v>2.8024691358024691</v>
      </c>
      <c r="S33" s="196">
        <f t="shared" si="7"/>
        <v>4.211493548757609E-3</v>
      </c>
      <c r="T33" s="198">
        <f t="shared" si="8"/>
        <v>0.31936955620074658</v>
      </c>
      <c r="U33" s="195">
        <v>1122</v>
      </c>
      <c r="V33" s="195">
        <v>997</v>
      </c>
      <c r="W33" s="195">
        <v>0</v>
      </c>
      <c r="X33" s="195">
        <v>1946</v>
      </c>
      <c r="Y33" s="195">
        <v>2064</v>
      </c>
      <c r="Z33" s="196">
        <f t="shared" si="9"/>
        <v>6.0637204522096644E-2</v>
      </c>
      <c r="AA33" s="197">
        <f t="shared" si="2"/>
        <v>1.0702106318956872</v>
      </c>
      <c r="AB33" s="196">
        <f t="shared" si="10"/>
        <v>2.6291252044450559E-3</v>
      </c>
      <c r="AC33" s="198">
        <f t="shared" si="11"/>
        <v>0.42803815844048115</v>
      </c>
      <c r="AD33" s="121"/>
    </row>
    <row r="34" spans="1:31" x14ac:dyDescent="0.25">
      <c r="A34" s="206" t="s">
        <v>240</v>
      </c>
      <c r="B34" s="194" t="s">
        <v>240</v>
      </c>
      <c r="C34" s="195">
        <v>8440</v>
      </c>
      <c r="D34" s="195">
        <v>8970</v>
      </c>
      <c r="E34" s="195">
        <v>2409</v>
      </c>
      <c r="F34" s="195">
        <v>1422</v>
      </c>
      <c r="G34" s="195">
        <v>2233</v>
      </c>
      <c r="H34" s="196">
        <f t="shared" si="3"/>
        <v>0.57032348804500699</v>
      </c>
      <c r="I34" s="197">
        <f t="shared" si="0"/>
        <v>-0.75105908584169456</v>
      </c>
      <c r="J34" s="196">
        <f t="shared" si="4"/>
        <v>1.4575261349513854E-3</v>
      </c>
      <c r="K34" s="198">
        <f t="shared" si="5"/>
        <v>1</v>
      </c>
      <c r="L34" s="195">
        <v>316</v>
      </c>
      <c r="M34" s="195">
        <v>349</v>
      </c>
      <c r="N34" s="195">
        <v>0</v>
      </c>
      <c r="O34" s="195">
        <v>426</v>
      </c>
      <c r="P34" s="195">
        <v>387</v>
      </c>
      <c r="Q34" s="196">
        <f t="shared" si="6"/>
        <v>-9.1549295774647876E-2</v>
      </c>
      <c r="R34" s="197">
        <f t="shared" si="1"/>
        <v>0.10888252148997135</v>
      </c>
      <c r="S34" s="196">
        <f t="shared" si="7"/>
        <v>1.058342859330646E-3</v>
      </c>
      <c r="T34" s="198">
        <f t="shared" si="8"/>
        <v>0.17330944917151814</v>
      </c>
      <c r="U34" s="195">
        <v>7853</v>
      </c>
      <c r="V34" s="195">
        <v>8318</v>
      </c>
      <c r="W34" s="195">
        <v>0</v>
      </c>
      <c r="X34" s="195">
        <v>892</v>
      </c>
      <c r="Y34" s="195">
        <v>1524</v>
      </c>
      <c r="Z34" s="196">
        <f t="shared" si="9"/>
        <v>0.70852017937219736</v>
      </c>
      <c r="AA34" s="197">
        <f t="shared" si="2"/>
        <v>-0.81678288050012027</v>
      </c>
      <c r="AB34" s="196">
        <f t="shared" si="10"/>
        <v>1.9412726800262913E-3</v>
      </c>
      <c r="AC34" s="198">
        <f t="shared" si="11"/>
        <v>0.68248992386923424</v>
      </c>
      <c r="AD34" s="121"/>
    </row>
    <row r="35" spans="1:31" x14ac:dyDescent="0.25">
      <c r="A35" s="206" t="s">
        <v>218</v>
      </c>
      <c r="B35" s="194" t="s">
        <v>218</v>
      </c>
      <c r="C35" s="195">
        <v>1176</v>
      </c>
      <c r="D35" s="195">
        <v>1356</v>
      </c>
      <c r="E35" s="195">
        <v>553</v>
      </c>
      <c r="F35" s="195">
        <v>636</v>
      </c>
      <c r="G35" s="195">
        <v>2157</v>
      </c>
      <c r="H35" s="196">
        <f t="shared" si="3"/>
        <v>2.391509433962264</v>
      </c>
      <c r="I35" s="197">
        <f t="shared" si="0"/>
        <v>0.59070796460176989</v>
      </c>
      <c r="J35" s="196">
        <f t="shared" si="4"/>
        <v>1.4079193341200798E-3</v>
      </c>
      <c r="K35" s="198">
        <f t="shared" si="5"/>
        <v>1</v>
      </c>
      <c r="L35" s="195">
        <v>241</v>
      </c>
      <c r="M35" s="195">
        <v>313</v>
      </c>
      <c r="N35" s="195">
        <v>0</v>
      </c>
      <c r="O35" s="195">
        <v>232</v>
      </c>
      <c r="P35" s="195">
        <v>464</v>
      </c>
      <c r="Q35" s="196">
        <f t="shared" si="6"/>
        <v>1</v>
      </c>
      <c r="R35" s="197">
        <f t="shared" si="1"/>
        <v>0.48242811501597438</v>
      </c>
      <c r="S35" s="196">
        <f t="shared" si="7"/>
        <v>1.2689175367685264E-3</v>
      </c>
      <c r="T35" s="198">
        <f t="shared" si="8"/>
        <v>0.21511358368103847</v>
      </c>
      <c r="U35" s="195">
        <v>722</v>
      </c>
      <c r="V35" s="195">
        <v>692</v>
      </c>
      <c r="W35" s="195">
        <v>0</v>
      </c>
      <c r="X35" s="195">
        <v>322</v>
      </c>
      <c r="Y35" s="195">
        <v>1223</v>
      </c>
      <c r="Z35" s="196">
        <f t="shared" si="9"/>
        <v>2.798136645962733</v>
      </c>
      <c r="AA35" s="197">
        <f t="shared" si="2"/>
        <v>0.76734104046242768</v>
      </c>
      <c r="AB35" s="196">
        <f t="shared" si="10"/>
        <v>1.5578585877113872E-3</v>
      </c>
      <c r="AC35" s="198">
        <f t="shared" si="11"/>
        <v>0.56699119146963373</v>
      </c>
      <c r="AD35" s="121"/>
    </row>
    <row r="36" spans="1:31" x14ac:dyDescent="0.25">
      <c r="A36" s="199" t="s">
        <v>386</v>
      </c>
      <c r="B36" s="200" t="s">
        <v>386</v>
      </c>
      <c r="C36" s="201">
        <f>C11-SUM(C12:C35)</f>
        <v>54376</v>
      </c>
      <c r="D36" s="201">
        <f>D11-SUM(D12:D35)</f>
        <v>51038</v>
      </c>
      <c r="E36" s="201">
        <f>E11-SUM(E12:E35)</f>
        <v>17165</v>
      </c>
      <c r="F36" s="201">
        <f>F11-SUM(F12:F35)</f>
        <v>34163</v>
      </c>
      <c r="G36" s="201">
        <f>G11-SUM(G12:G35)</f>
        <v>59194</v>
      </c>
      <c r="H36" s="202">
        <f t="shared" si="3"/>
        <v>0.73269326464303486</v>
      </c>
      <c r="I36" s="203">
        <f t="shared" si="0"/>
        <v>0.15980250009796615</v>
      </c>
      <c r="J36" s="202">
        <f t="shared" si="4"/>
        <v>3.8637170636951323E-2</v>
      </c>
      <c r="K36" s="204">
        <f t="shared" si="5"/>
        <v>1</v>
      </c>
      <c r="L36" s="201">
        <f>L11-SUM(L12:L35)</f>
        <v>18668</v>
      </c>
      <c r="M36" s="201">
        <f>M11-SUM(M12:M35)</f>
        <v>17314</v>
      </c>
      <c r="N36" s="201">
        <f>N11-SUM(N12:N35)</f>
        <v>0</v>
      </c>
      <c r="O36" s="201">
        <f>O11-SUM(O12:O35)</f>
        <v>14408</v>
      </c>
      <c r="P36" s="201">
        <f>P11-SUM(P12:P35)</f>
        <v>18844</v>
      </c>
      <c r="Q36" s="202">
        <f t="shared" si="6"/>
        <v>0.30788450860632977</v>
      </c>
      <c r="R36" s="203">
        <f t="shared" si="1"/>
        <v>8.8367794848099868E-2</v>
      </c>
      <c r="S36" s="202">
        <f t="shared" si="7"/>
        <v>5.153336651479766E-2</v>
      </c>
      <c r="T36" s="204">
        <f t="shared" si="8"/>
        <v>0.31834307531168698</v>
      </c>
      <c r="U36" s="201">
        <f>U11-SUM(U12:U35)</f>
        <v>20817</v>
      </c>
      <c r="V36" s="201">
        <f>V11-SUM(V12:V35)</f>
        <v>20685</v>
      </c>
      <c r="W36" s="201">
        <f>W11-SUM(W12:W35)</f>
        <v>0</v>
      </c>
      <c r="X36" s="201">
        <f>X11-SUM(X12:X35)</f>
        <v>15316</v>
      </c>
      <c r="Y36" s="201">
        <f>Y11-SUM(Y12:Y35)</f>
        <v>31233</v>
      </c>
      <c r="Z36" s="202">
        <f t="shared" si="9"/>
        <v>1.039240010446592</v>
      </c>
      <c r="AA36" s="203">
        <f t="shared" si="2"/>
        <v>0.50993473531544597</v>
      </c>
      <c r="AB36" s="202">
        <f t="shared" si="10"/>
        <v>3.978462573179866E-2</v>
      </c>
      <c r="AC36" s="204">
        <f t="shared" si="11"/>
        <v>0.52763793627732536</v>
      </c>
      <c r="AD36" s="121"/>
    </row>
    <row r="37" spans="1:31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D37" s="121"/>
      <c r="AE37" s="121"/>
    </row>
    <row r="38" spans="1:31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2"/>
      <c r="AD38" s="50"/>
      <c r="AE38" s="50"/>
    </row>
    <row r="39" spans="1:31" s="184" customFormat="1" ht="75" x14ac:dyDescent="0.25">
      <c r="B39" s="180"/>
      <c r="C39" s="225">
        <f>C6</f>
        <v>2018</v>
      </c>
      <c r="D39" s="225">
        <f>D6</f>
        <v>2019</v>
      </c>
      <c r="E39" s="225" t="str">
        <f>E6</f>
        <v>2020</v>
      </c>
      <c r="F39" s="225">
        <f>F6</f>
        <v>2021</v>
      </c>
      <c r="G39" s="225">
        <f>G6</f>
        <v>2022</v>
      </c>
      <c r="H39" s="182" t="str">
        <f>CONCATENATE("var. ",RIGHT(G39,2),"/",RIGHT(F39,2))</f>
        <v>var. 22/21</v>
      </c>
      <c r="I39" s="182" t="str">
        <f>CONCATENATE("var. ",RIGHT(G39,2),"/",RIGHT(D39,2))</f>
        <v>var. 22/19</v>
      </c>
      <c r="J39" s="182" t="str">
        <f>CONCATENATE("Cuota s/ total lugares de residencia ",RIGHT(G39,4))</f>
        <v>Cuota s/ total lugares de residencia 2022</v>
      </c>
      <c r="K39" s="183" t="str">
        <f>CONCATENATE("cuota s/ Canarias ",RIGHT(G39,4))</f>
        <v>cuota s/ Canarias 2022</v>
      </c>
      <c r="L39" s="225">
        <f>L6</f>
        <v>2018</v>
      </c>
      <c r="M39" s="225">
        <f>M6</f>
        <v>2019</v>
      </c>
      <c r="N39" s="225">
        <f>N6</f>
        <v>2020</v>
      </c>
      <c r="O39" s="225">
        <f>O6</f>
        <v>2021</v>
      </c>
      <c r="P39" s="225">
        <f>P6</f>
        <v>2022</v>
      </c>
      <c r="Q39" s="182" t="str">
        <f>CONCATENATE("var. ",RIGHT(P39,2),"/",RIGHT(O39,2))</f>
        <v>var. 22/21</v>
      </c>
      <c r="R39" s="182" t="str">
        <f>CONCATENATE("var. ",RIGHT(P39,2),"/",RIGHT(M39,2))</f>
        <v>var. 22/19</v>
      </c>
      <c r="S39" s="182" t="str">
        <f>CONCATENATE("Cuota s/ total lugares de residencia ",RIGHT(P39,4))</f>
        <v>Cuota s/ total lugares de residencia 2022</v>
      </c>
      <c r="T39" s="183" t="str">
        <f>CONCATENATE("cuota s/ Canarias ",RIGHT(P39,4))</f>
        <v>cuota s/ Canarias 2022</v>
      </c>
      <c r="U39" s="225">
        <f>U6</f>
        <v>2018</v>
      </c>
      <c r="V39" s="225">
        <f>V6</f>
        <v>2019</v>
      </c>
      <c r="W39" s="225">
        <f>W6</f>
        <v>2020</v>
      </c>
      <c r="X39" s="225">
        <f>X6</f>
        <v>2021</v>
      </c>
      <c r="Y39" s="225">
        <f>Y6</f>
        <v>2022</v>
      </c>
      <c r="Z39" s="182" t="str">
        <f>CONCATENATE("var. ",RIGHT(Y39,2),"/",RIGHT(X39,2))</f>
        <v>var. 22/21</v>
      </c>
      <c r="AA39" s="182" t="str">
        <f>CONCATENATE("var. ",RIGHT(Y39,2),"/",RIGHT(V39,2))</f>
        <v>var. 22/19</v>
      </c>
      <c r="AB39" s="182" t="str">
        <f>CONCATENATE("Cuota s/ total lugares de residencia ",RIGHT(Y39,4))</f>
        <v>Cuota s/ total lugares de residencia 2022</v>
      </c>
      <c r="AC39" s="183" t="str">
        <f>CONCATENATE("cuota s/ Canarias ",RIGHT(Y39,4))</f>
        <v>cuota s/ Canarias 2022</v>
      </c>
      <c r="AD39" s="205"/>
      <c r="AE39" s="205"/>
    </row>
    <row r="40" spans="1:31" x14ac:dyDescent="0.25">
      <c r="A40" s="1" t="s">
        <v>0</v>
      </c>
      <c r="B40" s="185" t="s">
        <v>134</v>
      </c>
      <c r="C40" s="186">
        <f>C41+C44</f>
        <v>64648</v>
      </c>
      <c r="D40" s="186">
        <f>D41+D44</f>
        <v>67797</v>
      </c>
      <c r="E40" s="186">
        <f>E41+E44</f>
        <v>0</v>
      </c>
      <c r="F40" s="186">
        <f>F41+F44</f>
        <v>31635</v>
      </c>
      <c r="G40" s="186">
        <f>G41+G44</f>
        <v>69159</v>
      </c>
      <c r="H40" s="187">
        <f>IFERROR(G40/F40-1,"-")</f>
        <v>1.1861545756282599</v>
      </c>
      <c r="I40" s="187">
        <f>IFERROR(G40/D40-1,"-")</f>
        <v>2.0089384486039252E-2</v>
      </c>
      <c r="J40" s="187">
        <f t="shared" ref="J40:J69" si="12">G40/G$40</f>
        <v>1</v>
      </c>
      <c r="K40" s="188">
        <f>G40/$G7</f>
        <v>4.5141536035424479E-2</v>
      </c>
      <c r="L40" s="186">
        <f>L41+L44</f>
        <v>227456</v>
      </c>
      <c r="M40" s="186">
        <f>M41+M44</f>
        <v>242419</v>
      </c>
      <c r="N40" s="186">
        <f>N41+N44</f>
        <v>0</v>
      </c>
      <c r="O40" s="186">
        <f>O41+O44</f>
        <v>133775</v>
      </c>
      <c r="P40" s="186">
        <f>P41+P44</f>
        <v>312171</v>
      </c>
      <c r="Q40" s="187">
        <f>IFERROR(P40/O40-1,"-")</f>
        <v>1.3335526069893477</v>
      </c>
      <c r="R40" s="187">
        <f>IFERROR(P40/M40-1,"-")</f>
        <v>0.28773322223093079</v>
      </c>
      <c r="S40" s="187">
        <f t="shared" ref="S40:S69" si="13">P40/P$40</f>
        <v>1</v>
      </c>
      <c r="T40" s="188">
        <f>P40/$G7</f>
        <v>0.20376058713565109</v>
      </c>
      <c r="U40" s="186">
        <f>U41+U44</f>
        <v>0</v>
      </c>
      <c r="V40" s="186">
        <f>V41+V44</f>
        <v>0</v>
      </c>
      <c r="W40" s="186">
        <f>W41+W44</f>
        <v>0</v>
      </c>
      <c r="X40" s="186">
        <f>X41+X44</f>
        <v>0</v>
      </c>
      <c r="Y40" s="186">
        <f>Y41+Y44</f>
        <v>0</v>
      </c>
      <c r="Z40" s="187" t="str">
        <f>IFERROR(Y40/X40-1,"-")</f>
        <v>-</v>
      </c>
      <c r="AA40" s="187" t="str">
        <f>IFERROR(Y40/V40-1,"-")</f>
        <v>-</v>
      </c>
      <c r="AB40" s="187" t="str">
        <f>IFERROR(Y40/Y$40,"-")</f>
        <v>-</v>
      </c>
      <c r="AC40" s="188">
        <f>Y40/$G7</f>
        <v>0</v>
      </c>
      <c r="AD40" s="50"/>
      <c r="AE40" s="50"/>
    </row>
    <row r="41" spans="1:31" x14ac:dyDescent="0.25">
      <c r="A41" s="1" t="s">
        <v>166</v>
      </c>
      <c r="B41" s="189" t="s">
        <v>167</v>
      </c>
      <c r="C41" s="190">
        <v>6397</v>
      </c>
      <c r="D41" s="190">
        <v>6847</v>
      </c>
      <c r="E41" s="190">
        <v>0</v>
      </c>
      <c r="F41" s="190">
        <v>6381</v>
      </c>
      <c r="G41" s="190">
        <v>8798</v>
      </c>
      <c r="H41" s="191">
        <f>IFERROR(G41/F41-1,"-")</f>
        <v>0.37878075536749733</v>
      </c>
      <c r="I41" s="192">
        <f t="shared" ref="I41:I69" si="14">IFERROR(G41/D41-1,"-")</f>
        <v>0.28494231050094943</v>
      </c>
      <c r="J41" s="191">
        <f t="shared" si="12"/>
        <v>0.12721410084009313</v>
      </c>
      <c r="K41" s="193">
        <f t="shared" ref="K41:K69" si="15">G41/$G8</f>
        <v>3.1623593688221131E-2</v>
      </c>
      <c r="L41" s="190">
        <v>44184</v>
      </c>
      <c r="M41" s="190">
        <v>48762</v>
      </c>
      <c r="N41" s="190">
        <v>0</v>
      </c>
      <c r="O41" s="190">
        <v>41030</v>
      </c>
      <c r="P41" s="190">
        <v>53314</v>
      </c>
      <c r="Q41" s="191">
        <f>IFERROR(P41/O41-1,"-")</f>
        <v>0.29939068973921512</v>
      </c>
      <c r="R41" s="192">
        <f t="shared" ref="R41:R69" si="16">IFERROR(P41/M41-1,"-")</f>
        <v>9.3351380173085641E-2</v>
      </c>
      <c r="S41" s="191">
        <f t="shared" si="13"/>
        <v>0.17078460202901616</v>
      </c>
      <c r="T41" s="193">
        <f t="shared" ref="T41:T69" si="17">P41/$G8</f>
        <v>0.19163222026526724</v>
      </c>
      <c r="U41" s="190">
        <v>0</v>
      </c>
      <c r="V41" s="190">
        <v>0</v>
      </c>
      <c r="W41" s="190">
        <v>0</v>
      </c>
      <c r="X41" s="190">
        <v>0</v>
      </c>
      <c r="Y41" s="190">
        <v>0</v>
      </c>
      <c r="Z41" s="191" t="str">
        <f>IFERROR(Y41/X41-1,"-")</f>
        <v>-</v>
      </c>
      <c r="AA41" s="192" t="str">
        <f t="shared" ref="AA41:AA69" si="18">IFERROR(Y41/V41-1,"-")</f>
        <v>-</v>
      </c>
      <c r="AB41" s="191" t="str">
        <f t="shared" ref="AB41:AB69" si="19">IFERROR(Y41/Y$40,"-")</f>
        <v>-</v>
      </c>
      <c r="AC41" s="193">
        <f t="shared" ref="AC41:AC69" si="20">Y41/$G8</f>
        <v>0</v>
      </c>
      <c r="AD41" s="50"/>
      <c r="AE41" s="50"/>
    </row>
    <row r="42" spans="1:31" x14ac:dyDescent="0.25">
      <c r="A42" s="206" t="s">
        <v>98</v>
      </c>
      <c r="B42" s="194" t="s">
        <v>98</v>
      </c>
      <c r="C42" s="195">
        <v>2941</v>
      </c>
      <c r="D42" s="195">
        <v>5258</v>
      </c>
      <c r="E42" s="195">
        <v>0</v>
      </c>
      <c r="F42" s="195">
        <v>3400</v>
      </c>
      <c r="G42" s="195">
        <v>4961</v>
      </c>
      <c r="H42" s="196">
        <f>IFERROR(G42/F42-1,"-")</f>
        <v>0.45911764705882363</v>
      </c>
      <c r="I42" s="197">
        <f t="shared" si="14"/>
        <v>-5.6485355648535518E-2</v>
      </c>
      <c r="J42" s="196">
        <f t="shared" si="12"/>
        <v>7.1733252360502611E-2</v>
      </c>
      <c r="K42" s="198">
        <f t="shared" si="15"/>
        <v>4.1957746240633302E-2</v>
      </c>
      <c r="L42" s="195">
        <v>11349</v>
      </c>
      <c r="M42" s="195">
        <v>12568</v>
      </c>
      <c r="N42" s="195">
        <v>0</v>
      </c>
      <c r="O42" s="195">
        <v>8723</v>
      </c>
      <c r="P42" s="195">
        <v>12030</v>
      </c>
      <c r="Q42" s="196">
        <f>IFERROR(P42/O42-1,"-")</f>
        <v>0.37911269058810038</v>
      </c>
      <c r="R42" s="197">
        <f t="shared" si="16"/>
        <v>-4.2807129217059203E-2</v>
      </c>
      <c r="S42" s="196">
        <f t="shared" si="13"/>
        <v>3.8536571302267029E-2</v>
      </c>
      <c r="T42" s="198">
        <f t="shared" si="17"/>
        <v>0.1017439401884335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6" t="str">
        <f>IFERROR(Y42/X42-1,"-")</f>
        <v>-</v>
      </c>
      <c r="AA42" s="197" t="str">
        <f t="shared" si="18"/>
        <v>-</v>
      </c>
      <c r="AB42" s="196" t="str">
        <f t="shared" si="19"/>
        <v>-</v>
      </c>
      <c r="AC42" s="198">
        <f t="shared" si="20"/>
        <v>0</v>
      </c>
      <c r="AD42" s="50"/>
      <c r="AE42" s="50"/>
    </row>
    <row r="43" spans="1:31" x14ac:dyDescent="0.25">
      <c r="A43" s="206" t="s">
        <v>171</v>
      </c>
      <c r="B43" s="194" t="s">
        <v>171</v>
      </c>
      <c r="C43" s="195">
        <v>3456</v>
      </c>
      <c r="D43" s="195">
        <v>1589</v>
      </c>
      <c r="E43" s="195">
        <v>0</v>
      </c>
      <c r="F43" s="195">
        <v>2981</v>
      </c>
      <c r="G43" s="195">
        <v>3837</v>
      </c>
      <c r="H43" s="196">
        <f>IFERROR(G43/F43-1,"-")</f>
        <v>0.2871519624287151</v>
      </c>
      <c r="I43" s="197">
        <f t="shared" si="14"/>
        <v>1.4147262429200755</v>
      </c>
      <c r="J43" s="196">
        <f t="shared" si="12"/>
        <v>5.5480848479590505E-2</v>
      </c>
      <c r="K43" s="198">
        <f t="shared" si="15"/>
        <v>2.3985447453304328E-2</v>
      </c>
      <c r="L43" s="195">
        <v>32835</v>
      </c>
      <c r="M43" s="195">
        <v>36194</v>
      </c>
      <c r="N43" s="195">
        <v>0</v>
      </c>
      <c r="O43" s="195">
        <v>32307</v>
      </c>
      <c r="P43" s="195">
        <v>41284</v>
      </c>
      <c r="Q43" s="196">
        <f>IFERROR(P43/O43-1,"-")</f>
        <v>0.27786547806976825</v>
      </c>
      <c r="R43" s="197">
        <f t="shared" si="16"/>
        <v>0.1406310438194176</v>
      </c>
      <c r="S43" s="196">
        <f t="shared" si="13"/>
        <v>0.13224803072674912</v>
      </c>
      <c r="T43" s="198">
        <f t="shared" si="17"/>
        <v>0.25807016227839874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6" t="str">
        <f>IFERROR(Y43/X43-1,"-")</f>
        <v>-</v>
      </c>
      <c r="AA43" s="197" t="str">
        <f t="shared" si="18"/>
        <v>-</v>
      </c>
      <c r="AB43" s="196" t="str">
        <f t="shared" si="19"/>
        <v>-</v>
      </c>
      <c r="AC43" s="198">
        <f t="shared" si="20"/>
        <v>0</v>
      </c>
      <c r="AD43" s="50"/>
      <c r="AE43" s="50"/>
    </row>
    <row r="44" spans="1:31" x14ac:dyDescent="0.25">
      <c r="A44" s="1" t="s">
        <v>405</v>
      </c>
      <c r="B44" s="189" t="s">
        <v>179</v>
      </c>
      <c r="C44" s="190">
        <v>58251</v>
      </c>
      <c r="D44" s="190">
        <v>60950</v>
      </c>
      <c r="E44" s="190">
        <v>0</v>
      </c>
      <c r="F44" s="190">
        <v>25254</v>
      </c>
      <c r="G44" s="190">
        <v>60361</v>
      </c>
      <c r="H44" s="191">
        <f>IFERROR(G44/F44-1,"-")</f>
        <v>1.3901560148887304</v>
      </c>
      <c r="I44" s="192">
        <f t="shared" si="14"/>
        <v>-9.6636587366694116E-3</v>
      </c>
      <c r="J44" s="191">
        <f t="shared" si="12"/>
        <v>0.8727858991599069</v>
      </c>
      <c r="K44" s="193">
        <f t="shared" si="15"/>
        <v>4.8140987910718927E-2</v>
      </c>
      <c r="L44" s="190">
        <v>183272</v>
      </c>
      <c r="M44" s="190">
        <v>193657</v>
      </c>
      <c r="N44" s="190">
        <v>0</v>
      </c>
      <c r="O44" s="190">
        <v>92745</v>
      </c>
      <c r="P44" s="190">
        <v>258857</v>
      </c>
      <c r="Q44" s="191">
        <f>IFERROR(P44/O44-1,"-")</f>
        <v>1.7910615127500136</v>
      </c>
      <c r="R44" s="192">
        <f t="shared" si="16"/>
        <v>0.33667773434474357</v>
      </c>
      <c r="S44" s="191">
        <f t="shared" si="13"/>
        <v>0.82921539797098387</v>
      </c>
      <c r="T44" s="193">
        <f t="shared" si="17"/>
        <v>0.20645171066756632</v>
      </c>
      <c r="U44" s="190">
        <v>0</v>
      </c>
      <c r="V44" s="190">
        <v>0</v>
      </c>
      <c r="W44" s="190">
        <v>0</v>
      </c>
      <c r="X44" s="190">
        <v>0</v>
      </c>
      <c r="Y44" s="190">
        <v>0</v>
      </c>
      <c r="Z44" s="191" t="str">
        <f>IFERROR(Y44/X44-1,"-")</f>
        <v>-</v>
      </c>
      <c r="AA44" s="192" t="str">
        <f t="shared" si="18"/>
        <v>-</v>
      </c>
      <c r="AB44" s="191" t="str">
        <f t="shared" si="19"/>
        <v>-</v>
      </c>
      <c r="AC44" s="193">
        <f t="shared" si="20"/>
        <v>0</v>
      </c>
      <c r="AD44" s="50"/>
      <c r="AE44" s="50"/>
    </row>
    <row r="45" spans="1:31" x14ac:dyDescent="0.25">
      <c r="A45" s="206" t="s">
        <v>183</v>
      </c>
      <c r="B45" s="194" t="s">
        <v>183</v>
      </c>
      <c r="C45" s="195">
        <v>19360</v>
      </c>
      <c r="D45" s="195">
        <v>18119</v>
      </c>
      <c r="E45" s="195">
        <v>0</v>
      </c>
      <c r="F45" s="195">
        <v>3454</v>
      </c>
      <c r="G45" s="195">
        <v>18084</v>
      </c>
      <c r="H45" s="196">
        <f t="shared" ref="H45:H69" si="21">IFERROR(G45/F45-1,"-")</f>
        <v>4.2356687898089174</v>
      </c>
      <c r="I45" s="197">
        <f t="shared" si="14"/>
        <v>-1.9316739334400701E-3</v>
      </c>
      <c r="J45" s="196">
        <f t="shared" si="12"/>
        <v>0.26148440550036872</v>
      </c>
      <c r="K45" s="198">
        <f t="shared" si="15"/>
        <v>3.1937382667559112E-2</v>
      </c>
      <c r="L45" s="195">
        <v>104212</v>
      </c>
      <c r="M45" s="195">
        <v>102071</v>
      </c>
      <c r="N45" s="195">
        <v>0</v>
      </c>
      <c r="O45" s="195">
        <v>36016</v>
      </c>
      <c r="P45" s="195">
        <v>143070</v>
      </c>
      <c r="Q45" s="196">
        <f t="shared" ref="Q45:Q69" si="22">IFERROR(P45/O45-1,"-")</f>
        <v>2.9724011550422036</v>
      </c>
      <c r="R45" s="197">
        <f t="shared" si="16"/>
        <v>0.40167138560413829</v>
      </c>
      <c r="S45" s="196">
        <f t="shared" si="13"/>
        <v>0.45830650508855725</v>
      </c>
      <c r="T45" s="198">
        <f t="shared" si="17"/>
        <v>0.25266983732844961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6" t="str">
        <f t="shared" ref="Z45:Z69" si="23">IFERROR(Y45/X45-1,"-")</f>
        <v>-</v>
      </c>
      <c r="AA45" s="197" t="str">
        <f t="shared" si="18"/>
        <v>-</v>
      </c>
      <c r="AB45" s="196" t="str">
        <f t="shared" si="19"/>
        <v>-</v>
      </c>
      <c r="AC45" s="198">
        <f t="shared" si="20"/>
        <v>0</v>
      </c>
      <c r="AD45" s="50"/>
      <c r="AE45" s="50"/>
    </row>
    <row r="46" spans="1:31" x14ac:dyDescent="0.25">
      <c r="A46" s="206" t="s">
        <v>187</v>
      </c>
      <c r="B46" s="194" t="s">
        <v>187</v>
      </c>
      <c r="C46" s="195">
        <v>19573</v>
      </c>
      <c r="D46" s="195">
        <v>24343</v>
      </c>
      <c r="E46" s="195">
        <v>0</v>
      </c>
      <c r="F46" s="195">
        <v>13752</v>
      </c>
      <c r="G46" s="195">
        <v>26068</v>
      </c>
      <c r="H46" s="196">
        <f t="shared" si="21"/>
        <v>0.89557882489819662</v>
      </c>
      <c r="I46" s="197">
        <f t="shared" si="14"/>
        <v>7.0862260198003568E-2</v>
      </c>
      <c r="J46" s="196">
        <f t="shared" si="12"/>
        <v>0.37692852701745255</v>
      </c>
      <c r="K46" s="198">
        <f t="shared" si="15"/>
        <v>0.15194595508303169</v>
      </c>
      <c r="L46" s="195">
        <v>19693</v>
      </c>
      <c r="M46" s="195">
        <v>24841</v>
      </c>
      <c r="N46" s="195">
        <v>0</v>
      </c>
      <c r="O46" s="195">
        <v>14284</v>
      </c>
      <c r="P46" s="195">
        <v>25701</v>
      </c>
      <c r="Q46" s="196">
        <f t="shared" si="22"/>
        <v>0.79928591430971707</v>
      </c>
      <c r="R46" s="197">
        <f t="shared" si="16"/>
        <v>3.4620184372609719E-2</v>
      </c>
      <c r="S46" s="196">
        <f t="shared" si="13"/>
        <v>8.2329876894394416E-2</v>
      </c>
      <c r="T46" s="198">
        <f t="shared" si="17"/>
        <v>0.14980677426687883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6" t="str">
        <f t="shared" si="23"/>
        <v>-</v>
      </c>
      <c r="AA46" s="197" t="str">
        <f t="shared" si="18"/>
        <v>-</v>
      </c>
      <c r="AB46" s="196" t="str">
        <f t="shared" si="19"/>
        <v>-</v>
      </c>
      <c r="AC46" s="198">
        <f t="shared" si="20"/>
        <v>0</v>
      </c>
      <c r="AD46" s="50"/>
      <c r="AE46" s="50"/>
    </row>
    <row r="47" spans="1:31" x14ac:dyDescent="0.25">
      <c r="A47" s="206" t="s">
        <v>191</v>
      </c>
      <c r="B47" s="194" t="s">
        <v>191</v>
      </c>
      <c r="C47" s="195">
        <v>2171</v>
      </c>
      <c r="D47" s="195">
        <v>2318</v>
      </c>
      <c r="E47" s="195">
        <v>0</v>
      </c>
      <c r="F47" s="195">
        <v>1508</v>
      </c>
      <c r="G47" s="195">
        <v>2343</v>
      </c>
      <c r="H47" s="196">
        <f t="shared" si="21"/>
        <v>0.55371352785145889</v>
      </c>
      <c r="I47" s="197">
        <f t="shared" si="14"/>
        <v>1.0785159620362306E-2</v>
      </c>
      <c r="J47" s="196">
        <f t="shared" si="12"/>
        <v>3.3878453997310543E-2</v>
      </c>
      <c r="K47" s="198">
        <f t="shared" si="15"/>
        <v>3.4193896761576741E-2</v>
      </c>
      <c r="L47" s="195">
        <v>10441</v>
      </c>
      <c r="M47" s="195">
        <v>12298</v>
      </c>
      <c r="N47" s="195">
        <v>0</v>
      </c>
      <c r="O47" s="195">
        <v>13920</v>
      </c>
      <c r="P47" s="195">
        <v>19432</v>
      </c>
      <c r="Q47" s="196">
        <f t="shared" si="22"/>
        <v>0.39597701149425291</v>
      </c>
      <c r="R47" s="197">
        <f t="shared" si="16"/>
        <v>0.58009432428037089</v>
      </c>
      <c r="S47" s="196">
        <f t="shared" si="13"/>
        <v>6.2247934625573806E-2</v>
      </c>
      <c r="T47" s="198">
        <f t="shared" si="17"/>
        <v>0.28359189153690112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6" t="str">
        <f t="shared" si="23"/>
        <v>-</v>
      </c>
      <c r="AA47" s="197" t="str">
        <f t="shared" si="18"/>
        <v>-</v>
      </c>
      <c r="AB47" s="196" t="str">
        <f t="shared" si="19"/>
        <v>-</v>
      </c>
      <c r="AC47" s="198">
        <f t="shared" si="20"/>
        <v>0</v>
      </c>
      <c r="AD47" s="50"/>
      <c r="AE47" s="50"/>
    </row>
    <row r="48" spans="1:31" x14ac:dyDescent="0.25">
      <c r="A48" s="206" t="s">
        <v>200</v>
      </c>
      <c r="B48" s="194" t="s">
        <v>200</v>
      </c>
      <c r="C48" s="195">
        <v>479</v>
      </c>
      <c r="D48" s="195">
        <v>620</v>
      </c>
      <c r="E48" s="195">
        <v>0</v>
      </c>
      <c r="F48" s="195">
        <v>710</v>
      </c>
      <c r="G48" s="195">
        <v>1999</v>
      </c>
      <c r="H48" s="196">
        <f t="shared" si="21"/>
        <v>1.8154929577464789</v>
      </c>
      <c r="I48" s="197">
        <f>IFERROR(G48/D48-1,"-")</f>
        <v>2.2241935483870967</v>
      </c>
      <c r="J48" s="196">
        <f t="shared" si="12"/>
        <v>2.890440868144421E-2</v>
      </c>
      <c r="K48" s="198">
        <f t="shared" si="15"/>
        <v>4.0488536012314676E-2</v>
      </c>
      <c r="L48" s="195">
        <v>4501</v>
      </c>
      <c r="M48" s="195">
        <v>4072</v>
      </c>
      <c r="N48" s="195">
        <v>0</v>
      </c>
      <c r="O48" s="195">
        <v>2864</v>
      </c>
      <c r="P48" s="195">
        <v>6880</v>
      </c>
      <c r="Q48" s="196">
        <f t="shared" si="22"/>
        <v>1.4022346368715084</v>
      </c>
      <c r="R48" s="197">
        <f>IFERROR(P48/M48-1,"-")</f>
        <v>0.68958742632612968</v>
      </c>
      <c r="S48" s="196">
        <f t="shared" si="13"/>
        <v>2.2039202872784467E-2</v>
      </c>
      <c r="T48" s="198">
        <f t="shared" si="17"/>
        <v>0.13935023900186341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6" t="str">
        <f t="shared" si="23"/>
        <v>-</v>
      </c>
      <c r="AA48" s="197" t="str">
        <f>IFERROR(Y48/V48-1,"-")</f>
        <v>-</v>
      </c>
      <c r="AB48" s="196" t="str">
        <f t="shared" si="19"/>
        <v>-</v>
      </c>
      <c r="AC48" s="198">
        <f t="shared" si="20"/>
        <v>0</v>
      </c>
      <c r="AD48" s="50"/>
      <c r="AE48" s="50"/>
    </row>
    <row r="49" spans="1:31" x14ac:dyDescent="0.25">
      <c r="A49" s="206" t="s">
        <v>195</v>
      </c>
      <c r="B49" s="194" t="s">
        <v>195</v>
      </c>
      <c r="C49" s="195">
        <v>733</v>
      </c>
      <c r="D49" s="195">
        <v>627</v>
      </c>
      <c r="E49" s="195">
        <v>0</v>
      </c>
      <c r="F49" s="195">
        <v>282</v>
      </c>
      <c r="G49" s="195">
        <v>686</v>
      </c>
      <c r="H49" s="196">
        <f t="shared" si="21"/>
        <v>1.4326241134751774</v>
      </c>
      <c r="I49" s="197">
        <f t="shared" si="14"/>
        <v>9.4098883572567793E-2</v>
      </c>
      <c r="J49" s="196">
        <f t="shared" si="12"/>
        <v>9.9191717636171722E-3</v>
      </c>
      <c r="K49" s="198">
        <f t="shared" si="15"/>
        <v>1.2586001284285846E-2</v>
      </c>
      <c r="L49" s="195">
        <v>5173</v>
      </c>
      <c r="M49" s="195">
        <v>6668</v>
      </c>
      <c r="N49" s="195">
        <v>0</v>
      </c>
      <c r="O49" s="195">
        <v>4088</v>
      </c>
      <c r="P49" s="195">
        <v>6626</v>
      </c>
      <c r="Q49" s="196">
        <f t="shared" si="22"/>
        <v>0.62084148727984334</v>
      </c>
      <c r="R49" s="197">
        <f t="shared" si="16"/>
        <v>-6.2987402519496527E-3</v>
      </c>
      <c r="S49" s="196">
        <f t="shared" si="13"/>
        <v>2.1225546255097368E-2</v>
      </c>
      <c r="T49" s="198">
        <f t="shared" si="17"/>
        <v>0.12156682873130906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6" t="str">
        <f t="shared" si="23"/>
        <v>-</v>
      </c>
      <c r="AA49" s="197" t="str">
        <f t="shared" si="18"/>
        <v>-</v>
      </c>
      <c r="AB49" s="196" t="str">
        <f t="shared" si="19"/>
        <v>-</v>
      </c>
      <c r="AC49" s="198">
        <f t="shared" si="20"/>
        <v>0</v>
      </c>
      <c r="AD49" s="50"/>
      <c r="AE49" s="50"/>
    </row>
    <row r="50" spans="1:31" x14ac:dyDescent="0.25">
      <c r="A50" s="206" t="s">
        <v>204</v>
      </c>
      <c r="B50" s="194" t="s">
        <v>204</v>
      </c>
      <c r="C50" s="195">
        <v>972</v>
      </c>
      <c r="D50" s="195">
        <v>974</v>
      </c>
      <c r="E50" s="195">
        <v>0</v>
      </c>
      <c r="F50" s="195">
        <v>622</v>
      </c>
      <c r="G50" s="195">
        <v>1557</v>
      </c>
      <c r="H50" s="196">
        <f t="shared" si="21"/>
        <v>1.5032154340836015</v>
      </c>
      <c r="I50" s="197">
        <f t="shared" si="14"/>
        <v>0.59856262833675555</v>
      </c>
      <c r="J50" s="196">
        <f t="shared" si="12"/>
        <v>2.2513338827918276E-2</v>
      </c>
      <c r="K50" s="198">
        <f t="shared" si="15"/>
        <v>5.5488239486813973E-2</v>
      </c>
      <c r="L50" s="195">
        <v>5479</v>
      </c>
      <c r="M50" s="195">
        <v>5494</v>
      </c>
      <c r="N50" s="195">
        <v>0</v>
      </c>
      <c r="O50" s="195">
        <v>3200</v>
      </c>
      <c r="P50" s="195">
        <v>6437</v>
      </c>
      <c r="Q50" s="196">
        <f t="shared" si="22"/>
        <v>1.0115625000000001</v>
      </c>
      <c r="R50" s="197">
        <f t="shared" si="16"/>
        <v>0.17164179104477606</v>
      </c>
      <c r="S50" s="196">
        <f t="shared" si="13"/>
        <v>2.062010885059791E-2</v>
      </c>
      <c r="T50" s="198">
        <f t="shared" si="17"/>
        <v>0.22940128296507484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6" t="str">
        <f t="shared" si="23"/>
        <v>-</v>
      </c>
      <c r="AA50" s="197" t="str">
        <f t="shared" si="18"/>
        <v>-</v>
      </c>
      <c r="AB50" s="196" t="str">
        <f t="shared" si="19"/>
        <v>-</v>
      </c>
      <c r="AC50" s="198">
        <f t="shared" si="20"/>
        <v>0</v>
      </c>
      <c r="AD50" s="50"/>
      <c r="AE50" s="50"/>
    </row>
    <row r="51" spans="1:31" x14ac:dyDescent="0.25">
      <c r="A51" s="206" t="s">
        <v>208</v>
      </c>
      <c r="B51" s="194" t="s">
        <v>208</v>
      </c>
      <c r="C51" s="195">
        <v>738</v>
      </c>
      <c r="D51" s="195">
        <v>796</v>
      </c>
      <c r="E51" s="195">
        <v>0</v>
      </c>
      <c r="F51" s="195">
        <v>363</v>
      </c>
      <c r="G51" s="195">
        <v>1088</v>
      </c>
      <c r="H51" s="196">
        <f t="shared" si="21"/>
        <v>1.997245179063361</v>
      </c>
      <c r="I51" s="197">
        <f t="shared" si="14"/>
        <v>0.36683417085427128</v>
      </c>
      <c r="J51" s="196">
        <f t="shared" si="12"/>
        <v>1.5731864254833066E-2</v>
      </c>
      <c r="K51" s="198">
        <f t="shared" si="15"/>
        <v>1.6829339974322882E-2</v>
      </c>
      <c r="L51" s="195">
        <v>16686</v>
      </c>
      <c r="M51" s="195">
        <v>18623</v>
      </c>
      <c r="N51" s="195">
        <v>0</v>
      </c>
      <c r="O51" s="195">
        <v>8539</v>
      </c>
      <c r="P51" s="195">
        <v>29266</v>
      </c>
      <c r="Q51" s="196">
        <f t="shared" si="22"/>
        <v>2.427333411406488</v>
      </c>
      <c r="R51" s="197">
        <f t="shared" si="16"/>
        <v>0.57149761048166248</v>
      </c>
      <c r="S51" s="196">
        <f t="shared" si="13"/>
        <v>9.3749899894609051E-2</v>
      </c>
      <c r="T51" s="198">
        <f t="shared" si="17"/>
        <v>0.452690683537255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6" t="str">
        <f t="shared" si="23"/>
        <v>-</v>
      </c>
      <c r="AA51" s="197" t="str">
        <f t="shared" si="18"/>
        <v>-</v>
      </c>
      <c r="AB51" s="196" t="str">
        <f t="shared" si="19"/>
        <v>-</v>
      </c>
      <c r="AC51" s="198">
        <f t="shared" si="20"/>
        <v>0</v>
      </c>
      <c r="AD51" s="50"/>
      <c r="AE51" s="50"/>
    </row>
    <row r="52" spans="1:31" x14ac:dyDescent="0.25">
      <c r="A52" s="206" t="s">
        <v>230</v>
      </c>
      <c r="B52" s="194" t="s">
        <v>230</v>
      </c>
      <c r="C52" s="195">
        <v>300</v>
      </c>
      <c r="D52" s="195">
        <v>361</v>
      </c>
      <c r="E52" s="195">
        <v>0</v>
      </c>
      <c r="F52" s="195">
        <v>401</v>
      </c>
      <c r="G52" s="195">
        <v>729</v>
      </c>
      <c r="H52" s="196">
        <f t="shared" si="21"/>
        <v>0.81795511221945127</v>
      </c>
      <c r="I52" s="197">
        <f t="shared" si="14"/>
        <v>1.0193905817174516</v>
      </c>
      <c r="J52" s="196">
        <f t="shared" si="12"/>
        <v>1.0540927428100463E-2</v>
      </c>
      <c r="K52" s="198">
        <f t="shared" si="15"/>
        <v>3.7554090253451473E-2</v>
      </c>
      <c r="L52" s="195">
        <v>871</v>
      </c>
      <c r="M52" s="195">
        <v>1890</v>
      </c>
      <c r="N52" s="195">
        <v>0</v>
      </c>
      <c r="O52" s="195">
        <v>1276</v>
      </c>
      <c r="P52" s="195">
        <v>2310</v>
      </c>
      <c r="Q52" s="196">
        <f t="shared" si="22"/>
        <v>0.81034482758620685</v>
      </c>
      <c r="R52" s="197">
        <f t="shared" si="16"/>
        <v>0.22222222222222232</v>
      </c>
      <c r="S52" s="196">
        <f t="shared" si="13"/>
        <v>7.3997904994378078E-3</v>
      </c>
      <c r="T52" s="198">
        <f t="shared" si="17"/>
        <v>0.11899855759324129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6" t="str">
        <f t="shared" si="23"/>
        <v>-</v>
      </c>
      <c r="AA52" s="197" t="str">
        <f t="shared" si="18"/>
        <v>-</v>
      </c>
      <c r="AB52" s="196" t="str">
        <f t="shared" si="19"/>
        <v>-</v>
      </c>
      <c r="AC52" s="198">
        <f t="shared" si="20"/>
        <v>0</v>
      </c>
      <c r="AD52" s="50"/>
      <c r="AE52" s="50"/>
    </row>
    <row r="53" spans="1:31" x14ac:dyDescent="0.25">
      <c r="A53" s="206" t="s">
        <v>220</v>
      </c>
      <c r="B53" s="194" t="s">
        <v>220</v>
      </c>
      <c r="C53" s="195">
        <v>70</v>
      </c>
      <c r="D53" s="195">
        <v>32</v>
      </c>
      <c r="E53" s="195">
        <v>0</v>
      </c>
      <c r="F53" s="195">
        <v>21</v>
      </c>
      <c r="G53" s="195">
        <v>62</v>
      </c>
      <c r="H53" s="196">
        <f t="shared" si="21"/>
        <v>1.9523809523809526</v>
      </c>
      <c r="I53" s="197">
        <f t="shared" si="14"/>
        <v>0.9375</v>
      </c>
      <c r="J53" s="196">
        <f t="shared" si="12"/>
        <v>8.9648491158056073E-4</v>
      </c>
      <c r="K53" s="198">
        <f t="shared" si="15"/>
        <v>3.8193802747489682E-3</v>
      </c>
      <c r="L53" s="195">
        <v>638</v>
      </c>
      <c r="M53" s="195">
        <v>948</v>
      </c>
      <c r="N53" s="195">
        <v>0</v>
      </c>
      <c r="O53" s="195">
        <v>170</v>
      </c>
      <c r="P53" s="195">
        <v>649</v>
      </c>
      <c r="Q53" s="196">
        <f t="shared" si="22"/>
        <v>2.8176470588235296</v>
      </c>
      <c r="R53" s="197">
        <f t="shared" si="16"/>
        <v>-0.31540084388185652</v>
      </c>
      <c r="S53" s="196">
        <f t="shared" si="13"/>
        <v>2.0789887593658605E-3</v>
      </c>
      <c r="T53" s="198">
        <f t="shared" si="17"/>
        <v>3.9980287069549682E-2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6" t="str">
        <f t="shared" si="23"/>
        <v>-</v>
      </c>
      <c r="AA53" s="197" t="str">
        <f t="shared" si="18"/>
        <v>-</v>
      </c>
      <c r="AB53" s="196" t="str">
        <f t="shared" si="19"/>
        <v>-</v>
      </c>
      <c r="AC53" s="198">
        <f t="shared" si="20"/>
        <v>0</v>
      </c>
      <c r="AD53" s="50"/>
      <c r="AE53" s="50"/>
    </row>
    <row r="54" spans="1:31" x14ac:dyDescent="0.25">
      <c r="A54" s="206" t="s">
        <v>232</v>
      </c>
      <c r="B54" s="194" t="s">
        <v>232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6" t="str">
        <f t="shared" si="21"/>
        <v>-</v>
      </c>
      <c r="I54" s="197" t="str">
        <f t="shared" si="14"/>
        <v>-</v>
      </c>
      <c r="J54" s="196">
        <f t="shared" si="12"/>
        <v>0</v>
      </c>
      <c r="K54" s="198">
        <f t="shared" si="15"/>
        <v>0</v>
      </c>
      <c r="L54" s="195">
        <v>13</v>
      </c>
      <c r="M54" s="195">
        <v>37</v>
      </c>
      <c r="N54" s="195">
        <v>0</v>
      </c>
      <c r="O54" s="195">
        <v>8</v>
      </c>
      <c r="P54" s="195">
        <v>62</v>
      </c>
      <c r="Q54" s="196">
        <f t="shared" si="22"/>
        <v>6.75</v>
      </c>
      <c r="R54" s="197">
        <f t="shared" si="16"/>
        <v>0.67567567567567566</v>
      </c>
      <c r="S54" s="196">
        <f t="shared" si="13"/>
        <v>1.9860909565590654E-4</v>
      </c>
      <c r="T54" s="198">
        <f t="shared" si="17"/>
        <v>7.5785356313409118E-3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6" t="str">
        <f t="shared" si="23"/>
        <v>-</v>
      </c>
      <c r="AA54" s="197" t="str">
        <f t="shared" si="18"/>
        <v>-</v>
      </c>
      <c r="AB54" s="196" t="str">
        <f t="shared" si="19"/>
        <v>-</v>
      </c>
      <c r="AC54" s="198">
        <f t="shared" si="20"/>
        <v>0</v>
      </c>
      <c r="AD54" s="50"/>
      <c r="AE54" s="50"/>
    </row>
    <row r="55" spans="1:31" x14ac:dyDescent="0.25">
      <c r="A55" s="206" t="s">
        <v>212</v>
      </c>
      <c r="B55" s="194" t="s">
        <v>212</v>
      </c>
      <c r="C55" s="195">
        <v>2177</v>
      </c>
      <c r="D55" s="195">
        <v>2249</v>
      </c>
      <c r="E55" s="195">
        <v>0</v>
      </c>
      <c r="F55" s="195">
        <v>1036</v>
      </c>
      <c r="G55" s="195">
        <v>2146</v>
      </c>
      <c r="H55" s="196">
        <f t="shared" si="21"/>
        <v>1.0714285714285716</v>
      </c>
      <c r="I55" s="197">
        <f t="shared" si="14"/>
        <v>-4.5798132503334865E-2</v>
      </c>
      <c r="J55" s="196">
        <f t="shared" si="12"/>
        <v>3.1029945487933603E-2</v>
      </c>
      <c r="K55" s="198">
        <f t="shared" si="15"/>
        <v>7.5071713426152667E-2</v>
      </c>
      <c r="L55" s="195">
        <v>3797</v>
      </c>
      <c r="M55" s="195">
        <v>4318</v>
      </c>
      <c r="N55" s="195">
        <v>0</v>
      </c>
      <c r="O55" s="195">
        <v>2715</v>
      </c>
      <c r="P55" s="195">
        <v>4184</v>
      </c>
      <c r="Q55" s="196">
        <f t="shared" si="22"/>
        <v>0.5410681399631676</v>
      </c>
      <c r="R55" s="197">
        <f t="shared" si="16"/>
        <v>-3.1032885595182913E-2</v>
      </c>
      <c r="S55" s="196">
        <f t="shared" si="13"/>
        <v>1.3402910584263112E-2</v>
      </c>
      <c r="T55" s="198">
        <f t="shared" si="17"/>
        <v>0.1463653536696285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6" t="str">
        <f t="shared" si="23"/>
        <v>-</v>
      </c>
      <c r="AA55" s="197" t="str">
        <f t="shared" si="18"/>
        <v>-</v>
      </c>
      <c r="AB55" s="196" t="str">
        <f t="shared" si="19"/>
        <v>-</v>
      </c>
      <c r="AC55" s="198">
        <f t="shared" si="20"/>
        <v>0</v>
      </c>
      <c r="AD55" s="50"/>
      <c r="AE55" s="50"/>
    </row>
    <row r="56" spans="1:31" x14ac:dyDescent="0.25">
      <c r="A56" s="206" t="s">
        <v>226</v>
      </c>
      <c r="B56" s="194" t="s">
        <v>226</v>
      </c>
      <c r="C56" s="195">
        <v>431</v>
      </c>
      <c r="D56" s="195">
        <v>21</v>
      </c>
      <c r="E56" s="195">
        <v>0</v>
      </c>
      <c r="F56" s="195">
        <v>34</v>
      </c>
      <c r="G56" s="195">
        <v>204</v>
      </c>
      <c r="H56" s="196">
        <f t="shared" si="21"/>
        <v>5</v>
      </c>
      <c r="I56" s="197">
        <f t="shared" si="14"/>
        <v>8.7142857142857135</v>
      </c>
      <c r="J56" s="196">
        <f t="shared" si="12"/>
        <v>2.9497245477811997E-3</v>
      </c>
      <c r="K56" s="198">
        <f t="shared" si="15"/>
        <v>7.9229454714929322E-3</v>
      </c>
      <c r="L56" s="195">
        <v>1577</v>
      </c>
      <c r="M56" s="195">
        <v>1179</v>
      </c>
      <c r="N56" s="195">
        <v>0</v>
      </c>
      <c r="O56" s="195">
        <v>306</v>
      </c>
      <c r="P56" s="195">
        <v>829</v>
      </c>
      <c r="Q56" s="196">
        <f t="shared" si="22"/>
        <v>1.7091503267973858</v>
      </c>
      <c r="R56" s="197">
        <f t="shared" si="16"/>
        <v>-0.29686174724342662</v>
      </c>
      <c r="S56" s="196">
        <f t="shared" si="13"/>
        <v>2.6555958112701051E-3</v>
      </c>
      <c r="T56" s="198">
        <f t="shared" si="17"/>
        <v>3.2196675469939415E-2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6" t="str">
        <f t="shared" si="23"/>
        <v>-</v>
      </c>
      <c r="AA56" s="197" t="str">
        <f t="shared" si="18"/>
        <v>-</v>
      </c>
      <c r="AB56" s="196" t="str">
        <f t="shared" si="19"/>
        <v>-</v>
      </c>
      <c r="AC56" s="198">
        <f t="shared" si="20"/>
        <v>0</v>
      </c>
      <c r="AD56" s="50"/>
      <c r="AE56" s="50"/>
    </row>
    <row r="57" spans="1:31" x14ac:dyDescent="0.25">
      <c r="A57" s="206" t="s">
        <v>247</v>
      </c>
      <c r="B57" s="194" t="s">
        <v>384</v>
      </c>
      <c r="C57" s="195">
        <v>122</v>
      </c>
      <c r="D57" s="195">
        <v>73</v>
      </c>
      <c r="E57" s="195">
        <v>0</v>
      </c>
      <c r="F57" s="195">
        <v>25</v>
      </c>
      <c r="G57" s="195">
        <v>191</v>
      </c>
      <c r="H57" s="196">
        <f t="shared" si="21"/>
        <v>6.64</v>
      </c>
      <c r="I57" s="197">
        <f t="shared" si="14"/>
        <v>1.6164383561643834</v>
      </c>
      <c r="J57" s="196">
        <f t="shared" si="12"/>
        <v>2.7617519050304371E-3</v>
      </c>
      <c r="K57" s="198">
        <f t="shared" si="15"/>
        <v>1.2454355764214919E-2</v>
      </c>
      <c r="L57" s="195">
        <v>672</v>
      </c>
      <c r="M57" s="195">
        <v>996</v>
      </c>
      <c r="N57" s="195">
        <v>0</v>
      </c>
      <c r="O57" s="195">
        <v>441</v>
      </c>
      <c r="P57" s="195">
        <v>1462</v>
      </c>
      <c r="Q57" s="196">
        <f t="shared" si="22"/>
        <v>2.3151927437641722</v>
      </c>
      <c r="R57" s="197">
        <f t="shared" si="16"/>
        <v>0.46787148594377514</v>
      </c>
      <c r="S57" s="196">
        <f t="shared" si="13"/>
        <v>4.6833306104666992E-3</v>
      </c>
      <c r="T57" s="198">
        <f t="shared" si="17"/>
        <v>9.5331246739697451E-2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6" t="str">
        <f t="shared" si="23"/>
        <v>-</v>
      </c>
      <c r="AA57" s="197" t="str">
        <f t="shared" si="18"/>
        <v>-</v>
      </c>
      <c r="AB57" s="196" t="str">
        <f t="shared" si="19"/>
        <v>-</v>
      </c>
      <c r="AC57" s="198">
        <f t="shared" si="20"/>
        <v>0</v>
      </c>
      <c r="AD57" s="50"/>
      <c r="AE57" s="50"/>
    </row>
    <row r="58" spans="1:31" x14ac:dyDescent="0.25">
      <c r="A58" s="206" t="s">
        <v>222</v>
      </c>
      <c r="B58" s="194" t="s">
        <v>222</v>
      </c>
      <c r="C58" s="195">
        <v>83</v>
      </c>
      <c r="D58" s="195">
        <v>48</v>
      </c>
      <c r="E58" s="195">
        <v>0</v>
      </c>
      <c r="F58" s="195">
        <v>14</v>
      </c>
      <c r="G58" s="195">
        <v>39</v>
      </c>
      <c r="H58" s="196">
        <f t="shared" si="21"/>
        <v>1.7857142857142856</v>
      </c>
      <c r="I58" s="197">
        <f t="shared" si="14"/>
        <v>-0.1875</v>
      </c>
      <c r="J58" s="196">
        <f t="shared" si="12"/>
        <v>5.6391792825228823E-4</v>
      </c>
      <c r="K58" s="198">
        <f t="shared" si="15"/>
        <v>2.6652087746873504E-3</v>
      </c>
      <c r="L58" s="195">
        <v>410</v>
      </c>
      <c r="M58" s="195">
        <v>278</v>
      </c>
      <c r="N58" s="195">
        <v>0</v>
      </c>
      <c r="O58" s="195">
        <v>278</v>
      </c>
      <c r="P58" s="195">
        <v>336</v>
      </c>
      <c r="Q58" s="196">
        <f t="shared" si="22"/>
        <v>0.20863309352517989</v>
      </c>
      <c r="R58" s="197">
        <f t="shared" si="16"/>
        <v>0.20863309352517989</v>
      </c>
      <c r="S58" s="196">
        <f t="shared" si="13"/>
        <v>1.0763331635545903E-3</v>
      </c>
      <c r="T58" s="198">
        <f t="shared" si="17"/>
        <v>2.296179867422948E-2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6" t="str">
        <f t="shared" si="23"/>
        <v>-</v>
      </c>
      <c r="AA58" s="197" t="str">
        <f t="shared" si="18"/>
        <v>-</v>
      </c>
      <c r="AB58" s="196" t="str">
        <f t="shared" si="19"/>
        <v>-</v>
      </c>
      <c r="AC58" s="198">
        <f t="shared" si="20"/>
        <v>0</v>
      </c>
      <c r="AD58" s="50"/>
      <c r="AE58" s="50"/>
    </row>
    <row r="59" spans="1:31" x14ac:dyDescent="0.25">
      <c r="A59" s="206" t="s">
        <v>244</v>
      </c>
      <c r="B59" s="194" t="s">
        <v>245</v>
      </c>
      <c r="C59" s="195">
        <v>35</v>
      </c>
      <c r="D59" s="195">
        <v>34</v>
      </c>
      <c r="E59" s="195">
        <v>0</v>
      </c>
      <c r="F59" s="195">
        <v>22</v>
      </c>
      <c r="G59" s="195">
        <v>38</v>
      </c>
      <c r="H59" s="196">
        <f t="shared" si="21"/>
        <v>0.72727272727272729</v>
      </c>
      <c r="I59" s="197">
        <f t="shared" si="14"/>
        <v>0.11764705882352944</v>
      </c>
      <c r="J59" s="196">
        <f t="shared" si="12"/>
        <v>5.4945849419453725E-4</v>
      </c>
      <c r="K59" s="198">
        <f t="shared" si="15"/>
        <v>7.714169711733658E-3</v>
      </c>
      <c r="L59" s="195">
        <v>259</v>
      </c>
      <c r="M59" s="195">
        <v>575</v>
      </c>
      <c r="N59" s="195">
        <v>0</v>
      </c>
      <c r="O59" s="195">
        <v>225</v>
      </c>
      <c r="P59" s="195">
        <v>513</v>
      </c>
      <c r="Q59" s="196">
        <f t="shared" si="22"/>
        <v>1.2799999999999998</v>
      </c>
      <c r="R59" s="197">
        <f t="shared" si="16"/>
        <v>-0.10782608695652174</v>
      </c>
      <c r="S59" s="196">
        <f t="shared" si="13"/>
        <v>1.6433300979270976E-3</v>
      </c>
      <c r="T59" s="198">
        <f t="shared" si="17"/>
        <v>0.10414129110840438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6" t="str">
        <f t="shared" si="23"/>
        <v>-</v>
      </c>
      <c r="AA59" s="197" t="str">
        <f t="shared" si="18"/>
        <v>-</v>
      </c>
      <c r="AB59" s="196" t="str">
        <f t="shared" si="19"/>
        <v>-</v>
      </c>
      <c r="AC59" s="198">
        <f t="shared" si="20"/>
        <v>0</v>
      </c>
      <c r="AD59" s="50"/>
      <c r="AE59" s="50"/>
    </row>
    <row r="60" spans="1:31" x14ac:dyDescent="0.25">
      <c r="A60" s="206" t="s">
        <v>236</v>
      </c>
      <c r="B60" s="194" t="s">
        <v>236</v>
      </c>
      <c r="C60" s="195">
        <v>54</v>
      </c>
      <c r="D60" s="195">
        <v>23</v>
      </c>
      <c r="E60" s="195">
        <v>0</v>
      </c>
      <c r="F60" s="195">
        <v>9</v>
      </c>
      <c r="G60" s="195">
        <v>29</v>
      </c>
      <c r="H60" s="196">
        <f t="shared" si="21"/>
        <v>2.2222222222222223</v>
      </c>
      <c r="I60" s="197">
        <f t="shared" si="14"/>
        <v>0.26086956521739135</v>
      </c>
      <c r="J60" s="196">
        <f t="shared" si="12"/>
        <v>4.193235876747784E-4</v>
      </c>
      <c r="K60" s="198">
        <f t="shared" si="15"/>
        <v>7.8420767982693342E-3</v>
      </c>
      <c r="L60" s="195">
        <v>101</v>
      </c>
      <c r="M60" s="195">
        <v>302</v>
      </c>
      <c r="N60" s="195">
        <v>0</v>
      </c>
      <c r="O60" s="195">
        <v>117</v>
      </c>
      <c r="P60" s="195">
        <v>273</v>
      </c>
      <c r="Q60" s="196">
        <f t="shared" si="22"/>
        <v>1.3333333333333335</v>
      </c>
      <c r="R60" s="197">
        <f t="shared" si="16"/>
        <v>-9.6026490066225212E-2</v>
      </c>
      <c r="S60" s="196">
        <f t="shared" si="13"/>
        <v>8.7452069538810457E-4</v>
      </c>
      <c r="T60" s="198">
        <f t="shared" si="17"/>
        <v>7.3823688480259594E-2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6" t="str">
        <f t="shared" si="23"/>
        <v>-</v>
      </c>
      <c r="AA60" s="197" t="str">
        <f t="shared" si="18"/>
        <v>-</v>
      </c>
      <c r="AB60" s="196" t="str">
        <f t="shared" si="19"/>
        <v>-</v>
      </c>
      <c r="AC60" s="198">
        <f t="shared" si="20"/>
        <v>0</v>
      </c>
      <c r="AD60" s="50"/>
      <c r="AE60" s="50"/>
    </row>
    <row r="61" spans="1:31" x14ac:dyDescent="0.25">
      <c r="A61" s="206" t="s">
        <v>224</v>
      </c>
      <c r="B61" s="194" t="s">
        <v>224</v>
      </c>
      <c r="C61" s="195">
        <v>107</v>
      </c>
      <c r="D61" s="195">
        <v>52</v>
      </c>
      <c r="E61" s="195">
        <v>0</v>
      </c>
      <c r="F61" s="195">
        <v>15</v>
      </c>
      <c r="G61" s="195">
        <v>11</v>
      </c>
      <c r="H61" s="196">
        <f t="shared" si="21"/>
        <v>-0.26666666666666672</v>
      </c>
      <c r="I61" s="197">
        <f t="shared" si="14"/>
        <v>-0.78846153846153844</v>
      </c>
      <c r="J61" s="196">
        <f t="shared" si="12"/>
        <v>1.5905377463526079E-4</v>
      </c>
      <c r="K61" s="198">
        <f t="shared" si="15"/>
        <v>5.3055515361983315E-4</v>
      </c>
      <c r="L61" s="195">
        <v>869</v>
      </c>
      <c r="M61" s="195">
        <v>834</v>
      </c>
      <c r="N61" s="195">
        <v>0</v>
      </c>
      <c r="O61" s="195">
        <v>146</v>
      </c>
      <c r="P61" s="195">
        <v>709</v>
      </c>
      <c r="Q61" s="196">
        <f t="shared" si="22"/>
        <v>3.8561643835616435</v>
      </c>
      <c r="R61" s="197">
        <f t="shared" si="16"/>
        <v>-0.14988009592326135</v>
      </c>
      <c r="S61" s="196">
        <f t="shared" si="13"/>
        <v>2.2711911100006085E-3</v>
      </c>
      <c r="T61" s="198">
        <f t="shared" si="17"/>
        <v>3.4196691265132882E-2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6" t="str">
        <f t="shared" si="23"/>
        <v>-</v>
      </c>
      <c r="AA61" s="197" t="str">
        <f t="shared" si="18"/>
        <v>-</v>
      </c>
      <c r="AB61" s="196" t="str">
        <f t="shared" si="19"/>
        <v>-</v>
      </c>
      <c r="AC61" s="198">
        <f t="shared" si="20"/>
        <v>0</v>
      </c>
      <c r="AD61" s="50"/>
      <c r="AE61" s="50"/>
    </row>
    <row r="62" spans="1:31" x14ac:dyDescent="0.25">
      <c r="A62" s="206" t="s">
        <v>216</v>
      </c>
      <c r="B62" s="194" t="s">
        <v>216</v>
      </c>
      <c r="C62" s="195">
        <v>623</v>
      </c>
      <c r="D62" s="195">
        <v>894</v>
      </c>
      <c r="E62" s="195">
        <v>0</v>
      </c>
      <c r="F62" s="195">
        <v>238</v>
      </c>
      <c r="G62" s="195">
        <v>624</v>
      </c>
      <c r="H62" s="196">
        <f t="shared" si="21"/>
        <v>1.6218487394957983</v>
      </c>
      <c r="I62" s="197">
        <f t="shared" si="14"/>
        <v>-0.30201342281879195</v>
      </c>
      <c r="J62" s="196">
        <f t="shared" si="12"/>
        <v>9.0226868520366117E-3</v>
      </c>
      <c r="K62" s="198">
        <f t="shared" si="15"/>
        <v>5.6675749318801087E-2</v>
      </c>
      <c r="L62" s="195">
        <v>941</v>
      </c>
      <c r="M62" s="195">
        <v>1182</v>
      </c>
      <c r="N62" s="195">
        <v>0</v>
      </c>
      <c r="O62" s="195">
        <v>450</v>
      </c>
      <c r="P62" s="195">
        <v>1354</v>
      </c>
      <c r="Q62" s="196">
        <f t="shared" si="22"/>
        <v>2.0088888888888889</v>
      </c>
      <c r="R62" s="197">
        <f t="shared" si="16"/>
        <v>0.14551607445008452</v>
      </c>
      <c r="S62" s="196">
        <f t="shared" si="13"/>
        <v>4.3373663793241524E-3</v>
      </c>
      <c r="T62" s="198">
        <f t="shared" si="17"/>
        <v>0.12297910990009082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6" t="str">
        <f t="shared" si="23"/>
        <v>-</v>
      </c>
      <c r="AA62" s="197" t="str">
        <f t="shared" si="18"/>
        <v>-</v>
      </c>
      <c r="AB62" s="196" t="str">
        <f t="shared" si="19"/>
        <v>-</v>
      </c>
      <c r="AC62" s="198">
        <f t="shared" si="20"/>
        <v>0</v>
      </c>
      <c r="AD62" s="50"/>
      <c r="AE62" s="50"/>
    </row>
    <row r="63" spans="1:31" x14ac:dyDescent="0.25">
      <c r="A63" s="206" t="s">
        <v>242</v>
      </c>
      <c r="B63" s="194" t="s">
        <v>242</v>
      </c>
      <c r="C63" s="195">
        <v>150</v>
      </c>
      <c r="D63" s="195">
        <v>163</v>
      </c>
      <c r="E63" s="195">
        <v>0</v>
      </c>
      <c r="F63" s="195">
        <v>88</v>
      </c>
      <c r="G63" s="195">
        <v>164</v>
      </c>
      <c r="H63" s="196">
        <f t="shared" si="21"/>
        <v>0.86363636363636354</v>
      </c>
      <c r="I63" s="197">
        <f t="shared" si="14"/>
        <v>6.1349693251533388E-3</v>
      </c>
      <c r="J63" s="196">
        <f t="shared" si="12"/>
        <v>2.3713471854711608E-3</v>
      </c>
      <c r="K63" s="198">
        <f t="shared" si="15"/>
        <v>2.6679681145274116E-2</v>
      </c>
      <c r="L63" s="195">
        <v>171</v>
      </c>
      <c r="M63" s="195">
        <v>541</v>
      </c>
      <c r="N63" s="195">
        <v>0</v>
      </c>
      <c r="O63" s="195">
        <v>241</v>
      </c>
      <c r="P63" s="195">
        <v>489</v>
      </c>
      <c r="Q63" s="196">
        <f t="shared" si="22"/>
        <v>1.0290456431535269</v>
      </c>
      <c r="R63" s="197">
        <f t="shared" si="16"/>
        <v>-9.6118299445471345E-2</v>
      </c>
      <c r="S63" s="196">
        <f t="shared" si="13"/>
        <v>1.5664491576731984E-3</v>
      </c>
      <c r="T63" s="198">
        <f t="shared" si="17"/>
        <v>7.955100048804295E-2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6" t="str">
        <f t="shared" si="23"/>
        <v>-</v>
      </c>
      <c r="AA63" s="197" t="str">
        <f t="shared" si="18"/>
        <v>-</v>
      </c>
      <c r="AB63" s="196" t="str">
        <f t="shared" si="19"/>
        <v>-</v>
      </c>
      <c r="AC63" s="198">
        <f t="shared" si="20"/>
        <v>0</v>
      </c>
      <c r="AD63" s="50"/>
      <c r="AE63" s="50"/>
    </row>
    <row r="64" spans="1:31" x14ac:dyDescent="0.25">
      <c r="A64" s="206" t="s">
        <v>228</v>
      </c>
      <c r="B64" s="194" t="s">
        <v>228</v>
      </c>
      <c r="C64" s="195">
        <v>158</v>
      </c>
      <c r="D64" s="195">
        <v>108</v>
      </c>
      <c r="E64" s="195">
        <v>0</v>
      </c>
      <c r="F64" s="195">
        <v>45</v>
      </c>
      <c r="G64" s="195">
        <v>203</v>
      </c>
      <c r="H64" s="196">
        <f t="shared" si="21"/>
        <v>3.5111111111111111</v>
      </c>
      <c r="I64" s="197">
        <f t="shared" si="14"/>
        <v>0.87962962962962954</v>
      </c>
      <c r="J64" s="196">
        <f t="shared" si="12"/>
        <v>2.9352651137234489E-3</v>
      </c>
      <c r="K64" s="198">
        <f t="shared" si="15"/>
        <v>4.14708886618999E-2</v>
      </c>
      <c r="L64" s="195">
        <v>551</v>
      </c>
      <c r="M64" s="195">
        <v>647</v>
      </c>
      <c r="N64" s="195">
        <v>0</v>
      </c>
      <c r="O64" s="195">
        <v>356</v>
      </c>
      <c r="P64" s="195">
        <v>842</v>
      </c>
      <c r="Q64" s="196">
        <f t="shared" si="22"/>
        <v>1.3651685393258428</v>
      </c>
      <c r="R64" s="197">
        <f t="shared" si="16"/>
        <v>0.30139103554868618</v>
      </c>
      <c r="S64" s="196">
        <f t="shared" si="13"/>
        <v>2.6972396539076339E-3</v>
      </c>
      <c r="T64" s="198">
        <f t="shared" si="17"/>
        <v>0.17201225740551584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6" t="str">
        <f t="shared" si="23"/>
        <v>-</v>
      </c>
      <c r="AA64" s="197" t="str">
        <f t="shared" si="18"/>
        <v>-</v>
      </c>
      <c r="AB64" s="196" t="str">
        <f t="shared" si="19"/>
        <v>-</v>
      </c>
      <c r="AC64" s="198">
        <f t="shared" si="20"/>
        <v>0</v>
      </c>
      <c r="AD64" s="50"/>
      <c r="AE64" s="50"/>
    </row>
    <row r="65" spans="1:31" x14ac:dyDescent="0.25">
      <c r="A65" s="206" t="s">
        <v>238</v>
      </c>
      <c r="B65" s="194" t="s">
        <v>238</v>
      </c>
      <c r="C65" s="195">
        <v>66</v>
      </c>
      <c r="D65" s="195">
        <v>34</v>
      </c>
      <c r="E65" s="195">
        <v>0</v>
      </c>
      <c r="F65" s="195">
        <v>16</v>
      </c>
      <c r="G65" s="195">
        <v>92</v>
      </c>
      <c r="H65" s="196">
        <f t="shared" si="21"/>
        <v>4.75</v>
      </c>
      <c r="I65" s="197">
        <f t="shared" si="14"/>
        <v>1.7058823529411766</v>
      </c>
      <c r="J65" s="196">
        <f t="shared" si="12"/>
        <v>1.3302679333130902E-3</v>
      </c>
      <c r="K65" s="198">
        <f t="shared" si="15"/>
        <v>3.0738389575676577E-2</v>
      </c>
      <c r="L65" s="195">
        <v>87</v>
      </c>
      <c r="M65" s="195">
        <v>236</v>
      </c>
      <c r="N65" s="195">
        <v>0</v>
      </c>
      <c r="O65" s="195">
        <v>72</v>
      </c>
      <c r="P65" s="195">
        <v>310</v>
      </c>
      <c r="Q65" s="196">
        <f t="shared" si="22"/>
        <v>3.3055555555555554</v>
      </c>
      <c r="R65" s="197">
        <f t="shared" si="16"/>
        <v>0.31355932203389836</v>
      </c>
      <c r="S65" s="196">
        <f t="shared" si="13"/>
        <v>9.9304547827953264E-4</v>
      </c>
      <c r="T65" s="198">
        <f t="shared" si="17"/>
        <v>0.10357500835282325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6" t="str">
        <f t="shared" si="23"/>
        <v>-</v>
      </c>
      <c r="AA65" s="197" t="str">
        <f t="shared" si="18"/>
        <v>-</v>
      </c>
      <c r="AB65" s="196" t="str">
        <f t="shared" si="19"/>
        <v>-</v>
      </c>
      <c r="AC65" s="198">
        <f t="shared" si="20"/>
        <v>0</v>
      </c>
      <c r="AD65" s="50"/>
      <c r="AE65" s="50"/>
    </row>
    <row r="66" spans="1:31" x14ac:dyDescent="0.25">
      <c r="A66" s="206" t="s">
        <v>234</v>
      </c>
      <c r="B66" s="194" t="s">
        <v>234</v>
      </c>
      <c r="C66" s="195">
        <v>100</v>
      </c>
      <c r="D66" s="195">
        <v>221</v>
      </c>
      <c r="E66" s="195">
        <v>0</v>
      </c>
      <c r="F66" s="195">
        <v>183</v>
      </c>
      <c r="G66" s="195">
        <v>159</v>
      </c>
      <c r="H66" s="196">
        <f t="shared" si="21"/>
        <v>-0.13114754098360659</v>
      </c>
      <c r="I66" s="197">
        <f t="shared" si="14"/>
        <v>-0.28054298642533937</v>
      </c>
      <c r="J66" s="196">
        <f t="shared" si="12"/>
        <v>2.2990500151824056E-3</v>
      </c>
      <c r="K66" s="198">
        <f t="shared" si="15"/>
        <v>3.2973869763583574E-2</v>
      </c>
      <c r="L66" s="195">
        <v>504</v>
      </c>
      <c r="M66" s="195">
        <v>774</v>
      </c>
      <c r="N66" s="195">
        <v>0</v>
      </c>
      <c r="O66" s="195">
        <v>824</v>
      </c>
      <c r="P66" s="195">
        <v>1059</v>
      </c>
      <c r="Q66" s="196">
        <f t="shared" si="22"/>
        <v>0.28519417475728148</v>
      </c>
      <c r="R66" s="197">
        <f t="shared" si="16"/>
        <v>0.36821705426356588</v>
      </c>
      <c r="S66" s="196">
        <f t="shared" si="13"/>
        <v>3.3923714887033069E-3</v>
      </c>
      <c r="T66" s="198">
        <f t="shared" si="17"/>
        <v>0.21961841559518872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6" t="str">
        <f t="shared" si="23"/>
        <v>-</v>
      </c>
      <c r="AA66" s="197" t="str">
        <f t="shared" si="18"/>
        <v>-</v>
      </c>
      <c r="AB66" s="196" t="str">
        <f t="shared" si="19"/>
        <v>-</v>
      </c>
      <c r="AC66" s="198">
        <f t="shared" si="20"/>
        <v>0</v>
      </c>
      <c r="AD66" s="50"/>
      <c r="AE66" s="50"/>
    </row>
    <row r="67" spans="1:31" x14ac:dyDescent="0.25">
      <c r="A67" s="206" t="s">
        <v>240</v>
      </c>
      <c r="B67" s="194" t="s">
        <v>240</v>
      </c>
      <c r="C67" s="195">
        <v>26</v>
      </c>
      <c r="D67" s="195">
        <v>31</v>
      </c>
      <c r="E67" s="195">
        <v>0</v>
      </c>
      <c r="F67" s="195">
        <v>5</v>
      </c>
      <c r="G67" s="195">
        <v>7</v>
      </c>
      <c r="H67" s="196">
        <f t="shared" si="21"/>
        <v>0.39999999999999991</v>
      </c>
      <c r="I67" s="197">
        <f t="shared" si="14"/>
        <v>-0.77419354838709675</v>
      </c>
      <c r="J67" s="196">
        <f t="shared" si="12"/>
        <v>1.0121603840425685E-4</v>
      </c>
      <c r="K67" s="198">
        <f t="shared" si="15"/>
        <v>3.134796238244514E-3</v>
      </c>
      <c r="L67" s="195">
        <v>245</v>
      </c>
      <c r="M67" s="195">
        <v>272</v>
      </c>
      <c r="N67" s="195">
        <v>0</v>
      </c>
      <c r="O67" s="195">
        <v>99</v>
      </c>
      <c r="P67" s="195">
        <v>315</v>
      </c>
      <c r="Q67" s="196">
        <f t="shared" si="22"/>
        <v>2.1818181818181817</v>
      </c>
      <c r="R67" s="197">
        <f t="shared" si="16"/>
        <v>0.15808823529411775</v>
      </c>
      <c r="S67" s="196">
        <f t="shared" si="13"/>
        <v>1.0090623408324283E-3</v>
      </c>
      <c r="T67" s="198">
        <f t="shared" si="17"/>
        <v>0.14106583072100312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6" t="str">
        <f t="shared" si="23"/>
        <v>-</v>
      </c>
      <c r="AA67" s="197" t="str">
        <f t="shared" si="18"/>
        <v>-</v>
      </c>
      <c r="AB67" s="196" t="str">
        <f t="shared" si="19"/>
        <v>-</v>
      </c>
      <c r="AC67" s="198">
        <f t="shared" si="20"/>
        <v>0</v>
      </c>
      <c r="AD67" s="50"/>
      <c r="AE67" s="50"/>
    </row>
    <row r="68" spans="1:31" x14ac:dyDescent="0.25">
      <c r="A68" s="206" t="s">
        <v>218</v>
      </c>
      <c r="B68" s="194" t="s">
        <v>218</v>
      </c>
      <c r="C68" s="195">
        <v>12</v>
      </c>
      <c r="D68" s="195">
        <v>23</v>
      </c>
      <c r="E68" s="195">
        <v>0</v>
      </c>
      <c r="F68" s="195">
        <v>0</v>
      </c>
      <c r="G68" s="195">
        <v>41</v>
      </c>
      <c r="H68" s="196" t="str">
        <f t="shared" si="21"/>
        <v>-</v>
      </c>
      <c r="I68" s="197">
        <f t="shared" si="14"/>
        <v>0.78260869565217384</v>
      </c>
      <c r="J68" s="196">
        <f t="shared" si="12"/>
        <v>5.9283679636779019E-4</v>
      </c>
      <c r="K68" s="198">
        <f t="shared" si="15"/>
        <v>1.9007881316643487E-2</v>
      </c>
      <c r="L68" s="195">
        <v>201</v>
      </c>
      <c r="M68" s="195">
        <v>328</v>
      </c>
      <c r="N68" s="195">
        <v>0</v>
      </c>
      <c r="O68" s="195">
        <v>82</v>
      </c>
      <c r="P68" s="195">
        <v>429</v>
      </c>
      <c r="Q68" s="196">
        <f t="shared" si="22"/>
        <v>4.2317073170731705</v>
      </c>
      <c r="R68" s="197">
        <f t="shared" si="16"/>
        <v>0.30792682926829262</v>
      </c>
      <c r="S68" s="196">
        <f t="shared" si="13"/>
        <v>1.3742468070384501E-3</v>
      </c>
      <c r="T68" s="198">
        <f t="shared" si="17"/>
        <v>0.19888734353268428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6" t="str">
        <f t="shared" si="23"/>
        <v>-</v>
      </c>
      <c r="AA68" s="197" t="str">
        <f t="shared" si="18"/>
        <v>-</v>
      </c>
      <c r="AB68" s="196" t="str">
        <f t="shared" si="19"/>
        <v>-</v>
      </c>
      <c r="AC68" s="198">
        <f t="shared" si="20"/>
        <v>0</v>
      </c>
      <c r="AD68" s="50"/>
      <c r="AE68" s="50"/>
    </row>
    <row r="69" spans="1:31" x14ac:dyDescent="0.25">
      <c r="A69" s="199" t="s">
        <v>386</v>
      </c>
      <c r="B69" s="200" t="s">
        <v>386</v>
      </c>
      <c r="C69" s="201">
        <f>C44-SUM(C45:C68)</f>
        <v>9711</v>
      </c>
      <c r="D69" s="201">
        <f>D44-SUM(D45:D68)</f>
        <v>8786</v>
      </c>
      <c r="E69" s="201">
        <f>E44-SUM(E45:E68)</f>
        <v>0</v>
      </c>
      <c r="F69" s="201">
        <f>F44-SUM(F45:F68)</f>
        <v>2411</v>
      </c>
      <c r="G69" s="201">
        <f>G44-SUM(G45:G68)</f>
        <v>3797</v>
      </c>
      <c r="H69" s="202">
        <f t="shared" si="21"/>
        <v>0.57486520116134376</v>
      </c>
      <c r="I69" s="203">
        <f t="shared" si="14"/>
        <v>-0.56783519235146818</v>
      </c>
      <c r="J69" s="202">
        <f t="shared" si="12"/>
        <v>5.4902471117280471E-2</v>
      </c>
      <c r="K69" s="204">
        <f t="shared" si="15"/>
        <v>6.4145014697435554E-2</v>
      </c>
      <c r="L69" s="201">
        <f>L44-SUM(L45:L68)</f>
        <v>5180</v>
      </c>
      <c r="M69" s="201">
        <f>M44-SUM(M45:M68)</f>
        <v>4253</v>
      </c>
      <c r="N69" s="201">
        <f>N44-SUM(N45:N68)</f>
        <v>0</v>
      </c>
      <c r="O69" s="201">
        <f>O44-SUM(O45:O68)</f>
        <v>2028</v>
      </c>
      <c r="P69" s="201">
        <f>P44-SUM(P45:P68)</f>
        <v>5320</v>
      </c>
      <c r="Q69" s="202">
        <f t="shared" si="22"/>
        <v>1.6232741617357003</v>
      </c>
      <c r="R69" s="203">
        <f t="shared" si="16"/>
        <v>0.25088173054314611</v>
      </c>
      <c r="S69" s="202">
        <f t="shared" si="13"/>
        <v>1.7041941756281011E-2</v>
      </c>
      <c r="T69" s="204">
        <f t="shared" si="17"/>
        <v>8.9873973713552047E-2</v>
      </c>
      <c r="U69" s="201">
        <f>U44-SUM(U45:U68)</f>
        <v>0</v>
      </c>
      <c r="V69" s="201">
        <f>V44-SUM(V45:V68)</f>
        <v>0</v>
      </c>
      <c r="W69" s="201">
        <f>W44-SUM(W45:W68)</f>
        <v>0</v>
      </c>
      <c r="X69" s="201">
        <f>X44-SUM(X45:X68)</f>
        <v>0</v>
      </c>
      <c r="Y69" s="201">
        <f>Y44-SUM(Y45:Y68)</f>
        <v>0</v>
      </c>
      <c r="Z69" s="202" t="str">
        <f t="shared" si="23"/>
        <v>-</v>
      </c>
      <c r="AA69" s="203" t="str">
        <f t="shared" si="18"/>
        <v>-</v>
      </c>
      <c r="AB69" s="202" t="str">
        <f t="shared" si="19"/>
        <v>-</v>
      </c>
      <c r="AC69" s="204">
        <f t="shared" si="20"/>
        <v>0</v>
      </c>
      <c r="AD69" s="50"/>
      <c r="AE69" s="50"/>
    </row>
    <row r="70" spans="1:31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3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B9F8E-B262-4CF2-BE3A-76CE0D4F940F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5" width="10.5703125" customWidth="1"/>
  </cols>
  <sheetData>
    <row r="1" spans="1:65" ht="42.75" customHeight="1" x14ac:dyDescent="0.25"/>
    <row r="3" spans="1:65" ht="42" customHeight="1" thickBot="1" x14ac:dyDescent="0.3">
      <c r="B3" s="52" t="s">
        <v>406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</row>
    <row r="4" spans="1:65" ht="6" customHeight="1" x14ac:dyDescent="0.25"/>
    <row r="5" spans="1:65" ht="15.75" x14ac:dyDescent="0.25">
      <c r="B5" s="179"/>
      <c r="C5" s="340" t="s">
        <v>101</v>
      </c>
      <c r="D5" s="341"/>
      <c r="E5" s="341"/>
      <c r="F5" s="341"/>
      <c r="G5" s="341"/>
      <c r="H5" s="341"/>
      <c r="I5" s="341"/>
      <c r="J5" s="341"/>
      <c r="K5" s="342"/>
      <c r="L5" s="340" t="s">
        <v>101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2"/>
      <c r="AD5" s="340" t="s">
        <v>101</v>
      </c>
      <c r="AE5" s="341"/>
      <c r="AF5" s="341"/>
      <c r="AG5" s="341"/>
      <c r="AH5" s="341"/>
      <c r="AI5" s="341"/>
      <c r="AJ5" s="341"/>
      <c r="AK5" s="341"/>
      <c r="AL5" s="342"/>
      <c r="AM5" s="340" t="s">
        <v>101</v>
      </c>
      <c r="AN5" s="341"/>
      <c r="AO5" s="341"/>
      <c r="AP5" s="341"/>
      <c r="AQ5" s="341"/>
      <c r="AR5" s="341"/>
      <c r="AS5" s="341"/>
      <c r="AT5" s="341"/>
      <c r="AU5" s="342"/>
      <c r="AV5" s="340" t="s">
        <v>101</v>
      </c>
      <c r="AW5" s="341"/>
      <c r="AX5" s="341"/>
      <c r="AY5" s="341"/>
      <c r="AZ5" s="341"/>
      <c r="BA5" s="341"/>
      <c r="BB5" s="341"/>
      <c r="BC5" s="341"/>
      <c r="BD5" s="342"/>
      <c r="BE5" s="340" t="s">
        <v>101</v>
      </c>
      <c r="BF5" s="341"/>
      <c r="BG5" s="341"/>
      <c r="BH5" s="341"/>
      <c r="BI5" s="341"/>
      <c r="BJ5" s="341"/>
      <c r="BK5" s="341"/>
      <c r="BL5" s="341"/>
      <c r="BM5" s="342"/>
    </row>
    <row r="6" spans="1:65" ht="15.75" x14ac:dyDescent="0.25">
      <c r="B6" s="224"/>
      <c r="C6" s="340" t="s">
        <v>114</v>
      </c>
      <c r="D6" s="341"/>
      <c r="E6" s="341"/>
      <c r="F6" s="341"/>
      <c r="G6" s="341"/>
      <c r="H6" s="341"/>
      <c r="I6" s="341"/>
      <c r="J6" s="341"/>
      <c r="K6" s="342"/>
      <c r="L6" s="340" t="s">
        <v>113</v>
      </c>
      <c r="M6" s="341"/>
      <c r="N6" s="341"/>
      <c r="O6" s="341"/>
      <c r="P6" s="341"/>
      <c r="Q6" s="341"/>
      <c r="R6" s="341"/>
      <c r="S6" s="341"/>
      <c r="T6" s="342"/>
      <c r="U6" s="340" t="s">
        <v>112</v>
      </c>
      <c r="V6" s="341"/>
      <c r="W6" s="341"/>
      <c r="X6" s="341"/>
      <c r="Y6" s="341"/>
      <c r="Z6" s="341"/>
      <c r="AA6" s="341"/>
      <c r="AB6" s="341"/>
      <c r="AC6" s="342"/>
      <c r="AD6" s="340" t="s">
        <v>111</v>
      </c>
      <c r="AE6" s="341"/>
      <c r="AF6" s="341"/>
      <c r="AG6" s="341"/>
      <c r="AH6" s="341"/>
      <c r="AI6" s="341"/>
      <c r="AJ6" s="341"/>
      <c r="AK6" s="341"/>
      <c r="AL6" s="342"/>
      <c r="AM6" s="340" t="s">
        <v>110</v>
      </c>
      <c r="AN6" s="341"/>
      <c r="AO6" s="341"/>
      <c r="AP6" s="341"/>
      <c r="AQ6" s="341"/>
      <c r="AR6" s="341"/>
      <c r="AS6" s="341"/>
      <c r="AT6" s="341"/>
      <c r="AU6" s="342"/>
      <c r="AV6" s="340" t="s">
        <v>252</v>
      </c>
      <c r="AW6" s="341"/>
      <c r="AX6" s="341"/>
      <c r="AY6" s="341"/>
      <c r="AZ6" s="341"/>
      <c r="BA6" s="341"/>
      <c r="BB6" s="341"/>
      <c r="BC6" s="341"/>
      <c r="BD6" s="342"/>
      <c r="BE6" s="340" t="s">
        <v>0</v>
      </c>
      <c r="BF6" s="341"/>
      <c r="BG6" s="341"/>
      <c r="BH6" s="341"/>
      <c r="BI6" s="341"/>
      <c r="BJ6" s="341"/>
      <c r="BK6" s="341"/>
      <c r="BL6" s="341"/>
      <c r="BM6" s="342"/>
    </row>
    <row r="7" spans="1:65" s="184" customFormat="1" ht="72" customHeight="1" x14ac:dyDescent="0.25">
      <c r="B7" s="180"/>
      <c r="C7" s="225">
        <v>2018</v>
      </c>
      <c r="D7" s="225">
        <v>2019</v>
      </c>
      <c r="E7" s="225">
        <v>2020</v>
      </c>
      <c r="F7" s="225">
        <v>2021</v>
      </c>
      <c r="G7" s="225">
        <v>2022</v>
      </c>
      <c r="H7" s="182" t="str">
        <f>CONCATENATE("var. ",RIGHT(G7,2),"/",RIGHT(F7,2))</f>
        <v>var. 22/21</v>
      </c>
      <c r="I7" s="182" t="str">
        <f>CONCATENATE("var. ",RIGHT(G7,2),"/",RIGHT(D7,2))</f>
        <v>var. 22/19</v>
      </c>
      <c r="J7" s="182" t="str">
        <f>CONCATENATE("Cuota s/ total lugares de residencia ",RIGHT(G7,4))</f>
        <v>Cuota s/ total lugares de residencia 2022</v>
      </c>
      <c r="K7" s="183" t="str">
        <f>CONCATENATE("cuota s/ total Tenerife ",RIGHT(G7,4))</f>
        <v>cuota s/ total Tenerife 2022</v>
      </c>
      <c r="L7" s="225">
        <v>2018</v>
      </c>
      <c r="M7" s="225">
        <v>2019</v>
      </c>
      <c r="N7" s="225">
        <v>2020</v>
      </c>
      <c r="O7" s="225">
        <v>2021</v>
      </c>
      <c r="P7" s="225">
        <v>2022</v>
      </c>
      <c r="Q7" s="182" t="str">
        <f>CONCATENATE("var. ",RIGHT(P7,2),"/",RIGHT(O7,2))</f>
        <v>var. 22/21</v>
      </c>
      <c r="R7" s="182" t="str">
        <f>CONCATENATE("var. ",RIGHT(P7,2),"/",RIGHT(M7,2))</f>
        <v>var. 22/19</v>
      </c>
      <c r="S7" s="182" t="str">
        <f>CONCATENATE("Cuota s/ total lugares de residencia ",RIGHT(P7,4))</f>
        <v>Cuota s/ total lugares de residencia 2022</v>
      </c>
      <c r="T7" s="183" t="str">
        <f>CONCATENATE("cuota s/ total Tenerife ",RIGHT(P7,4))</f>
        <v>cuota s/ total Tenerife 2022</v>
      </c>
      <c r="U7" s="225">
        <v>2018</v>
      </c>
      <c r="V7" s="225">
        <v>2019</v>
      </c>
      <c r="W7" s="225">
        <v>2020</v>
      </c>
      <c r="X7" s="225">
        <v>2021</v>
      </c>
      <c r="Y7" s="225">
        <v>2022</v>
      </c>
      <c r="Z7" s="182" t="str">
        <f>CONCATENATE("var. ",RIGHT(Y7,2),"/",RIGHT(X7,2))</f>
        <v>var. 22/21</v>
      </c>
      <c r="AA7" s="182" t="str">
        <f>CONCATENATE("var. ",RIGHT(Y7,2),"/",RIGHT(V7,2))</f>
        <v>var. 22/19</v>
      </c>
      <c r="AB7" s="182" t="str">
        <f>CONCATENATE("Cuota s/ total lugares de residencia ",RIGHT(Y7,4))</f>
        <v>Cuota s/ total lugares de residencia 2022</v>
      </c>
      <c r="AC7" s="183" t="str">
        <f>CONCATENATE("cuota s/ total Tenerife ",RIGHT(Y7,4))</f>
        <v>cuota s/ total Tenerife 2022</v>
      </c>
      <c r="AD7" s="225">
        <v>2018</v>
      </c>
      <c r="AE7" s="225">
        <v>2019</v>
      </c>
      <c r="AF7" s="225">
        <v>2020</v>
      </c>
      <c r="AG7" s="225">
        <v>2021</v>
      </c>
      <c r="AH7" s="225">
        <v>2022</v>
      </c>
      <c r="AI7" s="182" t="str">
        <f>CONCATENATE("var. ",RIGHT(AH7,2),"/",RIGHT(AG7,2))</f>
        <v>var. 22/21</v>
      </c>
      <c r="AJ7" s="182" t="str">
        <f>CONCATENATE("var. ",RIGHT(AH7,2),"/",RIGHT(AE7,2))</f>
        <v>var. 22/19</v>
      </c>
      <c r="AK7" s="182" t="str">
        <f>CONCATENATE("Cuota s/ total lugares de residencia ",RIGHT(AH7,4))</f>
        <v>Cuota s/ total lugares de residencia 2022</v>
      </c>
      <c r="AL7" s="183" t="str">
        <f>CONCATENATE("cuota s/ total Tenerife ",RIGHT(AH7,4))</f>
        <v>cuota s/ total Tenerife 2022</v>
      </c>
      <c r="AM7" s="225">
        <v>2018</v>
      </c>
      <c r="AN7" s="225">
        <v>2019</v>
      </c>
      <c r="AO7" s="225">
        <v>2020</v>
      </c>
      <c r="AP7" s="225">
        <v>2021</v>
      </c>
      <c r="AQ7" s="225">
        <v>2022</v>
      </c>
      <c r="AR7" s="182" t="str">
        <f>CONCATENATE("var. ",RIGHT(AQ7,2),"/",RIGHT(AP7,2))</f>
        <v>var. 22/21</v>
      </c>
      <c r="AS7" s="182" t="str">
        <f>CONCATENATE("var. ",RIGHT(AQ7,2),"/",RIGHT(AN7,2))</f>
        <v>var. 22/19</v>
      </c>
      <c r="AT7" s="182" t="str">
        <f>CONCATENATE("Cuota s/ total lugares de residencia ",RIGHT(AQ7,4))</f>
        <v>Cuota s/ total lugares de residencia 2022</v>
      </c>
      <c r="AU7" s="183" t="str">
        <f>CONCATENATE("cuota s/ total Tenerife ",RIGHT(AQ7,4))</f>
        <v>cuota s/ total Tenerife 2022</v>
      </c>
      <c r="AV7" s="225">
        <v>2018</v>
      </c>
      <c r="AW7" s="225">
        <v>2019</v>
      </c>
      <c r="AX7" s="225">
        <v>2020</v>
      </c>
      <c r="AY7" s="225">
        <v>2021</v>
      </c>
      <c r="AZ7" s="225">
        <v>2022</v>
      </c>
      <c r="BA7" s="182" t="str">
        <f>CONCATENATE("var. ",RIGHT(AZ7,2),"/",RIGHT(AY7,2))</f>
        <v>var. 22/21</v>
      </c>
      <c r="BB7" s="182" t="str">
        <f>CONCATENATE("var. ",RIGHT(AZ7,2),"/",RIGHT(AW7,2))</f>
        <v>var. 22/19</v>
      </c>
      <c r="BC7" s="182" t="str">
        <f>CONCATENATE("Cuota s/ total lugares de residencia ",RIGHT(AX7,4))</f>
        <v>Cuota s/ total lugares de residencia 2020</v>
      </c>
      <c r="BD7" s="183" t="str">
        <f>CONCATENATE("cuota s/ total Tenerife ",RIGHT(AX7,4))</f>
        <v>cuota s/ total Tenerife 2020</v>
      </c>
      <c r="BE7" s="225">
        <v>2018</v>
      </c>
      <c r="BF7" s="225">
        <v>2019</v>
      </c>
      <c r="BG7" s="225">
        <v>2020</v>
      </c>
      <c r="BH7" s="225">
        <v>2021</v>
      </c>
      <c r="BI7" s="225">
        <v>2022</v>
      </c>
      <c r="BJ7" s="182" t="str">
        <f>CONCATENATE("var. ",RIGHT(BI7,2),"/",RIGHT(BH7,2))</f>
        <v>var. 22/21</v>
      </c>
      <c r="BK7" s="182" t="str">
        <f>CONCATENATE("var. ",RIGHT(BI7,2),"/",RIGHT(BF7,2))</f>
        <v>var. 22/19</v>
      </c>
      <c r="BL7" s="182" t="str">
        <f>CONCATENATE("Cuota s/ total lugares de residencia ",RIGHT(BI7,4))</f>
        <v>Cuota s/ total lugares de residencia 2022</v>
      </c>
      <c r="BM7" s="183" t="str">
        <f>CONCATENATE("cuota s/ total Tenerife ",RIGHT(BI7,4))</f>
        <v>cuota s/ total Tenerife 2022</v>
      </c>
    </row>
    <row r="8" spans="1:65" x14ac:dyDescent="0.25">
      <c r="A8" s="1" t="s">
        <v>0</v>
      </c>
      <c r="B8" s="185" t="s">
        <v>134</v>
      </c>
      <c r="C8" s="186">
        <f>C9+C12</f>
        <v>55131</v>
      </c>
      <c r="D8" s="186">
        <f>D9+D12</f>
        <v>50454</v>
      </c>
      <c r="E8" s="186">
        <f>E9+E12</f>
        <v>0</v>
      </c>
      <c r="F8" s="186">
        <f>F9+F12</f>
        <v>14655</v>
      </c>
      <c r="G8" s="186">
        <f>G9+G12</f>
        <v>33318</v>
      </c>
      <c r="H8" s="187">
        <f>IFERROR(G8/F8-1,"-")</f>
        <v>1.2734902763561924</v>
      </c>
      <c r="I8" s="187">
        <f>IFERROR(G8/D8-1,"-")</f>
        <v>-0.33963610417409917</v>
      </c>
      <c r="J8" s="187">
        <f>G8/G$8</f>
        <v>1</v>
      </c>
      <c r="K8" s="188">
        <f t="shared" ref="K8:K37" si="0">G8/$BI8</f>
        <v>7.0029886396382442E-3</v>
      </c>
      <c r="L8" s="186">
        <f>L9+L12</f>
        <v>149858</v>
      </c>
      <c r="M8" s="186">
        <f>M9+M12</f>
        <v>125486</v>
      </c>
      <c r="N8" s="186">
        <f>N9+N12</f>
        <v>0</v>
      </c>
      <c r="O8" s="186">
        <f>O9+O12</f>
        <v>30442</v>
      </c>
      <c r="P8" s="186">
        <f>P9+P12</f>
        <v>95353</v>
      </c>
      <c r="Q8" s="187">
        <f>IFERROR(P8/O8-1,"-")</f>
        <v>2.1322843439984234</v>
      </c>
      <c r="R8" s="187">
        <f>IFERROR(P8/M8-1,"-")</f>
        <v>-0.24013037310935081</v>
      </c>
      <c r="S8" s="187">
        <f>P8/P$8</f>
        <v>1</v>
      </c>
      <c r="T8" s="188">
        <f t="shared" ref="T8:T37" si="1">P8/$BI8</f>
        <v>2.0041898545993923E-2</v>
      </c>
      <c r="U8" s="186">
        <f>U9+U12</f>
        <v>588983</v>
      </c>
      <c r="V8" s="186">
        <f>V9+V12</f>
        <v>566108</v>
      </c>
      <c r="W8" s="186">
        <f>W9+W12</f>
        <v>0</v>
      </c>
      <c r="X8" s="186">
        <f>X9+X12</f>
        <v>287758</v>
      </c>
      <c r="Y8" s="186">
        <f>Y9+Y12</f>
        <v>543812</v>
      </c>
      <c r="Z8" s="187">
        <f>IFERROR(Y8/X8-1,"-")</f>
        <v>0.88982408829641568</v>
      </c>
      <c r="AA8" s="187">
        <f>IFERROR(Y8/V8-1,"-")</f>
        <v>-3.938471104453567E-2</v>
      </c>
      <c r="AB8" s="187">
        <f>Y8/Y$8</f>
        <v>1</v>
      </c>
      <c r="AC8" s="188">
        <f t="shared" ref="AC8:AC37" si="2">Y8/$BI8</f>
        <v>0.1143018565970032</v>
      </c>
      <c r="AD8" s="186">
        <f>AD9+AD12</f>
        <v>2178159</v>
      </c>
      <c r="AE8" s="186">
        <f>AE9+AE12</f>
        <v>2231028</v>
      </c>
      <c r="AF8" s="186">
        <f>AF9+AF12</f>
        <v>0</v>
      </c>
      <c r="AG8" s="186">
        <f>AG9+AG12</f>
        <v>1104722</v>
      </c>
      <c r="AH8" s="186">
        <f>AH9+AH12</f>
        <v>2319338</v>
      </c>
      <c r="AI8" s="187">
        <f>IFERROR(AH8/AG8-1,"-")</f>
        <v>1.0994766104051519</v>
      </c>
      <c r="AJ8" s="187">
        <f>IFERROR(AH8/AE8-1,"-")</f>
        <v>3.9582649791934488E-2</v>
      </c>
      <c r="AK8" s="187">
        <f>AH8/AH$8</f>
        <v>1</v>
      </c>
      <c r="AL8" s="188">
        <f t="shared" ref="AL8:AL37" si="3">AH8/$BI8</f>
        <v>0.48749317682577842</v>
      </c>
      <c r="AM8" s="186">
        <f>AM9+AM12</f>
        <v>562791</v>
      </c>
      <c r="AN8" s="186">
        <f>AN9+AN12</f>
        <v>595112</v>
      </c>
      <c r="AO8" s="186">
        <f>AO9+AO12</f>
        <v>0</v>
      </c>
      <c r="AP8" s="186">
        <f>AP9+AP12</f>
        <v>420454</v>
      </c>
      <c r="AQ8" s="186">
        <f>AQ9+AQ12</f>
        <v>785052</v>
      </c>
      <c r="AR8" s="187">
        <f>IFERROR(AQ8/AP8-1,"-")</f>
        <v>0.86715312495540542</v>
      </c>
      <c r="AS8" s="187">
        <f>IFERROR(AQ8/AN8-1,"-")</f>
        <v>0.31916681229751709</v>
      </c>
      <c r="AT8" s="187">
        <f>AQ8/AQ$8</f>
        <v>1</v>
      </c>
      <c r="AU8" s="188">
        <f t="shared" ref="AU8:AU37" si="4">AQ8/$BI8</f>
        <v>0.16500721044256206</v>
      </c>
      <c r="AV8" s="186">
        <f>AV9+AV12</f>
        <v>3534922</v>
      </c>
      <c r="AW8" s="186">
        <f>AW9+AW12</f>
        <v>3568188</v>
      </c>
      <c r="AX8" s="186">
        <f>AX9+AX12</f>
        <v>1200286</v>
      </c>
      <c r="AY8" s="186">
        <f>AY9+AY12</f>
        <v>1858031</v>
      </c>
      <c r="AZ8" s="186">
        <f>AZ9+AZ12</f>
        <v>3776873</v>
      </c>
      <c r="BA8" s="187">
        <f>IFERROR(AZ8/AY8-1,"-")</f>
        <v>1.0327287327283559</v>
      </c>
      <c r="BB8" s="187">
        <f>IFERROR(AZ8/AW8-1,"-")</f>
        <v>5.8484866828765858E-2</v>
      </c>
      <c r="BC8" s="187">
        <f t="shared" ref="BC8:BC37" si="5">AX8/AX$8</f>
        <v>1</v>
      </c>
      <c r="BD8" s="188">
        <f t="shared" ref="BD8:BD37" si="6">AX8/$BI8</f>
        <v>0.25228372718400954</v>
      </c>
      <c r="BE8" s="186">
        <f>BE9+BE12</f>
        <v>4872456</v>
      </c>
      <c r="BF8" s="186">
        <f>BF9+BF12</f>
        <v>4831573</v>
      </c>
      <c r="BG8" s="186">
        <f>BG9+BG12</f>
        <v>1565303</v>
      </c>
      <c r="BH8" s="186">
        <f>BH9+BH12</f>
        <v>2335438</v>
      </c>
      <c r="BI8" s="186">
        <f>BI9+BI12</f>
        <v>4757683</v>
      </c>
      <c r="BJ8" s="187">
        <f>IFERROR(BI8/BH8-1,"-")</f>
        <v>1.0371694731352319</v>
      </c>
      <c r="BK8" s="187">
        <f>IFERROR(BI8/BF8-1,"-")</f>
        <v>-1.5293156079810855E-2</v>
      </c>
      <c r="BL8" s="187">
        <f>BI8/BI$8</f>
        <v>1</v>
      </c>
      <c r="BM8" s="188">
        <f>BI8/$BI8</f>
        <v>1</v>
      </c>
    </row>
    <row r="9" spans="1:65" x14ac:dyDescent="0.25">
      <c r="A9" s="1" t="s">
        <v>166</v>
      </c>
      <c r="B9" s="189" t="s">
        <v>167</v>
      </c>
      <c r="C9" s="190">
        <v>20468</v>
      </c>
      <c r="D9" s="190">
        <v>19072</v>
      </c>
      <c r="E9" s="190">
        <v>0</v>
      </c>
      <c r="F9" s="190">
        <v>10237</v>
      </c>
      <c r="G9" s="190">
        <v>17781</v>
      </c>
      <c r="H9" s="191">
        <f>IFERROR(G9/F9-1,"-")</f>
        <v>0.73693464882289739</v>
      </c>
      <c r="I9" s="192">
        <f t="shared" ref="I9:I37" si="7">IFERROR(G9/D9-1,"-")</f>
        <v>-6.7690855704698016E-2</v>
      </c>
      <c r="J9" s="191">
        <f>G9/G$8</f>
        <v>0.53367549072573384</v>
      </c>
      <c r="K9" s="193">
        <f t="shared" si="0"/>
        <v>1.7487541564997773E-2</v>
      </c>
      <c r="L9" s="190">
        <v>45478</v>
      </c>
      <c r="M9" s="190">
        <v>33225</v>
      </c>
      <c r="N9" s="190">
        <v>0</v>
      </c>
      <c r="O9" s="190">
        <v>10871</v>
      </c>
      <c r="P9" s="190">
        <v>34909</v>
      </c>
      <c r="Q9" s="191">
        <f>IFERROR(P9/O9-1,"-")</f>
        <v>2.2112041210560207</v>
      </c>
      <c r="R9" s="192">
        <f t="shared" ref="R9:R37" si="8">IFERROR(P9/M9-1,"-")</f>
        <v>5.0684725357411642E-2</v>
      </c>
      <c r="S9" s="191">
        <f>P9/P$8</f>
        <v>0.36610279697544912</v>
      </c>
      <c r="T9" s="193">
        <f t="shared" si="1"/>
        <v>3.4332860271779272E-2</v>
      </c>
      <c r="U9" s="190">
        <v>137111</v>
      </c>
      <c r="V9" s="190">
        <v>135934</v>
      </c>
      <c r="W9" s="190">
        <v>0</v>
      </c>
      <c r="X9" s="190">
        <v>98740</v>
      </c>
      <c r="Y9" s="190">
        <v>120982</v>
      </c>
      <c r="Z9" s="191">
        <f>IFERROR(Y9/X9-1,"-")</f>
        <v>0.22525825400040511</v>
      </c>
      <c r="AA9" s="192">
        <f t="shared" ref="AA9:AA37" si="9">IFERROR(Y9/V9-1,"-")</f>
        <v>-0.10999455618167642</v>
      </c>
      <c r="AB9" s="191">
        <f>Y9/Y$8</f>
        <v>0.2224702654593867</v>
      </c>
      <c r="AC9" s="193">
        <f t="shared" si="2"/>
        <v>0.11898530755393738</v>
      </c>
      <c r="AD9" s="190">
        <v>523583</v>
      </c>
      <c r="AE9" s="190">
        <v>551651</v>
      </c>
      <c r="AF9" s="190">
        <v>0</v>
      </c>
      <c r="AG9" s="190">
        <v>402914</v>
      </c>
      <c r="AH9" s="190">
        <v>557954</v>
      </c>
      <c r="AI9" s="191">
        <f>IFERROR(AH9/AG9-1,"-")</f>
        <v>0.38479675563519766</v>
      </c>
      <c r="AJ9" s="192">
        <f t="shared" ref="AJ9:AJ37" si="10">IFERROR(AH9/AE9-1,"-")</f>
        <v>1.1425702119637338E-2</v>
      </c>
      <c r="AK9" s="191">
        <f>AH9/AH$8</f>
        <v>0.24056605807346751</v>
      </c>
      <c r="AL9" s="193">
        <f t="shared" si="3"/>
        <v>0.54874550173537862</v>
      </c>
      <c r="AM9" s="190">
        <v>104885</v>
      </c>
      <c r="AN9" s="190">
        <v>122937</v>
      </c>
      <c r="AO9" s="190">
        <v>0</v>
      </c>
      <c r="AP9" s="190">
        <v>146504</v>
      </c>
      <c r="AQ9" s="190">
        <v>130444</v>
      </c>
      <c r="AR9" s="191">
        <f>IFERROR(AQ9/AP9-1,"-")</f>
        <v>-0.10962158029814884</v>
      </c>
      <c r="AS9" s="192">
        <f t="shared" ref="AS9:AS37" si="11">IFERROR(AQ9/AN9-1,"-")</f>
        <v>6.1063796904105461E-2</v>
      </c>
      <c r="AT9" s="191">
        <f>AQ9/AQ$8</f>
        <v>0.16615969388015062</v>
      </c>
      <c r="AU9" s="193">
        <f t="shared" si="4"/>
        <v>0.1282911462743698</v>
      </c>
      <c r="AV9" s="190">
        <v>831525</v>
      </c>
      <c r="AW9" s="190">
        <v>862819</v>
      </c>
      <c r="AX9" s="190">
        <v>376894</v>
      </c>
      <c r="AY9" s="190">
        <v>669266</v>
      </c>
      <c r="AZ9" s="190">
        <v>862070</v>
      </c>
      <c r="BA9" s="191">
        <f>IFERROR(AZ9/AY9-1,"-")</f>
        <v>0.28808276529810262</v>
      </c>
      <c r="BB9" s="192">
        <f t="shared" ref="BB9:BB37" si="12">IFERROR(AZ9/AW9-1,"-")</f>
        <v>-8.680847315601925E-4</v>
      </c>
      <c r="BC9" s="191">
        <f t="shared" si="5"/>
        <v>0.31400349583349302</v>
      </c>
      <c r="BD9" s="193">
        <f t="shared" si="6"/>
        <v>0.37067372423363537</v>
      </c>
      <c r="BE9" s="190">
        <v>1028693</v>
      </c>
      <c r="BF9" s="190">
        <v>1047557</v>
      </c>
      <c r="BG9" s="190">
        <v>456683</v>
      </c>
      <c r="BH9" s="190">
        <v>800301</v>
      </c>
      <c r="BI9" s="190">
        <v>1016781</v>
      </c>
      <c r="BJ9" s="191">
        <f>IFERROR(BI9/BH9-1,"-")</f>
        <v>0.27049822504282761</v>
      </c>
      <c r="BK9" s="192">
        <f t="shared" ref="BK9:BK37" si="13">IFERROR(BI9/BF9-1,"-")</f>
        <v>-2.9378830937123235E-2</v>
      </c>
      <c r="BL9" s="191">
        <f>BI9/BI$8</f>
        <v>0.21371348196170278</v>
      </c>
      <c r="BM9" s="193">
        <f t="shared" ref="BM9:BM37" si="14">BI9/$BI9</f>
        <v>1</v>
      </c>
    </row>
    <row r="10" spans="1:65" x14ac:dyDescent="0.25">
      <c r="A10" s="206" t="s">
        <v>98</v>
      </c>
      <c r="B10" s="194" t="s">
        <v>98</v>
      </c>
      <c r="C10" s="195">
        <v>10142</v>
      </c>
      <c r="D10" s="195">
        <v>8766</v>
      </c>
      <c r="E10" s="195">
        <v>0</v>
      </c>
      <c r="F10" s="195">
        <v>9089</v>
      </c>
      <c r="G10" s="195">
        <v>14213</v>
      </c>
      <c r="H10" s="196">
        <f>IFERROR(G10/F10-1,"-")</f>
        <v>0.56375838926174504</v>
      </c>
      <c r="I10" s="197">
        <f t="shared" si="7"/>
        <v>0.62137805156285641</v>
      </c>
      <c r="J10" s="196">
        <f>G10/G$8</f>
        <v>0.42658622966564619</v>
      </c>
      <c r="K10" s="198">
        <f t="shared" si="0"/>
        <v>3.3583958715336197E-2</v>
      </c>
      <c r="L10" s="195">
        <v>30918</v>
      </c>
      <c r="M10" s="195">
        <v>22306</v>
      </c>
      <c r="N10" s="195">
        <v>0</v>
      </c>
      <c r="O10" s="195">
        <v>6581</v>
      </c>
      <c r="P10" s="195">
        <v>23987</v>
      </c>
      <c r="Q10" s="196">
        <f>IFERROR(P10/O10-1,"-")</f>
        <v>2.6448867953198603</v>
      </c>
      <c r="R10" s="197">
        <f t="shared" si="8"/>
        <v>7.536088944678565E-2</v>
      </c>
      <c r="S10" s="196">
        <f>P10/P$8</f>
        <v>0.25155999286860403</v>
      </c>
      <c r="T10" s="198">
        <f t="shared" si="1"/>
        <v>5.6678985274380443E-2</v>
      </c>
      <c r="U10" s="195">
        <v>55392</v>
      </c>
      <c r="V10" s="195">
        <v>60519</v>
      </c>
      <c r="W10" s="195">
        <v>0</v>
      </c>
      <c r="X10" s="195">
        <v>61243</v>
      </c>
      <c r="Y10" s="195">
        <v>59201</v>
      </c>
      <c r="Z10" s="196">
        <f>IFERROR(Y10/X10-1,"-")</f>
        <v>-3.3342586091471671E-2</v>
      </c>
      <c r="AA10" s="197">
        <f t="shared" si="9"/>
        <v>-2.1778284505692413E-2</v>
      </c>
      <c r="AB10" s="196">
        <f>Y10/Y$8</f>
        <v>0.10886298941545976</v>
      </c>
      <c r="AC10" s="198">
        <f t="shared" si="2"/>
        <v>0.13988629704542446</v>
      </c>
      <c r="AD10" s="195">
        <v>161839</v>
      </c>
      <c r="AE10" s="195">
        <v>155246</v>
      </c>
      <c r="AF10" s="195">
        <v>0</v>
      </c>
      <c r="AG10" s="195">
        <v>172656</v>
      </c>
      <c r="AH10" s="195">
        <v>168700</v>
      </c>
      <c r="AI10" s="196">
        <f>IFERROR(AH10/AG10-1,"-")</f>
        <v>-2.2912612362153695E-2</v>
      </c>
      <c r="AJ10" s="197">
        <f t="shared" si="10"/>
        <v>8.6662458292001032E-2</v>
      </c>
      <c r="AK10" s="196">
        <f>AH10/AH$8</f>
        <v>7.2736272160418183E-2</v>
      </c>
      <c r="AL10" s="198">
        <f t="shared" si="3"/>
        <v>0.39862195421636643</v>
      </c>
      <c r="AM10" s="195">
        <v>59913</v>
      </c>
      <c r="AN10" s="195">
        <v>65577</v>
      </c>
      <c r="AO10" s="195">
        <v>0</v>
      </c>
      <c r="AP10" s="195">
        <v>75583</v>
      </c>
      <c r="AQ10" s="195">
        <v>66768</v>
      </c>
      <c r="AR10" s="196">
        <f>IFERROR(AQ10/AP10-1,"-")</f>
        <v>-0.11662675469351569</v>
      </c>
      <c r="AS10" s="197">
        <f t="shared" si="11"/>
        <v>1.8161855528615156E-2</v>
      </c>
      <c r="AT10" s="196">
        <f>AQ10/AQ$8</f>
        <v>8.5049143241466812E-2</v>
      </c>
      <c r="AU10" s="198">
        <f t="shared" si="4"/>
        <v>0.15776639382998431</v>
      </c>
      <c r="AV10" s="195">
        <v>318204</v>
      </c>
      <c r="AW10" s="195">
        <v>312414</v>
      </c>
      <c r="AX10" s="195">
        <v>151162</v>
      </c>
      <c r="AY10" s="195">
        <v>325152</v>
      </c>
      <c r="AZ10" s="195">
        <v>332869</v>
      </c>
      <c r="BA10" s="196">
        <f>IFERROR(AZ10/AY10-1,"-")</f>
        <v>2.3733515402027283E-2</v>
      </c>
      <c r="BB10" s="197">
        <f t="shared" si="12"/>
        <v>6.5474018449877436E-2</v>
      </c>
      <c r="BC10" s="196">
        <f t="shared" si="5"/>
        <v>0.12593831803420186</v>
      </c>
      <c r="BD10" s="198">
        <f t="shared" si="6"/>
        <v>0.35718133872705621</v>
      </c>
      <c r="BE10" s="195">
        <v>422456</v>
      </c>
      <c r="BF10" s="195">
        <v>415150</v>
      </c>
      <c r="BG10" s="195">
        <v>208389</v>
      </c>
      <c r="BH10" s="195">
        <v>416048</v>
      </c>
      <c r="BI10" s="195">
        <v>423208</v>
      </c>
      <c r="BJ10" s="196">
        <f>IFERROR(BI10/BH10-1,"-")</f>
        <v>1.7209552743914225E-2</v>
      </c>
      <c r="BK10" s="197">
        <f t="shared" si="13"/>
        <v>1.9409851860773264E-2</v>
      </c>
      <c r="BL10" s="196">
        <f>BI10/BI$8</f>
        <v>8.8952542655742303E-2</v>
      </c>
      <c r="BM10" s="198">
        <f t="shared" si="14"/>
        <v>1</v>
      </c>
    </row>
    <row r="11" spans="1:65" x14ac:dyDescent="0.25">
      <c r="A11" s="206" t="s">
        <v>171</v>
      </c>
      <c r="B11" s="194" t="s">
        <v>171</v>
      </c>
      <c r="C11" s="195">
        <v>10326</v>
      </c>
      <c r="D11" s="195">
        <v>10306</v>
      </c>
      <c r="E11" s="195">
        <v>0</v>
      </c>
      <c r="F11" s="195">
        <v>1148</v>
      </c>
      <c r="G11" s="195">
        <v>3568</v>
      </c>
      <c r="H11" s="196">
        <f>IFERROR(G11/F11-1,"-")</f>
        <v>2.1080139372822297</v>
      </c>
      <c r="I11" s="197">
        <f t="shared" si="7"/>
        <v>-0.65379390646225499</v>
      </c>
      <c r="J11" s="196">
        <f>G11/G$8</f>
        <v>0.10708926106008763</v>
      </c>
      <c r="K11" s="198">
        <f t="shared" si="0"/>
        <v>6.0110550850527231E-3</v>
      </c>
      <c r="L11" s="195">
        <v>14560</v>
      </c>
      <c r="M11" s="195">
        <v>10919</v>
      </c>
      <c r="N11" s="195">
        <v>0</v>
      </c>
      <c r="O11" s="195">
        <v>4290</v>
      </c>
      <c r="P11" s="195">
        <v>10922</v>
      </c>
      <c r="Q11" s="196">
        <f>IFERROR(P11/O11-1,"-")</f>
        <v>1.5459207459207458</v>
      </c>
      <c r="R11" s="197">
        <f t="shared" si="8"/>
        <v>2.747504350215646E-4</v>
      </c>
      <c r="S11" s="196">
        <f>P11/P$8</f>
        <v>0.11454280410684509</v>
      </c>
      <c r="T11" s="198">
        <f t="shared" si="1"/>
        <v>1.8400432634233702E-2</v>
      </c>
      <c r="U11" s="195">
        <v>81719</v>
      </c>
      <c r="V11" s="195">
        <v>75415</v>
      </c>
      <c r="W11" s="195">
        <v>0</v>
      </c>
      <c r="X11" s="195">
        <v>37497</v>
      </c>
      <c r="Y11" s="195">
        <v>61781</v>
      </c>
      <c r="Z11" s="196">
        <f>IFERROR(Y11/X11-1,"-")</f>
        <v>0.64762514334480081</v>
      </c>
      <c r="AA11" s="197">
        <f t="shared" si="9"/>
        <v>-0.1807863157196844</v>
      </c>
      <c r="AB11" s="196">
        <f>Y11/Y$8</f>
        <v>0.11360727604392694</v>
      </c>
      <c r="AC11" s="198">
        <f t="shared" si="2"/>
        <v>0.1040832382874558</v>
      </c>
      <c r="AD11" s="195">
        <v>361744</v>
      </c>
      <c r="AE11" s="195">
        <v>396405</v>
      </c>
      <c r="AF11" s="195">
        <v>0</v>
      </c>
      <c r="AG11" s="195">
        <v>230258</v>
      </c>
      <c r="AH11" s="195">
        <v>389254</v>
      </c>
      <c r="AI11" s="196">
        <f>IFERROR(AH11/AG11-1,"-")</f>
        <v>0.69051238176306584</v>
      </c>
      <c r="AJ11" s="197">
        <f t="shared" si="10"/>
        <v>-1.8039631185277738E-2</v>
      </c>
      <c r="AK11" s="196">
        <f>AH11/AH$8</f>
        <v>0.16782978591304934</v>
      </c>
      <c r="AL11" s="198">
        <f t="shared" si="3"/>
        <v>0.65578117603058095</v>
      </c>
      <c r="AM11" s="195">
        <v>44972</v>
      </c>
      <c r="AN11" s="195">
        <v>57360</v>
      </c>
      <c r="AO11" s="195">
        <v>0</v>
      </c>
      <c r="AP11" s="195">
        <v>70921</v>
      </c>
      <c r="AQ11" s="195">
        <v>63676</v>
      </c>
      <c r="AR11" s="196">
        <f>IFERROR(AQ11/AP11-1,"-")</f>
        <v>-0.10215591996728757</v>
      </c>
      <c r="AS11" s="197">
        <f t="shared" si="11"/>
        <v>0.11011157601115751</v>
      </c>
      <c r="AT11" s="196">
        <f>AQ11/AQ$8</f>
        <v>8.1110550638683804E-2</v>
      </c>
      <c r="AU11" s="198">
        <f t="shared" si="4"/>
        <v>0.10727576894501603</v>
      </c>
      <c r="AV11" s="195">
        <v>513321</v>
      </c>
      <c r="AW11" s="195">
        <v>550405</v>
      </c>
      <c r="AX11" s="195">
        <v>225732</v>
      </c>
      <c r="AY11" s="195">
        <v>344114</v>
      </c>
      <c r="AZ11" s="195">
        <v>529201</v>
      </c>
      <c r="BA11" s="196">
        <f>IFERROR(AZ11/AY11-1,"-")</f>
        <v>0.53786535857303108</v>
      </c>
      <c r="BB11" s="197">
        <f t="shared" si="12"/>
        <v>-3.8524359335398439E-2</v>
      </c>
      <c r="BC11" s="196">
        <f t="shared" si="5"/>
        <v>0.18806517779929116</v>
      </c>
      <c r="BD11" s="198">
        <f t="shared" si="6"/>
        <v>0.38029357804347569</v>
      </c>
      <c r="BE11" s="195">
        <v>606237</v>
      </c>
      <c r="BF11" s="195">
        <v>632407</v>
      </c>
      <c r="BG11" s="195">
        <v>248294</v>
      </c>
      <c r="BH11" s="195">
        <v>384253</v>
      </c>
      <c r="BI11" s="195">
        <v>593573</v>
      </c>
      <c r="BJ11" s="196">
        <f>IFERROR(BI11/BH11-1,"-")</f>
        <v>0.54474525898301374</v>
      </c>
      <c r="BK11" s="197">
        <f t="shared" si="13"/>
        <v>-6.1406657421565591E-2</v>
      </c>
      <c r="BL11" s="196">
        <f>BI11/BI$8</f>
        <v>0.12476093930596048</v>
      </c>
      <c r="BM11" s="198">
        <f t="shared" si="14"/>
        <v>1</v>
      </c>
    </row>
    <row r="12" spans="1:65" x14ac:dyDescent="0.25">
      <c r="A12" s="1" t="s">
        <v>405</v>
      </c>
      <c r="B12" s="189" t="s">
        <v>179</v>
      </c>
      <c r="C12" s="190">
        <v>34663</v>
      </c>
      <c r="D12" s="190">
        <v>31382</v>
      </c>
      <c r="E12" s="190">
        <v>0</v>
      </c>
      <c r="F12" s="190">
        <v>4418</v>
      </c>
      <c r="G12" s="190">
        <v>15537</v>
      </c>
      <c r="H12" s="191">
        <f>IFERROR(G12/F12-1,"-")</f>
        <v>2.5167496604798552</v>
      </c>
      <c r="I12" s="192">
        <f t="shared" si="7"/>
        <v>-0.50490727168440508</v>
      </c>
      <c r="J12" s="191">
        <f>G12/G$8</f>
        <v>0.46632450927426616</v>
      </c>
      <c r="K12" s="193">
        <f t="shared" si="0"/>
        <v>4.1532764023222207E-3</v>
      </c>
      <c r="L12" s="190">
        <v>104380</v>
      </c>
      <c r="M12" s="190">
        <v>92261</v>
      </c>
      <c r="N12" s="190">
        <v>0</v>
      </c>
      <c r="O12" s="190">
        <v>19571</v>
      </c>
      <c r="P12" s="190">
        <v>60444</v>
      </c>
      <c r="Q12" s="191">
        <f>IFERROR(P12/O12-1,"-")</f>
        <v>2.0884471922742835</v>
      </c>
      <c r="R12" s="192">
        <f t="shared" si="8"/>
        <v>-0.34485860764570075</v>
      </c>
      <c r="S12" s="191">
        <f>P12/P$8</f>
        <v>0.63389720302455088</v>
      </c>
      <c r="T12" s="193">
        <f t="shared" si="1"/>
        <v>1.6157600493143097E-2</v>
      </c>
      <c r="U12" s="190">
        <v>451872</v>
      </c>
      <c r="V12" s="190">
        <v>430174</v>
      </c>
      <c r="W12" s="190">
        <v>0</v>
      </c>
      <c r="X12" s="190">
        <v>189018</v>
      </c>
      <c r="Y12" s="190">
        <v>422830</v>
      </c>
      <c r="Z12" s="191">
        <f>IFERROR(Y12/X12-1,"-")</f>
        <v>1.2369827212223177</v>
      </c>
      <c r="AA12" s="192">
        <f t="shared" si="9"/>
        <v>-1.7072161497440619E-2</v>
      </c>
      <c r="AB12" s="191">
        <f>Y12/Y$8</f>
        <v>0.77752973454061325</v>
      </c>
      <c r="AC12" s="193">
        <f t="shared" si="2"/>
        <v>0.11302888982389808</v>
      </c>
      <c r="AD12" s="190">
        <v>1654576</v>
      </c>
      <c r="AE12" s="190">
        <v>1679377</v>
      </c>
      <c r="AF12" s="190">
        <v>0</v>
      </c>
      <c r="AG12" s="190">
        <v>701808</v>
      </c>
      <c r="AH12" s="190">
        <v>1761384</v>
      </c>
      <c r="AI12" s="191">
        <f>IFERROR(AH12/AG12-1,"-")</f>
        <v>1.5097804527734082</v>
      </c>
      <c r="AJ12" s="192">
        <f t="shared" si="10"/>
        <v>4.8831798934962256E-2</v>
      </c>
      <c r="AK12" s="191">
        <f>AH12/AH$8</f>
        <v>0.75943394192653246</v>
      </c>
      <c r="AL12" s="193">
        <f t="shared" si="3"/>
        <v>0.47084473209937067</v>
      </c>
      <c r="AM12" s="190">
        <v>457906</v>
      </c>
      <c r="AN12" s="190">
        <v>472175</v>
      </c>
      <c r="AO12" s="190">
        <v>0</v>
      </c>
      <c r="AP12" s="190">
        <v>273950</v>
      </c>
      <c r="AQ12" s="190">
        <v>654608</v>
      </c>
      <c r="AR12" s="191">
        <f>IFERROR(AQ12/AP12-1,"-")</f>
        <v>1.3895163350976456</v>
      </c>
      <c r="AS12" s="192">
        <f t="shared" si="11"/>
        <v>0.38636734261661454</v>
      </c>
      <c r="AT12" s="191">
        <f>AQ12/AQ$8</f>
        <v>0.83384030611984938</v>
      </c>
      <c r="AU12" s="193">
        <f t="shared" si="4"/>
        <v>0.17498667433683107</v>
      </c>
      <c r="AV12" s="190">
        <v>2703397</v>
      </c>
      <c r="AW12" s="190">
        <v>2705369</v>
      </c>
      <c r="AX12" s="190">
        <v>823392</v>
      </c>
      <c r="AY12" s="190">
        <v>1188765</v>
      </c>
      <c r="AZ12" s="190">
        <v>2914803</v>
      </c>
      <c r="BA12" s="191">
        <f>IFERROR(AZ12/AY12-1,"-")</f>
        <v>1.4519589658174659</v>
      </c>
      <c r="BB12" s="192">
        <f t="shared" si="12"/>
        <v>7.7414208560828479E-2</v>
      </c>
      <c r="BC12" s="191">
        <f t="shared" si="5"/>
        <v>0.68599650416650704</v>
      </c>
      <c r="BD12" s="193">
        <f t="shared" si="6"/>
        <v>0.22010520457365629</v>
      </c>
      <c r="BE12" s="190">
        <v>3843763</v>
      </c>
      <c r="BF12" s="190">
        <v>3784016</v>
      </c>
      <c r="BG12" s="190">
        <v>1108620</v>
      </c>
      <c r="BH12" s="190">
        <v>1535137</v>
      </c>
      <c r="BI12" s="190">
        <v>3740902</v>
      </c>
      <c r="BJ12" s="191">
        <f>IFERROR(BI12/BH12-1,"-")</f>
        <v>1.436852215795724</v>
      </c>
      <c r="BK12" s="192">
        <f t="shared" si="13"/>
        <v>-1.1393715037145702E-2</v>
      </c>
      <c r="BL12" s="191">
        <f>BI12/BI$8</f>
        <v>0.78628651803829719</v>
      </c>
      <c r="BM12" s="193">
        <f t="shared" si="14"/>
        <v>1</v>
      </c>
    </row>
    <row r="13" spans="1:65" x14ac:dyDescent="0.25">
      <c r="A13" s="206" t="s">
        <v>183</v>
      </c>
      <c r="B13" s="194" t="s">
        <v>183</v>
      </c>
      <c r="C13" s="195">
        <v>13698</v>
      </c>
      <c r="D13" s="195">
        <v>13290</v>
      </c>
      <c r="E13" s="195">
        <v>0</v>
      </c>
      <c r="F13" s="195">
        <v>372</v>
      </c>
      <c r="G13" s="195">
        <v>5768</v>
      </c>
      <c r="H13" s="196">
        <f t="shared" ref="H13:H37" si="15">IFERROR(G13/F13-1,"-")</f>
        <v>14.505376344086022</v>
      </c>
      <c r="I13" s="197">
        <f t="shared" si="7"/>
        <v>-0.5659894657637321</v>
      </c>
      <c r="J13" s="196">
        <f t="shared" ref="J13:J37" si="16">G13/G$8</f>
        <v>0.17311963503211478</v>
      </c>
      <c r="K13" s="198">
        <f t="shared" si="0"/>
        <v>3.34871256283916E-3</v>
      </c>
      <c r="L13" s="195">
        <v>26731</v>
      </c>
      <c r="M13" s="195">
        <v>20185</v>
      </c>
      <c r="N13" s="195">
        <v>0</v>
      </c>
      <c r="O13" s="195">
        <v>5563</v>
      </c>
      <c r="P13" s="195">
        <v>16601</v>
      </c>
      <c r="Q13" s="196">
        <f t="shared" ref="Q13:Q37" si="17">IFERROR(P13/O13-1,"-")</f>
        <v>1.9841811971957575</v>
      </c>
      <c r="R13" s="197">
        <f t="shared" si="8"/>
        <v>-0.17755759227148871</v>
      </c>
      <c r="S13" s="196">
        <f t="shared" ref="S13:S37" si="18">P13/P$8</f>
        <v>0.17410044780971756</v>
      </c>
      <c r="T13" s="198">
        <f t="shared" si="1"/>
        <v>9.6379988307373262E-3</v>
      </c>
      <c r="U13" s="195">
        <v>165494</v>
      </c>
      <c r="V13" s="195">
        <v>163334</v>
      </c>
      <c r="W13" s="195">
        <v>0</v>
      </c>
      <c r="X13" s="195">
        <v>45528</v>
      </c>
      <c r="Y13" s="195">
        <v>163035</v>
      </c>
      <c r="Z13" s="196">
        <f t="shared" ref="Z13:Z37" si="19">IFERROR(Y13/X13-1,"-")</f>
        <v>2.5809831312598841</v>
      </c>
      <c r="AA13" s="197">
        <f t="shared" si="9"/>
        <v>-1.8306047730417552E-3</v>
      </c>
      <c r="AB13" s="196">
        <f t="shared" ref="AB13:AB37" si="20">Y13/Y$8</f>
        <v>0.2998002986326157</v>
      </c>
      <c r="AC13" s="198">
        <f t="shared" si="2"/>
        <v>9.465280039571472E-2</v>
      </c>
      <c r="AD13" s="195">
        <v>661022</v>
      </c>
      <c r="AE13" s="195">
        <v>711742</v>
      </c>
      <c r="AF13" s="195">
        <v>0</v>
      </c>
      <c r="AG13" s="195">
        <v>187064</v>
      </c>
      <c r="AH13" s="195">
        <v>790309</v>
      </c>
      <c r="AI13" s="196">
        <f t="shared" ref="AI13:AI37" si="21">IFERROR(AH13/AG13-1,"-")</f>
        <v>3.2248054141897962</v>
      </c>
      <c r="AJ13" s="197">
        <f t="shared" si="10"/>
        <v>0.1103869098634056</v>
      </c>
      <c r="AK13" s="196">
        <f t="shared" ref="AK13:AK37" si="22">AH13/AH$8</f>
        <v>0.34074766161723735</v>
      </c>
      <c r="AL13" s="198">
        <f t="shared" si="3"/>
        <v>0.45882761387393445</v>
      </c>
      <c r="AM13" s="195">
        <v>229126</v>
      </c>
      <c r="AN13" s="195">
        <v>245545</v>
      </c>
      <c r="AO13" s="195">
        <v>0</v>
      </c>
      <c r="AP13" s="195">
        <v>97653</v>
      </c>
      <c r="AQ13" s="195">
        <v>342383</v>
      </c>
      <c r="AR13" s="196">
        <f t="shared" ref="AR13:AR37" si="23">IFERROR(AQ13/AP13-1,"-")</f>
        <v>2.5061186036271286</v>
      </c>
      <c r="AS13" s="197">
        <f t="shared" si="11"/>
        <v>0.3943798489075323</v>
      </c>
      <c r="AT13" s="196">
        <f t="shared" ref="AT13:AT37" si="24">AQ13/AQ$8</f>
        <v>0.4361277979038331</v>
      </c>
      <c r="AU13" s="198">
        <f t="shared" si="4"/>
        <v>0.1987763962209709</v>
      </c>
      <c r="AV13" s="195">
        <v>1096071</v>
      </c>
      <c r="AW13" s="195">
        <v>1154096</v>
      </c>
      <c r="AX13" s="195">
        <v>316458</v>
      </c>
      <c r="AY13" s="195">
        <v>336180</v>
      </c>
      <c r="AZ13" s="195">
        <v>1318096</v>
      </c>
      <c r="BA13" s="196">
        <f t="shared" ref="BA13:BA37" si="25">IFERROR(AZ13/AY13-1,"-")</f>
        <v>2.9208043310131475</v>
      </c>
      <c r="BB13" s="197">
        <f t="shared" si="12"/>
        <v>0.14210256339160687</v>
      </c>
      <c r="BC13" s="196">
        <f t="shared" si="5"/>
        <v>0.26365216290117521</v>
      </c>
      <c r="BD13" s="198">
        <f t="shared" si="6"/>
        <v>0.18372518727651785</v>
      </c>
      <c r="BE13" s="195">
        <v>1692213</v>
      </c>
      <c r="BF13" s="195">
        <v>1721079</v>
      </c>
      <c r="BG13" s="195">
        <v>436137</v>
      </c>
      <c r="BH13" s="195">
        <v>446045</v>
      </c>
      <c r="BI13" s="195">
        <v>1722453</v>
      </c>
      <c r="BJ13" s="196">
        <f t="shared" ref="BJ13:BJ37" si="26">IFERROR(BI13/BH13-1,"-")</f>
        <v>2.8616126175610086</v>
      </c>
      <c r="BK13" s="197">
        <f t="shared" si="13"/>
        <v>7.983363924608522E-4</v>
      </c>
      <c r="BL13" s="196">
        <f t="shared" ref="BL13:BL37" si="27">BI13/BI$8</f>
        <v>0.36203610034548328</v>
      </c>
      <c r="BM13" s="198">
        <f t="shared" si="14"/>
        <v>1</v>
      </c>
    </row>
    <row r="14" spans="1:65" x14ac:dyDescent="0.25">
      <c r="A14" s="206" t="s">
        <v>187</v>
      </c>
      <c r="B14" s="194" t="s">
        <v>187</v>
      </c>
      <c r="C14" s="195">
        <v>3793</v>
      </c>
      <c r="D14" s="195">
        <v>3246</v>
      </c>
      <c r="E14" s="195">
        <v>0</v>
      </c>
      <c r="F14" s="195">
        <v>831</v>
      </c>
      <c r="G14" s="195">
        <v>1756</v>
      </c>
      <c r="H14" s="196">
        <f t="shared" si="15"/>
        <v>1.1131167268351385</v>
      </c>
      <c r="I14" s="197">
        <f t="shared" si="7"/>
        <v>-0.45902649414664198</v>
      </c>
      <c r="J14" s="196">
        <f t="shared" si="16"/>
        <v>5.2704243952218018E-2</v>
      </c>
      <c r="K14" s="198">
        <f t="shared" si="0"/>
        <v>4.5526549808275153E-3</v>
      </c>
      <c r="L14" s="195">
        <v>7505</v>
      </c>
      <c r="M14" s="195">
        <v>5869</v>
      </c>
      <c r="N14" s="195">
        <v>0</v>
      </c>
      <c r="O14" s="195">
        <v>1527</v>
      </c>
      <c r="P14" s="195">
        <v>4430</v>
      </c>
      <c r="Q14" s="196">
        <f t="shared" si="17"/>
        <v>1.9011132940406026</v>
      </c>
      <c r="R14" s="197">
        <f t="shared" si="8"/>
        <v>-0.24518657352189466</v>
      </c>
      <c r="S14" s="196">
        <f t="shared" si="18"/>
        <v>4.645894728010655E-2</v>
      </c>
      <c r="T14" s="198">
        <f t="shared" si="1"/>
        <v>1.1485342576916795E-2</v>
      </c>
      <c r="U14" s="195">
        <v>86156</v>
      </c>
      <c r="V14" s="195">
        <v>73228</v>
      </c>
      <c r="W14" s="195">
        <v>0</v>
      </c>
      <c r="X14" s="195">
        <v>35863</v>
      </c>
      <c r="Y14" s="195">
        <v>58535</v>
      </c>
      <c r="Z14" s="196">
        <f t="shared" si="19"/>
        <v>0.63218358754147719</v>
      </c>
      <c r="AA14" s="197">
        <f t="shared" si="9"/>
        <v>-0.20064729338504395</v>
      </c>
      <c r="AB14" s="196">
        <f t="shared" si="20"/>
        <v>0.10763830147183218</v>
      </c>
      <c r="AC14" s="198">
        <f t="shared" si="2"/>
        <v>0.1517594870744525</v>
      </c>
      <c r="AD14" s="195">
        <v>324137</v>
      </c>
      <c r="AE14" s="195">
        <v>274559</v>
      </c>
      <c r="AF14" s="195">
        <v>0</v>
      </c>
      <c r="AG14" s="195">
        <v>118175</v>
      </c>
      <c r="AH14" s="195">
        <v>216423</v>
      </c>
      <c r="AI14" s="196">
        <f t="shared" si="21"/>
        <v>0.83137719483816364</v>
      </c>
      <c r="AJ14" s="197">
        <f t="shared" si="10"/>
        <v>-0.21174319545161513</v>
      </c>
      <c r="AK14" s="196">
        <f t="shared" si="22"/>
        <v>9.3312402073350245E-2</v>
      </c>
      <c r="AL14" s="198">
        <f t="shared" si="3"/>
        <v>0.56110435587450647</v>
      </c>
      <c r="AM14" s="195">
        <v>64734</v>
      </c>
      <c r="AN14" s="195">
        <v>59059</v>
      </c>
      <c r="AO14" s="195">
        <v>0</v>
      </c>
      <c r="AP14" s="195">
        <v>38155</v>
      </c>
      <c r="AQ14" s="195">
        <v>57883</v>
      </c>
      <c r="AR14" s="196">
        <f t="shared" si="23"/>
        <v>0.5170488795701742</v>
      </c>
      <c r="AS14" s="197">
        <f t="shared" si="11"/>
        <v>-1.9912291098731827E-2</v>
      </c>
      <c r="AT14" s="196">
        <f t="shared" si="24"/>
        <v>7.3731421612835843E-2</v>
      </c>
      <c r="AU14" s="198">
        <f t="shared" si="4"/>
        <v>0.15006909353942999</v>
      </c>
      <c r="AV14" s="195">
        <v>486325</v>
      </c>
      <c r="AW14" s="195">
        <v>415961</v>
      </c>
      <c r="AX14" s="195">
        <v>117084</v>
      </c>
      <c r="AY14" s="195">
        <v>194551</v>
      </c>
      <c r="AZ14" s="195">
        <v>339027</v>
      </c>
      <c r="BA14" s="196">
        <f t="shared" si="25"/>
        <v>0.74261247693406873</v>
      </c>
      <c r="BB14" s="197">
        <f t="shared" si="12"/>
        <v>-0.18495483951620462</v>
      </c>
      <c r="BC14" s="196">
        <f t="shared" si="5"/>
        <v>9.7546751357593109E-2</v>
      </c>
      <c r="BD14" s="198">
        <f t="shared" si="6"/>
        <v>0.30355527094260182</v>
      </c>
      <c r="BE14" s="195">
        <v>580856</v>
      </c>
      <c r="BF14" s="195">
        <v>491040</v>
      </c>
      <c r="BG14" s="195">
        <v>138922</v>
      </c>
      <c r="BH14" s="195">
        <v>222501</v>
      </c>
      <c r="BI14" s="195">
        <v>385709</v>
      </c>
      <c r="BJ14" s="196">
        <f t="shared" si="26"/>
        <v>0.73351580442335096</v>
      </c>
      <c r="BK14" s="197">
        <f t="shared" si="13"/>
        <v>-0.21450594656239819</v>
      </c>
      <c r="BL14" s="196">
        <f t="shared" si="27"/>
        <v>8.1070764908044532E-2</v>
      </c>
      <c r="BM14" s="198">
        <f t="shared" si="14"/>
        <v>1</v>
      </c>
    </row>
    <row r="15" spans="1:65" x14ac:dyDescent="0.25">
      <c r="A15" s="206" t="s">
        <v>191</v>
      </c>
      <c r="B15" s="194" t="s">
        <v>191</v>
      </c>
      <c r="C15" s="195">
        <v>3627</v>
      </c>
      <c r="D15" s="195">
        <v>3188</v>
      </c>
      <c r="E15" s="195">
        <v>0</v>
      </c>
      <c r="F15" s="195">
        <v>880</v>
      </c>
      <c r="G15" s="195">
        <v>1639</v>
      </c>
      <c r="H15" s="196">
        <f t="shared" si="15"/>
        <v>0.86250000000000004</v>
      </c>
      <c r="I15" s="197">
        <f t="shared" si="7"/>
        <v>-0.48588456712672523</v>
      </c>
      <c r="J15" s="196">
        <f t="shared" si="16"/>
        <v>4.9192628609160211E-2</v>
      </c>
      <c r="K15" s="198">
        <f t="shared" si="0"/>
        <v>8.3079886455798869E-3</v>
      </c>
      <c r="L15" s="195">
        <v>7772</v>
      </c>
      <c r="M15" s="195">
        <v>4523</v>
      </c>
      <c r="N15" s="195">
        <v>0</v>
      </c>
      <c r="O15" s="195">
        <v>1602</v>
      </c>
      <c r="P15" s="195">
        <v>3676</v>
      </c>
      <c r="Q15" s="196">
        <f t="shared" si="17"/>
        <v>1.2946317103620473</v>
      </c>
      <c r="R15" s="197">
        <f t="shared" si="8"/>
        <v>-0.18726508954233911</v>
      </c>
      <c r="S15" s="196">
        <f t="shared" si="18"/>
        <v>3.8551487630174193E-2</v>
      </c>
      <c r="T15" s="198">
        <f t="shared" si="1"/>
        <v>1.8633414436334143E-2</v>
      </c>
      <c r="U15" s="195">
        <v>18664</v>
      </c>
      <c r="V15" s="195">
        <v>23509</v>
      </c>
      <c r="W15" s="195">
        <v>0</v>
      </c>
      <c r="X15" s="195">
        <v>19016</v>
      </c>
      <c r="Y15" s="195">
        <v>26683</v>
      </c>
      <c r="Z15" s="196">
        <f t="shared" si="19"/>
        <v>0.4031867900715187</v>
      </c>
      <c r="AA15" s="197">
        <f t="shared" si="9"/>
        <v>0.13501212301671695</v>
      </c>
      <c r="AB15" s="196">
        <f t="shared" si="20"/>
        <v>4.9066589188910874E-2</v>
      </c>
      <c r="AC15" s="198">
        <f t="shared" si="2"/>
        <v>0.1352544606650446</v>
      </c>
      <c r="AD15" s="195">
        <v>86506</v>
      </c>
      <c r="AE15" s="195">
        <v>87411</v>
      </c>
      <c r="AF15" s="195">
        <v>0</v>
      </c>
      <c r="AG15" s="195">
        <v>60143</v>
      </c>
      <c r="AH15" s="195">
        <v>99285</v>
      </c>
      <c r="AI15" s="196">
        <f t="shared" si="21"/>
        <v>0.65081555625758614</v>
      </c>
      <c r="AJ15" s="197">
        <f t="shared" si="10"/>
        <v>0.13584102687304811</v>
      </c>
      <c r="AK15" s="196">
        <f t="shared" si="22"/>
        <v>4.2807473511838293E-2</v>
      </c>
      <c r="AL15" s="198">
        <f t="shared" si="3"/>
        <v>0.50326946472019463</v>
      </c>
      <c r="AM15" s="195">
        <v>16574</v>
      </c>
      <c r="AN15" s="195">
        <v>20439</v>
      </c>
      <c r="AO15" s="195">
        <v>0</v>
      </c>
      <c r="AP15" s="195">
        <v>23593</v>
      </c>
      <c r="AQ15" s="195">
        <v>35147</v>
      </c>
      <c r="AR15" s="196">
        <f t="shared" si="23"/>
        <v>0.48972152757173748</v>
      </c>
      <c r="AS15" s="197">
        <f t="shared" si="11"/>
        <v>0.71960467733255062</v>
      </c>
      <c r="AT15" s="196">
        <f t="shared" si="24"/>
        <v>4.4770282732863556E-2</v>
      </c>
      <c r="AU15" s="198">
        <f t="shared" si="4"/>
        <v>0.17815794809407948</v>
      </c>
      <c r="AV15" s="195">
        <v>133143</v>
      </c>
      <c r="AW15" s="195">
        <v>139070</v>
      </c>
      <c r="AX15" s="195">
        <v>48786</v>
      </c>
      <c r="AY15" s="195">
        <v>105234</v>
      </c>
      <c r="AZ15" s="195">
        <v>166430</v>
      </c>
      <c r="BA15" s="196">
        <f t="shared" si="25"/>
        <v>0.58152308189368451</v>
      </c>
      <c r="BB15" s="197">
        <f t="shared" si="12"/>
        <v>0.19673545696411887</v>
      </c>
      <c r="BC15" s="196">
        <f t="shared" si="5"/>
        <v>4.0645312867100006E-2</v>
      </c>
      <c r="BD15" s="198">
        <f t="shared" si="6"/>
        <v>0.24729318734793188</v>
      </c>
      <c r="BE15" s="195">
        <v>162041</v>
      </c>
      <c r="BF15" s="195">
        <v>166950</v>
      </c>
      <c r="BG15" s="195">
        <v>58766</v>
      </c>
      <c r="BH15" s="195">
        <v>128102</v>
      </c>
      <c r="BI15" s="195">
        <v>197280</v>
      </c>
      <c r="BJ15" s="196">
        <f t="shared" si="26"/>
        <v>0.54002279433576361</v>
      </c>
      <c r="BK15" s="197">
        <f t="shared" si="13"/>
        <v>0.18167115902964959</v>
      </c>
      <c r="BL15" s="196">
        <f t="shared" si="27"/>
        <v>4.1465562123411751E-2</v>
      </c>
      <c r="BM15" s="198">
        <f t="shared" si="14"/>
        <v>1</v>
      </c>
    </row>
    <row r="16" spans="1:65" x14ac:dyDescent="0.25">
      <c r="A16" s="206" t="s">
        <v>200</v>
      </c>
      <c r="B16" s="194" t="s">
        <v>200</v>
      </c>
      <c r="C16" s="195">
        <v>268</v>
      </c>
      <c r="D16" s="195">
        <v>501</v>
      </c>
      <c r="E16" s="195">
        <v>0</v>
      </c>
      <c r="F16" s="195">
        <v>52</v>
      </c>
      <c r="G16" s="195">
        <v>256</v>
      </c>
      <c r="H16" s="196">
        <f t="shared" si="15"/>
        <v>3.9230769230769234</v>
      </c>
      <c r="I16" s="197">
        <f t="shared" si="7"/>
        <v>-0.48902195608782439</v>
      </c>
      <c r="J16" s="196">
        <f t="shared" si="16"/>
        <v>7.6835344258358845E-3</v>
      </c>
      <c r="K16" s="198">
        <f t="shared" si="0"/>
        <v>1.5095852768260969E-3</v>
      </c>
      <c r="L16" s="195">
        <v>2653</v>
      </c>
      <c r="M16" s="195">
        <v>1766</v>
      </c>
      <c r="N16" s="195">
        <v>0</v>
      </c>
      <c r="O16" s="195">
        <v>723</v>
      </c>
      <c r="P16" s="195">
        <v>1640</v>
      </c>
      <c r="Q16" s="196">
        <f t="shared" si="17"/>
        <v>1.268326417704011</v>
      </c>
      <c r="R16" s="197">
        <f t="shared" si="8"/>
        <v>-7.1347678369195977E-2</v>
      </c>
      <c r="S16" s="196">
        <f t="shared" si="18"/>
        <v>1.7199249105953666E-2</v>
      </c>
      <c r="T16" s="198">
        <f t="shared" si="1"/>
        <v>9.670780679667184E-3</v>
      </c>
      <c r="U16" s="195">
        <v>15130</v>
      </c>
      <c r="V16" s="195">
        <v>13153</v>
      </c>
      <c r="W16" s="195">
        <v>0</v>
      </c>
      <c r="X16" s="195">
        <v>9301</v>
      </c>
      <c r="Y16" s="195">
        <v>17439</v>
      </c>
      <c r="Z16" s="196">
        <f t="shared" si="19"/>
        <v>0.87495968175465011</v>
      </c>
      <c r="AA16" s="197">
        <f t="shared" si="9"/>
        <v>0.3258572188854254</v>
      </c>
      <c r="AB16" s="196">
        <f t="shared" si="20"/>
        <v>3.2068067641022997E-2</v>
      </c>
      <c r="AC16" s="198">
        <f t="shared" si="2"/>
        <v>0.10283460016629026</v>
      </c>
      <c r="AD16" s="195">
        <v>69349</v>
      </c>
      <c r="AE16" s="195">
        <v>63564</v>
      </c>
      <c r="AF16" s="195">
        <v>0</v>
      </c>
      <c r="AG16" s="195">
        <v>44381</v>
      </c>
      <c r="AH16" s="195">
        <v>81669</v>
      </c>
      <c r="AI16" s="196">
        <f t="shared" si="21"/>
        <v>0.84017935603073379</v>
      </c>
      <c r="AJ16" s="197">
        <f t="shared" si="10"/>
        <v>0.28483103643571828</v>
      </c>
      <c r="AK16" s="196">
        <f t="shared" si="22"/>
        <v>3.5212202792348504E-2</v>
      </c>
      <c r="AL16" s="198">
        <f t="shared" si="3"/>
        <v>0.48158718739496292</v>
      </c>
      <c r="AM16" s="195">
        <v>12944</v>
      </c>
      <c r="AN16" s="195">
        <v>12774</v>
      </c>
      <c r="AO16" s="195">
        <v>0</v>
      </c>
      <c r="AP16" s="195">
        <v>12565</v>
      </c>
      <c r="AQ16" s="195">
        <v>22447</v>
      </c>
      <c r="AR16" s="196">
        <f t="shared" si="23"/>
        <v>0.78647035415837641</v>
      </c>
      <c r="AS16" s="197">
        <f t="shared" si="11"/>
        <v>0.75724127133239394</v>
      </c>
      <c r="AT16" s="196">
        <f t="shared" si="24"/>
        <v>2.8593010399311128E-2</v>
      </c>
      <c r="AU16" s="198">
        <f t="shared" si="4"/>
        <v>0.13236586214420076</v>
      </c>
      <c r="AV16" s="195">
        <v>100344</v>
      </c>
      <c r="AW16" s="195">
        <v>91758</v>
      </c>
      <c r="AX16" s="195">
        <v>27554</v>
      </c>
      <c r="AY16" s="195">
        <v>67022</v>
      </c>
      <c r="AZ16" s="195">
        <v>123451</v>
      </c>
      <c r="BA16" s="196">
        <f t="shared" si="25"/>
        <v>0.84194742025006719</v>
      </c>
      <c r="BB16" s="197">
        <f t="shared" si="12"/>
        <v>0.34539767649687225</v>
      </c>
      <c r="BC16" s="196">
        <f t="shared" si="5"/>
        <v>2.2956195440086778E-2</v>
      </c>
      <c r="BD16" s="198">
        <f t="shared" si="6"/>
        <v>0.16248090905338389</v>
      </c>
      <c r="BE16" s="195">
        <v>146606</v>
      </c>
      <c r="BF16" s="195">
        <v>137818</v>
      </c>
      <c r="BG16" s="195">
        <v>39662</v>
      </c>
      <c r="BH16" s="195">
        <v>93209</v>
      </c>
      <c r="BI16" s="195">
        <v>169583</v>
      </c>
      <c r="BJ16" s="196">
        <f t="shared" si="26"/>
        <v>0.8193843942108594</v>
      </c>
      <c r="BK16" s="197">
        <f t="shared" si="13"/>
        <v>0.2304851325661379</v>
      </c>
      <c r="BL16" s="196">
        <f t="shared" si="27"/>
        <v>3.5644030928500284E-2</v>
      </c>
      <c r="BM16" s="198">
        <f t="shared" si="14"/>
        <v>1</v>
      </c>
    </row>
    <row r="17" spans="1:65" x14ac:dyDescent="0.25">
      <c r="A17" s="206" t="s">
        <v>195</v>
      </c>
      <c r="B17" s="194" t="s">
        <v>195</v>
      </c>
      <c r="C17" s="195">
        <v>265</v>
      </c>
      <c r="D17" s="195">
        <v>386</v>
      </c>
      <c r="E17" s="195">
        <v>0</v>
      </c>
      <c r="F17" s="195">
        <v>76</v>
      </c>
      <c r="G17" s="195">
        <v>284</v>
      </c>
      <c r="H17" s="196">
        <f t="shared" si="15"/>
        <v>2.736842105263158</v>
      </c>
      <c r="I17" s="197">
        <f t="shared" si="7"/>
        <v>-0.26424870466321249</v>
      </c>
      <c r="J17" s="196">
        <f t="shared" si="16"/>
        <v>8.5239210036616841E-3</v>
      </c>
      <c r="K17" s="198">
        <f t="shared" si="0"/>
        <v>1.9434350899523037E-3</v>
      </c>
      <c r="L17" s="195">
        <v>1941</v>
      </c>
      <c r="M17" s="195">
        <v>1886</v>
      </c>
      <c r="N17" s="195">
        <v>0</v>
      </c>
      <c r="O17" s="195">
        <v>759</v>
      </c>
      <c r="P17" s="195">
        <v>1595</v>
      </c>
      <c r="Q17" s="196">
        <f t="shared" si="17"/>
        <v>1.1014492753623188</v>
      </c>
      <c r="R17" s="197">
        <f t="shared" si="8"/>
        <v>-0.15429480381760341</v>
      </c>
      <c r="S17" s="196">
        <f t="shared" si="18"/>
        <v>1.6727318490241522E-2</v>
      </c>
      <c r="T17" s="198">
        <f t="shared" si="1"/>
        <v>1.0914714677725087E-2</v>
      </c>
      <c r="U17" s="195">
        <v>10419</v>
      </c>
      <c r="V17" s="195">
        <v>10018</v>
      </c>
      <c r="W17" s="195">
        <v>0</v>
      </c>
      <c r="X17" s="195">
        <v>5459</v>
      </c>
      <c r="Y17" s="195">
        <v>8532</v>
      </c>
      <c r="Z17" s="196">
        <f t="shared" si="19"/>
        <v>0.56292361238322042</v>
      </c>
      <c r="AA17" s="197">
        <f t="shared" si="9"/>
        <v>-0.14833300059892196</v>
      </c>
      <c r="AB17" s="196">
        <f t="shared" si="20"/>
        <v>1.5689245548093828E-2</v>
      </c>
      <c r="AC17" s="198">
        <f t="shared" si="2"/>
        <v>5.8385169674200897E-2</v>
      </c>
      <c r="AD17" s="195">
        <v>80551</v>
      </c>
      <c r="AE17" s="195">
        <v>79296</v>
      </c>
      <c r="AF17" s="195">
        <v>0</v>
      </c>
      <c r="AG17" s="195">
        <v>54044</v>
      </c>
      <c r="AH17" s="195">
        <v>85996</v>
      </c>
      <c r="AI17" s="196">
        <f t="shared" si="21"/>
        <v>0.59122196728591514</v>
      </c>
      <c r="AJ17" s="197">
        <f t="shared" si="10"/>
        <v>8.449354317998381E-2</v>
      </c>
      <c r="AK17" s="196">
        <f t="shared" si="22"/>
        <v>3.7077821343848981E-2</v>
      </c>
      <c r="AL17" s="198">
        <f t="shared" si="3"/>
        <v>0.58847761970259971</v>
      </c>
      <c r="AM17" s="195">
        <v>26967</v>
      </c>
      <c r="AN17" s="195">
        <v>27268</v>
      </c>
      <c r="AO17" s="195">
        <v>0</v>
      </c>
      <c r="AP17" s="195">
        <v>23387</v>
      </c>
      <c r="AQ17" s="195">
        <v>34101</v>
      </c>
      <c r="AR17" s="196">
        <f t="shared" si="23"/>
        <v>0.4581177577286526</v>
      </c>
      <c r="AS17" s="197">
        <f t="shared" si="11"/>
        <v>0.25058676837318461</v>
      </c>
      <c r="AT17" s="196">
        <f t="shared" si="24"/>
        <v>4.3437886917044984E-2</v>
      </c>
      <c r="AU17" s="198">
        <f t="shared" si="4"/>
        <v>0.23335591550163207</v>
      </c>
      <c r="AV17" s="195">
        <v>120143</v>
      </c>
      <c r="AW17" s="195">
        <v>118854</v>
      </c>
      <c r="AX17" s="195">
        <v>48656</v>
      </c>
      <c r="AY17" s="195">
        <v>83725</v>
      </c>
      <c r="AZ17" s="195">
        <v>130508</v>
      </c>
      <c r="BA17" s="196">
        <f t="shared" si="25"/>
        <v>0.55876978202448502</v>
      </c>
      <c r="BB17" s="197">
        <f t="shared" si="12"/>
        <v>9.8053073518771017E-2</v>
      </c>
      <c r="BC17" s="196">
        <f t="shared" si="5"/>
        <v>4.0537005347058952E-2</v>
      </c>
      <c r="BD17" s="198">
        <f t="shared" si="6"/>
        <v>0.33295696386168766</v>
      </c>
      <c r="BE17" s="195">
        <v>136223</v>
      </c>
      <c r="BF17" s="195">
        <v>133862</v>
      </c>
      <c r="BG17" s="195">
        <v>55544</v>
      </c>
      <c r="BH17" s="195">
        <v>93337</v>
      </c>
      <c r="BI17" s="195">
        <v>146133</v>
      </c>
      <c r="BJ17" s="196">
        <f t="shared" si="26"/>
        <v>0.56564920663831053</v>
      </c>
      <c r="BK17" s="197">
        <f t="shared" si="13"/>
        <v>9.1669032286982199E-2</v>
      </c>
      <c r="BL17" s="196">
        <f t="shared" si="27"/>
        <v>3.0715161140412256E-2</v>
      </c>
      <c r="BM17" s="198">
        <f t="shared" si="14"/>
        <v>1</v>
      </c>
    </row>
    <row r="18" spans="1:65" x14ac:dyDescent="0.25">
      <c r="A18" s="206" t="s">
        <v>204</v>
      </c>
      <c r="B18" s="194" t="s">
        <v>204</v>
      </c>
      <c r="C18" s="195">
        <v>3795</v>
      </c>
      <c r="D18" s="195">
        <v>2611</v>
      </c>
      <c r="E18" s="195">
        <v>0</v>
      </c>
      <c r="F18" s="195">
        <v>742</v>
      </c>
      <c r="G18" s="195">
        <v>1381</v>
      </c>
      <c r="H18" s="196">
        <f t="shared" si="15"/>
        <v>0.86118598382749334</v>
      </c>
      <c r="I18" s="197">
        <f t="shared" si="7"/>
        <v>-0.4710838759096132</v>
      </c>
      <c r="J18" s="196">
        <f t="shared" si="16"/>
        <v>4.1449066570622486E-2</v>
      </c>
      <c r="K18" s="198">
        <f t="shared" si="0"/>
        <v>9.2210515070176146E-3</v>
      </c>
      <c r="L18" s="195">
        <v>5088</v>
      </c>
      <c r="M18" s="195">
        <v>4678</v>
      </c>
      <c r="N18" s="195">
        <v>0</v>
      </c>
      <c r="O18" s="195">
        <v>1762</v>
      </c>
      <c r="P18" s="195">
        <v>5835</v>
      </c>
      <c r="Q18" s="196">
        <f t="shared" si="17"/>
        <v>2.3115777525539158</v>
      </c>
      <c r="R18" s="197">
        <f t="shared" si="8"/>
        <v>0.24732791791363828</v>
      </c>
      <c r="S18" s="196">
        <f t="shared" si="18"/>
        <v>6.1193669837341251E-2</v>
      </c>
      <c r="T18" s="198">
        <f t="shared" si="1"/>
        <v>3.8960778814951323E-2</v>
      </c>
      <c r="U18" s="195">
        <v>24768</v>
      </c>
      <c r="V18" s="195">
        <v>22137</v>
      </c>
      <c r="W18" s="195">
        <v>0</v>
      </c>
      <c r="X18" s="195">
        <v>11589</v>
      </c>
      <c r="Y18" s="195">
        <v>24482</v>
      </c>
      <c r="Z18" s="196">
        <f t="shared" si="19"/>
        <v>1.1125204935714903</v>
      </c>
      <c r="AA18" s="197">
        <f t="shared" si="9"/>
        <v>0.10593124632967421</v>
      </c>
      <c r="AB18" s="196">
        <f t="shared" si="20"/>
        <v>4.501923458842394E-2</v>
      </c>
      <c r="AC18" s="198">
        <f t="shared" si="2"/>
        <v>0.16346834394989518</v>
      </c>
      <c r="AD18" s="195">
        <v>58155</v>
      </c>
      <c r="AE18" s="195">
        <v>60462</v>
      </c>
      <c r="AF18" s="195">
        <v>0</v>
      </c>
      <c r="AG18" s="195">
        <v>34222</v>
      </c>
      <c r="AH18" s="195">
        <v>67239</v>
      </c>
      <c r="AI18" s="196">
        <f t="shared" si="21"/>
        <v>0.96478873239436624</v>
      </c>
      <c r="AJ18" s="197">
        <f t="shared" si="10"/>
        <v>0.11208693063411723</v>
      </c>
      <c r="AK18" s="196">
        <f t="shared" si="22"/>
        <v>2.8990599903938107E-2</v>
      </c>
      <c r="AL18" s="198">
        <f t="shared" si="3"/>
        <v>0.44896037818997636</v>
      </c>
      <c r="AM18" s="195">
        <v>11149</v>
      </c>
      <c r="AN18" s="195">
        <v>12627</v>
      </c>
      <c r="AO18" s="195">
        <v>0</v>
      </c>
      <c r="AP18" s="195">
        <v>8173</v>
      </c>
      <c r="AQ18" s="195">
        <v>14127</v>
      </c>
      <c r="AR18" s="196">
        <f t="shared" si="23"/>
        <v>0.72849626820017122</v>
      </c>
      <c r="AS18" s="197">
        <f t="shared" si="11"/>
        <v>0.11879306248515076</v>
      </c>
      <c r="AT18" s="196">
        <f t="shared" si="24"/>
        <v>1.7994986319377571E-2</v>
      </c>
      <c r="AU18" s="198">
        <f t="shared" si="4"/>
        <v>9.4327150354553108E-2</v>
      </c>
      <c r="AV18" s="195">
        <v>102955</v>
      </c>
      <c r="AW18" s="195">
        <v>102515</v>
      </c>
      <c r="AX18" s="195">
        <v>28316</v>
      </c>
      <c r="AY18" s="195">
        <v>56488</v>
      </c>
      <c r="AZ18" s="195">
        <v>113064</v>
      </c>
      <c r="BA18" s="196">
        <f t="shared" si="25"/>
        <v>1.0015578529953264</v>
      </c>
      <c r="BB18" s="197">
        <f t="shared" si="12"/>
        <v>0.10290201433936508</v>
      </c>
      <c r="BC18" s="196">
        <f t="shared" si="5"/>
        <v>2.3591044134481282E-2</v>
      </c>
      <c r="BD18" s="198">
        <f t="shared" si="6"/>
        <v>0.18906827984989918</v>
      </c>
      <c r="BE18" s="195">
        <v>135496</v>
      </c>
      <c r="BF18" s="195">
        <v>132707</v>
      </c>
      <c r="BG18" s="195">
        <v>36101</v>
      </c>
      <c r="BH18" s="195">
        <v>74068</v>
      </c>
      <c r="BI18" s="195">
        <v>149766</v>
      </c>
      <c r="BJ18" s="196">
        <f t="shared" si="26"/>
        <v>1.0220068045579738</v>
      </c>
      <c r="BK18" s="197">
        <f t="shared" si="13"/>
        <v>0.12854634646250762</v>
      </c>
      <c r="BL18" s="196">
        <f t="shared" si="27"/>
        <v>3.1478768131462311E-2</v>
      </c>
      <c r="BM18" s="198">
        <f t="shared" si="14"/>
        <v>1</v>
      </c>
    </row>
    <row r="19" spans="1:65" x14ac:dyDescent="0.25">
      <c r="A19" s="206" t="s">
        <v>208</v>
      </c>
      <c r="B19" s="194" t="s">
        <v>208</v>
      </c>
      <c r="C19" s="195">
        <v>219</v>
      </c>
      <c r="D19" s="195">
        <v>118</v>
      </c>
      <c r="E19" s="195">
        <v>0</v>
      </c>
      <c r="F19" s="195">
        <v>16</v>
      </c>
      <c r="G19" s="195">
        <v>216</v>
      </c>
      <c r="H19" s="196">
        <f t="shared" si="15"/>
        <v>12.5</v>
      </c>
      <c r="I19" s="197">
        <f t="shared" si="7"/>
        <v>0.83050847457627119</v>
      </c>
      <c r="J19" s="196">
        <f t="shared" si="16"/>
        <v>6.4829821717990272E-3</v>
      </c>
      <c r="K19" s="198">
        <f t="shared" si="0"/>
        <v>1.6003912067394251E-3</v>
      </c>
      <c r="L19" s="195">
        <v>4832</v>
      </c>
      <c r="M19" s="195">
        <v>4305</v>
      </c>
      <c r="N19" s="195">
        <v>0</v>
      </c>
      <c r="O19" s="195">
        <v>1650</v>
      </c>
      <c r="P19" s="195">
        <v>5328</v>
      </c>
      <c r="Q19" s="196">
        <f t="shared" si="17"/>
        <v>2.229090909090909</v>
      </c>
      <c r="R19" s="197">
        <f t="shared" si="8"/>
        <v>0.23763066202090588</v>
      </c>
      <c r="S19" s="196">
        <f t="shared" si="18"/>
        <v>5.5876584900317765E-2</v>
      </c>
      <c r="T19" s="198">
        <f t="shared" si="1"/>
        <v>3.947631643290582E-2</v>
      </c>
      <c r="U19" s="195">
        <v>13211</v>
      </c>
      <c r="V19" s="195">
        <v>12979</v>
      </c>
      <c r="W19" s="195">
        <v>0</v>
      </c>
      <c r="X19" s="195">
        <v>4308</v>
      </c>
      <c r="Y19" s="195">
        <v>12400</v>
      </c>
      <c r="Z19" s="196">
        <f t="shared" si="19"/>
        <v>1.8783658310120708</v>
      </c>
      <c r="AA19" s="197">
        <f t="shared" si="9"/>
        <v>-4.4610524693736053E-2</v>
      </c>
      <c r="AB19" s="196">
        <f t="shared" si="20"/>
        <v>2.2801997749222157E-2</v>
      </c>
      <c r="AC19" s="198">
        <f t="shared" si="2"/>
        <v>9.1874310016522562E-2</v>
      </c>
      <c r="AD19" s="195">
        <v>32574</v>
      </c>
      <c r="AE19" s="195">
        <v>39475</v>
      </c>
      <c r="AF19" s="195">
        <v>0</v>
      </c>
      <c r="AG19" s="195">
        <v>17369</v>
      </c>
      <c r="AH19" s="195">
        <v>55659</v>
      </c>
      <c r="AI19" s="196">
        <f t="shared" si="21"/>
        <v>2.2045022741666185</v>
      </c>
      <c r="AJ19" s="197">
        <f t="shared" si="10"/>
        <v>0.40998100063331222</v>
      </c>
      <c r="AK19" s="196">
        <f t="shared" si="22"/>
        <v>2.3997795922802111E-2</v>
      </c>
      <c r="AL19" s="198">
        <f t="shared" si="3"/>
        <v>0.41238969525884106</v>
      </c>
      <c r="AM19" s="195">
        <v>13378</v>
      </c>
      <c r="AN19" s="195">
        <v>16331</v>
      </c>
      <c r="AO19" s="195">
        <v>0</v>
      </c>
      <c r="AP19" s="195">
        <v>7933</v>
      </c>
      <c r="AQ19" s="195">
        <v>26168</v>
      </c>
      <c r="AR19" s="196">
        <f t="shared" si="23"/>
        <v>2.2986259926887684</v>
      </c>
      <c r="AS19" s="197">
        <f t="shared" si="11"/>
        <v>0.6023513563162084</v>
      </c>
      <c r="AT19" s="196">
        <f t="shared" si="24"/>
        <v>3.3332823812944876E-2</v>
      </c>
      <c r="AU19" s="198">
        <f t="shared" si="4"/>
        <v>0.19388443100906147</v>
      </c>
      <c r="AV19" s="195">
        <v>64214</v>
      </c>
      <c r="AW19" s="195">
        <v>73208</v>
      </c>
      <c r="AX19" s="195">
        <v>19744</v>
      </c>
      <c r="AY19" s="195">
        <v>31276</v>
      </c>
      <c r="AZ19" s="195">
        <v>99771</v>
      </c>
      <c r="BA19" s="196">
        <f t="shared" si="25"/>
        <v>2.1900179051029545</v>
      </c>
      <c r="BB19" s="197">
        <f t="shared" si="12"/>
        <v>0.36284285870396671</v>
      </c>
      <c r="BC19" s="196">
        <f t="shared" si="5"/>
        <v>1.6449412889927899E-2</v>
      </c>
      <c r="BD19" s="198">
        <f t="shared" si="6"/>
        <v>0.14628761104566301</v>
      </c>
      <c r="BE19" s="195">
        <v>103187</v>
      </c>
      <c r="BF19" s="195">
        <v>111075</v>
      </c>
      <c r="BG19" s="195">
        <v>27214</v>
      </c>
      <c r="BH19" s="195">
        <v>42715</v>
      </c>
      <c r="BI19" s="195">
        <v>134967</v>
      </c>
      <c r="BJ19" s="196">
        <f t="shared" si="26"/>
        <v>2.1597097038511062</v>
      </c>
      <c r="BK19" s="197">
        <f t="shared" si="13"/>
        <v>0.2150979068197163</v>
      </c>
      <c r="BL19" s="196">
        <f t="shared" si="27"/>
        <v>2.8368220413171705E-2</v>
      </c>
      <c r="BM19" s="198">
        <f t="shared" si="14"/>
        <v>1</v>
      </c>
    </row>
    <row r="20" spans="1:65" x14ac:dyDescent="0.25">
      <c r="A20" s="206" t="s">
        <v>230</v>
      </c>
      <c r="B20" s="194" t="s">
        <v>230</v>
      </c>
      <c r="C20" s="195">
        <v>167</v>
      </c>
      <c r="D20" s="195">
        <v>166</v>
      </c>
      <c r="E20" s="195">
        <v>0</v>
      </c>
      <c r="F20" s="195">
        <v>3</v>
      </c>
      <c r="G20" s="195">
        <v>145</v>
      </c>
      <c r="H20" s="196">
        <f t="shared" si="15"/>
        <v>47.333333333333336</v>
      </c>
      <c r="I20" s="197">
        <f t="shared" si="7"/>
        <v>-0.12650602409638556</v>
      </c>
      <c r="J20" s="196">
        <f t="shared" si="16"/>
        <v>4.3520019208836067E-3</v>
      </c>
      <c r="K20" s="198">
        <f t="shared" si="0"/>
        <v>1.5887799265874103E-3</v>
      </c>
      <c r="L20" s="195">
        <v>1550</v>
      </c>
      <c r="M20" s="195">
        <v>1495</v>
      </c>
      <c r="N20" s="195">
        <v>0</v>
      </c>
      <c r="O20" s="195">
        <v>338</v>
      </c>
      <c r="P20" s="195">
        <v>1379</v>
      </c>
      <c r="Q20" s="196">
        <f t="shared" si="17"/>
        <v>3.0798816568047336</v>
      </c>
      <c r="R20" s="197">
        <f t="shared" si="8"/>
        <v>-7.7591973244147128E-2</v>
      </c>
      <c r="S20" s="196">
        <f t="shared" si="18"/>
        <v>1.4462051534823236E-2</v>
      </c>
      <c r="T20" s="198">
        <f t="shared" si="1"/>
        <v>1.5109844956993371E-2</v>
      </c>
      <c r="U20" s="195">
        <v>7823</v>
      </c>
      <c r="V20" s="195">
        <v>5972</v>
      </c>
      <c r="W20" s="195">
        <v>0</v>
      </c>
      <c r="X20" s="195">
        <v>3535</v>
      </c>
      <c r="Y20" s="195">
        <v>7173</v>
      </c>
      <c r="Z20" s="196">
        <f t="shared" si="19"/>
        <v>1.0291371994342291</v>
      </c>
      <c r="AA20" s="197">
        <f t="shared" si="9"/>
        <v>0.20110515740120571</v>
      </c>
      <c r="AB20" s="196">
        <f t="shared" si="20"/>
        <v>1.3190220149610528E-2</v>
      </c>
      <c r="AC20" s="198">
        <f t="shared" si="2"/>
        <v>7.8595299402837895E-2</v>
      </c>
      <c r="AD20" s="195">
        <v>27100</v>
      </c>
      <c r="AE20" s="195">
        <v>30746</v>
      </c>
      <c r="AF20" s="195">
        <v>0</v>
      </c>
      <c r="AG20" s="195">
        <v>37138</v>
      </c>
      <c r="AH20" s="195">
        <v>52163</v>
      </c>
      <c r="AI20" s="196">
        <f t="shared" si="21"/>
        <v>0.40457213635629286</v>
      </c>
      <c r="AJ20" s="197">
        <f t="shared" si="10"/>
        <v>0.69657841670461207</v>
      </c>
      <c r="AK20" s="196">
        <f t="shared" si="22"/>
        <v>2.2490469263212177E-2</v>
      </c>
      <c r="AL20" s="198">
        <f t="shared" si="3"/>
        <v>0.57155536076261437</v>
      </c>
      <c r="AM20" s="195">
        <v>3934</v>
      </c>
      <c r="AN20" s="195">
        <v>2698</v>
      </c>
      <c r="AO20" s="195">
        <v>0</v>
      </c>
      <c r="AP20" s="195">
        <v>8189</v>
      </c>
      <c r="AQ20" s="195">
        <v>13329</v>
      </c>
      <c r="AR20" s="196">
        <f t="shared" si="23"/>
        <v>0.62767126633288561</v>
      </c>
      <c r="AS20" s="197">
        <f t="shared" si="11"/>
        <v>3.9403261675315049</v>
      </c>
      <c r="AT20" s="196">
        <f t="shared" si="24"/>
        <v>1.6978493144403174E-2</v>
      </c>
      <c r="AU20" s="198">
        <f t="shared" si="4"/>
        <v>0.14604722511367993</v>
      </c>
      <c r="AV20" s="195">
        <v>40574</v>
      </c>
      <c r="AW20" s="195">
        <v>41077</v>
      </c>
      <c r="AX20" s="195">
        <v>23734</v>
      </c>
      <c r="AY20" s="195">
        <v>49203</v>
      </c>
      <c r="AZ20" s="195">
        <v>74189</v>
      </c>
      <c r="BA20" s="196">
        <f t="shared" si="25"/>
        <v>0.50781456415259241</v>
      </c>
      <c r="BB20" s="197">
        <f t="shared" si="12"/>
        <v>0.80609586873432826</v>
      </c>
      <c r="BC20" s="196">
        <f t="shared" si="5"/>
        <v>1.9773620620418802E-2</v>
      </c>
      <c r="BD20" s="198">
        <f t="shared" si="6"/>
        <v>0.26005588122500412</v>
      </c>
      <c r="BE20" s="195">
        <v>56137</v>
      </c>
      <c r="BF20" s="195">
        <v>53107</v>
      </c>
      <c r="BG20" s="195">
        <v>29463</v>
      </c>
      <c r="BH20" s="195">
        <v>60951</v>
      </c>
      <c r="BI20" s="195">
        <v>91265</v>
      </c>
      <c r="BJ20" s="196">
        <f t="shared" si="26"/>
        <v>0.49735033059342748</v>
      </c>
      <c r="BK20" s="197">
        <f t="shared" si="13"/>
        <v>0.71851168395880016</v>
      </c>
      <c r="BL20" s="196">
        <f t="shared" si="27"/>
        <v>1.9182656768010814E-2</v>
      </c>
      <c r="BM20" s="198">
        <f t="shared" si="14"/>
        <v>1</v>
      </c>
    </row>
    <row r="21" spans="1:65" x14ac:dyDescent="0.25">
      <c r="A21" s="206" t="s">
        <v>220</v>
      </c>
      <c r="B21" s="194" t="s">
        <v>220</v>
      </c>
      <c r="C21" s="195">
        <v>502</v>
      </c>
      <c r="D21" s="195">
        <v>439</v>
      </c>
      <c r="E21" s="195">
        <v>0</v>
      </c>
      <c r="F21" s="195">
        <v>11</v>
      </c>
      <c r="G21" s="195">
        <v>84</v>
      </c>
      <c r="H21" s="196">
        <f t="shared" si="15"/>
        <v>6.6363636363636367</v>
      </c>
      <c r="I21" s="197">
        <f t="shared" si="7"/>
        <v>-0.80865603644646922</v>
      </c>
      <c r="J21" s="196">
        <f t="shared" si="16"/>
        <v>2.5211597334773997E-3</v>
      </c>
      <c r="K21" s="198">
        <f t="shared" si="0"/>
        <v>1.3474494706448509E-3</v>
      </c>
      <c r="L21" s="195">
        <v>3880</v>
      </c>
      <c r="M21" s="195">
        <v>4323</v>
      </c>
      <c r="N21" s="195">
        <v>0</v>
      </c>
      <c r="O21" s="195">
        <v>170</v>
      </c>
      <c r="P21" s="195">
        <v>451</v>
      </c>
      <c r="Q21" s="196">
        <f t="shared" si="17"/>
        <v>1.6529411764705881</v>
      </c>
      <c r="R21" s="197">
        <f t="shared" si="8"/>
        <v>-0.89567430025445294</v>
      </c>
      <c r="S21" s="196">
        <f t="shared" si="18"/>
        <v>4.7297935041372583E-3</v>
      </c>
      <c r="T21" s="198">
        <f t="shared" si="1"/>
        <v>7.2345203721527109E-3</v>
      </c>
      <c r="U21" s="195">
        <v>9146</v>
      </c>
      <c r="V21" s="195">
        <v>7634</v>
      </c>
      <c r="W21" s="195">
        <v>0</v>
      </c>
      <c r="X21" s="195">
        <v>1968</v>
      </c>
      <c r="Y21" s="195">
        <v>5060</v>
      </c>
      <c r="Z21" s="196">
        <f t="shared" si="19"/>
        <v>1.571138211382114</v>
      </c>
      <c r="AA21" s="197">
        <f t="shared" si="9"/>
        <v>-0.33717579250720464</v>
      </c>
      <c r="AB21" s="196">
        <f t="shared" si="20"/>
        <v>9.3046861783116219E-3</v>
      </c>
      <c r="AC21" s="198">
        <f t="shared" si="2"/>
        <v>8.1167789541225541E-2</v>
      </c>
      <c r="AD21" s="195">
        <v>23880</v>
      </c>
      <c r="AE21" s="195">
        <v>28904</v>
      </c>
      <c r="AF21" s="195">
        <v>0</v>
      </c>
      <c r="AG21" s="195">
        <v>10200</v>
      </c>
      <c r="AH21" s="195">
        <v>29706</v>
      </c>
      <c r="AI21" s="196">
        <f t="shared" si="21"/>
        <v>1.9123529411764704</v>
      </c>
      <c r="AJ21" s="197">
        <f t="shared" si="10"/>
        <v>2.7747024633268724E-2</v>
      </c>
      <c r="AK21" s="196">
        <f t="shared" si="22"/>
        <v>1.2807965031401202E-2</v>
      </c>
      <c r="AL21" s="198">
        <f t="shared" si="3"/>
        <v>0.47651588065447548</v>
      </c>
      <c r="AM21" s="195">
        <v>3135</v>
      </c>
      <c r="AN21" s="195">
        <v>3163</v>
      </c>
      <c r="AO21" s="195">
        <v>0</v>
      </c>
      <c r="AP21" s="195">
        <v>2622</v>
      </c>
      <c r="AQ21" s="195">
        <v>5634</v>
      </c>
      <c r="AR21" s="196">
        <f t="shared" si="23"/>
        <v>1.1487414187643021</v>
      </c>
      <c r="AS21" s="197">
        <f t="shared" si="11"/>
        <v>0.78122036041732534</v>
      </c>
      <c r="AT21" s="196">
        <f t="shared" si="24"/>
        <v>7.1765946714357773E-3</v>
      </c>
      <c r="AU21" s="198">
        <f t="shared" si="4"/>
        <v>9.037536092396535E-2</v>
      </c>
      <c r="AV21" s="195">
        <v>40543</v>
      </c>
      <c r="AW21" s="195">
        <v>44463</v>
      </c>
      <c r="AX21" s="195">
        <v>18286</v>
      </c>
      <c r="AY21" s="195">
        <v>14971</v>
      </c>
      <c r="AZ21" s="195">
        <v>40935</v>
      </c>
      <c r="BA21" s="196">
        <f t="shared" si="25"/>
        <v>1.7342862868211877</v>
      </c>
      <c r="BB21" s="197">
        <f t="shared" si="12"/>
        <v>-7.9346872680655878E-2</v>
      </c>
      <c r="BC21" s="196">
        <f t="shared" si="5"/>
        <v>1.5234702395928969E-2</v>
      </c>
      <c r="BD21" s="198">
        <f t="shared" si="6"/>
        <v>0.29332691690728263</v>
      </c>
      <c r="BE21" s="195">
        <v>68669</v>
      </c>
      <c r="BF21" s="195">
        <v>74390</v>
      </c>
      <c r="BG21" s="195">
        <v>28784</v>
      </c>
      <c r="BH21" s="195">
        <v>25400</v>
      </c>
      <c r="BI21" s="195">
        <v>62340</v>
      </c>
      <c r="BJ21" s="196">
        <f t="shared" si="26"/>
        <v>1.4543307086614172</v>
      </c>
      <c r="BK21" s="197">
        <f t="shared" si="13"/>
        <v>-0.16198413765291031</v>
      </c>
      <c r="BL21" s="196">
        <f t="shared" si="27"/>
        <v>1.3103016741552558E-2</v>
      </c>
      <c r="BM21" s="198">
        <f t="shared" si="14"/>
        <v>1</v>
      </c>
    </row>
    <row r="22" spans="1:65" x14ac:dyDescent="0.25">
      <c r="A22" s="206" t="s">
        <v>232</v>
      </c>
      <c r="B22" s="194" t="s">
        <v>232</v>
      </c>
      <c r="C22" s="195">
        <v>3</v>
      </c>
      <c r="D22" s="195">
        <v>13</v>
      </c>
      <c r="E22" s="195">
        <v>0</v>
      </c>
      <c r="F22" s="195">
        <v>0</v>
      </c>
      <c r="G22" s="195">
        <v>137</v>
      </c>
      <c r="H22" s="196" t="str">
        <f t="shared" si="15"/>
        <v>-</v>
      </c>
      <c r="I22" s="197">
        <f t="shared" si="7"/>
        <v>9.5384615384615383</v>
      </c>
      <c r="J22" s="196">
        <f t="shared" si="16"/>
        <v>4.1118914700762352E-3</v>
      </c>
      <c r="K22" s="198">
        <f t="shared" si="0"/>
        <v>2.6830128079589517E-3</v>
      </c>
      <c r="L22" s="195">
        <v>1898</v>
      </c>
      <c r="M22" s="195">
        <v>909</v>
      </c>
      <c r="N22" s="195">
        <v>0</v>
      </c>
      <c r="O22" s="195">
        <v>463</v>
      </c>
      <c r="P22" s="195">
        <v>1313</v>
      </c>
      <c r="Q22" s="196">
        <f t="shared" si="17"/>
        <v>1.83585313174946</v>
      </c>
      <c r="R22" s="197">
        <f t="shared" si="8"/>
        <v>0.44444444444444442</v>
      </c>
      <c r="S22" s="196">
        <f t="shared" si="18"/>
        <v>1.376988663177876E-2</v>
      </c>
      <c r="T22" s="198">
        <f t="shared" si="1"/>
        <v>2.5713838079197839E-2</v>
      </c>
      <c r="U22" s="195">
        <v>2063</v>
      </c>
      <c r="V22" s="195">
        <v>1606</v>
      </c>
      <c r="W22" s="195">
        <v>0</v>
      </c>
      <c r="X22" s="195">
        <v>640</v>
      </c>
      <c r="Y22" s="195">
        <v>2587</v>
      </c>
      <c r="Z22" s="196">
        <f t="shared" si="19"/>
        <v>3.0421874999999998</v>
      </c>
      <c r="AA22" s="197">
        <f t="shared" si="9"/>
        <v>0.61083437110834371</v>
      </c>
      <c r="AB22" s="196">
        <f t="shared" si="20"/>
        <v>4.7571587239707844E-3</v>
      </c>
      <c r="AC22" s="198">
        <f t="shared" si="2"/>
        <v>5.0663898789706632E-2</v>
      </c>
      <c r="AD22" s="195">
        <v>8729</v>
      </c>
      <c r="AE22" s="195">
        <v>11750</v>
      </c>
      <c r="AF22" s="195">
        <v>0</v>
      </c>
      <c r="AG22" s="195">
        <v>8334</v>
      </c>
      <c r="AH22" s="195">
        <v>23167</v>
      </c>
      <c r="AI22" s="196">
        <f t="shared" si="21"/>
        <v>1.7798176145908329</v>
      </c>
      <c r="AJ22" s="197">
        <f t="shared" si="10"/>
        <v>0.97165957446808515</v>
      </c>
      <c r="AK22" s="196">
        <f t="shared" si="22"/>
        <v>9.9886260648512637E-3</v>
      </c>
      <c r="AL22" s="198">
        <f t="shared" si="3"/>
        <v>0.45370334103638715</v>
      </c>
      <c r="AM22" s="195">
        <v>1059</v>
      </c>
      <c r="AN22" s="195">
        <v>1464</v>
      </c>
      <c r="AO22" s="195">
        <v>0</v>
      </c>
      <c r="AP22" s="195">
        <v>3868</v>
      </c>
      <c r="AQ22" s="195">
        <v>7842</v>
      </c>
      <c r="AR22" s="196">
        <f t="shared" si="23"/>
        <v>1.0274043433298861</v>
      </c>
      <c r="AS22" s="197">
        <f t="shared" si="11"/>
        <v>4.3565573770491799</v>
      </c>
      <c r="AT22" s="196">
        <f t="shared" si="24"/>
        <v>9.9891472157258368E-3</v>
      </c>
      <c r="AU22" s="198">
        <f t="shared" si="4"/>
        <v>0.15357800321178175</v>
      </c>
      <c r="AV22" s="195">
        <v>13752</v>
      </c>
      <c r="AW22" s="195">
        <v>15742</v>
      </c>
      <c r="AX22" s="195">
        <v>5212</v>
      </c>
      <c r="AY22" s="195">
        <v>13305</v>
      </c>
      <c r="AZ22" s="195">
        <v>35046</v>
      </c>
      <c r="BA22" s="196">
        <f t="shared" si="25"/>
        <v>1.6340473506200675</v>
      </c>
      <c r="BB22" s="197">
        <f t="shared" si="12"/>
        <v>1.2262736628128574</v>
      </c>
      <c r="BC22" s="196">
        <f t="shared" si="5"/>
        <v>4.3422984188768348E-3</v>
      </c>
      <c r="BD22" s="198">
        <f t="shared" si="6"/>
        <v>0.10207199091300771</v>
      </c>
      <c r="BE22" s="195">
        <v>21450</v>
      </c>
      <c r="BF22" s="195">
        <v>25367</v>
      </c>
      <c r="BG22" s="195">
        <v>8090</v>
      </c>
      <c r="BH22" s="195">
        <v>20409</v>
      </c>
      <c r="BI22" s="195">
        <v>51062</v>
      </c>
      <c r="BJ22" s="196">
        <f t="shared" si="26"/>
        <v>1.5019354206477535</v>
      </c>
      <c r="BK22" s="197">
        <f t="shared" si="13"/>
        <v>1.0129301848858754</v>
      </c>
      <c r="BL22" s="196">
        <f t="shared" si="27"/>
        <v>1.0732535143682335E-2</v>
      </c>
      <c r="BM22" s="198">
        <f t="shared" si="14"/>
        <v>1</v>
      </c>
    </row>
    <row r="23" spans="1:65" x14ac:dyDescent="0.25">
      <c r="A23" s="206" t="s">
        <v>212</v>
      </c>
      <c r="B23" s="194" t="s">
        <v>212</v>
      </c>
      <c r="C23" s="195">
        <v>228</v>
      </c>
      <c r="D23" s="195">
        <v>233</v>
      </c>
      <c r="E23" s="195">
        <v>0</v>
      </c>
      <c r="F23" s="195">
        <v>54</v>
      </c>
      <c r="G23" s="195">
        <v>170</v>
      </c>
      <c r="H23" s="196">
        <f t="shared" si="15"/>
        <v>2.1481481481481484</v>
      </c>
      <c r="I23" s="197">
        <f t="shared" si="7"/>
        <v>-0.27038626609442062</v>
      </c>
      <c r="J23" s="196">
        <f t="shared" si="16"/>
        <v>5.1023470796566417E-3</v>
      </c>
      <c r="K23" s="198">
        <f t="shared" si="0"/>
        <v>3.8438927327816216E-3</v>
      </c>
      <c r="L23" s="195">
        <v>1402</v>
      </c>
      <c r="M23" s="195">
        <v>909</v>
      </c>
      <c r="N23" s="195">
        <v>0</v>
      </c>
      <c r="O23" s="195">
        <v>474</v>
      </c>
      <c r="P23" s="195">
        <v>975</v>
      </c>
      <c r="Q23" s="196">
        <f t="shared" si="17"/>
        <v>1.0569620253164556</v>
      </c>
      <c r="R23" s="197">
        <f t="shared" si="8"/>
        <v>7.2607260726072598E-2</v>
      </c>
      <c r="S23" s="196">
        <f t="shared" si="18"/>
        <v>1.0225163340429772E-2</v>
      </c>
      <c r="T23" s="198">
        <f t="shared" si="1"/>
        <v>2.2045855379188711E-2</v>
      </c>
      <c r="U23" s="195">
        <v>4468</v>
      </c>
      <c r="V23" s="195">
        <v>3783</v>
      </c>
      <c r="W23" s="195">
        <v>0</v>
      </c>
      <c r="X23" s="195">
        <v>2169</v>
      </c>
      <c r="Y23" s="195">
        <v>3409</v>
      </c>
      <c r="Z23" s="196">
        <f t="shared" si="19"/>
        <v>0.57169202397418162</v>
      </c>
      <c r="AA23" s="197">
        <f t="shared" si="9"/>
        <v>-9.886333597673802E-2</v>
      </c>
      <c r="AB23" s="196">
        <f t="shared" si="20"/>
        <v>6.2687105102498661E-3</v>
      </c>
      <c r="AC23" s="198">
        <f t="shared" si="2"/>
        <v>7.7081354859132631E-2</v>
      </c>
      <c r="AD23" s="195">
        <v>21362</v>
      </c>
      <c r="AE23" s="195">
        <v>19230</v>
      </c>
      <c r="AF23" s="195">
        <v>0</v>
      </c>
      <c r="AG23" s="195">
        <v>14214</v>
      </c>
      <c r="AH23" s="195">
        <v>21095</v>
      </c>
      <c r="AI23" s="196">
        <f t="shared" si="21"/>
        <v>0.48410018291824963</v>
      </c>
      <c r="AJ23" s="197">
        <f t="shared" si="10"/>
        <v>9.6983879355174274E-2</v>
      </c>
      <c r="AK23" s="196">
        <f t="shared" si="22"/>
        <v>9.0952677013872059E-3</v>
      </c>
      <c r="AL23" s="198">
        <f t="shared" si="3"/>
        <v>0.47698186587075475</v>
      </c>
      <c r="AM23" s="195">
        <v>12231</v>
      </c>
      <c r="AN23" s="195">
        <v>11581</v>
      </c>
      <c r="AO23" s="195">
        <v>0</v>
      </c>
      <c r="AP23" s="195">
        <v>10260</v>
      </c>
      <c r="AQ23" s="195">
        <v>13297</v>
      </c>
      <c r="AR23" s="196">
        <f t="shared" si="23"/>
        <v>0.2960038986354776</v>
      </c>
      <c r="AS23" s="197">
        <f t="shared" si="11"/>
        <v>0.14817373283826951</v>
      </c>
      <c r="AT23" s="196">
        <f t="shared" si="24"/>
        <v>1.6937731513326507E-2</v>
      </c>
      <c r="AU23" s="198">
        <f t="shared" si="4"/>
        <v>0.30066024510468953</v>
      </c>
      <c r="AV23" s="195">
        <v>39691</v>
      </c>
      <c r="AW23" s="195">
        <v>35736</v>
      </c>
      <c r="AX23" s="195">
        <v>10240</v>
      </c>
      <c r="AY23" s="195">
        <v>27171</v>
      </c>
      <c r="AZ23" s="195">
        <v>38946</v>
      </c>
      <c r="BA23" s="196">
        <f t="shared" si="25"/>
        <v>0.43336645688417796</v>
      </c>
      <c r="BB23" s="197">
        <f t="shared" si="12"/>
        <v>8.9825386165211629E-2</v>
      </c>
      <c r="BC23" s="196">
        <f t="shared" si="5"/>
        <v>8.5313000401570967E-3</v>
      </c>
      <c r="BD23" s="198">
        <f t="shared" si="6"/>
        <v>0.23153800931578708</v>
      </c>
      <c r="BE23" s="195">
        <v>47361</v>
      </c>
      <c r="BF23" s="195">
        <v>41827</v>
      </c>
      <c r="BG23" s="195">
        <v>11898</v>
      </c>
      <c r="BH23" s="195">
        <v>31225</v>
      </c>
      <c r="BI23" s="195">
        <v>44226</v>
      </c>
      <c r="BJ23" s="196">
        <f t="shared" si="26"/>
        <v>0.41636509207365902</v>
      </c>
      <c r="BK23" s="197">
        <f t="shared" si="13"/>
        <v>5.7355296817845014E-2</v>
      </c>
      <c r="BL23" s="196">
        <f t="shared" si="27"/>
        <v>9.2957012898925804E-3</v>
      </c>
      <c r="BM23" s="198">
        <f t="shared" si="14"/>
        <v>1</v>
      </c>
    </row>
    <row r="24" spans="1:65" x14ac:dyDescent="0.25">
      <c r="A24" s="206" t="s">
        <v>226</v>
      </c>
      <c r="B24" s="194" t="s">
        <v>226</v>
      </c>
      <c r="C24" s="195">
        <v>496</v>
      </c>
      <c r="D24" s="195">
        <v>382</v>
      </c>
      <c r="E24" s="195">
        <v>0</v>
      </c>
      <c r="F24" s="195">
        <v>30</v>
      </c>
      <c r="G24" s="195">
        <v>78</v>
      </c>
      <c r="H24" s="196">
        <f t="shared" si="15"/>
        <v>1.6</v>
      </c>
      <c r="I24" s="197">
        <f t="shared" si="7"/>
        <v>-0.79581151832460728</v>
      </c>
      <c r="J24" s="196">
        <f t="shared" si="16"/>
        <v>2.3410768953718709E-3</v>
      </c>
      <c r="K24" s="198">
        <f t="shared" si="0"/>
        <v>1.3744009021708487E-3</v>
      </c>
      <c r="L24" s="195">
        <v>2568</v>
      </c>
      <c r="M24" s="195">
        <v>1698</v>
      </c>
      <c r="N24" s="195">
        <v>0</v>
      </c>
      <c r="O24" s="195">
        <v>152</v>
      </c>
      <c r="P24" s="195">
        <v>423</v>
      </c>
      <c r="Q24" s="196">
        <f t="shared" si="17"/>
        <v>1.7828947368421053</v>
      </c>
      <c r="R24" s="197">
        <f t="shared" si="8"/>
        <v>-0.75088339222614842</v>
      </c>
      <c r="S24" s="196">
        <f t="shared" si="18"/>
        <v>4.4361477876941474E-3</v>
      </c>
      <c r="T24" s="198">
        <f t="shared" si="1"/>
        <v>7.4534818156188325E-3</v>
      </c>
      <c r="U24" s="195">
        <v>11893</v>
      </c>
      <c r="V24" s="195">
        <v>8870</v>
      </c>
      <c r="W24" s="195">
        <v>0</v>
      </c>
      <c r="X24" s="195">
        <v>1581</v>
      </c>
      <c r="Y24" s="195">
        <v>2952</v>
      </c>
      <c r="Z24" s="196">
        <f t="shared" si="19"/>
        <v>0.86717267552182165</v>
      </c>
      <c r="AA24" s="197">
        <f t="shared" si="9"/>
        <v>-0.66719278466741827</v>
      </c>
      <c r="AB24" s="196">
        <f t="shared" si="20"/>
        <v>5.4283465609438553E-3</v>
      </c>
      <c r="AC24" s="198">
        <f t="shared" si="2"/>
        <v>5.2015787989850577E-2</v>
      </c>
      <c r="AD24" s="195">
        <v>45539</v>
      </c>
      <c r="AE24" s="195">
        <v>42581</v>
      </c>
      <c r="AF24" s="195">
        <v>0</v>
      </c>
      <c r="AG24" s="195">
        <v>8542</v>
      </c>
      <c r="AH24" s="195">
        <v>26059</v>
      </c>
      <c r="AI24" s="196">
        <f t="shared" si="21"/>
        <v>2.0506907047529852</v>
      </c>
      <c r="AJ24" s="197">
        <f t="shared" si="10"/>
        <v>-0.38801343322138981</v>
      </c>
      <c r="AK24" s="196">
        <f t="shared" si="22"/>
        <v>1.1235533587601289E-2</v>
      </c>
      <c r="AL24" s="198">
        <f t="shared" si="3"/>
        <v>0.45917324499577106</v>
      </c>
      <c r="AM24" s="195">
        <v>7063</v>
      </c>
      <c r="AN24" s="195">
        <v>6570</v>
      </c>
      <c r="AO24" s="195">
        <v>0</v>
      </c>
      <c r="AP24" s="195">
        <v>2179</v>
      </c>
      <c r="AQ24" s="195">
        <v>5762</v>
      </c>
      <c r="AR24" s="196">
        <f t="shared" si="23"/>
        <v>1.6443322625057366</v>
      </c>
      <c r="AS24" s="197">
        <f t="shared" si="11"/>
        <v>-0.12298325722983261</v>
      </c>
      <c r="AT24" s="196">
        <f t="shared" si="24"/>
        <v>7.3396411957424475E-3</v>
      </c>
      <c r="AU24" s="198">
        <f t="shared" si="4"/>
        <v>0.10152946151677474</v>
      </c>
      <c r="AV24" s="195">
        <v>67559</v>
      </c>
      <c r="AW24" s="195">
        <v>60101</v>
      </c>
      <c r="AX24" s="195">
        <v>25540</v>
      </c>
      <c r="AY24" s="195">
        <v>12484</v>
      </c>
      <c r="AZ24" s="195">
        <v>35274</v>
      </c>
      <c r="BA24" s="196">
        <f t="shared" si="25"/>
        <v>1.8255366869593077</v>
      </c>
      <c r="BB24" s="197">
        <f t="shared" si="12"/>
        <v>-0.41308796858621322</v>
      </c>
      <c r="BC24" s="196">
        <f t="shared" si="5"/>
        <v>2.1278262014219944E-2</v>
      </c>
      <c r="BD24" s="198">
        <f t="shared" si="6"/>
        <v>0.4500281928390189</v>
      </c>
      <c r="BE24" s="195">
        <v>119807</v>
      </c>
      <c r="BF24" s="195">
        <v>106028</v>
      </c>
      <c r="BG24" s="195">
        <v>42711</v>
      </c>
      <c r="BH24" s="195">
        <v>22147</v>
      </c>
      <c r="BI24" s="195">
        <v>56752</v>
      </c>
      <c r="BJ24" s="196">
        <f t="shared" si="26"/>
        <v>1.5625141102632409</v>
      </c>
      <c r="BK24" s="197">
        <f t="shared" si="13"/>
        <v>-0.4647451616554118</v>
      </c>
      <c r="BL24" s="196">
        <f t="shared" si="27"/>
        <v>1.1928495446207745E-2</v>
      </c>
      <c r="BM24" s="198">
        <f t="shared" si="14"/>
        <v>1</v>
      </c>
    </row>
    <row r="25" spans="1:65" x14ac:dyDescent="0.25">
      <c r="A25" s="206" t="s">
        <v>247</v>
      </c>
      <c r="B25" s="194" t="s">
        <v>384</v>
      </c>
      <c r="C25" s="195">
        <v>203</v>
      </c>
      <c r="D25" s="195">
        <v>234</v>
      </c>
      <c r="E25" s="195">
        <v>0</v>
      </c>
      <c r="F25" s="195">
        <v>12</v>
      </c>
      <c r="G25" s="195">
        <v>173</v>
      </c>
      <c r="H25" s="196">
        <f t="shared" si="15"/>
        <v>13.416666666666666</v>
      </c>
      <c r="I25" s="197">
        <f t="shared" si="7"/>
        <v>-0.26068376068376065</v>
      </c>
      <c r="J25" s="196">
        <f t="shared" si="16"/>
        <v>5.1923884987094063E-3</v>
      </c>
      <c r="K25" s="198">
        <f t="shared" si="0"/>
        <v>6.5265778850869581E-3</v>
      </c>
      <c r="L25" s="195">
        <v>814</v>
      </c>
      <c r="M25" s="195">
        <v>687</v>
      </c>
      <c r="N25" s="195">
        <v>0</v>
      </c>
      <c r="O25" s="195">
        <v>94</v>
      </c>
      <c r="P25" s="195">
        <v>487</v>
      </c>
      <c r="Q25" s="196">
        <f t="shared" si="17"/>
        <v>4.1808510638297873</v>
      </c>
      <c r="R25" s="197">
        <f t="shared" si="8"/>
        <v>-0.29112081513828236</v>
      </c>
      <c r="S25" s="196">
        <f t="shared" si="18"/>
        <v>5.107337996706973E-3</v>
      </c>
      <c r="T25" s="198">
        <f t="shared" si="1"/>
        <v>1.837250537593843E-2</v>
      </c>
      <c r="U25" s="195">
        <v>1728</v>
      </c>
      <c r="V25" s="195">
        <v>1469</v>
      </c>
      <c r="W25" s="195">
        <v>0</v>
      </c>
      <c r="X25" s="195">
        <v>778</v>
      </c>
      <c r="Y25" s="195">
        <v>2045</v>
      </c>
      <c r="Z25" s="196">
        <f t="shared" si="19"/>
        <v>1.6285347043701801</v>
      </c>
      <c r="AA25" s="197">
        <f t="shared" si="9"/>
        <v>0.39210347174948934</v>
      </c>
      <c r="AB25" s="196">
        <f t="shared" si="20"/>
        <v>3.7604907578354285E-3</v>
      </c>
      <c r="AC25" s="198">
        <f t="shared" si="2"/>
        <v>7.7149432225449885E-2</v>
      </c>
      <c r="AD25" s="195">
        <v>4862</v>
      </c>
      <c r="AE25" s="195">
        <v>5525</v>
      </c>
      <c r="AF25" s="195">
        <v>0</v>
      </c>
      <c r="AG25" s="195">
        <v>2884</v>
      </c>
      <c r="AH25" s="195">
        <v>8599</v>
      </c>
      <c r="AI25" s="196">
        <f t="shared" si="21"/>
        <v>1.9816227461858529</v>
      </c>
      <c r="AJ25" s="197">
        <f t="shared" si="10"/>
        <v>0.55638009049773762</v>
      </c>
      <c r="AK25" s="196">
        <f t="shared" si="22"/>
        <v>3.707523439878103E-3</v>
      </c>
      <c r="AL25" s="198">
        <f t="shared" si="3"/>
        <v>0.32440487418417774</v>
      </c>
      <c r="AM25" s="195">
        <v>6531</v>
      </c>
      <c r="AN25" s="195">
        <v>5261</v>
      </c>
      <c r="AO25" s="195">
        <v>0</v>
      </c>
      <c r="AP25" s="195">
        <v>2765</v>
      </c>
      <c r="AQ25" s="195">
        <v>10902</v>
      </c>
      <c r="AR25" s="196">
        <f t="shared" si="23"/>
        <v>2.9428571428571431</v>
      </c>
      <c r="AS25" s="197">
        <f t="shared" si="11"/>
        <v>1.072229614141798</v>
      </c>
      <c r="AT25" s="196">
        <f t="shared" si="24"/>
        <v>1.388697818743217E-2</v>
      </c>
      <c r="AU25" s="198">
        <f t="shared" si="4"/>
        <v>0.41128758441166485</v>
      </c>
      <c r="AV25" s="195">
        <v>14138</v>
      </c>
      <c r="AW25" s="195">
        <v>13176</v>
      </c>
      <c r="AX25" s="195">
        <v>3740</v>
      </c>
      <c r="AY25" s="195">
        <v>6533</v>
      </c>
      <c r="AZ25" s="195">
        <v>22206</v>
      </c>
      <c r="BA25" s="196">
        <f t="shared" si="25"/>
        <v>2.3990509719883666</v>
      </c>
      <c r="BB25" s="197">
        <f t="shared" si="12"/>
        <v>0.68533697632058277</v>
      </c>
      <c r="BC25" s="196">
        <f t="shared" si="5"/>
        <v>3.1159240381042519E-3</v>
      </c>
      <c r="BD25" s="198">
        <f t="shared" si="6"/>
        <v>0.14109480514581055</v>
      </c>
      <c r="BE25" s="195">
        <v>17417</v>
      </c>
      <c r="BF25" s="195">
        <v>17037</v>
      </c>
      <c r="BG25" s="195">
        <v>4482</v>
      </c>
      <c r="BH25" s="195">
        <v>7560</v>
      </c>
      <c r="BI25" s="195">
        <v>26507</v>
      </c>
      <c r="BJ25" s="196">
        <f t="shared" si="26"/>
        <v>2.5062169312169313</v>
      </c>
      <c r="BK25" s="197">
        <f t="shared" si="13"/>
        <v>0.55584903445442269</v>
      </c>
      <c r="BL25" s="196">
        <f t="shared" si="27"/>
        <v>5.5714094444711849E-3</v>
      </c>
      <c r="BM25" s="198">
        <f t="shared" si="14"/>
        <v>1</v>
      </c>
    </row>
    <row r="26" spans="1:65" x14ac:dyDescent="0.25">
      <c r="A26" s="206" t="s">
        <v>222</v>
      </c>
      <c r="B26" s="194" t="s">
        <v>222</v>
      </c>
      <c r="C26" s="195">
        <v>366</v>
      </c>
      <c r="D26" s="195">
        <v>114</v>
      </c>
      <c r="E26" s="195">
        <v>0</v>
      </c>
      <c r="F26" s="195">
        <v>5</v>
      </c>
      <c r="G26" s="195">
        <v>103</v>
      </c>
      <c r="H26" s="196">
        <f t="shared" si="15"/>
        <v>19.600000000000001</v>
      </c>
      <c r="I26" s="197">
        <f t="shared" si="7"/>
        <v>-9.6491228070175405E-2</v>
      </c>
      <c r="J26" s="196">
        <f t="shared" si="16"/>
        <v>3.0914220541449068E-3</v>
      </c>
      <c r="K26" s="198">
        <f t="shared" si="0"/>
        <v>1.8511529267985838E-3</v>
      </c>
      <c r="L26" s="195">
        <v>1639</v>
      </c>
      <c r="M26" s="195">
        <v>1235</v>
      </c>
      <c r="N26" s="195">
        <v>0</v>
      </c>
      <c r="O26" s="195">
        <v>321</v>
      </c>
      <c r="P26" s="195">
        <v>760</v>
      </c>
      <c r="Q26" s="196">
        <f t="shared" si="17"/>
        <v>1.3676012461059188</v>
      </c>
      <c r="R26" s="197">
        <f t="shared" si="8"/>
        <v>-0.38461538461538458</v>
      </c>
      <c r="S26" s="196">
        <f t="shared" si="18"/>
        <v>7.9703837320273096E-3</v>
      </c>
      <c r="T26" s="198">
        <f t="shared" si="1"/>
        <v>1.3658992469581783E-2</v>
      </c>
      <c r="U26" s="195">
        <v>9365</v>
      </c>
      <c r="V26" s="195">
        <v>9449</v>
      </c>
      <c r="W26" s="195">
        <v>0</v>
      </c>
      <c r="X26" s="195">
        <v>2047</v>
      </c>
      <c r="Y26" s="195">
        <v>4429</v>
      </c>
      <c r="Z26" s="196">
        <f t="shared" si="19"/>
        <v>1.1636541279921837</v>
      </c>
      <c r="AA26" s="197">
        <f t="shared" si="9"/>
        <v>-0.53127315059794689</v>
      </c>
      <c r="AB26" s="196">
        <f t="shared" si="20"/>
        <v>8.1443587122020118E-3</v>
      </c>
      <c r="AC26" s="198">
        <f t="shared" si="2"/>
        <v>7.9599575852339108E-2</v>
      </c>
      <c r="AD26" s="195">
        <v>24396</v>
      </c>
      <c r="AE26" s="195">
        <v>26930</v>
      </c>
      <c r="AF26" s="195">
        <v>0</v>
      </c>
      <c r="AG26" s="195">
        <v>6978</v>
      </c>
      <c r="AH26" s="195">
        <v>21619</v>
      </c>
      <c r="AI26" s="196">
        <f t="shared" si="21"/>
        <v>2.098165663513901</v>
      </c>
      <c r="AJ26" s="197">
        <f t="shared" si="10"/>
        <v>-0.19721500185666541</v>
      </c>
      <c r="AK26" s="196">
        <f t="shared" si="22"/>
        <v>9.3211942373211659E-3</v>
      </c>
      <c r="AL26" s="198">
        <f t="shared" si="3"/>
        <v>0.38854441868406392</v>
      </c>
      <c r="AM26" s="195">
        <v>4078</v>
      </c>
      <c r="AN26" s="195">
        <v>3853</v>
      </c>
      <c r="AO26" s="195">
        <v>0</v>
      </c>
      <c r="AP26" s="195">
        <v>1910</v>
      </c>
      <c r="AQ26" s="195">
        <v>6692</v>
      </c>
      <c r="AR26" s="196">
        <f t="shared" si="23"/>
        <v>2.5036649214659685</v>
      </c>
      <c r="AS26" s="197">
        <f t="shared" si="11"/>
        <v>0.73682844536724623</v>
      </c>
      <c r="AT26" s="196">
        <f t="shared" si="24"/>
        <v>8.5242760989080978E-3</v>
      </c>
      <c r="AU26" s="198">
        <f t="shared" si="4"/>
        <v>0.12027102316637012</v>
      </c>
      <c r="AV26" s="195">
        <v>39844</v>
      </c>
      <c r="AW26" s="195">
        <v>41581</v>
      </c>
      <c r="AX26" s="195">
        <v>18654</v>
      </c>
      <c r="AY26" s="195">
        <v>11261</v>
      </c>
      <c r="AZ26" s="195">
        <v>33603</v>
      </c>
      <c r="BA26" s="196">
        <f t="shared" si="25"/>
        <v>1.9840156291625966</v>
      </c>
      <c r="BB26" s="197">
        <f t="shared" si="12"/>
        <v>-0.19186647747769414</v>
      </c>
      <c r="BC26" s="196">
        <f t="shared" si="5"/>
        <v>1.5541295991122115E-2</v>
      </c>
      <c r="BD26" s="198">
        <f t="shared" si="6"/>
        <v>0.33525637569418237</v>
      </c>
      <c r="BE26" s="195">
        <v>84450</v>
      </c>
      <c r="BF26" s="195">
        <v>84811</v>
      </c>
      <c r="BG26" s="195">
        <v>33820</v>
      </c>
      <c r="BH26" s="195">
        <v>19710</v>
      </c>
      <c r="BI26" s="195">
        <v>55641</v>
      </c>
      <c r="BJ26" s="196">
        <f t="shared" si="26"/>
        <v>1.8229832572298328</v>
      </c>
      <c r="BK26" s="197">
        <f t="shared" si="13"/>
        <v>-0.34394123403803756</v>
      </c>
      <c r="BL26" s="196">
        <f t="shared" si="27"/>
        <v>1.1694978417015172E-2</v>
      </c>
      <c r="BM26" s="198">
        <f t="shared" si="14"/>
        <v>1</v>
      </c>
    </row>
    <row r="27" spans="1:65" x14ac:dyDescent="0.25">
      <c r="A27" s="206" t="s">
        <v>244</v>
      </c>
      <c r="B27" s="194" t="s">
        <v>245</v>
      </c>
      <c r="C27" s="195">
        <v>14</v>
      </c>
      <c r="D27" s="195">
        <v>31</v>
      </c>
      <c r="E27" s="195">
        <v>0</v>
      </c>
      <c r="F27" s="195">
        <v>0</v>
      </c>
      <c r="G27" s="195">
        <v>107</v>
      </c>
      <c r="H27" s="196" t="str">
        <f t="shared" si="15"/>
        <v>-</v>
      </c>
      <c r="I27" s="197">
        <f t="shared" si="7"/>
        <v>2.4516129032258065</v>
      </c>
      <c r="J27" s="196">
        <f t="shared" si="16"/>
        <v>3.2114772795485925E-3</v>
      </c>
      <c r="K27" s="198">
        <f t="shared" si="0"/>
        <v>3.7857345032550243E-3</v>
      </c>
      <c r="L27" s="195">
        <v>823</v>
      </c>
      <c r="M27" s="195">
        <v>791</v>
      </c>
      <c r="N27" s="195">
        <v>0</v>
      </c>
      <c r="O27" s="195">
        <v>302</v>
      </c>
      <c r="P27" s="195">
        <v>779</v>
      </c>
      <c r="Q27" s="196">
        <f t="shared" si="17"/>
        <v>1.5794701986754967</v>
      </c>
      <c r="R27" s="197">
        <f t="shared" si="8"/>
        <v>-1.5170670037926715E-2</v>
      </c>
      <c r="S27" s="196">
        <f t="shared" si="18"/>
        <v>8.169643325327991E-3</v>
      </c>
      <c r="T27" s="198">
        <f t="shared" si="1"/>
        <v>2.7561562411548259E-2</v>
      </c>
      <c r="U27" s="195">
        <v>2348</v>
      </c>
      <c r="V27" s="195">
        <v>1817</v>
      </c>
      <c r="W27" s="195">
        <v>0</v>
      </c>
      <c r="X27" s="195">
        <v>1362</v>
      </c>
      <c r="Y27" s="195">
        <v>3323</v>
      </c>
      <c r="Z27" s="196">
        <f t="shared" si="19"/>
        <v>1.4397944199706316</v>
      </c>
      <c r="AA27" s="197">
        <f t="shared" si="9"/>
        <v>0.82883874518436973</v>
      </c>
      <c r="AB27" s="196">
        <f t="shared" si="20"/>
        <v>6.110567622634293E-3</v>
      </c>
      <c r="AC27" s="198">
        <f t="shared" si="2"/>
        <v>0.11757005377865837</v>
      </c>
      <c r="AD27" s="195">
        <v>5597</v>
      </c>
      <c r="AE27" s="195">
        <v>9031</v>
      </c>
      <c r="AF27" s="195">
        <v>0</v>
      </c>
      <c r="AG27" s="195">
        <v>7179</v>
      </c>
      <c r="AH27" s="195">
        <v>14076</v>
      </c>
      <c r="AI27" s="196">
        <f t="shared" si="21"/>
        <v>0.96071876305892179</v>
      </c>
      <c r="AJ27" s="197">
        <f t="shared" si="10"/>
        <v>0.5586313807994685</v>
      </c>
      <c r="AK27" s="196">
        <f t="shared" si="22"/>
        <v>6.0689731294015789E-3</v>
      </c>
      <c r="AL27" s="198">
        <f t="shared" si="3"/>
        <v>0.49801868100764224</v>
      </c>
      <c r="AM27" s="195">
        <v>1200</v>
      </c>
      <c r="AN27" s="195">
        <v>1356</v>
      </c>
      <c r="AO27" s="195">
        <v>0</v>
      </c>
      <c r="AP27" s="195">
        <v>1719</v>
      </c>
      <c r="AQ27" s="195">
        <v>3607</v>
      </c>
      <c r="AR27" s="196">
        <f t="shared" si="23"/>
        <v>1.0983129726585226</v>
      </c>
      <c r="AS27" s="197">
        <f t="shared" si="11"/>
        <v>1.6600294985250739</v>
      </c>
      <c r="AT27" s="196">
        <f t="shared" si="24"/>
        <v>4.5946001029231187E-3</v>
      </c>
      <c r="AU27" s="198">
        <f t="shared" si="4"/>
        <v>0.12761817152561564</v>
      </c>
      <c r="AV27" s="195">
        <v>9982</v>
      </c>
      <c r="AW27" s="195">
        <v>13026</v>
      </c>
      <c r="AX27" s="195">
        <v>4841</v>
      </c>
      <c r="AY27" s="195">
        <v>10562</v>
      </c>
      <c r="AZ27" s="195">
        <v>21892</v>
      </c>
      <c r="BA27" s="196">
        <f t="shared" si="25"/>
        <v>1.0727135012308273</v>
      </c>
      <c r="BB27" s="197">
        <f t="shared" si="12"/>
        <v>0.68063872255489022</v>
      </c>
      <c r="BC27" s="196">
        <f t="shared" si="5"/>
        <v>4.0332054193750492E-3</v>
      </c>
      <c r="BD27" s="198">
        <f t="shared" si="6"/>
        <v>0.17127795075007077</v>
      </c>
      <c r="BE27" s="195">
        <v>14538</v>
      </c>
      <c r="BF27" s="195">
        <v>17159</v>
      </c>
      <c r="BG27" s="195">
        <v>6665</v>
      </c>
      <c r="BH27" s="195">
        <v>13296</v>
      </c>
      <c r="BI27" s="195">
        <v>28264</v>
      </c>
      <c r="BJ27" s="196">
        <f t="shared" si="26"/>
        <v>1.1257521058965101</v>
      </c>
      <c r="BK27" s="197">
        <f t="shared" si="13"/>
        <v>0.64718223672708208</v>
      </c>
      <c r="BL27" s="196">
        <f t="shared" si="27"/>
        <v>5.9407068524741985E-3</v>
      </c>
      <c r="BM27" s="198">
        <f t="shared" si="14"/>
        <v>1</v>
      </c>
    </row>
    <row r="28" spans="1:65" x14ac:dyDescent="0.25">
      <c r="A28" s="206" t="s">
        <v>236</v>
      </c>
      <c r="B28" s="194" t="s">
        <v>236</v>
      </c>
      <c r="C28" s="195">
        <v>0</v>
      </c>
      <c r="D28" s="195">
        <v>15</v>
      </c>
      <c r="E28" s="195">
        <v>0</v>
      </c>
      <c r="F28" s="195">
        <v>0</v>
      </c>
      <c r="G28" s="195">
        <v>51</v>
      </c>
      <c r="H28" s="196" t="str">
        <f t="shared" si="15"/>
        <v>-</v>
      </c>
      <c r="I28" s="197">
        <f t="shared" si="7"/>
        <v>2.4</v>
      </c>
      <c r="J28" s="196">
        <f t="shared" si="16"/>
        <v>1.5307041238969926E-3</v>
      </c>
      <c r="K28" s="198">
        <f t="shared" si="0"/>
        <v>2.4174053182917004E-3</v>
      </c>
      <c r="L28" s="195">
        <v>528</v>
      </c>
      <c r="M28" s="195">
        <v>369</v>
      </c>
      <c r="N28" s="195">
        <v>0</v>
      </c>
      <c r="O28" s="195">
        <v>119</v>
      </c>
      <c r="P28" s="195">
        <v>502</v>
      </c>
      <c r="Q28" s="196">
        <f t="shared" si="17"/>
        <v>3.2184873949579833</v>
      </c>
      <c r="R28" s="197">
        <f t="shared" si="8"/>
        <v>0.36043360433604343</v>
      </c>
      <c r="S28" s="196">
        <f t="shared" si="18"/>
        <v>5.2646482019443538E-3</v>
      </c>
      <c r="T28" s="198">
        <f t="shared" si="1"/>
        <v>2.3794852348675167E-2</v>
      </c>
      <c r="U28" s="195">
        <v>2177</v>
      </c>
      <c r="V28" s="195">
        <v>1315</v>
      </c>
      <c r="W28" s="195">
        <v>0</v>
      </c>
      <c r="X28" s="195">
        <v>913</v>
      </c>
      <c r="Y28" s="195">
        <v>2227</v>
      </c>
      <c r="Z28" s="196">
        <f t="shared" si="19"/>
        <v>1.4392113910186199</v>
      </c>
      <c r="AA28" s="197">
        <f t="shared" si="9"/>
        <v>0.69353612167300382</v>
      </c>
      <c r="AB28" s="196">
        <f t="shared" si="20"/>
        <v>4.0951652409288502E-3</v>
      </c>
      <c r="AC28" s="198">
        <f t="shared" si="2"/>
        <v>0.10556003223207092</v>
      </c>
      <c r="AD28" s="195">
        <v>3054</v>
      </c>
      <c r="AE28" s="195">
        <v>4139</v>
      </c>
      <c r="AF28" s="195">
        <v>0</v>
      </c>
      <c r="AG28" s="195">
        <v>5438</v>
      </c>
      <c r="AH28" s="195">
        <v>9437</v>
      </c>
      <c r="AI28" s="196">
        <f t="shared" si="21"/>
        <v>0.73538065465244573</v>
      </c>
      <c r="AJ28" s="197">
        <f t="shared" si="10"/>
        <v>1.2800193283401788</v>
      </c>
      <c r="AK28" s="196">
        <f t="shared" si="22"/>
        <v>4.0688334343679106E-3</v>
      </c>
      <c r="AL28" s="198">
        <f t="shared" si="3"/>
        <v>0.44731478409252501</v>
      </c>
      <c r="AM28" s="195">
        <v>505</v>
      </c>
      <c r="AN28" s="195">
        <v>536</v>
      </c>
      <c r="AO28" s="195">
        <v>0</v>
      </c>
      <c r="AP28" s="195">
        <v>2037</v>
      </c>
      <c r="AQ28" s="195">
        <v>3016</v>
      </c>
      <c r="AR28" s="196">
        <f t="shared" si="23"/>
        <v>0.48060873834069717</v>
      </c>
      <c r="AS28" s="197">
        <f t="shared" si="11"/>
        <v>4.6268656716417906</v>
      </c>
      <c r="AT28" s="196">
        <f t="shared" si="24"/>
        <v>3.8417837289759149E-3</v>
      </c>
      <c r="AU28" s="198">
        <f t="shared" si="4"/>
        <v>0.14295871450917191</v>
      </c>
      <c r="AV28" s="195">
        <v>6264</v>
      </c>
      <c r="AW28" s="195">
        <v>6374</v>
      </c>
      <c r="AX28" s="195">
        <v>2810</v>
      </c>
      <c r="AY28" s="195">
        <v>8507</v>
      </c>
      <c r="AZ28" s="195">
        <v>15233</v>
      </c>
      <c r="BA28" s="196">
        <f t="shared" si="25"/>
        <v>0.79064299988244979</v>
      </c>
      <c r="BB28" s="197">
        <f t="shared" si="12"/>
        <v>1.3898650768748038</v>
      </c>
      <c r="BC28" s="196">
        <f t="shared" si="5"/>
        <v>2.3411087024259218E-3</v>
      </c>
      <c r="BD28" s="198">
        <f t="shared" si="6"/>
        <v>0.13319429302744465</v>
      </c>
      <c r="BE28" s="195">
        <v>10072</v>
      </c>
      <c r="BF28" s="195">
        <v>10476</v>
      </c>
      <c r="BG28" s="195">
        <v>4167</v>
      </c>
      <c r="BH28" s="195">
        <v>12573</v>
      </c>
      <c r="BI28" s="195">
        <v>21097</v>
      </c>
      <c r="BJ28" s="196">
        <f t="shared" si="26"/>
        <v>0.67796070945677256</v>
      </c>
      <c r="BK28" s="197">
        <f t="shared" si="13"/>
        <v>1.013841160748377</v>
      </c>
      <c r="BL28" s="196">
        <f t="shared" si="27"/>
        <v>4.4343013185199603E-3</v>
      </c>
      <c r="BM28" s="198">
        <f t="shared" si="14"/>
        <v>1</v>
      </c>
    </row>
    <row r="29" spans="1:65" x14ac:dyDescent="0.25">
      <c r="A29" s="206" t="s">
        <v>224</v>
      </c>
      <c r="B29" s="194" t="s">
        <v>224</v>
      </c>
      <c r="C29" s="195">
        <v>139</v>
      </c>
      <c r="D29" s="195">
        <v>138</v>
      </c>
      <c r="E29" s="195">
        <v>0</v>
      </c>
      <c r="F29" s="195">
        <v>5</v>
      </c>
      <c r="G29" s="195">
        <v>47</v>
      </c>
      <c r="H29" s="196">
        <f t="shared" si="15"/>
        <v>8.4</v>
      </c>
      <c r="I29" s="197">
        <f t="shared" si="7"/>
        <v>-0.65942028985507251</v>
      </c>
      <c r="J29" s="196">
        <f t="shared" si="16"/>
        <v>1.4106488984933069E-3</v>
      </c>
      <c r="K29" s="198">
        <f t="shared" si="0"/>
        <v>1.3656042072231747E-3</v>
      </c>
      <c r="L29" s="195">
        <v>1888</v>
      </c>
      <c r="M29" s="195">
        <v>1451</v>
      </c>
      <c r="N29" s="195">
        <v>0</v>
      </c>
      <c r="O29" s="195">
        <v>111</v>
      </c>
      <c r="P29" s="195">
        <v>510</v>
      </c>
      <c r="Q29" s="196">
        <f t="shared" si="17"/>
        <v>3.5945945945945947</v>
      </c>
      <c r="R29" s="197">
        <f t="shared" si="8"/>
        <v>-0.64851826326671258</v>
      </c>
      <c r="S29" s="196">
        <f t="shared" si="18"/>
        <v>5.3485469780709576E-3</v>
      </c>
      <c r="T29" s="198">
        <f t="shared" si="1"/>
        <v>1.481825841880466E-2</v>
      </c>
      <c r="U29" s="195">
        <v>6542</v>
      </c>
      <c r="V29" s="195">
        <v>5535</v>
      </c>
      <c r="W29" s="195">
        <v>0</v>
      </c>
      <c r="X29" s="195">
        <v>551</v>
      </c>
      <c r="Y29" s="195">
        <v>3077</v>
      </c>
      <c r="Z29" s="196">
        <f t="shared" si="19"/>
        <v>4.5843920145190564</v>
      </c>
      <c r="AA29" s="197">
        <f t="shared" si="9"/>
        <v>-0.4440831074977416</v>
      </c>
      <c r="AB29" s="196">
        <f t="shared" si="20"/>
        <v>5.6582054092223048E-3</v>
      </c>
      <c r="AC29" s="198">
        <f t="shared" si="2"/>
        <v>8.9403492460121456E-2</v>
      </c>
      <c r="AD29" s="195">
        <v>15032</v>
      </c>
      <c r="AE29" s="195">
        <v>19032</v>
      </c>
      <c r="AF29" s="195">
        <v>0</v>
      </c>
      <c r="AG29" s="195">
        <v>2845</v>
      </c>
      <c r="AH29" s="195">
        <v>14363</v>
      </c>
      <c r="AI29" s="196">
        <f t="shared" si="21"/>
        <v>4.0485061511423552</v>
      </c>
      <c r="AJ29" s="197">
        <f t="shared" si="10"/>
        <v>-0.24532366540563266</v>
      </c>
      <c r="AK29" s="196">
        <f t="shared" si="22"/>
        <v>6.1927153351516682E-3</v>
      </c>
      <c r="AL29" s="198">
        <f t="shared" si="3"/>
        <v>0.41732283464566927</v>
      </c>
      <c r="AM29" s="195">
        <v>3577</v>
      </c>
      <c r="AN29" s="195">
        <v>3488</v>
      </c>
      <c r="AO29" s="195">
        <v>0</v>
      </c>
      <c r="AP29" s="195">
        <v>820</v>
      </c>
      <c r="AQ29" s="195">
        <v>2814</v>
      </c>
      <c r="AR29" s="196">
        <f t="shared" si="23"/>
        <v>2.4317073170731707</v>
      </c>
      <c r="AS29" s="197">
        <f t="shared" si="11"/>
        <v>-0.19323394495412849</v>
      </c>
      <c r="AT29" s="196">
        <f t="shared" si="24"/>
        <v>3.584475932804451E-3</v>
      </c>
      <c r="AU29" s="198">
        <f t="shared" si="4"/>
        <v>8.1761919981404543E-2</v>
      </c>
      <c r="AV29" s="195">
        <v>27178</v>
      </c>
      <c r="AW29" s="195">
        <v>29644</v>
      </c>
      <c r="AX29" s="195">
        <v>10911</v>
      </c>
      <c r="AY29" s="195">
        <v>4332</v>
      </c>
      <c r="AZ29" s="195">
        <v>20811</v>
      </c>
      <c r="BA29" s="196">
        <f t="shared" si="25"/>
        <v>3.804016620498615</v>
      </c>
      <c r="BB29" s="197">
        <f t="shared" si="12"/>
        <v>-0.29796923492106331</v>
      </c>
      <c r="BC29" s="196">
        <f t="shared" si="5"/>
        <v>9.0903334705228593E-3</v>
      </c>
      <c r="BD29" s="198">
        <f t="shared" si="6"/>
        <v>0.31702356393642678</v>
      </c>
      <c r="BE29" s="195">
        <v>58644</v>
      </c>
      <c r="BF29" s="195">
        <v>61542</v>
      </c>
      <c r="BG29" s="195">
        <v>20813</v>
      </c>
      <c r="BH29" s="195">
        <v>8200</v>
      </c>
      <c r="BI29" s="195">
        <v>34417</v>
      </c>
      <c r="BJ29" s="196">
        <f t="shared" si="26"/>
        <v>3.1971951219512196</v>
      </c>
      <c r="BK29" s="197">
        <f t="shared" si="13"/>
        <v>-0.44075590653537422</v>
      </c>
      <c r="BL29" s="196">
        <f t="shared" si="27"/>
        <v>7.2339834326919216E-3</v>
      </c>
      <c r="BM29" s="198">
        <f t="shared" si="14"/>
        <v>1</v>
      </c>
    </row>
    <row r="30" spans="1:65" x14ac:dyDescent="0.25">
      <c r="A30" s="206" t="s">
        <v>216</v>
      </c>
      <c r="B30" s="194" t="s">
        <v>216</v>
      </c>
      <c r="C30" s="195">
        <v>112</v>
      </c>
      <c r="D30" s="195">
        <v>79</v>
      </c>
      <c r="E30" s="195">
        <v>0</v>
      </c>
      <c r="F30" s="195">
        <v>13</v>
      </c>
      <c r="G30" s="195">
        <v>79</v>
      </c>
      <c r="H30" s="196">
        <f t="shared" si="15"/>
        <v>5.0769230769230766</v>
      </c>
      <c r="I30" s="197">
        <f t="shared" si="7"/>
        <v>0</v>
      </c>
      <c r="J30" s="196">
        <f t="shared" si="16"/>
        <v>2.3710907017227925E-3</v>
      </c>
      <c r="K30" s="198">
        <f t="shared" si="0"/>
        <v>3.096824774598197E-3</v>
      </c>
      <c r="L30" s="195">
        <v>637</v>
      </c>
      <c r="M30" s="195">
        <v>530</v>
      </c>
      <c r="N30" s="195">
        <v>0</v>
      </c>
      <c r="O30" s="195">
        <v>179</v>
      </c>
      <c r="P30" s="195">
        <v>496</v>
      </c>
      <c r="Q30" s="196">
        <f t="shared" si="17"/>
        <v>1.7709497206703912</v>
      </c>
      <c r="R30" s="197">
        <f t="shared" si="8"/>
        <v>-6.4150943396226401E-2</v>
      </c>
      <c r="S30" s="196">
        <f t="shared" si="18"/>
        <v>5.2017241198494017E-3</v>
      </c>
      <c r="T30" s="198">
        <f t="shared" si="1"/>
        <v>1.9443355546844374E-2</v>
      </c>
      <c r="U30" s="195">
        <v>2996</v>
      </c>
      <c r="V30" s="195">
        <v>2572</v>
      </c>
      <c r="W30" s="195">
        <v>0</v>
      </c>
      <c r="X30" s="195">
        <v>1523</v>
      </c>
      <c r="Y30" s="195">
        <v>2855</v>
      </c>
      <c r="Z30" s="196">
        <f t="shared" si="19"/>
        <v>0.8745896257386736</v>
      </c>
      <c r="AA30" s="197">
        <f t="shared" si="9"/>
        <v>0.11003110419906692</v>
      </c>
      <c r="AB30" s="196">
        <f t="shared" si="20"/>
        <v>5.2499760946797787E-3</v>
      </c>
      <c r="AC30" s="198">
        <f t="shared" si="2"/>
        <v>0.11191689533516268</v>
      </c>
      <c r="AD30" s="195">
        <v>14440</v>
      </c>
      <c r="AE30" s="195">
        <v>15097</v>
      </c>
      <c r="AF30" s="195">
        <v>0</v>
      </c>
      <c r="AG30" s="195">
        <v>7098</v>
      </c>
      <c r="AH30" s="195">
        <v>13655</v>
      </c>
      <c r="AI30" s="196">
        <f t="shared" si="21"/>
        <v>0.92378134685826985</v>
      </c>
      <c r="AJ30" s="197">
        <f t="shared" si="10"/>
        <v>-9.5515665363979596E-2</v>
      </c>
      <c r="AK30" s="196">
        <f t="shared" si="22"/>
        <v>5.8874558171340269E-3</v>
      </c>
      <c r="AL30" s="198">
        <f t="shared" si="3"/>
        <v>0.53528028224225799</v>
      </c>
      <c r="AM30" s="195">
        <v>6846</v>
      </c>
      <c r="AN30" s="195">
        <v>4756</v>
      </c>
      <c r="AO30" s="195">
        <v>0</v>
      </c>
      <c r="AP30" s="195">
        <v>3032</v>
      </c>
      <c r="AQ30" s="195">
        <v>4894</v>
      </c>
      <c r="AR30" s="196">
        <f t="shared" si="23"/>
        <v>0.61411609498680741</v>
      </c>
      <c r="AS30" s="197">
        <f t="shared" si="11"/>
        <v>2.9015979814970505E-2</v>
      </c>
      <c r="AT30" s="196">
        <f t="shared" si="24"/>
        <v>6.2339819527878412E-3</v>
      </c>
      <c r="AU30" s="198">
        <f t="shared" si="4"/>
        <v>0.19184633477067817</v>
      </c>
      <c r="AV30" s="195">
        <v>25031</v>
      </c>
      <c r="AW30" s="195">
        <v>23034</v>
      </c>
      <c r="AX30" s="195">
        <v>6708</v>
      </c>
      <c r="AY30" s="195">
        <v>11845</v>
      </c>
      <c r="AZ30" s="195">
        <v>21979</v>
      </c>
      <c r="BA30" s="196">
        <f t="shared" si="25"/>
        <v>0.85555086534402691</v>
      </c>
      <c r="BB30" s="197">
        <f t="shared" si="12"/>
        <v>-4.5801858122775041E-2</v>
      </c>
      <c r="BC30" s="196">
        <f t="shared" si="5"/>
        <v>5.588668034118535E-3</v>
      </c>
      <c r="BD30" s="198">
        <f t="shared" si="6"/>
        <v>0.26295570364562915</v>
      </c>
      <c r="BE30" s="195">
        <v>29690</v>
      </c>
      <c r="BF30" s="195">
        <v>27683</v>
      </c>
      <c r="BG30" s="195">
        <v>8544</v>
      </c>
      <c r="BH30" s="195">
        <v>14012</v>
      </c>
      <c r="BI30" s="195">
        <v>25510</v>
      </c>
      <c r="BJ30" s="196">
        <f t="shared" si="26"/>
        <v>0.82058235797887535</v>
      </c>
      <c r="BK30" s="197">
        <f t="shared" si="13"/>
        <v>-7.8495827764331949E-2</v>
      </c>
      <c r="BL30" s="196">
        <f t="shared" si="27"/>
        <v>5.3618536585981029E-3</v>
      </c>
      <c r="BM30" s="198">
        <f t="shared" si="14"/>
        <v>1</v>
      </c>
    </row>
    <row r="31" spans="1:65" x14ac:dyDescent="0.25">
      <c r="A31" s="206" t="s">
        <v>242</v>
      </c>
      <c r="B31" s="194" t="s">
        <v>242</v>
      </c>
      <c r="C31" s="195">
        <v>2</v>
      </c>
      <c r="D31" s="195">
        <v>40</v>
      </c>
      <c r="E31" s="195">
        <v>0</v>
      </c>
      <c r="F31" s="195">
        <v>0</v>
      </c>
      <c r="G31" s="195">
        <v>104</v>
      </c>
      <c r="H31" s="196" t="str">
        <f t="shared" si="15"/>
        <v>-</v>
      </c>
      <c r="I31" s="197">
        <f t="shared" si="7"/>
        <v>1.6</v>
      </c>
      <c r="J31" s="196">
        <f t="shared" si="16"/>
        <v>3.1214358604958279E-3</v>
      </c>
      <c r="K31" s="198">
        <f t="shared" si="0"/>
        <v>3.765387400434468E-3</v>
      </c>
      <c r="L31" s="195">
        <v>302</v>
      </c>
      <c r="M31" s="195">
        <v>261</v>
      </c>
      <c r="N31" s="195">
        <v>0</v>
      </c>
      <c r="O31" s="195">
        <v>135</v>
      </c>
      <c r="P31" s="195">
        <v>413</v>
      </c>
      <c r="Q31" s="196">
        <f t="shared" si="17"/>
        <v>2.0592592592592593</v>
      </c>
      <c r="R31" s="197">
        <f t="shared" si="8"/>
        <v>0.58237547892720309</v>
      </c>
      <c r="S31" s="196">
        <f t="shared" si="18"/>
        <v>4.331274317535893E-3</v>
      </c>
      <c r="T31" s="198">
        <f t="shared" si="1"/>
        <v>1.495293265749457E-2</v>
      </c>
      <c r="U31" s="195">
        <v>1154</v>
      </c>
      <c r="V31" s="195">
        <v>1207</v>
      </c>
      <c r="W31" s="195">
        <v>0</v>
      </c>
      <c r="X31" s="195">
        <v>1339</v>
      </c>
      <c r="Y31" s="195">
        <v>2307</v>
      </c>
      <c r="Z31" s="196">
        <f t="shared" si="19"/>
        <v>0.72292755787901419</v>
      </c>
      <c r="AA31" s="197">
        <f t="shared" si="9"/>
        <v>0.91135045567522788</v>
      </c>
      <c r="AB31" s="196">
        <f t="shared" si="20"/>
        <v>4.2422749038270582E-3</v>
      </c>
      <c r="AC31" s="198">
        <f t="shared" si="2"/>
        <v>8.352643012309921E-2</v>
      </c>
      <c r="AD31" s="195">
        <v>3987</v>
      </c>
      <c r="AE31" s="195">
        <v>5262</v>
      </c>
      <c r="AF31" s="195">
        <v>0</v>
      </c>
      <c r="AG31" s="195">
        <v>10093</v>
      </c>
      <c r="AH31" s="195">
        <v>14155</v>
      </c>
      <c r="AI31" s="196">
        <f t="shared" si="21"/>
        <v>0.40245714851877534</v>
      </c>
      <c r="AJ31" s="197">
        <f t="shared" si="10"/>
        <v>1.6900418091980236</v>
      </c>
      <c r="AK31" s="196">
        <f t="shared" si="22"/>
        <v>6.1030345727962031E-3</v>
      </c>
      <c r="AL31" s="198">
        <f t="shared" si="3"/>
        <v>0.51249094858797972</v>
      </c>
      <c r="AM31" s="195">
        <v>831</v>
      </c>
      <c r="AN31" s="195">
        <v>832</v>
      </c>
      <c r="AO31" s="195">
        <v>0</v>
      </c>
      <c r="AP31" s="195">
        <v>2415</v>
      </c>
      <c r="AQ31" s="195">
        <v>4408</v>
      </c>
      <c r="AR31" s="196">
        <f t="shared" si="23"/>
        <v>0.82525879917184275</v>
      </c>
      <c r="AS31" s="197">
        <f t="shared" si="11"/>
        <v>4.2980769230769234</v>
      </c>
      <c r="AT31" s="196">
        <f t="shared" si="24"/>
        <v>5.6149146808109522E-3</v>
      </c>
      <c r="AU31" s="198">
        <f t="shared" si="4"/>
        <v>0.15959449674149168</v>
      </c>
      <c r="AV31" s="195">
        <v>6276</v>
      </c>
      <c r="AW31" s="195">
        <v>7602</v>
      </c>
      <c r="AX31" s="195">
        <v>4203</v>
      </c>
      <c r="AY31" s="195">
        <v>13982</v>
      </c>
      <c r="AZ31" s="195">
        <v>21387</v>
      </c>
      <c r="BA31" s="196">
        <f t="shared" si="25"/>
        <v>0.52960949792590473</v>
      </c>
      <c r="BB31" s="197">
        <f t="shared" si="12"/>
        <v>1.813338595106551</v>
      </c>
      <c r="BC31" s="196">
        <f t="shared" si="5"/>
        <v>3.5016654364043234E-3</v>
      </c>
      <c r="BD31" s="198">
        <f t="shared" si="6"/>
        <v>0.15217233888486603</v>
      </c>
      <c r="BE31" s="195">
        <v>9852</v>
      </c>
      <c r="BF31" s="195">
        <v>10674</v>
      </c>
      <c r="BG31" s="195">
        <v>6155</v>
      </c>
      <c r="BH31" s="195">
        <v>20489</v>
      </c>
      <c r="BI31" s="195">
        <v>27620</v>
      </c>
      <c r="BJ31" s="196">
        <f t="shared" si="26"/>
        <v>0.34804041192835178</v>
      </c>
      <c r="BK31" s="197">
        <f t="shared" si="13"/>
        <v>1.5875960277309349</v>
      </c>
      <c r="BL31" s="196">
        <f t="shared" si="27"/>
        <v>5.8053468463535717E-3</v>
      </c>
      <c r="BM31" s="198">
        <f t="shared" si="14"/>
        <v>1</v>
      </c>
    </row>
    <row r="32" spans="1:65" x14ac:dyDescent="0.25">
      <c r="A32" s="206" t="s">
        <v>228</v>
      </c>
      <c r="B32" s="194" t="s">
        <v>228</v>
      </c>
      <c r="C32" s="195">
        <v>33</v>
      </c>
      <c r="D32" s="195">
        <v>32</v>
      </c>
      <c r="E32" s="195">
        <v>0</v>
      </c>
      <c r="F32" s="195">
        <v>0</v>
      </c>
      <c r="G32" s="195">
        <v>65</v>
      </c>
      <c r="H32" s="196" t="str">
        <f t="shared" si="15"/>
        <v>-</v>
      </c>
      <c r="I32" s="197">
        <f t="shared" si="7"/>
        <v>1.03125</v>
      </c>
      <c r="J32" s="196">
        <f t="shared" si="16"/>
        <v>1.9508974128098927E-3</v>
      </c>
      <c r="K32" s="198">
        <f t="shared" si="0"/>
        <v>3.1467854376452361E-3</v>
      </c>
      <c r="L32" s="195">
        <v>362</v>
      </c>
      <c r="M32" s="195">
        <v>431</v>
      </c>
      <c r="N32" s="195">
        <v>0</v>
      </c>
      <c r="O32" s="195">
        <v>164</v>
      </c>
      <c r="P32" s="195">
        <v>422</v>
      </c>
      <c r="Q32" s="196">
        <f t="shared" si="17"/>
        <v>1.5731707317073171</v>
      </c>
      <c r="R32" s="197">
        <f t="shared" si="8"/>
        <v>-2.0881670533642649E-2</v>
      </c>
      <c r="S32" s="196">
        <f t="shared" si="18"/>
        <v>4.4256604406783216E-3</v>
      </c>
      <c r="T32" s="198">
        <f t="shared" si="1"/>
        <v>2.0429899302865994E-2</v>
      </c>
      <c r="U32" s="195">
        <v>2479</v>
      </c>
      <c r="V32" s="195">
        <v>1692</v>
      </c>
      <c r="W32" s="195">
        <v>0</v>
      </c>
      <c r="X32" s="195">
        <v>995</v>
      </c>
      <c r="Y32" s="195">
        <v>2558</v>
      </c>
      <c r="Z32" s="196">
        <f t="shared" si="19"/>
        <v>1.5708542713567839</v>
      </c>
      <c r="AA32" s="197">
        <f t="shared" si="9"/>
        <v>0.51182033096926705</v>
      </c>
      <c r="AB32" s="196">
        <f t="shared" si="20"/>
        <v>4.7038314711701839E-3</v>
      </c>
      <c r="AC32" s="198">
        <f t="shared" si="2"/>
        <v>0.12383810999225407</v>
      </c>
      <c r="AD32" s="195">
        <v>5173</v>
      </c>
      <c r="AE32" s="195">
        <v>7955</v>
      </c>
      <c r="AF32" s="195">
        <v>0</v>
      </c>
      <c r="AG32" s="195">
        <v>5516</v>
      </c>
      <c r="AH32" s="195">
        <v>11784</v>
      </c>
      <c r="AI32" s="196">
        <f t="shared" si="21"/>
        <v>1.1363306744017403</v>
      </c>
      <c r="AJ32" s="197">
        <f t="shared" si="10"/>
        <v>0.48133249528598365</v>
      </c>
      <c r="AK32" s="196">
        <f t="shared" si="22"/>
        <v>5.0807601134461641E-3</v>
      </c>
      <c r="AL32" s="198">
        <f t="shared" si="3"/>
        <v>0.57048799380325332</v>
      </c>
      <c r="AM32" s="195">
        <v>855</v>
      </c>
      <c r="AN32" s="195">
        <v>1113</v>
      </c>
      <c r="AO32" s="195">
        <v>0</v>
      </c>
      <c r="AP32" s="195">
        <v>1236</v>
      </c>
      <c r="AQ32" s="195">
        <v>2216</v>
      </c>
      <c r="AR32" s="196">
        <f t="shared" si="23"/>
        <v>0.79288025889967639</v>
      </c>
      <c r="AS32" s="197">
        <f t="shared" si="11"/>
        <v>0.99101527403414202</v>
      </c>
      <c r="AT32" s="196">
        <f t="shared" si="24"/>
        <v>2.8227429520592266E-3</v>
      </c>
      <c r="AU32" s="198">
        <f t="shared" si="4"/>
        <v>0.10728117738187451</v>
      </c>
      <c r="AV32" s="195">
        <v>8902</v>
      </c>
      <c r="AW32" s="195">
        <v>11223</v>
      </c>
      <c r="AX32" s="195">
        <v>2891</v>
      </c>
      <c r="AY32" s="195">
        <v>7911</v>
      </c>
      <c r="AZ32" s="195">
        <v>17045</v>
      </c>
      <c r="BA32" s="196">
        <f t="shared" si="25"/>
        <v>1.1545948679054483</v>
      </c>
      <c r="BB32" s="197">
        <f t="shared" si="12"/>
        <v>0.51875612581306241</v>
      </c>
      <c r="BC32" s="196">
        <f t="shared" si="5"/>
        <v>2.4085926187591956E-3</v>
      </c>
      <c r="BD32" s="198">
        <f t="shared" si="6"/>
        <v>0.13995933384972889</v>
      </c>
      <c r="BE32" s="195">
        <v>10610</v>
      </c>
      <c r="BF32" s="195">
        <v>13370</v>
      </c>
      <c r="BG32" s="195">
        <v>3627</v>
      </c>
      <c r="BH32" s="195">
        <v>9571</v>
      </c>
      <c r="BI32" s="195">
        <v>20656</v>
      </c>
      <c r="BJ32" s="196">
        <f t="shared" si="26"/>
        <v>1.1581861874412289</v>
      </c>
      <c r="BK32" s="197">
        <f t="shared" si="13"/>
        <v>0.5449513836948392</v>
      </c>
      <c r="BL32" s="196">
        <f t="shared" si="27"/>
        <v>4.3416091404156181E-3</v>
      </c>
      <c r="BM32" s="198">
        <f t="shared" si="14"/>
        <v>1</v>
      </c>
    </row>
    <row r="33" spans="1:65" x14ac:dyDescent="0.25">
      <c r="A33" s="206" t="s">
        <v>238</v>
      </c>
      <c r="B33" s="194" t="s">
        <v>238</v>
      </c>
      <c r="C33" s="195">
        <v>3</v>
      </c>
      <c r="D33" s="195">
        <v>0</v>
      </c>
      <c r="E33" s="195">
        <v>0</v>
      </c>
      <c r="F33" s="195">
        <v>0</v>
      </c>
      <c r="G33" s="195">
        <v>73</v>
      </c>
      <c r="H33" s="196" t="str">
        <f t="shared" si="15"/>
        <v>-</v>
      </c>
      <c r="I33" s="197" t="str">
        <f t="shared" si="7"/>
        <v>-</v>
      </c>
      <c r="J33" s="196">
        <f t="shared" si="16"/>
        <v>2.1910078636172641E-3</v>
      </c>
      <c r="K33" s="198">
        <f t="shared" si="0"/>
        <v>4.7893977168350609E-3</v>
      </c>
      <c r="L33" s="195">
        <v>707</v>
      </c>
      <c r="M33" s="195">
        <v>571</v>
      </c>
      <c r="N33" s="195">
        <v>0</v>
      </c>
      <c r="O33" s="195">
        <v>326</v>
      </c>
      <c r="P33" s="195">
        <v>651</v>
      </c>
      <c r="Q33" s="196">
        <f t="shared" si="17"/>
        <v>0.99693251533742333</v>
      </c>
      <c r="R33" s="197">
        <f t="shared" si="8"/>
        <v>0.14010507880910672</v>
      </c>
      <c r="S33" s="196">
        <f t="shared" si="18"/>
        <v>6.8272629073023398E-3</v>
      </c>
      <c r="T33" s="198">
        <f t="shared" si="1"/>
        <v>4.2710930324104446E-2</v>
      </c>
      <c r="U33" s="195">
        <v>1764</v>
      </c>
      <c r="V33" s="195">
        <v>1691</v>
      </c>
      <c r="W33" s="195">
        <v>0</v>
      </c>
      <c r="X33" s="195">
        <v>810</v>
      </c>
      <c r="Y33" s="195">
        <v>1875</v>
      </c>
      <c r="Z33" s="196">
        <f t="shared" si="19"/>
        <v>1.3148148148148149</v>
      </c>
      <c r="AA33" s="197">
        <f t="shared" si="9"/>
        <v>0.10881135422826738</v>
      </c>
      <c r="AB33" s="196">
        <f t="shared" si="20"/>
        <v>3.4478827241767374E-3</v>
      </c>
      <c r="AC33" s="198">
        <f t="shared" si="2"/>
        <v>0.12301535231596904</v>
      </c>
      <c r="AD33" s="195">
        <v>3162</v>
      </c>
      <c r="AE33" s="195">
        <v>4169</v>
      </c>
      <c r="AF33" s="195">
        <v>0</v>
      </c>
      <c r="AG33" s="195">
        <v>4034</v>
      </c>
      <c r="AH33" s="195">
        <v>7125</v>
      </c>
      <c r="AI33" s="196">
        <f t="shared" si="21"/>
        <v>0.7662369856222111</v>
      </c>
      <c r="AJ33" s="197">
        <f t="shared" si="10"/>
        <v>0.70904293595586476</v>
      </c>
      <c r="AK33" s="196">
        <f t="shared" si="22"/>
        <v>3.071997268186008E-3</v>
      </c>
      <c r="AL33" s="198">
        <f t="shared" si="3"/>
        <v>0.46745833880068233</v>
      </c>
      <c r="AM33" s="195">
        <v>675</v>
      </c>
      <c r="AN33" s="195">
        <v>769</v>
      </c>
      <c r="AO33" s="195">
        <v>0</v>
      </c>
      <c r="AP33" s="195">
        <v>963</v>
      </c>
      <c r="AQ33" s="195">
        <v>1895</v>
      </c>
      <c r="AR33" s="196">
        <f t="shared" si="23"/>
        <v>0.96780893042575289</v>
      </c>
      <c r="AS33" s="197">
        <f t="shared" si="11"/>
        <v>1.4642392717815347</v>
      </c>
      <c r="AT33" s="196">
        <f t="shared" si="24"/>
        <v>2.4138528403214055E-3</v>
      </c>
      <c r="AU33" s="198">
        <f t="shared" si="4"/>
        <v>0.12432751607400604</v>
      </c>
      <c r="AV33" s="195">
        <v>6311</v>
      </c>
      <c r="AW33" s="195">
        <v>7200</v>
      </c>
      <c r="AX33" s="195">
        <v>2288</v>
      </c>
      <c r="AY33" s="195">
        <v>6133</v>
      </c>
      <c r="AZ33" s="195">
        <v>11619</v>
      </c>
      <c r="BA33" s="196">
        <f t="shared" si="25"/>
        <v>0.89450513614870375</v>
      </c>
      <c r="BB33" s="197">
        <f t="shared" si="12"/>
        <v>0.61375000000000002</v>
      </c>
      <c r="BC33" s="196">
        <f t="shared" si="5"/>
        <v>1.9062123527226011E-3</v>
      </c>
      <c r="BD33" s="198">
        <f t="shared" si="6"/>
        <v>0.15011153391943313</v>
      </c>
      <c r="BE33" s="195">
        <v>9788</v>
      </c>
      <c r="BF33" s="195">
        <v>10652</v>
      </c>
      <c r="BG33" s="195">
        <v>3538</v>
      </c>
      <c r="BH33" s="195">
        <v>8256</v>
      </c>
      <c r="BI33" s="195">
        <v>15242</v>
      </c>
      <c r="BJ33" s="196">
        <f t="shared" si="26"/>
        <v>0.84617248062015493</v>
      </c>
      <c r="BK33" s="197">
        <f t="shared" si="13"/>
        <v>0.43090499436725493</v>
      </c>
      <c r="BL33" s="196">
        <f t="shared" si="27"/>
        <v>3.2036602690847624E-3</v>
      </c>
      <c r="BM33" s="198">
        <f t="shared" si="14"/>
        <v>1</v>
      </c>
    </row>
    <row r="34" spans="1:65" x14ac:dyDescent="0.25">
      <c r="A34" s="206" t="s">
        <v>234</v>
      </c>
      <c r="B34" s="194" t="s">
        <v>234</v>
      </c>
      <c r="C34" s="195">
        <v>4</v>
      </c>
      <c r="D34" s="195">
        <v>5</v>
      </c>
      <c r="E34" s="195">
        <v>0</v>
      </c>
      <c r="F34" s="195">
        <v>0</v>
      </c>
      <c r="G34" s="195">
        <v>2</v>
      </c>
      <c r="H34" s="196" t="str">
        <f t="shared" si="15"/>
        <v>-</v>
      </c>
      <c r="I34" s="197">
        <f t="shared" si="7"/>
        <v>-0.6</v>
      </c>
      <c r="J34" s="196">
        <f t="shared" si="16"/>
        <v>6.0027612701842847E-5</v>
      </c>
      <c r="K34" s="198">
        <f t="shared" si="0"/>
        <v>4.0201005025125629E-4</v>
      </c>
      <c r="L34" s="195">
        <v>64</v>
      </c>
      <c r="M34" s="195">
        <v>50</v>
      </c>
      <c r="N34" s="195">
        <v>0</v>
      </c>
      <c r="O34" s="195">
        <v>65</v>
      </c>
      <c r="P34" s="195">
        <v>41</v>
      </c>
      <c r="Q34" s="196">
        <f t="shared" si="17"/>
        <v>-0.36923076923076925</v>
      </c>
      <c r="R34" s="197">
        <f t="shared" si="8"/>
        <v>-0.18000000000000005</v>
      </c>
      <c r="S34" s="196">
        <f t="shared" si="18"/>
        <v>4.2998122764884169E-4</v>
      </c>
      <c r="T34" s="198">
        <f t="shared" si="1"/>
        <v>8.2412060301507543E-3</v>
      </c>
      <c r="U34" s="195">
        <v>326</v>
      </c>
      <c r="V34" s="195">
        <v>257</v>
      </c>
      <c r="W34" s="195">
        <v>0</v>
      </c>
      <c r="X34" s="195">
        <v>81</v>
      </c>
      <c r="Y34" s="195">
        <v>290</v>
      </c>
      <c r="Z34" s="196">
        <f t="shared" si="19"/>
        <v>2.5802469135802468</v>
      </c>
      <c r="AA34" s="197">
        <f t="shared" si="9"/>
        <v>0.12840466926070038</v>
      </c>
      <c r="AB34" s="196">
        <f t="shared" si="20"/>
        <v>5.3327252800600209E-4</v>
      </c>
      <c r="AC34" s="198">
        <f t="shared" si="2"/>
        <v>5.8291457286432161E-2</v>
      </c>
      <c r="AD34" s="195">
        <v>1247</v>
      </c>
      <c r="AE34" s="195">
        <v>1260</v>
      </c>
      <c r="AF34" s="195">
        <v>0</v>
      </c>
      <c r="AG34" s="195">
        <v>2020</v>
      </c>
      <c r="AH34" s="195">
        <v>2263</v>
      </c>
      <c r="AI34" s="196">
        <f t="shared" si="21"/>
        <v>0.1202970297029704</v>
      </c>
      <c r="AJ34" s="197">
        <f t="shared" si="10"/>
        <v>0.79603174603174609</v>
      </c>
      <c r="AK34" s="196">
        <f t="shared" si="22"/>
        <v>9.7570944812700865E-4</v>
      </c>
      <c r="AL34" s="198">
        <f t="shared" si="3"/>
        <v>0.45487437185929647</v>
      </c>
      <c r="AM34" s="195">
        <v>1122</v>
      </c>
      <c r="AN34" s="195">
        <v>997</v>
      </c>
      <c r="AO34" s="195">
        <v>0</v>
      </c>
      <c r="AP34" s="195">
        <v>1946</v>
      </c>
      <c r="AQ34" s="195">
        <v>2064</v>
      </c>
      <c r="AR34" s="196">
        <f t="shared" si="23"/>
        <v>6.0637204522096644E-2</v>
      </c>
      <c r="AS34" s="197">
        <f t="shared" si="11"/>
        <v>1.0702106318956872</v>
      </c>
      <c r="AT34" s="196">
        <f t="shared" si="24"/>
        <v>2.6291252044450559E-3</v>
      </c>
      <c r="AU34" s="198">
        <f t="shared" si="4"/>
        <v>0.41487437185929649</v>
      </c>
      <c r="AV34" s="195">
        <v>2763</v>
      </c>
      <c r="AW34" s="195">
        <v>2569</v>
      </c>
      <c r="AX34" s="195">
        <v>1599</v>
      </c>
      <c r="AY34" s="195">
        <v>4112</v>
      </c>
      <c r="AZ34" s="195">
        <v>4660</v>
      </c>
      <c r="BA34" s="196">
        <f t="shared" si="25"/>
        <v>0.13326848249027234</v>
      </c>
      <c r="BB34" s="197">
        <f t="shared" si="12"/>
        <v>0.81393538341767235</v>
      </c>
      <c r="BC34" s="196">
        <f t="shared" si="5"/>
        <v>1.3321824965049996E-3</v>
      </c>
      <c r="BD34" s="198">
        <f t="shared" si="6"/>
        <v>0.32140703517587937</v>
      </c>
      <c r="BE34" s="195">
        <v>2990</v>
      </c>
      <c r="BF34" s="195">
        <v>2802</v>
      </c>
      <c r="BG34" s="195">
        <v>1721</v>
      </c>
      <c r="BH34" s="195">
        <v>4449</v>
      </c>
      <c r="BI34" s="195">
        <v>4975</v>
      </c>
      <c r="BJ34" s="196">
        <f t="shared" si="26"/>
        <v>0.11822881546414932</v>
      </c>
      <c r="BK34" s="197">
        <f t="shared" si="13"/>
        <v>0.77551748750892213</v>
      </c>
      <c r="BL34" s="196">
        <f t="shared" si="27"/>
        <v>1.0456770659163295E-3</v>
      </c>
      <c r="BM34" s="198">
        <f t="shared" si="14"/>
        <v>1</v>
      </c>
    </row>
    <row r="35" spans="1:65" x14ac:dyDescent="0.25">
      <c r="A35" s="206" t="s">
        <v>240</v>
      </c>
      <c r="B35" s="194" t="s">
        <v>240</v>
      </c>
      <c r="C35" s="195">
        <v>784</v>
      </c>
      <c r="D35" s="195">
        <v>887</v>
      </c>
      <c r="E35" s="195">
        <v>0</v>
      </c>
      <c r="F35" s="195">
        <v>3</v>
      </c>
      <c r="G35" s="195">
        <v>49</v>
      </c>
      <c r="H35" s="196">
        <f t="shared" si="15"/>
        <v>15.333333333333332</v>
      </c>
      <c r="I35" s="197">
        <f t="shared" si="7"/>
        <v>-0.94475760992108226</v>
      </c>
      <c r="J35" s="196">
        <f t="shared" si="16"/>
        <v>1.4706765111951498E-3</v>
      </c>
      <c r="K35" s="198">
        <f t="shared" si="0"/>
        <v>6.2380649267982178E-3</v>
      </c>
      <c r="L35" s="195">
        <v>1880</v>
      </c>
      <c r="M35" s="195">
        <v>2392</v>
      </c>
      <c r="N35" s="195">
        <v>0</v>
      </c>
      <c r="O35" s="195">
        <v>95</v>
      </c>
      <c r="P35" s="195">
        <v>265</v>
      </c>
      <c r="Q35" s="196">
        <f t="shared" si="17"/>
        <v>1.7894736842105261</v>
      </c>
      <c r="R35" s="197">
        <f t="shared" si="8"/>
        <v>-0.88921404682274252</v>
      </c>
      <c r="S35" s="196">
        <f t="shared" si="18"/>
        <v>2.7791469591937328E-3</v>
      </c>
      <c r="T35" s="198">
        <f t="shared" si="1"/>
        <v>3.373647358370465E-2</v>
      </c>
      <c r="U35" s="195">
        <v>9654</v>
      </c>
      <c r="V35" s="195">
        <v>8330</v>
      </c>
      <c r="W35" s="195">
        <v>0</v>
      </c>
      <c r="X35" s="195">
        <v>545</v>
      </c>
      <c r="Y35" s="195">
        <v>828</v>
      </c>
      <c r="Z35" s="196">
        <f t="shared" si="19"/>
        <v>0.51926605504587164</v>
      </c>
      <c r="AA35" s="197">
        <f t="shared" si="9"/>
        <v>-0.90060024009603845</v>
      </c>
      <c r="AB35" s="196">
        <f t="shared" si="20"/>
        <v>1.5225850109964474E-3</v>
      </c>
      <c r="AC35" s="198">
        <f t="shared" si="2"/>
        <v>0.1054105665181413</v>
      </c>
      <c r="AD35" s="195">
        <v>15934</v>
      </c>
      <c r="AE35" s="195">
        <v>21487</v>
      </c>
      <c r="AF35" s="195">
        <v>0</v>
      </c>
      <c r="AG35" s="195">
        <v>2571</v>
      </c>
      <c r="AH35" s="195">
        <v>3297</v>
      </c>
      <c r="AI35" s="196">
        <f t="shared" si="21"/>
        <v>0.2823803967327887</v>
      </c>
      <c r="AJ35" s="197">
        <f t="shared" si="10"/>
        <v>-0.846558384139247</v>
      </c>
      <c r="AK35" s="196">
        <f t="shared" si="22"/>
        <v>1.4215263148363887E-3</v>
      </c>
      <c r="AL35" s="198">
        <f t="shared" si="3"/>
        <v>0.41973265436028007</v>
      </c>
      <c r="AM35" s="195">
        <v>7853</v>
      </c>
      <c r="AN35" s="195">
        <v>8318</v>
      </c>
      <c r="AO35" s="195">
        <v>0</v>
      </c>
      <c r="AP35" s="195">
        <v>892</v>
      </c>
      <c r="AQ35" s="195">
        <v>1524</v>
      </c>
      <c r="AR35" s="196">
        <f t="shared" si="23"/>
        <v>0.70852017937219736</v>
      </c>
      <c r="AS35" s="197">
        <f t="shared" si="11"/>
        <v>-0.81678288050012027</v>
      </c>
      <c r="AT35" s="196">
        <f t="shared" si="24"/>
        <v>1.9412726800262913E-3</v>
      </c>
      <c r="AU35" s="198">
        <f t="shared" si="4"/>
        <v>0.19401654996817314</v>
      </c>
      <c r="AV35" s="195">
        <v>36105</v>
      </c>
      <c r="AW35" s="195">
        <v>41414</v>
      </c>
      <c r="AX35" s="195">
        <v>8281</v>
      </c>
      <c r="AY35" s="195">
        <v>4106</v>
      </c>
      <c r="AZ35" s="195">
        <v>5963</v>
      </c>
      <c r="BA35" s="196">
        <f t="shared" si="25"/>
        <v>0.45226497808085719</v>
      </c>
      <c r="BB35" s="197">
        <f t="shared" si="12"/>
        <v>-0.8560148741971314</v>
      </c>
      <c r="BC35" s="196">
        <f t="shared" si="5"/>
        <v>6.8991890266153237E-3</v>
      </c>
      <c r="BD35" s="198">
        <f t="shared" si="6"/>
        <v>1.0542329726288988</v>
      </c>
      <c r="BE35" s="195">
        <v>53207</v>
      </c>
      <c r="BF35" s="195">
        <v>58773</v>
      </c>
      <c r="BG35" s="195">
        <v>11884</v>
      </c>
      <c r="BH35" s="195">
        <v>5998</v>
      </c>
      <c r="BI35" s="195">
        <v>7855</v>
      </c>
      <c r="BJ35" s="196">
        <f t="shared" si="26"/>
        <v>0.30960320106702244</v>
      </c>
      <c r="BK35" s="197">
        <f t="shared" si="13"/>
        <v>-0.8663501948173481</v>
      </c>
      <c r="BL35" s="196">
        <f t="shared" si="27"/>
        <v>1.6510137392508075E-3</v>
      </c>
      <c r="BM35" s="198">
        <f t="shared" si="14"/>
        <v>1</v>
      </c>
    </row>
    <row r="36" spans="1:65" x14ac:dyDescent="0.25">
      <c r="A36" s="206" t="s">
        <v>218</v>
      </c>
      <c r="B36" s="194" t="s">
        <v>218</v>
      </c>
      <c r="C36" s="195">
        <v>34</v>
      </c>
      <c r="D36" s="195">
        <v>75</v>
      </c>
      <c r="E36" s="195">
        <v>0</v>
      </c>
      <c r="F36" s="195">
        <v>0</v>
      </c>
      <c r="G36" s="195">
        <v>73</v>
      </c>
      <c r="H36" s="196" t="str">
        <f t="shared" si="15"/>
        <v>-</v>
      </c>
      <c r="I36" s="197">
        <f t="shared" si="7"/>
        <v>-2.6666666666666616E-2</v>
      </c>
      <c r="J36" s="196">
        <f t="shared" si="16"/>
        <v>2.1910078636172641E-3</v>
      </c>
      <c r="K36" s="198">
        <f t="shared" si="0"/>
        <v>1.6463689670726207E-2</v>
      </c>
      <c r="L36" s="195">
        <v>165</v>
      </c>
      <c r="M36" s="195">
        <v>220</v>
      </c>
      <c r="N36" s="195">
        <v>0</v>
      </c>
      <c r="O36" s="195">
        <v>20</v>
      </c>
      <c r="P36" s="195">
        <v>217</v>
      </c>
      <c r="Q36" s="196">
        <f t="shared" si="17"/>
        <v>9.85</v>
      </c>
      <c r="R36" s="197">
        <f t="shared" si="8"/>
        <v>-1.3636363636363669E-2</v>
      </c>
      <c r="S36" s="196">
        <f t="shared" si="18"/>
        <v>2.2757543024341134E-3</v>
      </c>
      <c r="T36" s="198">
        <f t="shared" si="1"/>
        <v>4.8940009021199819E-2</v>
      </c>
      <c r="U36" s="195">
        <v>350</v>
      </c>
      <c r="V36" s="195">
        <v>303</v>
      </c>
      <c r="W36" s="195">
        <v>0</v>
      </c>
      <c r="X36" s="195">
        <v>149</v>
      </c>
      <c r="Y36" s="195">
        <v>358</v>
      </c>
      <c r="Z36" s="196">
        <f t="shared" si="19"/>
        <v>1.4026845637583891</v>
      </c>
      <c r="AA36" s="197">
        <f t="shared" si="9"/>
        <v>0.18151815181518161</v>
      </c>
      <c r="AB36" s="196">
        <f t="shared" si="20"/>
        <v>6.583157414694784E-4</v>
      </c>
      <c r="AC36" s="198">
        <f t="shared" si="2"/>
        <v>8.0739738385205234E-2</v>
      </c>
      <c r="AD36" s="195">
        <v>789</v>
      </c>
      <c r="AE36" s="195">
        <v>1211</v>
      </c>
      <c r="AF36" s="195">
        <v>0</v>
      </c>
      <c r="AG36" s="195">
        <v>427</v>
      </c>
      <c r="AH36" s="195">
        <v>1753</v>
      </c>
      <c r="AI36" s="196">
        <f t="shared" si="21"/>
        <v>3.105386416861827</v>
      </c>
      <c r="AJ36" s="197">
        <f t="shared" si="10"/>
        <v>0.44756399669694469</v>
      </c>
      <c r="AK36" s="196">
        <f t="shared" si="22"/>
        <v>7.5581911735158908E-4</v>
      </c>
      <c r="AL36" s="198">
        <f t="shared" si="3"/>
        <v>0.39535408209291834</v>
      </c>
      <c r="AM36" s="195">
        <v>722</v>
      </c>
      <c r="AN36" s="195">
        <v>692</v>
      </c>
      <c r="AO36" s="195">
        <v>0</v>
      </c>
      <c r="AP36" s="195">
        <v>322</v>
      </c>
      <c r="AQ36" s="195">
        <v>1223</v>
      </c>
      <c r="AR36" s="196">
        <f t="shared" si="23"/>
        <v>2.798136645962733</v>
      </c>
      <c r="AS36" s="197">
        <f t="shared" si="11"/>
        <v>0.76734104046242768</v>
      </c>
      <c r="AT36" s="196">
        <f t="shared" si="24"/>
        <v>1.5578585877113872E-3</v>
      </c>
      <c r="AU36" s="198">
        <f t="shared" si="4"/>
        <v>0.27582318448353632</v>
      </c>
      <c r="AV36" s="195">
        <v>2060</v>
      </c>
      <c r="AW36" s="195">
        <v>2501</v>
      </c>
      <c r="AX36" s="195">
        <v>1073</v>
      </c>
      <c r="AY36" s="195">
        <v>918</v>
      </c>
      <c r="AZ36" s="195">
        <v>3624</v>
      </c>
      <c r="BA36" s="196">
        <f t="shared" si="25"/>
        <v>2.9477124183006538</v>
      </c>
      <c r="BB36" s="197">
        <f t="shared" si="12"/>
        <v>0.4490203918432627</v>
      </c>
      <c r="BC36" s="196">
        <f t="shared" si="5"/>
        <v>8.9395360772349258E-4</v>
      </c>
      <c r="BD36" s="198">
        <f t="shared" si="6"/>
        <v>0.24199368516012629</v>
      </c>
      <c r="BE36" s="195">
        <v>2829</v>
      </c>
      <c r="BF36" s="195">
        <v>3482</v>
      </c>
      <c r="BG36" s="195">
        <v>1448</v>
      </c>
      <c r="BH36" s="195">
        <v>1141</v>
      </c>
      <c r="BI36" s="195">
        <v>4434</v>
      </c>
      <c r="BJ36" s="196">
        <f t="shared" si="26"/>
        <v>2.8860648553900088</v>
      </c>
      <c r="BK36" s="197">
        <f t="shared" si="13"/>
        <v>0.27340608845491099</v>
      </c>
      <c r="BL36" s="196">
        <f t="shared" si="27"/>
        <v>9.31966253321207E-4</v>
      </c>
      <c r="BM36" s="198">
        <f t="shared" si="14"/>
        <v>1</v>
      </c>
    </row>
    <row r="37" spans="1:65" x14ac:dyDescent="0.25">
      <c r="A37" s="199" t="s">
        <v>386</v>
      </c>
      <c r="B37" s="200" t="s">
        <v>386</v>
      </c>
      <c r="C37" s="201">
        <f>C12-SUM(C13:C36)</f>
        <v>5908</v>
      </c>
      <c r="D37" s="201">
        <f>D12-SUM(D13:D36)</f>
        <v>5159</v>
      </c>
      <c r="E37" s="201">
        <f>E12-SUM(E13:E36)</f>
        <v>0</v>
      </c>
      <c r="F37" s="201">
        <f>F12-SUM(F13:F36)</f>
        <v>1313</v>
      </c>
      <c r="G37" s="201">
        <f>G12-SUM(G13:G36)</f>
        <v>2697</v>
      </c>
      <c r="H37" s="202">
        <f t="shared" si="15"/>
        <v>1.0540746382330539</v>
      </c>
      <c r="I37" s="203">
        <f t="shared" si="7"/>
        <v>-0.4772242682690444</v>
      </c>
      <c r="J37" s="202">
        <f t="shared" si="16"/>
        <v>8.0947235728435082E-2</v>
      </c>
      <c r="K37" s="204">
        <f t="shared" si="0"/>
        <v>1.0488123570861915E-2</v>
      </c>
      <c r="L37" s="201">
        <f>L12-SUM(L13:L36)</f>
        <v>26751</v>
      </c>
      <c r="M37" s="201">
        <f>M12-SUM(M13:M36)</f>
        <v>30727</v>
      </c>
      <c r="N37" s="201">
        <f>N12-SUM(N13:N36)</f>
        <v>0</v>
      </c>
      <c r="O37" s="201">
        <f>O12-SUM(O13:O36)</f>
        <v>2457</v>
      </c>
      <c r="P37" s="201">
        <f>P12-SUM(P13:P36)</f>
        <v>11255</v>
      </c>
      <c r="Q37" s="202">
        <f t="shared" si="17"/>
        <v>3.5807895807895811</v>
      </c>
      <c r="R37" s="203">
        <f t="shared" si="8"/>
        <v>-0.63370976665473355</v>
      </c>
      <c r="S37" s="202">
        <f t="shared" si="18"/>
        <v>0.11803509066311495</v>
      </c>
      <c r="T37" s="204">
        <f t="shared" si="1"/>
        <v>4.3768569073062986E-2</v>
      </c>
      <c r="U37" s="201">
        <f>U12-SUM(U13:U36)</f>
        <v>41754</v>
      </c>
      <c r="V37" s="201">
        <f>V12-SUM(V13:V36)</f>
        <v>48314</v>
      </c>
      <c r="W37" s="201">
        <f>W12-SUM(W13:W36)</f>
        <v>0</v>
      </c>
      <c r="X37" s="201">
        <f>X12-SUM(X13:X36)</f>
        <v>36968</v>
      </c>
      <c r="Y37" s="201">
        <f>Y12-SUM(Y13:Y36)</f>
        <v>64371</v>
      </c>
      <c r="Z37" s="202">
        <f t="shared" si="19"/>
        <v>0.74126271369833363</v>
      </c>
      <c r="AA37" s="203">
        <f t="shared" si="9"/>
        <v>0.33234673179616681</v>
      </c>
      <c r="AB37" s="202">
        <f t="shared" si="20"/>
        <v>0.11836995138025641</v>
      </c>
      <c r="AC37" s="204">
        <f t="shared" si="2"/>
        <v>0.250326660133464</v>
      </c>
      <c r="AD37" s="201">
        <f>AD12-SUM(AD13:AD36)</f>
        <v>117999</v>
      </c>
      <c r="AE37" s="201">
        <f>AE12-SUM(AE13:AE36)</f>
        <v>108559</v>
      </c>
      <c r="AF37" s="201">
        <f>AF12-SUM(AF13:AF36)</f>
        <v>0</v>
      </c>
      <c r="AG37" s="201">
        <f>AG12-SUM(AG13:AG36)</f>
        <v>50899</v>
      </c>
      <c r="AH37" s="201">
        <f>AH12-SUM(AH13:AH36)</f>
        <v>90488</v>
      </c>
      <c r="AI37" s="202">
        <f t="shared" si="21"/>
        <v>0.77779524155680857</v>
      </c>
      <c r="AJ37" s="203">
        <f t="shared" si="10"/>
        <v>-0.16646247662561375</v>
      </c>
      <c r="AK37" s="202">
        <f t="shared" si="22"/>
        <v>3.9014580884717966E-2</v>
      </c>
      <c r="AL37" s="204">
        <f t="shared" si="3"/>
        <v>0.35189073996297854</v>
      </c>
      <c r="AM37" s="201">
        <f>AM12-SUM(AM13:AM36)</f>
        <v>20817</v>
      </c>
      <c r="AN37" s="201">
        <f>AN12-SUM(AN13:AN36)</f>
        <v>20685</v>
      </c>
      <c r="AO37" s="201">
        <f>AO12-SUM(AO13:AO36)</f>
        <v>0</v>
      </c>
      <c r="AP37" s="201">
        <f>AP12-SUM(AP13:AP36)</f>
        <v>15316</v>
      </c>
      <c r="AQ37" s="201">
        <f>AQ12-SUM(AQ13:AQ36)</f>
        <v>31233</v>
      </c>
      <c r="AR37" s="202">
        <f t="shared" si="23"/>
        <v>1.039240010446592</v>
      </c>
      <c r="AS37" s="203">
        <f t="shared" si="11"/>
        <v>0.50993473531544597</v>
      </c>
      <c r="AT37" s="202">
        <f t="shared" si="24"/>
        <v>3.978462573179866E-2</v>
      </c>
      <c r="AU37" s="204">
        <f t="shared" si="4"/>
        <v>0.12145923748191703</v>
      </c>
      <c r="AV37" s="201">
        <f>AV12-SUM(AV13:AV36)</f>
        <v>213229</v>
      </c>
      <c r="AW37" s="201">
        <f>AW12-SUM(AW13:AW36)</f>
        <v>213444</v>
      </c>
      <c r="AX37" s="201">
        <f>AX12-SUM(AX13:AX36)</f>
        <v>65783</v>
      </c>
      <c r="AY37" s="201">
        <f>AY12-SUM(AY13:AY36)</f>
        <v>106953</v>
      </c>
      <c r="AZ37" s="201">
        <f>AZ12-SUM(AZ13:AZ36)</f>
        <v>200044</v>
      </c>
      <c r="BA37" s="202">
        <f t="shared" si="25"/>
        <v>0.87039166736790929</v>
      </c>
      <c r="BB37" s="203">
        <f t="shared" si="12"/>
        <v>-6.2779932909802993E-2</v>
      </c>
      <c r="BC37" s="202">
        <f t="shared" si="5"/>
        <v>5.4806104545083424E-2</v>
      </c>
      <c r="BD37" s="204">
        <f t="shared" si="6"/>
        <v>0.25581766142454931</v>
      </c>
      <c r="BE37" s="201">
        <f>BE12-SUM(BE13:BE36)</f>
        <v>269630</v>
      </c>
      <c r="BF37" s="201">
        <f>BF12-SUM(BF13:BF36)</f>
        <v>270305</v>
      </c>
      <c r="BG37" s="201">
        <f>BG12-SUM(BG13:BG36)</f>
        <v>88464</v>
      </c>
      <c r="BH37" s="201">
        <f>BH12-SUM(BH13:BH36)</f>
        <v>149773</v>
      </c>
      <c r="BI37" s="201">
        <f>BI12-SUM(BI13:BI36)</f>
        <v>257148</v>
      </c>
      <c r="BJ37" s="202">
        <f t="shared" si="26"/>
        <v>0.71691826964806737</v>
      </c>
      <c r="BK37" s="203">
        <f t="shared" si="13"/>
        <v>-4.8674645308077857E-2</v>
      </c>
      <c r="BL37" s="202">
        <f t="shared" si="27"/>
        <v>5.4048998220352217E-2</v>
      </c>
      <c r="BM37" s="204">
        <f t="shared" si="14"/>
        <v>1</v>
      </c>
    </row>
    <row r="38" spans="1:65" ht="6" customHeight="1" x14ac:dyDescent="0.25">
      <c r="C38" s="121"/>
      <c r="D38" s="121"/>
      <c r="E38" s="121"/>
      <c r="F38" s="121"/>
      <c r="G38" s="121"/>
      <c r="H38" s="121"/>
      <c r="L38" s="121"/>
      <c r="M38" s="121"/>
      <c r="N38" s="121"/>
      <c r="O38" s="121"/>
      <c r="P38" s="121"/>
      <c r="Q38" s="121"/>
      <c r="U38" s="121"/>
      <c r="V38" s="121"/>
      <c r="W38" s="121"/>
      <c r="X38" s="121"/>
      <c r="Y38" s="121"/>
      <c r="Z38" s="121"/>
      <c r="AD38" s="121"/>
      <c r="AE38" s="121"/>
      <c r="AF38" s="121"/>
      <c r="AG38" s="121"/>
      <c r="AH38" s="121"/>
      <c r="AI38" s="121"/>
      <c r="AM38" s="121"/>
      <c r="AN38" s="121"/>
      <c r="AO38" s="121"/>
      <c r="AP38" s="121"/>
      <c r="AQ38" s="121"/>
      <c r="AR38" s="121"/>
      <c r="AV38" s="121"/>
      <c r="AW38" s="121"/>
      <c r="AX38" s="121"/>
      <c r="AY38" s="121"/>
      <c r="AZ38" s="121"/>
      <c r="BA38" s="121"/>
      <c r="BE38" s="121"/>
      <c r="BF38" s="121"/>
      <c r="BG38" s="121"/>
      <c r="BH38" s="121"/>
      <c r="BI38" s="121"/>
      <c r="BJ38" s="121"/>
    </row>
    <row r="39" spans="1:65" ht="6" customHeight="1" x14ac:dyDescent="0.25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</row>
    <row r="40" spans="1:65" x14ac:dyDescent="0.25">
      <c r="B40" s="49" t="s">
        <v>108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7" right="0.7" top="0.75" bottom="0.75" header="0.3" footer="0.3"/>
  <pageSetup paperSize="9" scale="43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2C2B4-0C82-4FE6-A928-1DB3E8E3330C}">
  <dimension ref="A1:AE131"/>
  <sheetViews>
    <sheetView showGridLines="0" zoomScaleNormal="100" workbookViewId="0">
      <selection activeCell="H29" sqref="H29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5703125" style="1"/>
  </cols>
  <sheetData>
    <row r="1" spans="1:31" ht="30" customHeight="1" x14ac:dyDescent="0.25">
      <c r="B1" s="1" t="s">
        <v>407</v>
      </c>
      <c r="C1" s="1"/>
      <c r="D1" s="1"/>
      <c r="F1" s="226"/>
      <c r="G1" s="226"/>
      <c r="H1" s="226"/>
      <c r="J1" s="226"/>
    </row>
    <row r="3" spans="1:31" s="4" customFormat="1" ht="25.5" customHeight="1" thickBot="1" x14ac:dyDescent="0.3">
      <c r="B3" s="52" t="s">
        <v>408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181" t="s">
        <v>534</v>
      </c>
      <c r="D5" s="181" t="s">
        <v>529</v>
      </c>
      <c r="E5" s="181" t="s">
        <v>530</v>
      </c>
      <c r="F5" s="181" t="s">
        <v>531</v>
      </c>
      <c r="G5" s="182" t="str">
        <f>CONCATENATE("var. ",RIGHT(F5,2),"/",RIGHT(E5,2))</f>
        <v>var. 21/20</v>
      </c>
      <c r="H5" s="182" t="str">
        <f>CONCATENATE("dif. ",RIGHT(F5,2),"/",RIGHT(E5,2))</f>
        <v>dif. 21/20</v>
      </c>
      <c r="I5" s="182" t="str">
        <f>CONCATENATE("%/s total España ",RIGHT(F5,4))</f>
        <v>%/s total España 2021</v>
      </c>
      <c r="J5" s="181" t="s">
        <v>532</v>
      </c>
      <c r="K5" s="182" t="str">
        <f>CONCATENATE("var. ",RIGHT(J5,2),"/",RIGHT(F5,2))</f>
        <v>var. 22/21</v>
      </c>
      <c r="L5" s="182" t="str">
        <f>CONCATENATE("dif. ",RIGHT(J5,2),"/",RIGHT(F5,2))</f>
        <v>dif. 22/21</v>
      </c>
      <c r="M5" s="182" t="str">
        <f>CONCATENATE("%/s total España ",RIGHT(J5,4))</f>
        <v>%/s total España 2022</v>
      </c>
      <c r="N5" s="181" t="s">
        <v>533</v>
      </c>
      <c r="O5" s="182" t="str">
        <f>CONCATENATE("var. ",RIGHT(N5,2),"/",RIGHT(J5,2))</f>
        <v>var. 23/22</v>
      </c>
      <c r="P5" s="182" t="str">
        <f>CONCATENATE("dif. ",RIGHT(N5,2),"/",RIGHT(J5,2))</f>
        <v>dif. 23/22</v>
      </c>
      <c r="Q5" s="182" t="str">
        <f>CONCATENATE("var. ",RIGHT(N5,2),"/",RIGHT(D5,2))</f>
        <v>var. 23/19</v>
      </c>
      <c r="R5" s="182" t="str">
        <f>CONCATENATE("dif. ",RIGHT(N5,2),"/",RIGHT(D5,2))</f>
        <v>dif. 23/19</v>
      </c>
      <c r="S5" s="182" t="str">
        <f>CONCATENATE("%/s total España ",RIGHT(N5,4))</f>
        <v>%/s total España 2023</v>
      </c>
      <c r="T5" s="182" t="str">
        <f>CONCATENATE("%/s total Turistas ",RIGHT(N5,4))</f>
        <v>%/s total Turistas 2023</v>
      </c>
      <c r="AE5" s="1"/>
    </row>
    <row r="6" spans="1:31" s="4" customFormat="1" ht="18.75" x14ac:dyDescent="0.3">
      <c r="B6" s="227" t="s">
        <v>409</v>
      </c>
      <c r="C6" s="228">
        <v>3238821</v>
      </c>
      <c r="D6" s="228">
        <v>3238788</v>
      </c>
      <c r="E6" s="228">
        <v>1201306</v>
      </c>
      <c r="F6" s="228">
        <v>1031934</v>
      </c>
      <c r="G6" s="229">
        <f t="shared" ref="G6:G11" si="0">F6/E6-1</f>
        <v>-0.14098988933710477</v>
      </c>
      <c r="H6" s="228">
        <f t="shared" ref="H6:H11" si="1">F6-E6</f>
        <v>-169372</v>
      </c>
      <c r="I6" s="229"/>
      <c r="J6" s="228">
        <v>3101117</v>
      </c>
      <c r="K6" s="229">
        <f t="shared" ref="K6:K11" si="2">J6/F6-1</f>
        <v>2.0051505231923747</v>
      </c>
      <c r="L6" s="228">
        <f t="shared" ref="L6:L11" si="3">J6-F6</f>
        <v>2069183</v>
      </c>
      <c r="M6" s="229"/>
      <c r="N6" s="228">
        <v>3427350</v>
      </c>
      <c r="O6" s="229">
        <f t="shared" ref="O6:O11" si="4">N6/J6-1</f>
        <v>0.1051985462012559</v>
      </c>
      <c r="P6" s="228">
        <f t="shared" ref="P6:P11" si="5">N6-J6</f>
        <v>326233</v>
      </c>
      <c r="Q6" s="229">
        <f t="shared" ref="Q6:Q11" si="6">N6/D6-1</f>
        <v>5.8219926713326098E-2</v>
      </c>
      <c r="R6" s="228">
        <f t="shared" ref="R6:R11" si="7">N6-D6</f>
        <v>188562</v>
      </c>
      <c r="S6" s="229"/>
      <c r="T6" s="229"/>
      <c r="V6" s="109"/>
      <c r="AE6" s="1"/>
    </row>
    <row r="7" spans="1:31" ht="18.75" x14ac:dyDescent="0.3">
      <c r="A7" s="4"/>
      <c r="B7" s="227" t="s">
        <v>410</v>
      </c>
      <c r="C7" s="228">
        <v>723268</v>
      </c>
      <c r="D7" s="228">
        <v>728767</v>
      </c>
      <c r="E7" s="228">
        <v>282431</v>
      </c>
      <c r="F7" s="228">
        <v>509135</v>
      </c>
      <c r="G7" s="229">
        <f t="shared" si="0"/>
        <v>0.80268809018839993</v>
      </c>
      <c r="H7" s="228">
        <f t="shared" si="1"/>
        <v>226704</v>
      </c>
      <c r="I7" s="229">
        <f>F7/$F$7</f>
        <v>1</v>
      </c>
      <c r="J7" s="228">
        <v>705987</v>
      </c>
      <c r="K7" s="229">
        <f t="shared" si="2"/>
        <v>0.38664008563544061</v>
      </c>
      <c r="L7" s="228">
        <f t="shared" si="3"/>
        <v>196852</v>
      </c>
      <c r="M7" s="229">
        <f>J7/$J$7</f>
        <v>1</v>
      </c>
      <c r="N7" s="228">
        <v>732478</v>
      </c>
      <c r="O7" s="229">
        <f t="shared" si="4"/>
        <v>3.7523353829461481E-2</v>
      </c>
      <c r="P7" s="228">
        <f t="shared" si="5"/>
        <v>26491</v>
      </c>
      <c r="Q7" s="229">
        <f t="shared" si="6"/>
        <v>5.0921625155913031E-3</v>
      </c>
      <c r="R7" s="228">
        <f t="shared" si="7"/>
        <v>3711</v>
      </c>
      <c r="S7" s="229">
        <f>N7/$N$7</f>
        <v>1</v>
      </c>
      <c r="T7" s="229">
        <f>N7/$N$6</f>
        <v>0.21371555283236321</v>
      </c>
      <c r="V7" s="109"/>
      <c r="W7" s="121"/>
      <c r="AE7" s="1" t="s">
        <v>411</v>
      </c>
    </row>
    <row r="8" spans="1:31" ht="15.75" x14ac:dyDescent="0.25">
      <c r="A8" s="4"/>
      <c r="B8" s="230" t="s">
        <v>171</v>
      </c>
      <c r="C8" s="231">
        <v>425659</v>
      </c>
      <c r="D8" s="231">
        <v>437092</v>
      </c>
      <c r="E8" s="231">
        <v>162991</v>
      </c>
      <c r="F8" s="231">
        <v>227881</v>
      </c>
      <c r="G8" s="232">
        <f t="shared" si="0"/>
        <v>0.39812014160291054</v>
      </c>
      <c r="H8" s="231">
        <f t="shared" si="1"/>
        <v>64890</v>
      </c>
      <c r="I8" s="232">
        <f>F8/$F$7</f>
        <v>0.447584628831253</v>
      </c>
      <c r="J8" s="231">
        <v>401631</v>
      </c>
      <c r="K8" s="232">
        <f t="shared" si="2"/>
        <v>0.76245935378552843</v>
      </c>
      <c r="L8" s="231">
        <f t="shared" si="3"/>
        <v>173750</v>
      </c>
      <c r="M8" s="232">
        <f>J8/$J$7</f>
        <v>0.56889291162585143</v>
      </c>
      <c r="N8" s="231">
        <v>426517</v>
      </c>
      <c r="O8" s="232">
        <f t="shared" si="4"/>
        <v>6.1962348523893818E-2</v>
      </c>
      <c r="P8" s="231">
        <f t="shared" si="5"/>
        <v>24886</v>
      </c>
      <c r="Q8" s="232">
        <f t="shared" si="6"/>
        <v>-2.4193991196361453E-2</v>
      </c>
      <c r="R8" s="231">
        <f t="shared" si="7"/>
        <v>-10575</v>
      </c>
      <c r="S8" s="232">
        <f>N8/$N$7</f>
        <v>0.58229325658927644</v>
      </c>
      <c r="T8" s="232">
        <f>N8/$N$6</f>
        <v>0.12444512524253432</v>
      </c>
      <c r="V8" s="109"/>
      <c r="W8" s="121"/>
      <c r="AE8" s="1" t="s">
        <v>412</v>
      </c>
    </row>
    <row r="9" spans="1:31" s="4" customFormat="1" x14ac:dyDescent="0.25">
      <c r="B9" s="233" t="s">
        <v>98</v>
      </c>
      <c r="C9" s="234">
        <v>297609</v>
      </c>
      <c r="D9" s="234">
        <v>291675</v>
      </c>
      <c r="E9" s="234">
        <v>119440</v>
      </c>
      <c r="F9" s="234">
        <v>281254</v>
      </c>
      <c r="G9" s="235">
        <f t="shared" si="0"/>
        <v>1.3547722705961154</v>
      </c>
      <c r="H9" s="236">
        <f t="shared" si="1"/>
        <v>161814</v>
      </c>
      <c r="I9" s="237">
        <f>F9/$F$7</f>
        <v>0.55241537116874695</v>
      </c>
      <c r="J9" s="234">
        <v>304356</v>
      </c>
      <c r="K9" s="235">
        <f t="shared" si="2"/>
        <v>8.2139276241404602E-2</v>
      </c>
      <c r="L9" s="236">
        <f t="shared" si="3"/>
        <v>23102</v>
      </c>
      <c r="M9" s="237">
        <f>J9/$J$7</f>
        <v>0.43110708837414852</v>
      </c>
      <c r="N9" s="234">
        <v>305961</v>
      </c>
      <c r="O9" s="235">
        <f t="shared" si="4"/>
        <v>5.273429799314E-3</v>
      </c>
      <c r="P9" s="236">
        <f t="shared" si="5"/>
        <v>1605</v>
      </c>
      <c r="Q9" s="235">
        <f t="shared" si="6"/>
        <v>4.8979172023656536E-2</v>
      </c>
      <c r="R9" s="236">
        <f t="shared" si="7"/>
        <v>14286</v>
      </c>
      <c r="S9" s="237">
        <f>N9/$N$7</f>
        <v>0.41770674341072361</v>
      </c>
      <c r="T9" s="237">
        <f>N9/$N$6</f>
        <v>8.927042758982888E-2</v>
      </c>
      <c r="V9" s="109"/>
      <c r="W9" s="121"/>
      <c r="AE9" s="1" t="s">
        <v>413</v>
      </c>
    </row>
    <row r="10" spans="1:31" s="4" customFormat="1" x14ac:dyDescent="0.25">
      <c r="B10" s="40" t="s">
        <v>414</v>
      </c>
      <c r="C10" s="109">
        <v>184558</v>
      </c>
      <c r="D10" s="109">
        <v>182772</v>
      </c>
      <c r="E10" s="109">
        <v>81349</v>
      </c>
      <c r="F10" s="109">
        <v>148144</v>
      </c>
      <c r="G10" s="83">
        <f t="shared" si="0"/>
        <v>0.82109183886710357</v>
      </c>
      <c r="H10" s="81">
        <f t="shared" si="1"/>
        <v>66795</v>
      </c>
      <c r="I10" s="125">
        <f>F10/$F$7</f>
        <v>0.29097194260854192</v>
      </c>
      <c r="J10" s="109">
        <v>152150</v>
      </c>
      <c r="K10" s="83">
        <f t="shared" si="2"/>
        <v>2.7041257155200338E-2</v>
      </c>
      <c r="L10" s="81">
        <f t="shared" si="3"/>
        <v>4006</v>
      </c>
      <c r="M10" s="125">
        <f>J10/$J$7</f>
        <v>0.21551388340011926</v>
      </c>
      <c r="N10" s="109">
        <v>172389</v>
      </c>
      <c r="O10" s="83">
        <f t="shared" si="4"/>
        <v>0.13302004600722972</v>
      </c>
      <c r="P10" s="81">
        <f t="shared" si="5"/>
        <v>20239</v>
      </c>
      <c r="Q10" s="83">
        <f t="shared" si="6"/>
        <v>-5.6808482699757024E-2</v>
      </c>
      <c r="R10" s="81">
        <f t="shared" si="7"/>
        <v>-10383</v>
      </c>
      <c r="S10" s="125">
        <f>N10/$N$7</f>
        <v>0.23535041325473258</v>
      </c>
      <c r="T10" s="125">
        <f>N10/$N$6</f>
        <v>5.029804367806031E-2</v>
      </c>
      <c r="V10" s="109"/>
      <c r="W10" s="121"/>
      <c r="AE10" s="1" t="s">
        <v>415</v>
      </c>
    </row>
    <row r="11" spans="1:31" s="4" customFormat="1" x14ac:dyDescent="0.25">
      <c r="B11" s="40" t="s">
        <v>416</v>
      </c>
      <c r="C11" s="109">
        <f>C9-C10</f>
        <v>113051</v>
      </c>
      <c r="D11" s="109">
        <f>D9-D10</f>
        <v>108903</v>
      </c>
      <c r="E11" s="109">
        <f>E9-E10</f>
        <v>38091</v>
      </c>
      <c r="F11" s="109">
        <f>F9-F10</f>
        <v>133110</v>
      </c>
      <c r="G11" s="83">
        <f t="shared" si="0"/>
        <v>2.4945262660470977</v>
      </c>
      <c r="H11" s="81">
        <f t="shared" si="1"/>
        <v>95019</v>
      </c>
      <c r="I11" s="125">
        <f>F11/$F$7</f>
        <v>0.26144342856020503</v>
      </c>
      <c r="J11" s="109">
        <f>J9-J10</f>
        <v>152206</v>
      </c>
      <c r="K11" s="83">
        <f t="shared" si="2"/>
        <v>0.14346029599579291</v>
      </c>
      <c r="L11" s="81">
        <f t="shared" si="3"/>
        <v>19096</v>
      </c>
      <c r="M11" s="125">
        <f>J11/$J$7</f>
        <v>0.21559320497402926</v>
      </c>
      <c r="N11" s="109">
        <f>N9-N10</f>
        <v>133572</v>
      </c>
      <c r="O11" s="83">
        <f t="shared" si="4"/>
        <v>-0.12242618556430096</v>
      </c>
      <c r="P11" s="81">
        <f t="shared" si="5"/>
        <v>-18634</v>
      </c>
      <c r="Q11" s="83">
        <f t="shared" si="6"/>
        <v>0.22652268532547315</v>
      </c>
      <c r="R11" s="81">
        <f t="shared" si="7"/>
        <v>24669</v>
      </c>
      <c r="S11" s="125">
        <f>N11/$N$7</f>
        <v>0.18235633015599104</v>
      </c>
      <c r="T11" s="125">
        <f>N11/$N$6</f>
        <v>3.897238391176857E-2</v>
      </c>
      <c r="V11" s="109"/>
      <c r="W11" s="121"/>
      <c r="AE11" s="1" t="s">
        <v>417</v>
      </c>
    </row>
    <row r="12" spans="1:31" s="4" customFormat="1" ht="7.5" customHeight="1" x14ac:dyDescent="0.25"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AE12" s="1" t="s">
        <v>418</v>
      </c>
    </row>
    <row r="13" spans="1:31" s="4" customFormat="1" x14ac:dyDescent="0.25">
      <c r="B13" s="50" t="s">
        <v>419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AE13" s="1" t="s">
        <v>420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322" t="s">
        <v>421</v>
      </c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53"/>
      <c r="T37" s="5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24"/>
      <c r="F39" s="24"/>
      <c r="G39" s="24"/>
      <c r="H39" s="24"/>
      <c r="I39" s="24"/>
      <c r="J39" s="56">
        <v>2020</v>
      </c>
      <c r="K39" s="56"/>
      <c r="L39" s="56"/>
      <c r="M39" s="56" t="s">
        <v>422</v>
      </c>
      <c r="N39" s="56">
        <v>2021</v>
      </c>
      <c r="O39" s="56" t="s">
        <v>422</v>
      </c>
      <c r="P39" s="56" t="s">
        <v>423</v>
      </c>
      <c r="Q39" s="56" t="s">
        <v>424</v>
      </c>
      <c r="R39" s="56" t="s">
        <v>425</v>
      </c>
      <c r="S39" s="24"/>
      <c r="T39" s="24"/>
      <c r="AE39" s="1"/>
    </row>
    <row r="40" spans="2:31" s="4" customFormat="1" ht="18.75" hidden="1" x14ac:dyDescent="0.3">
      <c r="B40" s="227" t="s">
        <v>409</v>
      </c>
      <c r="C40" s="227"/>
      <c r="D40" s="227"/>
      <c r="E40" s="228"/>
      <c r="F40" s="228"/>
      <c r="G40" s="228"/>
      <c r="H40" s="228"/>
      <c r="I40" s="228"/>
      <c r="J40" s="228">
        <v>1824653</v>
      </c>
      <c r="K40" s="228"/>
      <c r="L40" s="228"/>
      <c r="M40" s="229"/>
      <c r="N40" s="228">
        <v>2354005</v>
      </c>
      <c r="O40" s="229"/>
      <c r="P40" s="229">
        <v>1</v>
      </c>
      <c r="Q40" s="229">
        <v>0.2901110512519367</v>
      </c>
      <c r="R40" s="228">
        <v>529352</v>
      </c>
      <c r="S40" s="239"/>
      <c r="T40" s="239"/>
      <c r="AE40" s="1"/>
    </row>
    <row r="41" spans="2:31" ht="18.75" hidden="1" x14ac:dyDescent="0.3">
      <c r="B41" s="227" t="s">
        <v>410</v>
      </c>
      <c r="C41" s="227"/>
      <c r="D41" s="227"/>
      <c r="E41" s="228"/>
      <c r="F41" s="228"/>
      <c r="G41" s="228"/>
      <c r="H41" s="228"/>
      <c r="I41" s="228"/>
      <c r="J41" s="228">
        <v>603938</v>
      </c>
      <c r="K41" s="228"/>
      <c r="L41" s="228"/>
      <c r="M41" s="229">
        <v>1</v>
      </c>
      <c r="N41" s="228">
        <v>936181</v>
      </c>
      <c r="O41" s="229">
        <v>1</v>
      </c>
      <c r="P41" s="229">
        <v>0.39769711619134201</v>
      </c>
      <c r="Q41" s="229">
        <v>0.55012766211101138</v>
      </c>
      <c r="R41" s="228">
        <v>332243</v>
      </c>
      <c r="S41" s="239"/>
      <c r="T41" s="239"/>
      <c r="AE41" s="1" t="s">
        <v>411</v>
      </c>
    </row>
    <row r="42" spans="2:31" ht="15.75" hidden="1" x14ac:dyDescent="0.25">
      <c r="B42" s="230" t="s">
        <v>171</v>
      </c>
      <c r="C42" s="230"/>
      <c r="D42" s="230"/>
      <c r="E42" s="231"/>
      <c r="F42" s="231"/>
      <c r="G42" s="231"/>
      <c r="H42" s="231"/>
      <c r="I42" s="231"/>
      <c r="J42" s="231">
        <v>276550.36166633503</v>
      </c>
      <c r="K42" s="231"/>
      <c r="L42" s="231"/>
      <c r="M42" s="232">
        <v>0.45791184139155844</v>
      </c>
      <c r="N42" s="231">
        <v>430252.45635520399</v>
      </c>
      <c r="O42" s="232">
        <v>0.4595825554622493</v>
      </c>
      <c r="P42" s="232">
        <v>0.18277465695918402</v>
      </c>
      <c r="Q42" s="232">
        <v>0.55578337978930015</v>
      </c>
      <c r="R42" s="231">
        <v>153702.09468886897</v>
      </c>
      <c r="S42" s="240"/>
      <c r="T42" s="240"/>
      <c r="AE42" s="1" t="s">
        <v>412</v>
      </c>
    </row>
    <row r="43" spans="2:31" s="4" customFormat="1" hidden="1" x14ac:dyDescent="0.25">
      <c r="B43" s="233" t="s">
        <v>98</v>
      </c>
      <c r="C43" s="241"/>
      <c r="D43" s="241"/>
      <c r="E43" s="234"/>
      <c r="F43" s="234"/>
      <c r="G43" s="234"/>
      <c r="H43" s="234"/>
      <c r="I43" s="234"/>
      <c r="J43" s="234">
        <v>327387.63833385095</v>
      </c>
      <c r="K43" s="234"/>
      <c r="L43" s="234"/>
      <c r="M43" s="237">
        <v>0.54208815860874948</v>
      </c>
      <c r="N43" s="234">
        <v>505927.5436448183</v>
      </c>
      <c r="O43" s="237">
        <v>0.54041637636826456</v>
      </c>
      <c r="P43" s="237">
        <v>0.21492203442423372</v>
      </c>
      <c r="Q43" s="235">
        <v>0.54534711884540576</v>
      </c>
      <c r="R43" s="236">
        <v>178539.90531096736</v>
      </c>
      <c r="S43" s="242"/>
      <c r="T43" s="242"/>
      <c r="AE43" s="1" t="s">
        <v>413</v>
      </c>
    </row>
    <row r="44" spans="2:31" s="4" customFormat="1" hidden="1" x14ac:dyDescent="0.25">
      <c r="B44" s="40" t="s">
        <v>414</v>
      </c>
      <c r="C44" s="40"/>
      <c r="D44" s="40"/>
      <c r="E44" s="109"/>
      <c r="F44" s="109"/>
      <c r="G44" s="109"/>
      <c r="H44" s="109"/>
      <c r="I44" s="109"/>
      <c r="J44" s="109">
        <v>242109.12821622068</v>
      </c>
      <c r="K44" s="109"/>
      <c r="L44" s="109"/>
      <c r="M44" s="125">
        <v>0.4008840778626625</v>
      </c>
      <c r="N44" s="109">
        <v>391384.01224089495</v>
      </c>
      <c r="O44" s="125">
        <v>0.41806446855992052</v>
      </c>
      <c r="P44" s="125">
        <v>0.16626303352834634</v>
      </c>
      <c r="Q44" s="83">
        <v>0.61656033014732592</v>
      </c>
      <c r="R44" s="81">
        <v>149274.88402467428</v>
      </c>
      <c r="S44" s="81"/>
      <c r="T44" s="81"/>
      <c r="AE44" s="1" t="s">
        <v>415</v>
      </c>
    </row>
    <row r="45" spans="2:31" s="4" customFormat="1" hidden="1" x14ac:dyDescent="0.25">
      <c r="B45" s="40" t="s">
        <v>416</v>
      </c>
      <c r="C45" s="40"/>
      <c r="D45" s="40"/>
      <c r="E45" s="109"/>
      <c r="F45" s="109"/>
      <c r="G45" s="109"/>
      <c r="H45" s="109"/>
      <c r="I45" s="109"/>
      <c r="J45" s="109">
        <v>85278.510117630256</v>
      </c>
      <c r="K45" s="109"/>
      <c r="L45" s="109"/>
      <c r="M45" s="125">
        <v>0.14120408074608695</v>
      </c>
      <c r="N45" s="109">
        <v>114543.53140392336</v>
      </c>
      <c r="O45" s="125">
        <v>0.12235190780834407</v>
      </c>
      <c r="P45" s="125">
        <v>4.8659000895887379E-2</v>
      </c>
      <c r="Q45" s="83">
        <v>0.34316994100771625</v>
      </c>
      <c r="R45" s="81">
        <v>29265.021286293108</v>
      </c>
      <c r="S45" s="81"/>
      <c r="T45" s="81"/>
      <c r="AE45" s="1" t="s">
        <v>417</v>
      </c>
    </row>
    <row r="46" spans="2:31" s="4" customFormat="1" ht="7.5" hidden="1" customHeight="1" x14ac:dyDescent="0.25"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AE46" s="1" t="s">
        <v>418</v>
      </c>
    </row>
    <row r="47" spans="2:31" s="4" customFormat="1" hidden="1" x14ac:dyDescent="0.25">
      <c r="B47" s="321" t="s">
        <v>419</v>
      </c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112"/>
      <c r="T47" s="112"/>
      <c r="AE47" s="1" t="s">
        <v>420</v>
      </c>
    </row>
    <row r="48" spans="2:31" s="4" customFormat="1" hidden="1" x14ac:dyDescent="0.25">
      <c r="AE48" s="1"/>
    </row>
    <row r="49" spans="5:12" hidden="1" x14ac:dyDescent="0.25">
      <c r="E49" s="151"/>
      <c r="F49" s="151"/>
      <c r="G49" s="151"/>
      <c r="H49" s="151"/>
      <c r="I49" s="151"/>
      <c r="J49" s="151">
        <v>0.54208815860874948</v>
      </c>
      <c r="K49" s="151"/>
      <c r="L49" s="151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52" t="s">
        <v>408</v>
      </c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25">
        <v>2018</v>
      </c>
      <c r="D123" s="225">
        <v>2019</v>
      </c>
      <c r="E123" s="225">
        <v>2020</v>
      </c>
      <c r="F123" s="225">
        <v>2021</v>
      </c>
      <c r="G123" s="182" t="str">
        <f>CONCATENATE("var. ",RIGHT(F123,2),"/",RIGHT(E123,2))</f>
        <v>var. 21/20</v>
      </c>
      <c r="H123" s="182" t="str">
        <f>CONCATENATE("dif. ",RIGHT(F123,2),"/",RIGHT(E123,2))</f>
        <v>dif. 21/20</v>
      </c>
      <c r="I123" s="182" t="str">
        <f>CONCATENATE("%/s total España ",RIGHT(F123,4))</f>
        <v>%/s total España 2021</v>
      </c>
      <c r="J123" s="225">
        <v>2022</v>
      </c>
      <c r="K123" s="182" t="str">
        <f>CONCATENATE("%/s total España ",RIGHT(J123,4))</f>
        <v>%/s total España 2022</v>
      </c>
      <c r="L123" s="182" t="str">
        <f>CONCATENATE("var. ",RIGHT(J123,2),"/",RIGHT(F123,2))</f>
        <v>var. 22/21</v>
      </c>
      <c r="M123" s="182" t="str">
        <f>CONCATENATE("dif. ",RIGHT(J123,2),"/",RIGHT(F123,2))</f>
        <v>dif. 22/21</v>
      </c>
      <c r="N123" s="182" t="str">
        <f>CONCATENATE("var. ",RIGHT(J123,2),"/",RIGHT(D123,2))</f>
        <v>var. 22/19</v>
      </c>
      <c r="O123" s="182" t="str">
        <f>CONCATENATE("dif. ",RIGHT(J123,2),"/",RIGHT(D123,2))</f>
        <v>dif. 22/19</v>
      </c>
      <c r="Z123" s="1"/>
      <c r="AE123"/>
    </row>
    <row r="124" spans="2:31" ht="18.75" x14ac:dyDescent="0.3">
      <c r="B124" s="227" t="s">
        <v>409</v>
      </c>
      <c r="C124" s="228">
        <v>4872456</v>
      </c>
      <c r="D124" s="228">
        <v>4831573</v>
      </c>
      <c r="E124" s="228">
        <v>1565303</v>
      </c>
      <c r="F124" s="228">
        <v>2335438</v>
      </c>
      <c r="G124" s="229">
        <f t="shared" ref="G124:G129" si="8">F124/E124-1</f>
        <v>0.49200378457078275</v>
      </c>
      <c r="H124" s="228">
        <f t="shared" ref="H124:H129" si="9">F124-E124</f>
        <v>770135</v>
      </c>
      <c r="I124" s="229"/>
      <c r="J124" s="228">
        <v>4757683</v>
      </c>
      <c r="K124" s="229"/>
      <c r="L124" s="229">
        <f t="shared" ref="L124:L129" si="10">J124/F124-1</f>
        <v>1.0371694731352319</v>
      </c>
      <c r="M124" s="228">
        <f t="shared" ref="M124:M129" si="11">J124-F124</f>
        <v>2422245</v>
      </c>
      <c r="N124" s="229">
        <f t="shared" ref="N124:N129" si="12">J124/D124-1</f>
        <v>-1.5293156079810855E-2</v>
      </c>
      <c r="O124" s="228">
        <f t="shared" ref="O124:O129" si="13">J124-D124</f>
        <v>-73890</v>
      </c>
      <c r="Z124" s="1"/>
      <c r="AE124"/>
    </row>
    <row r="125" spans="2:31" ht="18.75" x14ac:dyDescent="0.3">
      <c r="B125" s="227" t="s">
        <v>410</v>
      </c>
      <c r="C125" s="228">
        <v>1028693</v>
      </c>
      <c r="D125" s="228">
        <v>1047557</v>
      </c>
      <c r="E125" s="228">
        <v>456683</v>
      </c>
      <c r="F125" s="228">
        <v>800301</v>
      </c>
      <c r="G125" s="229">
        <f t="shared" si="8"/>
        <v>0.75242126376501872</v>
      </c>
      <c r="H125" s="228">
        <f t="shared" si="9"/>
        <v>343618</v>
      </c>
      <c r="I125" s="229">
        <f>F125/$F$7</f>
        <v>1.5718836850737035</v>
      </c>
      <c r="J125" s="228">
        <v>1016781</v>
      </c>
      <c r="K125" s="229">
        <f>J125/$J$125</f>
        <v>1</v>
      </c>
      <c r="L125" s="229">
        <f t="shared" si="10"/>
        <v>0.27049822504282761</v>
      </c>
      <c r="M125" s="228">
        <f t="shared" si="11"/>
        <v>216480</v>
      </c>
      <c r="N125" s="229">
        <f t="shared" si="12"/>
        <v>-2.9378830937123235E-2</v>
      </c>
      <c r="O125" s="228">
        <f t="shared" si="13"/>
        <v>-30776</v>
      </c>
      <c r="Z125" s="1"/>
      <c r="AE125"/>
    </row>
    <row r="126" spans="2:31" ht="15.75" x14ac:dyDescent="0.25">
      <c r="B126" s="230" t="s">
        <v>171</v>
      </c>
      <c r="C126" s="231">
        <v>606237</v>
      </c>
      <c r="D126" s="231">
        <v>632407</v>
      </c>
      <c r="E126" s="231">
        <v>248294</v>
      </c>
      <c r="F126" s="231">
        <v>384253</v>
      </c>
      <c r="G126" s="232">
        <f t="shared" si="8"/>
        <v>0.54757263566578329</v>
      </c>
      <c r="H126" s="231">
        <f t="shared" si="9"/>
        <v>135959</v>
      </c>
      <c r="I126" s="232">
        <f>F126/$F$7</f>
        <v>0.754717314661141</v>
      </c>
      <c r="J126" s="231">
        <v>593573</v>
      </c>
      <c r="K126" s="232">
        <f>J126/$J$125</f>
        <v>0.58377664413477437</v>
      </c>
      <c r="L126" s="232">
        <f t="shared" si="10"/>
        <v>0.54474525898301374</v>
      </c>
      <c r="M126" s="231">
        <f t="shared" si="11"/>
        <v>209320</v>
      </c>
      <c r="N126" s="232">
        <f t="shared" si="12"/>
        <v>-6.1406657421565591E-2</v>
      </c>
      <c r="O126" s="231">
        <f t="shared" si="13"/>
        <v>-38834</v>
      </c>
      <c r="Z126" s="1"/>
      <c r="AE126"/>
    </row>
    <row r="127" spans="2:31" x14ac:dyDescent="0.25">
      <c r="B127" s="233" t="s">
        <v>98</v>
      </c>
      <c r="C127" s="234">
        <v>422456</v>
      </c>
      <c r="D127" s="234">
        <v>415150</v>
      </c>
      <c r="E127" s="234">
        <v>208389</v>
      </c>
      <c r="F127" s="234">
        <v>416048</v>
      </c>
      <c r="G127" s="235">
        <f t="shared" si="8"/>
        <v>0.99649693601869571</v>
      </c>
      <c r="H127" s="236">
        <f t="shared" si="9"/>
        <v>207659</v>
      </c>
      <c r="I127" s="237">
        <f>F127/$F$7</f>
        <v>0.81716637041256246</v>
      </c>
      <c r="J127" s="234">
        <v>423208</v>
      </c>
      <c r="K127" s="237">
        <f>J127/$J$125</f>
        <v>0.41622335586522563</v>
      </c>
      <c r="L127" s="235">
        <f t="shared" si="10"/>
        <v>1.7209552743914225E-2</v>
      </c>
      <c r="M127" s="236">
        <f t="shared" si="11"/>
        <v>7160</v>
      </c>
      <c r="N127" s="235">
        <f t="shared" si="12"/>
        <v>1.9409851860773264E-2</v>
      </c>
      <c r="O127" s="236">
        <f t="shared" si="13"/>
        <v>8058</v>
      </c>
      <c r="Z127" s="1"/>
      <c r="AE127"/>
    </row>
    <row r="128" spans="2:31" x14ac:dyDescent="0.25">
      <c r="B128" s="40" t="s">
        <v>414</v>
      </c>
      <c r="C128" s="109">
        <v>254257</v>
      </c>
      <c r="D128" s="109">
        <v>258533</v>
      </c>
      <c r="E128" s="109">
        <v>146607</v>
      </c>
      <c r="F128" s="109">
        <v>217192</v>
      </c>
      <c r="G128" s="83">
        <f t="shared" si="8"/>
        <v>0.48145722919096623</v>
      </c>
      <c r="H128" s="81">
        <f t="shared" si="9"/>
        <v>70585</v>
      </c>
      <c r="I128" s="125">
        <f>F128/$F$7</f>
        <v>0.42659019709900126</v>
      </c>
      <c r="J128" s="109">
        <v>211611</v>
      </c>
      <c r="K128" s="125">
        <f>J128/$J$125</f>
        <v>0.20811856240429355</v>
      </c>
      <c r="L128" s="83">
        <f t="shared" si="10"/>
        <v>-2.5696158237872524E-2</v>
      </c>
      <c r="M128" s="81">
        <f t="shared" si="11"/>
        <v>-5581</v>
      </c>
      <c r="N128" s="83">
        <f t="shared" si="12"/>
        <v>-0.18149327165197482</v>
      </c>
      <c r="O128" s="81">
        <f t="shared" si="13"/>
        <v>-46922</v>
      </c>
      <c r="Z128" s="1"/>
      <c r="AE128"/>
    </row>
    <row r="129" spans="2:31" x14ac:dyDescent="0.25">
      <c r="B129" s="40" t="s">
        <v>416</v>
      </c>
      <c r="C129" s="109">
        <f>C127-C128</f>
        <v>168199</v>
      </c>
      <c r="D129" s="109">
        <f>D127-D128</f>
        <v>156617</v>
      </c>
      <c r="E129" s="109">
        <f>E127-E128</f>
        <v>61782</v>
      </c>
      <c r="F129" s="109">
        <f>F127-F128</f>
        <v>198856</v>
      </c>
      <c r="G129" s="83">
        <f t="shared" si="8"/>
        <v>2.2186721051438929</v>
      </c>
      <c r="H129" s="81">
        <f t="shared" si="9"/>
        <v>137074</v>
      </c>
      <c r="I129" s="125">
        <f>F129/$F$7</f>
        <v>0.39057617331356126</v>
      </c>
      <c r="J129" s="109">
        <f>J127-J128</f>
        <v>211597</v>
      </c>
      <c r="K129" s="125">
        <f>J129/$J$125</f>
        <v>0.20810479346093211</v>
      </c>
      <c r="L129" s="83">
        <f t="shared" si="10"/>
        <v>6.407148891660297E-2</v>
      </c>
      <c r="M129" s="81">
        <f t="shared" si="11"/>
        <v>12741</v>
      </c>
      <c r="N129" s="83">
        <f t="shared" si="12"/>
        <v>0.35104745972659424</v>
      </c>
      <c r="O129" s="81">
        <f t="shared" si="13"/>
        <v>54980</v>
      </c>
      <c r="Z129" s="1"/>
      <c r="AE129"/>
    </row>
    <row r="130" spans="2:31" x14ac:dyDescent="0.25"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Z130" s="1"/>
      <c r="AE130"/>
    </row>
    <row r="131" spans="2:31" x14ac:dyDescent="0.25">
      <c r="B131" s="50" t="s">
        <v>419</v>
      </c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AFCD0-B06B-4D66-9E99-DE3F01182284}">
  <dimension ref="A1:AE149"/>
  <sheetViews>
    <sheetView showGridLines="0" zoomScaleNormal="100" workbookViewId="0">
      <selection activeCell="H29" sqref="H2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5703125" style="1"/>
  </cols>
  <sheetData>
    <row r="1" spans="1:31" ht="30" customHeight="1" x14ac:dyDescent="0.25">
      <c r="B1" s="1" t="s">
        <v>426</v>
      </c>
      <c r="G1" s="226"/>
      <c r="H1" s="226"/>
      <c r="I1" s="226"/>
      <c r="K1" s="226"/>
    </row>
    <row r="3" spans="1:31" s="4" customFormat="1" ht="25.5" customHeight="1" thickBot="1" x14ac:dyDescent="0.3">
      <c r="B3" s="52" t="s">
        <v>427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534</v>
      </c>
      <c r="D5" s="243" t="s">
        <v>529</v>
      </c>
      <c r="E5" s="243" t="s">
        <v>530</v>
      </c>
      <c r="F5" s="244" t="str">
        <f>CONCATENATE("%/s total Tenerife ",RIGHT(E5,4))</f>
        <v>%/s total Tenerife 2020</v>
      </c>
      <c r="G5" s="243" t="s">
        <v>531</v>
      </c>
      <c r="H5" s="244" t="str">
        <f>CONCATENATE("var. ",RIGHT(G5,2),"/",RIGHT(E5,2))</f>
        <v>var. 21/20</v>
      </c>
      <c r="I5" s="244" t="str">
        <f>CONCATENATE("dif. ",RIGHT(G5,2),"/",RIGHT(E5,2))</f>
        <v>dif. 21/20</v>
      </c>
      <c r="J5" s="244" t="str">
        <f>CONCATENATE("%/s total Tenerife ",RIGHT(G5,4))</f>
        <v>%/s total Tenerife 2021</v>
      </c>
      <c r="K5" s="243" t="s">
        <v>532</v>
      </c>
      <c r="L5" s="244" t="str">
        <f>CONCATENATE("var. ",RIGHT(K5,2),"/",RIGHT(G5,2))</f>
        <v>var. 22/21</v>
      </c>
      <c r="M5" s="244" t="str">
        <f>CONCATENATE("dif. ",RIGHT(K5,2),"/",RIGHT(G5,2))</f>
        <v>dif. 22/21</v>
      </c>
      <c r="N5" s="244" t="str">
        <f>CONCATENATE("%/s total Tenerife ",RIGHT(K5,4))</f>
        <v>%/s total Tenerife 2022</v>
      </c>
      <c r="O5" s="243" t="s">
        <v>533</v>
      </c>
      <c r="P5" s="244" t="str">
        <f>CONCATENATE("var. ",RIGHT(O5,2),"/",RIGHT(K5,2))</f>
        <v>var. 23/22</v>
      </c>
      <c r="Q5" s="244" t="str">
        <f>CONCATENATE("dif. ",RIGHT(O5,2),"/",RIGHT(K5,2))</f>
        <v>dif. 23/22</v>
      </c>
      <c r="R5" s="244" t="str">
        <f>CONCATENATE("var. ",RIGHT(O5,2),"/",RIGHT(D5,2))</f>
        <v>var. 23/19</v>
      </c>
      <c r="S5" s="244" t="str">
        <f>CONCATENATE("dif. ",RIGHT(O5,2),"/",RIGHT(E5,2))</f>
        <v>dif. 23/20</v>
      </c>
      <c r="T5" s="244" t="str">
        <f>CONCATENATE("%/s total Tenerife ",RIGHT(O5,4))</f>
        <v>%/s total Tenerife 2023</v>
      </c>
      <c r="AE5" s="1"/>
    </row>
    <row r="6" spans="1:31" ht="18.75" x14ac:dyDescent="0.3">
      <c r="A6" s="4"/>
      <c r="B6" s="227" t="s">
        <v>410</v>
      </c>
      <c r="C6" s="245">
        <v>425659</v>
      </c>
      <c r="D6" s="245">
        <v>437092</v>
      </c>
      <c r="E6" s="245">
        <v>162991</v>
      </c>
      <c r="F6" s="246">
        <f>E6/$E$6</f>
        <v>1</v>
      </c>
      <c r="G6" s="245">
        <v>227881</v>
      </c>
      <c r="H6" s="246">
        <f>G6/E6-1</f>
        <v>0.39812014160291054</v>
      </c>
      <c r="I6" s="245">
        <f>G6-E6</f>
        <v>64890</v>
      </c>
      <c r="J6" s="246">
        <f>G6/$G$6</f>
        <v>1</v>
      </c>
      <c r="K6" s="245">
        <v>401631</v>
      </c>
      <c r="L6" s="246">
        <f>K6/G6-1</f>
        <v>0.76245935378552843</v>
      </c>
      <c r="M6" s="245">
        <f>K6-G6</f>
        <v>173750</v>
      </c>
      <c r="N6" s="246">
        <f>K6/$K$6</f>
        <v>1</v>
      </c>
      <c r="O6" s="245">
        <v>426517</v>
      </c>
      <c r="P6" s="246">
        <f>O6/K6-1</f>
        <v>6.1962348523893818E-2</v>
      </c>
      <c r="Q6" s="245">
        <f>O6-K6</f>
        <v>24886</v>
      </c>
      <c r="R6" s="246">
        <f>O6/D6-1</f>
        <v>-2.4193991196361453E-2</v>
      </c>
      <c r="S6" s="245">
        <f>O6-E6</f>
        <v>263526</v>
      </c>
      <c r="T6" s="246">
        <f>O6/$O$6</f>
        <v>1</v>
      </c>
      <c r="V6" s="109"/>
      <c r="W6" s="121"/>
      <c r="AE6" s="1" t="s">
        <v>411</v>
      </c>
    </row>
    <row r="7" spans="1:31" s="4" customFormat="1" x14ac:dyDescent="0.25">
      <c r="B7" s="40" t="s">
        <v>280</v>
      </c>
      <c r="C7" s="247">
        <v>68258</v>
      </c>
      <c r="D7" s="247">
        <v>78009</v>
      </c>
      <c r="E7" s="247">
        <v>24286</v>
      </c>
      <c r="F7" s="248">
        <f t="shared" ref="F7:F16" si="0">E7/$E$6</f>
        <v>0.1490020921400568</v>
      </c>
      <c r="G7" s="247">
        <v>82985</v>
      </c>
      <c r="H7" s="249">
        <f>G7/E7-1</f>
        <v>2.4169892118916247</v>
      </c>
      <c r="I7" s="250">
        <f>G7-E7</f>
        <v>58699</v>
      </c>
      <c r="J7" s="248">
        <f>G7/$G$6</f>
        <v>0.36415936387851555</v>
      </c>
      <c r="K7" s="247">
        <v>86269</v>
      </c>
      <c r="L7" s="249">
        <f>K7/G7-1</f>
        <v>3.9573416882569212E-2</v>
      </c>
      <c r="M7" s="250">
        <f>K7-G7</f>
        <v>3284</v>
      </c>
      <c r="N7" s="248">
        <f>K7/$K$6</f>
        <v>0.21479666659197125</v>
      </c>
      <c r="O7" s="247">
        <v>74055</v>
      </c>
      <c r="P7" s="249">
        <f>O7/K7-1</f>
        <v>-0.14158040547589512</v>
      </c>
      <c r="Q7" s="250">
        <f>O7-K7</f>
        <v>-12214</v>
      </c>
      <c r="R7" s="249">
        <f>O7/D7-1</f>
        <v>-5.0686459254701388E-2</v>
      </c>
      <c r="S7" s="250">
        <f>O7-E7</f>
        <v>49769</v>
      </c>
      <c r="T7" s="248">
        <f>O7/$O$6</f>
        <v>0.17362731145534643</v>
      </c>
      <c r="V7" s="109"/>
      <c r="W7" s="121"/>
      <c r="AE7" s="1" t="s">
        <v>413</v>
      </c>
    </row>
    <row r="8" spans="1:31" s="4" customFormat="1" x14ac:dyDescent="0.25">
      <c r="B8" s="40" t="s">
        <v>281</v>
      </c>
      <c r="C8" s="247">
        <v>63925</v>
      </c>
      <c r="D8" s="247">
        <v>53903</v>
      </c>
      <c r="E8" s="247">
        <v>15074</v>
      </c>
      <c r="F8" s="248">
        <f t="shared" si="0"/>
        <v>9.2483634065684606E-2</v>
      </c>
      <c r="G8" s="247">
        <v>20665</v>
      </c>
      <c r="H8" s="249">
        <f t="shared" ref="H8:H16" si="1">G8/E8-1</f>
        <v>0.37090354252355051</v>
      </c>
      <c r="I8" s="250">
        <f t="shared" ref="I8:I16" si="2">G8-E8</f>
        <v>5591</v>
      </c>
      <c r="J8" s="248">
        <f t="shared" ref="J8:J16" si="3">G8/$G$6</f>
        <v>9.068329522865004E-2</v>
      </c>
      <c r="K8" s="247">
        <v>51989</v>
      </c>
      <c r="L8" s="249">
        <f t="shared" ref="L8:L16" si="4">K8/G8-1</f>
        <v>1.5157996612630051</v>
      </c>
      <c r="M8" s="250">
        <f t="shared" ref="M8:M16" si="5">K8-G8</f>
        <v>31324</v>
      </c>
      <c r="N8" s="248">
        <f t="shared" ref="N8:N16" si="6">K8/$K$6</f>
        <v>0.12944468927946298</v>
      </c>
      <c r="O8" s="247">
        <v>46271</v>
      </c>
      <c r="P8" s="249">
        <f t="shared" ref="P8:P16" si="7">O8/K8-1</f>
        <v>-0.10998480447787029</v>
      </c>
      <c r="Q8" s="250">
        <f t="shared" ref="Q8:Q16" si="8">O8-K8</f>
        <v>-5718</v>
      </c>
      <c r="R8" s="249">
        <f t="shared" ref="R8:R16" si="9">O8/D8-1</f>
        <v>-0.14158766673469014</v>
      </c>
      <c r="S8" s="250">
        <f t="shared" ref="S8:S16" si="10">O8-E8</f>
        <v>31197</v>
      </c>
      <c r="T8" s="248">
        <f t="shared" ref="T8:T16" si="11">O8/$O$6</f>
        <v>0.10848571100331288</v>
      </c>
      <c r="V8" s="109"/>
      <c r="W8" s="121"/>
      <c r="AE8" s="1"/>
    </row>
    <row r="9" spans="1:31" s="4" customFormat="1" x14ac:dyDescent="0.25">
      <c r="B9" s="40" t="s">
        <v>282</v>
      </c>
      <c r="C9" s="247">
        <v>2794</v>
      </c>
      <c r="D9" s="247">
        <v>3134</v>
      </c>
      <c r="E9" s="247">
        <v>585</v>
      </c>
      <c r="F9" s="251">
        <f t="shared" si="0"/>
        <v>3.5891552294298459E-3</v>
      </c>
      <c r="G9" s="247">
        <v>1634</v>
      </c>
      <c r="H9" s="252">
        <f t="shared" si="1"/>
        <v>1.793162393162393</v>
      </c>
      <c r="I9" s="253">
        <f t="shared" si="2"/>
        <v>1049</v>
      </c>
      <c r="J9" s="251">
        <f t="shared" si="3"/>
        <v>7.1704091170391561E-3</v>
      </c>
      <c r="K9" s="247">
        <v>1808</v>
      </c>
      <c r="L9" s="249">
        <f t="shared" si="4"/>
        <v>0.10648714810281512</v>
      </c>
      <c r="M9" s="250">
        <f t="shared" si="5"/>
        <v>174</v>
      </c>
      <c r="N9" s="248">
        <f t="shared" si="6"/>
        <v>4.50164454437033E-3</v>
      </c>
      <c r="O9" s="247">
        <v>3691</v>
      </c>
      <c r="P9" s="249">
        <f t="shared" si="7"/>
        <v>1.0414823008849559</v>
      </c>
      <c r="Q9" s="250">
        <f t="shared" si="8"/>
        <v>1883</v>
      </c>
      <c r="R9" s="249">
        <f t="shared" si="9"/>
        <v>0.17772814294830885</v>
      </c>
      <c r="S9" s="250">
        <f t="shared" si="10"/>
        <v>3106</v>
      </c>
      <c r="T9" s="248">
        <f t="shared" si="11"/>
        <v>8.6538168466907539E-3</v>
      </c>
      <c r="V9" s="109"/>
      <c r="W9" s="121"/>
      <c r="AE9" s="1"/>
    </row>
    <row r="10" spans="1:31" s="4" customFormat="1" x14ac:dyDescent="0.25">
      <c r="B10" s="40" t="s">
        <v>284</v>
      </c>
      <c r="C10" s="247">
        <v>192760</v>
      </c>
      <c r="D10" s="247">
        <v>198566</v>
      </c>
      <c r="E10" s="247">
        <v>48691</v>
      </c>
      <c r="F10" s="248">
        <f t="shared" si="0"/>
        <v>0.29873428594216861</v>
      </c>
      <c r="G10" s="247">
        <v>62274</v>
      </c>
      <c r="H10" s="249">
        <f t="shared" si="1"/>
        <v>0.27896325809697897</v>
      </c>
      <c r="I10" s="250">
        <f t="shared" si="2"/>
        <v>13583</v>
      </c>
      <c r="J10" s="248">
        <f t="shared" si="3"/>
        <v>0.27327420890728055</v>
      </c>
      <c r="K10" s="247">
        <v>166478</v>
      </c>
      <c r="L10" s="249">
        <f t="shared" si="4"/>
        <v>1.6733147059768121</v>
      </c>
      <c r="M10" s="250">
        <f t="shared" si="5"/>
        <v>104204</v>
      </c>
      <c r="N10" s="248">
        <f t="shared" si="6"/>
        <v>0.41450485644783397</v>
      </c>
      <c r="O10" s="247">
        <v>179476</v>
      </c>
      <c r="P10" s="249">
        <f t="shared" si="7"/>
        <v>7.8076382464950411E-2</v>
      </c>
      <c r="Q10" s="250">
        <f t="shared" si="8"/>
        <v>12998</v>
      </c>
      <c r="R10" s="249">
        <f>O10/D10-1</f>
        <v>-9.6139318916632299E-2</v>
      </c>
      <c r="S10" s="250">
        <f t="shared" si="10"/>
        <v>130785</v>
      </c>
      <c r="T10" s="248">
        <f>O10/$O$6</f>
        <v>0.42079448181432394</v>
      </c>
      <c r="V10" s="109"/>
      <c r="W10" s="121"/>
      <c r="AE10" s="1"/>
    </row>
    <row r="11" spans="1:31" s="4" customFormat="1" x14ac:dyDescent="0.25">
      <c r="B11" s="40" t="s">
        <v>286</v>
      </c>
      <c r="C11" s="247">
        <v>11243</v>
      </c>
      <c r="D11" s="247">
        <v>12779</v>
      </c>
      <c r="E11" s="247">
        <v>14075</v>
      </c>
      <c r="F11" s="251">
        <f t="shared" si="0"/>
        <v>8.635446128927364E-2</v>
      </c>
      <c r="G11" s="247">
        <v>13146</v>
      </c>
      <c r="H11" s="252">
        <f t="shared" si="1"/>
        <v>-6.6003552397868592E-2</v>
      </c>
      <c r="I11" s="253">
        <f t="shared" si="2"/>
        <v>-929</v>
      </c>
      <c r="J11" s="251">
        <f t="shared" si="3"/>
        <v>5.7688003826558601E-2</v>
      </c>
      <c r="K11" s="247">
        <v>20322</v>
      </c>
      <c r="L11" s="249">
        <f t="shared" si="4"/>
        <v>0.5458694659972616</v>
      </c>
      <c r="M11" s="250">
        <f t="shared" si="5"/>
        <v>7176</v>
      </c>
      <c r="N11" s="248">
        <f t="shared" si="6"/>
        <v>5.0598683866534204E-2</v>
      </c>
      <c r="O11" s="247">
        <v>22813</v>
      </c>
      <c r="P11" s="249">
        <f t="shared" si="7"/>
        <v>0.12257651805924619</v>
      </c>
      <c r="Q11" s="250">
        <f t="shared" si="8"/>
        <v>2491</v>
      </c>
      <c r="R11" s="249">
        <f t="shared" si="9"/>
        <v>0.78519445966038037</v>
      </c>
      <c r="S11" s="250">
        <f t="shared" si="10"/>
        <v>8738</v>
      </c>
      <c r="T11" s="248">
        <f t="shared" si="11"/>
        <v>5.3486730892320825E-2</v>
      </c>
      <c r="V11" s="109"/>
      <c r="W11" s="121"/>
      <c r="AE11" s="1"/>
    </row>
    <row r="12" spans="1:31" s="4" customFormat="1" x14ac:dyDescent="0.25">
      <c r="B12" s="40" t="s">
        <v>287</v>
      </c>
      <c r="C12" s="247">
        <v>40270</v>
      </c>
      <c r="D12" s="247">
        <v>38605</v>
      </c>
      <c r="E12" s="247">
        <v>16211</v>
      </c>
      <c r="F12" s="248">
        <f t="shared" si="0"/>
        <v>9.9459479357755953E-2</v>
      </c>
      <c r="G12" s="247">
        <v>28149</v>
      </c>
      <c r="H12" s="249">
        <f t="shared" si="1"/>
        <v>0.73641354635741174</v>
      </c>
      <c r="I12" s="250">
        <f t="shared" si="2"/>
        <v>11938</v>
      </c>
      <c r="J12" s="248">
        <f t="shared" si="3"/>
        <v>0.12352499769616598</v>
      </c>
      <c r="K12" s="247">
        <v>40360</v>
      </c>
      <c r="L12" s="249">
        <f t="shared" si="4"/>
        <v>0.43379871398628733</v>
      </c>
      <c r="M12" s="250">
        <f t="shared" si="5"/>
        <v>12211</v>
      </c>
      <c r="N12" s="248">
        <f t="shared" si="6"/>
        <v>0.10049025100154121</v>
      </c>
      <c r="O12" s="247">
        <v>53032</v>
      </c>
      <c r="P12" s="249">
        <f t="shared" si="7"/>
        <v>0.31397423191278495</v>
      </c>
      <c r="Q12" s="250">
        <f t="shared" si="8"/>
        <v>12672</v>
      </c>
      <c r="R12" s="249">
        <f t="shared" si="9"/>
        <v>0.37370806890299191</v>
      </c>
      <c r="S12" s="250">
        <f t="shared" si="10"/>
        <v>36821</v>
      </c>
      <c r="T12" s="248">
        <f t="shared" si="11"/>
        <v>0.12433736521639231</v>
      </c>
      <c r="V12" s="109"/>
      <c r="W12" s="121"/>
      <c r="AE12" s="1"/>
    </row>
    <row r="13" spans="1:31" s="4" customFormat="1" x14ac:dyDescent="0.25">
      <c r="B13" s="40" t="s">
        <v>285</v>
      </c>
      <c r="C13" s="247">
        <v>11486</v>
      </c>
      <c r="D13" s="247">
        <v>11956</v>
      </c>
      <c r="E13" s="247">
        <v>4338</v>
      </c>
      <c r="F13" s="251">
        <f t="shared" si="0"/>
        <v>2.6614966470541318E-2</v>
      </c>
      <c r="G13" s="247">
        <v>5340</v>
      </c>
      <c r="H13" s="252">
        <f t="shared" si="1"/>
        <v>0.23098201936376217</v>
      </c>
      <c r="I13" s="253">
        <f t="shared" si="2"/>
        <v>1002</v>
      </c>
      <c r="J13" s="251">
        <f t="shared" si="3"/>
        <v>2.3433283160948039E-2</v>
      </c>
      <c r="K13" s="247">
        <v>11063</v>
      </c>
      <c r="L13" s="249">
        <f t="shared" si="4"/>
        <v>1.0717228464419475</v>
      </c>
      <c r="M13" s="250">
        <f t="shared" si="5"/>
        <v>5723</v>
      </c>
      <c r="N13" s="248">
        <f t="shared" si="6"/>
        <v>2.7545184510159824E-2</v>
      </c>
      <c r="O13" s="247">
        <v>17875</v>
      </c>
      <c r="P13" s="249">
        <f t="shared" si="7"/>
        <v>0.61574618096357225</v>
      </c>
      <c r="Q13" s="250">
        <f t="shared" si="8"/>
        <v>6812</v>
      </c>
      <c r="R13" s="249">
        <f t="shared" si="9"/>
        <v>0.49506523921043821</v>
      </c>
      <c r="S13" s="250">
        <f t="shared" si="10"/>
        <v>13537</v>
      </c>
      <c r="T13" s="248">
        <f t="shared" si="11"/>
        <v>4.1909232222865675E-2</v>
      </c>
      <c r="V13" s="109"/>
      <c r="W13" s="121"/>
      <c r="AE13" s="1"/>
    </row>
    <row r="14" spans="1:31" s="4" customFormat="1" x14ac:dyDescent="0.25">
      <c r="B14" s="40" t="s">
        <v>288</v>
      </c>
      <c r="C14" s="247">
        <v>10373</v>
      </c>
      <c r="D14" s="247">
        <v>12394</v>
      </c>
      <c r="E14" s="247">
        <v>2990</v>
      </c>
      <c r="F14" s="248">
        <f t="shared" si="0"/>
        <v>1.8344571172641433E-2</v>
      </c>
      <c r="G14" s="247">
        <v>7676</v>
      </c>
      <c r="H14" s="249">
        <f t="shared" si="1"/>
        <v>1.5672240802675583</v>
      </c>
      <c r="I14" s="250">
        <f t="shared" si="2"/>
        <v>4686</v>
      </c>
      <c r="J14" s="248">
        <f t="shared" si="3"/>
        <v>3.3684247480044407E-2</v>
      </c>
      <c r="K14" s="247">
        <v>6342</v>
      </c>
      <c r="L14" s="249">
        <f t="shared" si="4"/>
        <v>-0.17378843147472645</v>
      </c>
      <c r="M14" s="250">
        <f t="shared" si="5"/>
        <v>-1334</v>
      </c>
      <c r="N14" s="248">
        <f t="shared" si="6"/>
        <v>1.5790613772343271E-2</v>
      </c>
      <c r="O14" s="247">
        <v>7983</v>
      </c>
      <c r="P14" s="249">
        <f t="shared" si="7"/>
        <v>0.25875118259224217</v>
      </c>
      <c r="Q14" s="250">
        <f t="shared" si="8"/>
        <v>1641</v>
      </c>
      <c r="R14" s="249">
        <f t="shared" si="9"/>
        <v>-0.35589801516862996</v>
      </c>
      <c r="S14" s="250">
        <f t="shared" si="10"/>
        <v>4993</v>
      </c>
      <c r="T14" s="248">
        <f t="shared" si="11"/>
        <v>1.8716721725042611E-2</v>
      </c>
      <c r="V14" s="109"/>
      <c r="W14" s="121"/>
      <c r="AE14" s="1"/>
    </row>
    <row r="15" spans="1:31" s="4" customFormat="1" x14ac:dyDescent="0.25">
      <c r="B15" s="40" t="s">
        <v>283</v>
      </c>
      <c r="C15" s="247">
        <v>10651</v>
      </c>
      <c r="D15" s="247">
        <v>12693</v>
      </c>
      <c r="E15" s="247">
        <v>7354</v>
      </c>
      <c r="F15" s="251">
        <f t="shared" si="0"/>
        <v>4.5119055653379633E-2</v>
      </c>
      <c r="G15" s="247">
        <v>1344</v>
      </c>
      <c r="H15" s="252">
        <f t="shared" si="1"/>
        <v>-0.81724231710633666</v>
      </c>
      <c r="I15" s="253">
        <f t="shared" si="2"/>
        <v>-6010</v>
      </c>
      <c r="J15" s="251">
        <f t="shared" si="3"/>
        <v>5.8978150876992817E-3</v>
      </c>
      <c r="K15" s="247">
        <v>5704</v>
      </c>
      <c r="L15" s="249">
        <f t="shared" si="4"/>
        <v>3.2440476190476186</v>
      </c>
      <c r="M15" s="250">
        <f t="shared" si="5"/>
        <v>4360</v>
      </c>
      <c r="N15" s="248">
        <f t="shared" si="6"/>
        <v>1.4202090974053297E-2</v>
      </c>
      <c r="O15" s="247">
        <v>9718</v>
      </c>
      <c r="P15" s="249">
        <f t="shared" si="7"/>
        <v>0.70371669004207571</v>
      </c>
      <c r="Q15" s="250">
        <f t="shared" si="8"/>
        <v>4014</v>
      </c>
      <c r="R15" s="249">
        <f t="shared" si="9"/>
        <v>-0.23438115496730483</v>
      </c>
      <c r="S15" s="250">
        <f t="shared" si="10"/>
        <v>2364</v>
      </c>
      <c r="T15" s="248">
        <f t="shared" si="11"/>
        <v>2.2784554894646637E-2</v>
      </c>
      <c r="V15" s="109"/>
      <c r="W15" s="121"/>
      <c r="AE15" s="1"/>
    </row>
    <row r="16" spans="1:31" s="4" customFormat="1" x14ac:dyDescent="0.25">
      <c r="B16" s="40" t="s">
        <v>428</v>
      </c>
      <c r="C16" s="247">
        <f>C6-SUM(C7:C15)</f>
        <v>13899</v>
      </c>
      <c r="D16" s="247">
        <f>D6-SUM(D7:D15)</f>
        <v>15053</v>
      </c>
      <c r="E16" s="247">
        <f>E6-SUM(E7:E15)</f>
        <v>29387</v>
      </c>
      <c r="F16" s="248">
        <f t="shared" si="0"/>
        <v>0.18029829867906816</v>
      </c>
      <c r="G16" s="247">
        <f>G6-SUM(G7:G15)</f>
        <v>4668</v>
      </c>
      <c r="H16" s="249">
        <f t="shared" si="1"/>
        <v>-0.84115425188008297</v>
      </c>
      <c r="I16" s="250">
        <f t="shared" si="2"/>
        <v>-24719</v>
      </c>
      <c r="J16" s="248">
        <f t="shared" si="3"/>
        <v>2.0484375617098399E-2</v>
      </c>
      <c r="K16" s="247">
        <f>K6-SUM(K7:K15)</f>
        <v>11296</v>
      </c>
      <c r="L16" s="249">
        <f t="shared" si="4"/>
        <v>1.4198800342759212</v>
      </c>
      <c r="M16" s="250">
        <f t="shared" si="5"/>
        <v>6628</v>
      </c>
      <c r="N16" s="248">
        <f t="shared" si="6"/>
        <v>2.8125319011729672E-2</v>
      </c>
      <c r="O16" s="247">
        <f>O6-SUM(O7:O15)</f>
        <v>11603</v>
      </c>
      <c r="P16" s="249">
        <f t="shared" si="7"/>
        <v>2.7177762039660047E-2</v>
      </c>
      <c r="Q16" s="250">
        <f t="shared" si="8"/>
        <v>307</v>
      </c>
      <c r="R16" s="249">
        <f t="shared" si="9"/>
        <v>-0.22919019464558554</v>
      </c>
      <c r="S16" s="250">
        <f t="shared" si="10"/>
        <v>-17784</v>
      </c>
      <c r="T16" s="248">
        <f t="shared" si="11"/>
        <v>2.7204073929057927E-2</v>
      </c>
      <c r="V16" s="109"/>
      <c r="W16" s="121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418</v>
      </c>
    </row>
    <row r="18" spans="2:31" s="4" customFormat="1" x14ac:dyDescent="0.25">
      <c r="B18" s="50" t="s">
        <v>419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AE18" s="1" t="s">
        <v>420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22" t="s">
        <v>421</v>
      </c>
      <c r="C42" s="322"/>
      <c r="D42" s="322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5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24"/>
      <c r="D44" s="24"/>
      <c r="E44" s="24"/>
      <c r="F44" s="24"/>
      <c r="G44" s="24"/>
      <c r="H44" s="24"/>
      <c r="I44" s="24"/>
      <c r="J44" s="24"/>
      <c r="K44" s="56">
        <v>2020</v>
      </c>
      <c r="L44" s="56"/>
      <c r="M44" s="56"/>
      <c r="N44" s="56" t="s">
        <v>422</v>
      </c>
      <c r="O44" s="56">
        <v>2021</v>
      </c>
      <c r="P44" s="56" t="s">
        <v>422</v>
      </c>
      <c r="Q44" s="56" t="s">
        <v>423</v>
      </c>
      <c r="R44" s="56" t="s">
        <v>424</v>
      </c>
      <c r="S44" s="56" t="s">
        <v>425</v>
      </c>
      <c r="T44" s="24"/>
      <c r="AE44" s="1"/>
    </row>
    <row r="45" spans="2:31" s="4" customFormat="1" ht="18.75" hidden="1" x14ac:dyDescent="0.3">
      <c r="B45" s="227" t="s">
        <v>409</v>
      </c>
      <c r="C45" s="228"/>
      <c r="D45" s="228"/>
      <c r="E45" s="228"/>
      <c r="F45" s="228"/>
      <c r="G45" s="228"/>
      <c r="H45" s="228"/>
      <c r="I45" s="228"/>
      <c r="J45" s="228"/>
      <c r="K45" s="228">
        <v>1824653</v>
      </c>
      <c r="L45" s="228"/>
      <c r="M45" s="228"/>
      <c r="N45" s="229"/>
      <c r="O45" s="228">
        <v>2354005</v>
      </c>
      <c r="P45" s="229"/>
      <c r="Q45" s="229">
        <v>1</v>
      </c>
      <c r="R45" s="229">
        <v>0.2901110512519367</v>
      </c>
      <c r="S45" s="228">
        <v>529352</v>
      </c>
      <c r="T45" s="239"/>
      <c r="AE45" s="1"/>
    </row>
    <row r="46" spans="2:31" ht="18.75" hidden="1" x14ac:dyDescent="0.3">
      <c r="B46" s="227" t="s">
        <v>410</v>
      </c>
      <c r="C46" s="228"/>
      <c r="D46" s="228"/>
      <c r="E46" s="228"/>
      <c r="F46" s="228"/>
      <c r="G46" s="228"/>
      <c r="H46" s="228"/>
      <c r="I46" s="228"/>
      <c r="J46" s="228"/>
      <c r="K46" s="228">
        <v>603938</v>
      </c>
      <c r="L46" s="228"/>
      <c r="M46" s="228"/>
      <c r="N46" s="229">
        <v>1</v>
      </c>
      <c r="O46" s="228">
        <v>936181</v>
      </c>
      <c r="P46" s="229">
        <v>1</v>
      </c>
      <c r="Q46" s="229">
        <v>0.39769711619134201</v>
      </c>
      <c r="R46" s="229">
        <v>0.55012766211101138</v>
      </c>
      <c r="S46" s="228">
        <v>332243</v>
      </c>
      <c r="T46" s="239"/>
      <c r="AE46" s="1" t="s">
        <v>411</v>
      </c>
    </row>
    <row r="47" spans="2:31" ht="15.75" hidden="1" x14ac:dyDescent="0.25">
      <c r="B47" s="230" t="s">
        <v>171</v>
      </c>
      <c r="C47" s="231"/>
      <c r="D47" s="231"/>
      <c r="E47" s="231"/>
      <c r="F47" s="231"/>
      <c r="G47" s="231"/>
      <c r="H47" s="231"/>
      <c r="I47" s="231"/>
      <c r="J47" s="231"/>
      <c r="K47" s="231">
        <v>276550.36166633503</v>
      </c>
      <c r="L47" s="231"/>
      <c r="M47" s="231"/>
      <c r="N47" s="232">
        <v>0.45791184139155844</v>
      </c>
      <c r="O47" s="231">
        <v>430252.45635520399</v>
      </c>
      <c r="P47" s="232">
        <v>0.4595825554622493</v>
      </c>
      <c r="Q47" s="232">
        <v>0.18277465695918402</v>
      </c>
      <c r="R47" s="232">
        <v>0.55578337978930015</v>
      </c>
      <c r="S47" s="231">
        <v>153702.09468886897</v>
      </c>
      <c r="T47" s="240"/>
      <c r="AE47" s="1" t="s">
        <v>412</v>
      </c>
    </row>
    <row r="48" spans="2:31" s="4" customFormat="1" hidden="1" x14ac:dyDescent="0.25">
      <c r="B48" s="233" t="s">
        <v>98</v>
      </c>
      <c r="C48" s="234"/>
      <c r="D48" s="234"/>
      <c r="E48" s="234"/>
      <c r="F48" s="234"/>
      <c r="G48" s="234"/>
      <c r="H48" s="234"/>
      <c r="I48" s="234"/>
      <c r="J48" s="234"/>
      <c r="K48" s="234">
        <v>327387.63833385095</v>
      </c>
      <c r="L48" s="234"/>
      <c r="M48" s="234"/>
      <c r="N48" s="237">
        <v>0.54208815860874948</v>
      </c>
      <c r="O48" s="234">
        <v>505927.5436448183</v>
      </c>
      <c r="P48" s="237">
        <v>0.54041637636826456</v>
      </c>
      <c r="Q48" s="237">
        <v>0.21492203442423372</v>
      </c>
      <c r="R48" s="235">
        <v>0.54534711884540576</v>
      </c>
      <c r="S48" s="236">
        <v>178539.90531096736</v>
      </c>
      <c r="T48" s="242"/>
      <c r="AE48" s="1" t="s">
        <v>413</v>
      </c>
    </row>
    <row r="49" spans="2:31" s="4" customFormat="1" hidden="1" x14ac:dyDescent="0.25">
      <c r="B49" s="40" t="s">
        <v>414</v>
      </c>
      <c r="C49" s="109"/>
      <c r="D49" s="109"/>
      <c r="E49" s="109"/>
      <c r="F49" s="109"/>
      <c r="G49" s="109"/>
      <c r="H49" s="109"/>
      <c r="I49" s="109"/>
      <c r="J49" s="109"/>
      <c r="K49" s="109">
        <v>242109.12821622068</v>
      </c>
      <c r="L49" s="109"/>
      <c r="M49" s="109"/>
      <c r="N49" s="125">
        <v>0.4008840778626625</v>
      </c>
      <c r="O49" s="109">
        <v>391384.01224089495</v>
      </c>
      <c r="P49" s="125">
        <v>0.41806446855992052</v>
      </c>
      <c r="Q49" s="125">
        <v>0.16626303352834634</v>
      </c>
      <c r="R49" s="83">
        <v>0.61656033014732592</v>
      </c>
      <c r="S49" s="81">
        <v>149274.88402467428</v>
      </c>
      <c r="T49" s="81"/>
      <c r="AE49" s="1" t="s">
        <v>415</v>
      </c>
    </row>
    <row r="50" spans="2:31" s="4" customFormat="1" hidden="1" x14ac:dyDescent="0.25">
      <c r="B50" s="40" t="s">
        <v>416</v>
      </c>
      <c r="C50" s="109"/>
      <c r="D50" s="109"/>
      <c r="E50" s="109"/>
      <c r="F50" s="109"/>
      <c r="G50" s="109"/>
      <c r="H50" s="109"/>
      <c r="I50" s="109"/>
      <c r="J50" s="109"/>
      <c r="K50" s="109">
        <v>85278.510117630256</v>
      </c>
      <c r="L50" s="109"/>
      <c r="M50" s="109"/>
      <c r="N50" s="125">
        <v>0.14120408074608695</v>
      </c>
      <c r="O50" s="109">
        <v>114543.53140392336</v>
      </c>
      <c r="P50" s="125">
        <v>0.12235190780834407</v>
      </c>
      <c r="Q50" s="125">
        <v>4.8659000895887379E-2</v>
      </c>
      <c r="R50" s="83">
        <v>0.34316994100771625</v>
      </c>
      <c r="S50" s="81">
        <v>29265.021286293108</v>
      </c>
      <c r="T50" s="81"/>
      <c r="AE50" s="1" t="s">
        <v>417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418</v>
      </c>
    </row>
    <row r="52" spans="2:31" s="4" customFormat="1" hidden="1" x14ac:dyDescent="0.25">
      <c r="B52" s="321" t="s">
        <v>419</v>
      </c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112"/>
      <c r="AE52" s="1" t="s">
        <v>420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52" t="s">
        <v>427</v>
      </c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25">
        <v>2018</v>
      </c>
      <c r="D135" s="225">
        <v>2019</v>
      </c>
      <c r="E135" s="225">
        <v>2020</v>
      </c>
      <c r="F135" s="225">
        <v>2021</v>
      </c>
      <c r="G135" s="182" t="str">
        <f>CONCATENATE("var. ",RIGHT(F135,2),"/",RIGHT(E135,2))</f>
        <v>var. 21/20</v>
      </c>
      <c r="H135" s="182" t="str">
        <f>CONCATENATE("dif. ",RIGHT(F135,2),"/",RIGHT(E135,2))</f>
        <v>dif. 21/20</v>
      </c>
      <c r="I135" s="182" t="str">
        <f>CONCATENATE("%/s total Península ",RIGHT(F135,4))</f>
        <v>%/s total Península 2021</v>
      </c>
      <c r="J135" s="225">
        <v>2022</v>
      </c>
      <c r="K135" s="182" t="str">
        <f>CONCATENATE("%/s total España ",RIGHT(J135,4))</f>
        <v>%/s total España 2022</v>
      </c>
      <c r="L135" s="182" t="str">
        <f>CONCATENATE("var. ",RIGHT(J135,2),"/",RIGHT(F135,2))</f>
        <v>var. 22/21</v>
      </c>
      <c r="M135" s="182" t="str">
        <f>CONCATENATE("dif. ",RIGHT(J135,2),"/",RIGHT(F135,2))</f>
        <v>dif. 22/21</v>
      </c>
      <c r="N135" s="182" t="str">
        <f>CONCATENATE("var. ",RIGHT(J135,2),"/",RIGHT(D135,2))</f>
        <v>var. 22/19</v>
      </c>
      <c r="O135" s="182" t="str">
        <f>CONCATENATE("dif. ",RIGHT(J135,2),"/",RIGHT(D135,2))</f>
        <v>dif. 22/19</v>
      </c>
      <c r="Z135" s="1"/>
    </row>
    <row r="136" spans="1:31" ht="18.75" x14ac:dyDescent="0.3">
      <c r="A136" s="4"/>
      <c r="B136" s="227" t="s">
        <v>429</v>
      </c>
      <c r="C136" s="231">
        <v>606237</v>
      </c>
      <c r="D136" s="231">
        <v>632407</v>
      </c>
      <c r="E136" s="231">
        <v>248294</v>
      </c>
      <c r="F136" s="231">
        <v>384253</v>
      </c>
      <c r="G136" s="232">
        <f>F136/E136-1</f>
        <v>0.54757263566578329</v>
      </c>
      <c r="H136" s="231">
        <f>F136-E136</f>
        <v>135959</v>
      </c>
      <c r="I136" s="232">
        <f>F136/F$136</f>
        <v>1</v>
      </c>
      <c r="J136" s="231">
        <v>593573</v>
      </c>
      <c r="K136" s="232">
        <f>H136/H$136</f>
        <v>1</v>
      </c>
      <c r="L136" s="232">
        <f>J136/F136-1</f>
        <v>0.54474525898301374</v>
      </c>
      <c r="M136" s="231">
        <f>J136-F136</f>
        <v>209320</v>
      </c>
      <c r="N136" s="232">
        <f>J136/D136-1</f>
        <v>-6.1406657421565591E-2</v>
      </c>
      <c r="O136" s="231">
        <f>J136-D136</f>
        <v>-38834</v>
      </c>
      <c r="Q136" s="109"/>
      <c r="R136" s="121"/>
      <c r="Z136" s="1" t="s">
        <v>411</v>
      </c>
      <c r="AE136"/>
    </row>
    <row r="137" spans="1:31" s="4" customFormat="1" x14ac:dyDescent="0.25">
      <c r="B137" s="40" t="s">
        <v>280</v>
      </c>
      <c r="C137" s="247">
        <v>100131</v>
      </c>
      <c r="D137" s="247">
        <v>109920</v>
      </c>
      <c r="E137" s="247">
        <v>49521</v>
      </c>
      <c r="F137" s="247">
        <v>120918</v>
      </c>
      <c r="G137" s="248">
        <f t="shared" ref="G137:G146" si="12">F137/E137-1</f>
        <v>1.4417519840067849</v>
      </c>
      <c r="H137" s="254">
        <f t="shared" ref="H137:H146" si="13">F137-E137</f>
        <v>71397</v>
      </c>
      <c r="I137" s="249">
        <f t="shared" ref="I137:K146" si="14">F137/F$136</f>
        <v>0.3146832946001723</v>
      </c>
      <c r="J137" s="247">
        <v>120397</v>
      </c>
      <c r="K137" s="249">
        <f t="shared" si="14"/>
        <v>0.52513625431196165</v>
      </c>
      <c r="L137" s="249">
        <f t="shared" ref="L137:L146" si="15">J137/F137-1</f>
        <v>-4.3087050728592979E-3</v>
      </c>
      <c r="M137" s="250">
        <f t="shared" ref="M137:M146" si="16">J137-F137</f>
        <v>-521</v>
      </c>
      <c r="N137" s="248">
        <f t="shared" ref="N137:N146" si="17">J137/D137-1</f>
        <v>9.5314774381368261E-2</v>
      </c>
      <c r="O137" s="247">
        <f t="shared" ref="O137:O146" si="18">J137-D137</f>
        <v>10477</v>
      </c>
      <c r="Q137" s="109"/>
      <c r="R137" s="121"/>
      <c r="Z137" s="1" t="s">
        <v>413</v>
      </c>
    </row>
    <row r="138" spans="1:31" s="4" customFormat="1" x14ac:dyDescent="0.25">
      <c r="B138" s="40" t="s">
        <v>281</v>
      </c>
      <c r="C138" s="247">
        <v>90288</v>
      </c>
      <c r="D138" s="247">
        <v>76491</v>
      </c>
      <c r="E138" s="247">
        <v>26848</v>
      </c>
      <c r="F138" s="247">
        <v>39986</v>
      </c>
      <c r="G138" s="248">
        <f t="shared" si="12"/>
        <v>0.48934743742550646</v>
      </c>
      <c r="H138" s="254">
        <f t="shared" si="13"/>
        <v>13138</v>
      </c>
      <c r="I138" s="249">
        <f t="shared" si="14"/>
        <v>0.10406164688369382</v>
      </c>
      <c r="J138" s="247">
        <v>75857</v>
      </c>
      <c r="K138" s="249">
        <f t="shared" si="14"/>
        <v>9.6632072904331456E-2</v>
      </c>
      <c r="L138" s="249">
        <f t="shared" si="15"/>
        <v>0.89708898114340019</v>
      </c>
      <c r="M138" s="250">
        <f t="shared" si="16"/>
        <v>35871</v>
      </c>
      <c r="N138" s="248">
        <f t="shared" si="17"/>
        <v>-8.2885568236785723E-3</v>
      </c>
      <c r="O138" s="247">
        <f t="shared" si="18"/>
        <v>-634</v>
      </c>
      <c r="Q138" s="109"/>
      <c r="R138" s="121"/>
      <c r="Z138" s="1"/>
    </row>
    <row r="139" spans="1:31" s="4" customFormat="1" x14ac:dyDescent="0.25">
      <c r="B139" s="40" t="s">
        <v>282</v>
      </c>
      <c r="C139" s="247">
        <v>4388</v>
      </c>
      <c r="D139" s="247">
        <v>4565</v>
      </c>
      <c r="E139" s="247">
        <v>681</v>
      </c>
      <c r="F139" s="247">
        <v>2535</v>
      </c>
      <c r="G139" s="248">
        <f t="shared" si="12"/>
        <v>2.7224669603524227</v>
      </c>
      <c r="H139" s="255">
        <f t="shared" si="13"/>
        <v>1854</v>
      </c>
      <c r="I139" s="252">
        <f t="shared" si="14"/>
        <v>6.5972158968179819E-3</v>
      </c>
      <c r="J139" s="247">
        <v>3247</v>
      </c>
      <c r="K139" s="252">
        <f t="shared" si="14"/>
        <v>1.3636463933980096E-2</v>
      </c>
      <c r="L139" s="249">
        <f t="shared" si="15"/>
        <v>0.28086785009861925</v>
      </c>
      <c r="M139" s="250">
        <f t="shared" si="16"/>
        <v>712</v>
      </c>
      <c r="N139" s="248">
        <f t="shared" si="17"/>
        <v>-0.28871851040525742</v>
      </c>
      <c r="O139" s="247">
        <f t="shared" si="18"/>
        <v>-1318</v>
      </c>
      <c r="Q139" s="109"/>
      <c r="R139" s="121"/>
      <c r="Z139" s="1"/>
    </row>
    <row r="140" spans="1:31" s="4" customFormat="1" x14ac:dyDescent="0.25">
      <c r="B140" s="40" t="s">
        <v>284</v>
      </c>
      <c r="C140" s="247">
        <v>266656</v>
      </c>
      <c r="D140" s="247">
        <v>284219</v>
      </c>
      <c r="E140" s="247">
        <v>74813</v>
      </c>
      <c r="F140" s="247">
        <v>114704</v>
      </c>
      <c r="G140" s="248">
        <f t="shared" si="12"/>
        <v>0.53320946894256349</v>
      </c>
      <c r="H140" s="254">
        <f t="shared" si="13"/>
        <v>39891</v>
      </c>
      <c r="I140" s="249">
        <f t="shared" si="14"/>
        <v>0.29851165768386972</v>
      </c>
      <c r="J140" s="247">
        <v>244952</v>
      </c>
      <c r="K140" s="249">
        <f t="shared" si="14"/>
        <v>0.29340462933678535</v>
      </c>
      <c r="L140" s="249">
        <f t="shared" si="15"/>
        <v>1.1355140186915889</v>
      </c>
      <c r="M140" s="250">
        <f t="shared" si="16"/>
        <v>130248</v>
      </c>
      <c r="N140" s="248">
        <f t="shared" si="17"/>
        <v>-0.13815754752497189</v>
      </c>
      <c r="O140" s="247">
        <f t="shared" si="18"/>
        <v>-39267</v>
      </c>
      <c r="Q140" s="109"/>
      <c r="R140" s="121"/>
      <c r="Z140" s="1"/>
    </row>
    <row r="141" spans="1:31" s="4" customFormat="1" x14ac:dyDescent="0.25">
      <c r="B141" s="40" t="s">
        <v>286</v>
      </c>
      <c r="C141" s="247">
        <v>16486</v>
      </c>
      <c r="D141" s="247">
        <v>19123</v>
      </c>
      <c r="E141" s="247">
        <v>25621</v>
      </c>
      <c r="F141" s="247">
        <v>20278</v>
      </c>
      <c r="G141" s="248">
        <f t="shared" si="12"/>
        <v>-0.20853986963818738</v>
      </c>
      <c r="H141" s="255">
        <f t="shared" si="13"/>
        <v>-5343</v>
      </c>
      <c r="I141" s="252">
        <f t="shared" si="14"/>
        <v>5.2772522270483249E-2</v>
      </c>
      <c r="J141" s="247">
        <v>32271</v>
      </c>
      <c r="K141" s="252">
        <f t="shared" si="14"/>
        <v>-3.9298612081583417E-2</v>
      </c>
      <c r="L141" s="249">
        <f t="shared" si="15"/>
        <v>0.59142913502317773</v>
      </c>
      <c r="M141" s="250">
        <f t="shared" si="16"/>
        <v>11993</v>
      </c>
      <c r="N141" s="248">
        <f t="shared" si="17"/>
        <v>0.68754902473461277</v>
      </c>
      <c r="O141" s="247">
        <f t="shared" si="18"/>
        <v>13148</v>
      </c>
      <c r="Q141" s="109"/>
      <c r="R141" s="121"/>
      <c r="Z141" s="1"/>
    </row>
    <row r="142" spans="1:31" s="4" customFormat="1" x14ac:dyDescent="0.25">
      <c r="B142" s="40" t="s">
        <v>287</v>
      </c>
      <c r="C142" s="247">
        <v>59802</v>
      </c>
      <c r="D142" s="247">
        <v>59066</v>
      </c>
      <c r="E142" s="247">
        <v>33780</v>
      </c>
      <c r="F142" s="247">
        <v>51310</v>
      </c>
      <c r="G142" s="248">
        <f t="shared" si="12"/>
        <v>0.51894612196566015</v>
      </c>
      <c r="H142" s="254">
        <f t="shared" si="13"/>
        <v>17530</v>
      </c>
      <c r="I142" s="249">
        <f t="shared" si="14"/>
        <v>0.13353181367484443</v>
      </c>
      <c r="J142" s="247">
        <v>65021</v>
      </c>
      <c r="K142" s="249">
        <f t="shared" si="14"/>
        <v>0.12893592921395422</v>
      </c>
      <c r="L142" s="249">
        <f t="shared" si="15"/>
        <v>0.26721886571818354</v>
      </c>
      <c r="M142" s="250">
        <f t="shared" si="16"/>
        <v>13711</v>
      </c>
      <c r="N142" s="248">
        <f t="shared" si="17"/>
        <v>0.10081942234110985</v>
      </c>
      <c r="O142" s="247">
        <f t="shared" si="18"/>
        <v>5955</v>
      </c>
      <c r="Q142" s="109"/>
      <c r="R142" s="121"/>
      <c r="Z142" s="1"/>
    </row>
    <row r="143" spans="1:31" s="4" customFormat="1" x14ac:dyDescent="0.25">
      <c r="B143" s="40" t="s">
        <v>285</v>
      </c>
      <c r="C143" s="247">
        <v>17518</v>
      </c>
      <c r="D143" s="247">
        <v>17966</v>
      </c>
      <c r="E143" s="247">
        <v>7339</v>
      </c>
      <c r="F143" s="247">
        <v>10731</v>
      </c>
      <c r="G143" s="248">
        <f t="shared" si="12"/>
        <v>0.46218830903392827</v>
      </c>
      <c r="H143" s="255">
        <f t="shared" si="13"/>
        <v>3392</v>
      </c>
      <c r="I143" s="252">
        <f t="shared" si="14"/>
        <v>2.7926912737180971E-2</v>
      </c>
      <c r="J143" s="247">
        <v>17520</v>
      </c>
      <c r="K143" s="252">
        <f t="shared" si="14"/>
        <v>2.4948697769180416E-2</v>
      </c>
      <c r="L143" s="249">
        <f t="shared" si="15"/>
        <v>0.63265306122448983</v>
      </c>
      <c r="M143" s="250">
        <f t="shared" si="16"/>
        <v>6789</v>
      </c>
      <c r="N143" s="248">
        <f t="shared" si="17"/>
        <v>-2.4824668818880125E-2</v>
      </c>
      <c r="O143" s="247">
        <f t="shared" si="18"/>
        <v>-446</v>
      </c>
      <c r="Q143" s="109"/>
      <c r="R143" s="121"/>
      <c r="Z143" s="1"/>
    </row>
    <row r="144" spans="1:31" s="4" customFormat="1" x14ac:dyDescent="0.25">
      <c r="B144" s="40" t="s">
        <v>288</v>
      </c>
      <c r="C144" s="247">
        <v>15253</v>
      </c>
      <c r="D144" s="247">
        <v>20687</v>
      </c>
      <c r="E144" s="247">
        <v>6781</v>
      </c>
      <c r="F144" s="247">
        <v>11021</v>
      </c>
      <c r="G144" s="248">
        <f t="shared" si="12"/>
        <v>0.6252765078896918</v>
      </c>
      <c r="H144" s="254">
        <f t="shared" si="13"/>
        <v>4240</v>
      </c>
      <c r="I144" s="249">
        <f t="shared" si="14"/>
        <v>2.8681623825968828E-2</v>
      </c>
      <c r="J144" s="247">
        <v>9118</v>
      </c>
      <c r="K144" s="249">
        <f t="shared" si="14"/>
        <v>3.1185872211475518E-2</v>
      </c>
      <c r="L144" s="249">
        <f t="shared" si="15"/>
        <v>-0.17267035659196084</v>
      </c>
      <c r="M144" s="250">
        <f t="shared" si="16"/>
        <v>-1903</v>
      </c>
      <c r="N144" s="248">
        <f t="shared" si="17"/>
        <v>-0.55924010247981826</v>
      </c>
      <c r="O144" s="247">
        <f t="shared" si="18"/>
        <v>-11569</v>
      </c>
      <c r="Q144" s="109"/>
      <c r="R144" s="121"/>
      <c r="Z144" s="1"/>
    </row>
    <row r="145" spans="2:31" s="4" customFormat="1" x14ac:dyDescent="0.25">
      <c r="B145" s="40" t="s">
        <v>283</v>
      </c>
      <c r="C145" s="247">
        <v>15406</v>
      </c>
      <c r="D145" s="247">
        <v>19152</v>
      </c>
      <c r="E145" s="247">
        <v>15343</v>
      </c>
      <c r="F145" s="247">
        <v>4744</v>
      </c>
      <c r="G145" s="248">
        <f t="shared" si="12"/>
        <v>-0.69080362380238547</v>
      </c>
      <c r="H145" s="255">
        <f t="shared" si="13"/>
        <v>-10599</v>
      </c>
      <c r="I145" s="252">
        <f t="shared" si="14"/>
        <v>1.2346032431757201E-2</v>
      </c>
      <c r="J145" s="247">
        <v>9037</v>
      </c>
      <c r="K145" s="252">
        <f t="shared" si="14"/>
        <v>-7.795732537014835E-2</v>
      </c>
      <c r="L145" s="249">
        <f t="shared" si="15"/>
        <v>0.9049325463743676</v>
      </c>
      <c r="M145" s="250">
        <f t="shared" si="16"/>
        <v>4293</v>
      </c>
      <c r="N145" s="248">
        <f t="shared" si="17"/>
        <v>-0.52814327485380119</v>
      </c>
      <c r="O145" s="247">
        <f t="shared" si="18"/>
        <v>-10115</v>
      </c>
      <c r="Q145" s="109"/>
      <c r="R145" s="121"/>
      <c r="Z145" s="1"/>
    </row>
    <row r="146" spans="2:31" s="4" customFormat="1" x14ac:dyDescent="0.25">
      <c r="B146" s="40" t="s">
        <v>428</v>
      </c>
      <c r="C146" s="247">
        <f>C136-SUM(C137:C145)</f>
        <v>20309</v>
      </c>
      <c r="D146" s="247">
        <f>D136-SUM(D137:D145)</f>
        <v>21218</v>
      </c>
      <c r="E146" s="247">
        <f>E136-SUM(E137:E145)</f>
        <v>7567</v>
      </c>
      <c r="F146" s="247">
        <f>F136-SUM(F137:F145)</f>
        <v>8026</v>
      </c>
      <c r="G146" s="248">
        <f t="shared" si="12"/>
        <v>6.0658120787630443E-2</v>
      </c>
      <c r="H146" s="254">
        <f t="shared" si="13"/>
        <v>459</v>
      </c>
      <c r="I146" s="249">
        <f t="shared" si="14"/>
        <v>2.0887279995211488E-2</v>
      </c>
      <c r="J146" s="247">
        <f>J136-SUM(J137:J145)</f>
        <v>16153</v>
      </c>
      <c r="K146" s="249">
        <f t="shared" si="14"/>
        <v>3.3760177700630336E-3</v>
      </c>
      <c r="L146" s="249">
        <f t="shared" si="15"/>
        <v>1.012584101669574</v>
      </c>
      <c r="M146" s="250">
        <f t="shared" si="16"/>
        <v>8127</v>
      </c>
      <c r="N146" s="248">
        <f t="shared" si="17"/>
        <v>-0.23871241398812326</v>
      </c>
      <c r="O146" s="247">
        <f t="shared" si="18"/>
        <v>-5065</v>
      </c>
      <c r="Q146" s="109"/>
      <c r="R146" s="121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418</v>
      </c>
    </row>
    <row r="148" spans="2:31" s="4" customFormat="1" x14ac:dyDescent="0.25">
      <c r="B148" s="50" t="s">
        <v>419</v>
      </c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Z148" s="1" t="s">
        <v>420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59523-1591-444A-A8EF-C1EF326D0759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51" t="s">
        <v>109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1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1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515</v>
      </c>
      <c r="O5" s="57" t="s">
        <v>519</v>
      </c>
      <c r="P5" s="57" t="s">
        <v>516</v>
      </c>
      <c r="Q5" s="57" t="s">
        <v>517</v>
      </c>
      <c r="R5" s="57" t="s">
        <v>518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agosto 2023</v>
      </c>
      <c r="X5" s="58" t="str">
        <f>CONCATENATE("cuota/ total isla ",RIGHT(R5,2))</f>
        <v>cuota/ total isla 23</v>
      </c>
    </row>
    <row r="6" spans="1:24" s="31" customFormat="1" ht="15.75" x14ac:dyDescent="0.25">
      <c r="B6" s="59" t="s">
        <v>98</v>
      </c>
      <c r="C6" s="60">
        <v>393411</v>
      </c>
      <c r="D6" s="60">
        <v>395016</v>
      </c>
      <c r="E6" s="60">
        <v>190092</v>
      </c>
      <c r="F6" s="60">
        <v>236547</v>
      </c>
      <c r="G6" s="60">
        <v>349350</v>
      </c>
      <c r="H6" s="61">
        <f>IFERROR(G6/F6-1,"-")</f>
        <v>0.47687351773643294</v>
      </c>
      <c r="I6" s="61">
        <f>IFERROR(G6/D6-1,"-")</f>
        <v>-0.11560544383012339</v>
      </c>
      <c r="J6" s="60">
        <f>IFERROR(G6-F6,"-")</f>
        <v>112803</v>
      </c>
      <c r="K6" s="60">
        <f>IFERROR(G6-D6,"-")</f>
        <v>-45666</v>
      </c>
      <c r="L6" s="61">
        <f>IFERROR(G6/$G$6,"-")</f>
        <v>1</v>
      </c>
      <c r="M6" s="61">
        <f>G6/$G$6</f>
        <v>1</v>
      </c>
      <c r="N6" s="60">
        <v>393879</v>
      </c>
      <c r="O6" s="60">
        <v>199048</v>
      </c>
      <c r="P6" s="60">
        <v>292959</v>
      </c>
      <c r="Q6" s="60">
        <v>354108</v>
      </c>
      <c r="R6" s="60">
        <v>363583</v>
      </c>
      <c r="S6" s="61">
        <f>IFERROR(R6/Q6-1,"-")</f>
        <v>2.6757373456685496E-2</v>
      </c>
      <c r="T6" s="61">
        <f>IFERROR(R6/N6-1,"-")</f>
        <v>-7.6917022740486285E-2</v>
      </c>
      <c r="U6" s="60">
        <f>IFERROR(R6-Q6,"-")</f>
        <v>9475</v>
      </c>
      <c r="V6" s="60">
        <f>IFERROR(R6-N6,"-")</f>
        <v>-30296</v>
      </c>
      <c r="W6" s="61">
        <f>IFERROR(R6/$R$6,"-")</f>
        <v>1</v>
      </c>
      <c r="X6" s="61">
        <f>R6/$R$6</f>
        <v>1</v>
      </c>
    </row>
    <row r="7" spans="1:24" s="31" customFormat="1" ht="15.75" x14ac:dyDescent="0.25">
      <c r="B7" s="62" t="s">
        <v>99</v>
      </c>
      <c r="C7" s="63">
        <v>245963</v>
      </c>
      <c r="D7" s="63">
        <v>251013</v>
      </c>
      <c r="E7" s="63">
        <v>126743</v>
      </c>
      <c r="F7" s="63">
        <v>166850</v>
      </c>
      <c r="G7" s="63">
        <v>251308</v>
      </c>
      <c r="H7" s="64">
        <f t="shared" ref="H7:H70" si="0">IFERROR(G7/F7-1,"-")</f>
        <v>0.50619118969133958</v>
      </c>
      <c r="I7" s="64">
        <f t="shared" ref="I7:I70" si="1">IFERROR(G7/D7-1,"-")</f>
        <v>1.1752379358838105E-3</v>
      </c>
      <c r="J7" s="63">
        <f t="shared" ref="J7:J70" si="2">IFERROR(G7-F7,"-")</f>
        <v>84458</v>
      </c>
      <c r="K7" s="63">
        <f t="shared" ref="K7:K70" si="3">IFERROR(G7-D7,"-")</f>
        <v>295</v>
      </c>
      <c r="L7" s="64">
        <f t="shared" ref="L7:L70" si="4">IFERROR(G7/$G$6,"-")</f>
        <v>0.71935880921711748</v>
      </c>
      <c r="M7" s="64">
        <f t="shared" ref="M7:M18" si="5">G7/$G$6</f>
        <v>0.71935880921711748</v>
      </c>
      <c r="N7" s="63">
        <v>250528</v>
      </c>
      <c r="O7" s="63">
        <v>137095</v>
      </c>
      <c r="P7" s="63">
        <v>214239</v>
      </c>
      <c r="Q7" s="63">
        <v>255502</v>
      </c>
      <c r="R7" s="63">
        <v>257187</v>
      </c>
      <c r="S7" s="64">
        <f t="shared" ref="S7:S70" si="6">IFERROR(R7/Q7-1,"-")</f>
        <v>6.5948603142049755E-3</v>
      </c>
      <c r="T7" s="64">
        <f t="shared" ref="T7:T70" si="7">IFERROR(R7/N7-1,"-")</f>
        <v>2.6579863328649811E-2</v>
      </c>
      <c r="U7" s="63">
        <f t="shared" ref="U7:U70" si="8">IFERROR(R7-Q7,"-")</f>
        <v>1685</v>
      </c>
      <c r="V7" s="63">
        <f t="shared" ref="V7:V70" si="9">IFERROR(R7-N7,"-")</f>
        <v>6659</v>
      </c>
      <c r="W7" s="64">
        <f t="shared" ref="W7:W70" si="10">IFERROR(R7/$R$6,"-")</f>
        <v>0.70736805626225652</v>
      </c>
      <c r="X7" s="64">
        <f t="shared" ref="X7:X18" si="11">R7/$R$6</f>
        <v>0.70736805626225652</v>
      </c>
    </row>
    <row r="8" spans="1:24" s="31" customFormat="1" ht="15.75" x14ac:dyDescent="0.25">
      <c r="B8" s="65" t="s">
        <v>110</v>
      </c>
      <c r="C8" s="33">
        <v>30511</v>
      </c>
      <c r="D8" s="33">
        <v>32066</v>
      </c>
      <c r="E8" s="33">
        <v>20490</v>
      </c>
      <c r="F8" s="33">
        <v>28452</v>
      </c>
      <c r="G8" s="33">
        <v>37430</v>
      </c>
      <c r="H8" s="34">
        <f t="shared" si="0"/>
        <v>0.31554899479825682</v>
      </c>
      <c r="I8" s="34">
        <f t="shared" si="1"/>
        <v>0.16727998503087371</v>
      </c>
      <c r="J8" s="33">
        <f t="shared" si="2"/>
        <v>8978</v>
      </c>
      <c r="K8" s="33">
        <f t="shared" si="3"/>
        <v>5364</v>
      </c>
      <c r="L8" s="34">
        <f t="shared" si="4"/>
        <v>0.10714183483612423</v>
      </c>
      <c r="M8" s="34">
        <f t="shared" si="5"/>
        <v>0.10714183483612423</v>
      </c>
      <c r="N8" s="33">
        <v>32704</v>
      </c>
      <c r="O8" s="33">
        <v>23195</v>
      </c>
      <c r="P8" s="33">
        <v>34182</v>
      </c>
      <c r="Q8" s="33">
        <v>37585</v>
      </c>
      <c r="R8" s="33">
        <v>37728</v>
      </c>
      <c r="S8" s="34">
        <f t="shared" si="6"/>
        <v>3.8047093255288988E-3</v>
      </c>
      <c r="T8" s="34">
        <f t="shared" si="7"/>
        <v>0.15362035225048931</v>
      </c>
      <c r="U8" s="33">
        <f t="shared" si="8"/>
        <v>143</v>
      </c>
      <c r="V8" s="33">
        <f t="shared" si="9"/>
        <v>5024</v>
      </c>
      <c r="W8" s="34">
        <f t="shared" si="10"/>
        <v>0.10376722784068562</v>
      </c>
      <c r="X8" s="34">
        <f t="shared" si="11"/>
        <v>0.10376722784068562</v>
      </c>
    </row>
    <row r="9" spans="1:24" s="31" customFormat="1" ht="15.75" x14ac:dyDescent="0.25">
      <c r="B9" s="65" t="s">
        <v>111</v>
      </c>
      <c r="C9" s="33">
        <v>145013</v>
      </c>
      <c r="D9" s="33">
        <v>148853</v>
      </c>
      <c r="E9" s="33">
        <v>75471</v>
      </c>
      <c r="F9" s="33">
        <v>97234</v>
      </c>
      <c r="G9" s="33">
        <v>150933</v>
      </c>
      <c r="H9" s="34">
        <f t="shared" si="0"/>
        <v>0.55226566838760105</v>
      </c>
      <c r="I9" s="34">
        <f t="shared" si="1"/>
        <v>1.3973517497128052E-2</v>
      </c>
      <c r="J9" s="33">
        <f t="shared" si="2"/>
        <v>53699</v>
      </c>
      <c r="K9" s="33">
        <f t="shared" si="3"/>
        <v>2080</v>
      </c>
      <c r="L9" s="34">
        <f t="shared" si="4"/>
        <v>0.43203950193215973</v>
      </c>
      <c r="M9" s="34">
        <f t="shared" si="5"/>
        <v>0.43203950193215973</v>
      </c>
      <c r="N9" s="33">
        <v>148516</v>
      </c>
      <c r="O9" s="33">
        <v>82185</v>
      </c>
      <c r="P9" s="33">
        <v>127829</v>
      </c>
      <c r="Q9" s="33">
        <v>153260</v>
      </c>
      <c r="R9" s="33">
        <v>158456</v>
      </c>
      <c r="S9" s="34">
        <f t="shared" si="6"/>
        <v>3.3903171081821837E-2</v>
      </c>
      <c r="T9" s="34">
        <f t="shared" si="7"/>
        <v>6.6928815750491477E-2</v>
      </c>
      <c r="U9" s="33">
        <f t="shared" si="8"/>
        <v>5196</v>
      </c>
      <c r="V9" s="33">
        <f t="shared" si="9"/>
        <v>9940</v>
      </c>
      <c r="W9" s="34">
        <f t="shared" si="10"/>
        <v>0.43581795628508485</v>
      </c>
      <c r="X9" s="34">
        <f t="shared" si="11"/>
        <v>0.43581795628508485</v>
      </c>
    </row>
    <row r="10" spans="1:24" s="31" customFormat="1" ht="15.75" x14ac:dyDescent="0.25">
      <c r="B10" s="65" t="s">
        <v>112</v>
      </c>
      <c r="C10" s="33">
        <v>55678</v>
      </c>
      <c r="D10" s="33">
        <v>55954</v>
      </c>
      <c r="E10" s="33">
        <v>26074</v>
      </c>
      <c r="F10" s="33">
        <v>35302</v>
      </c>
      <c r="G10" s="33">
        <v>54033</v>
      </c>
      <c r="H10" s="34">
        <f t="shared" si="0"/>
        <v>0.53059316752591923</v>
      </c>
      <c r="I10" s="34">
        <f t="shared" si="1"/>
        <v>-3.4331772527433246E-2</v>
      </c>
      <c r="J10" s="33">
        <f t="shared" si="2"/>
        <v>18731</v>
      </c>
      <c r="K10" s="33">
        <f t="shared" si="3"/>
        <v>-1921</v>
      </c>
      <c r="L10" s="34">
        <f t="shared" si="4"/>
        <v>0.15466723915843711</v>
      </c>
      <c r="M10" s="34">
        <f t="shared" si="5"/>
        <v>0.15466723915843711</v>
      </c>
      <c r="N10" s="33">
        <v>55161</v>
      </c>
      <c r="O10" s="33">
        <v>28115</v>
      </c>
      <c r="P10" s="33">
        <v>44827</v>
      </c>
      <c r="Q10" s="33">
        <v>55603</v>
      </c>
      <c r="R10" s="33">
        <v>52090</v>
      </c>
      <c r="S10" s="34">
        <f t="shared" si="6"/>
        <v>-6.3180044242217126E-2</v>
      </c>
      <c r="T10" s="34">
        <f t="shared" si="7"/>
        <v>-5.5673392433059576E-2</v>
      </c>
      <c r="U10" s="33">
        <f t="shared" si="8"/>
        <v>-3513</v>
      </c>
      <c r="V10" s="33">
        <f t="shared" si="9"/>
        <v>-3071</v>
      </c>
      <c r="W10" s="34">
        <f t="shared" si="10"/>
        <v>0.14326852465599327</v>
      </c>
      <c r="X10" s="34">
        <f t="shared" si="11"/>
        <v>0.14326852465599327</v>
      </c>
    </row>
    <row r="11" spans="1:24" s="31" customFormat="1" ht="15.75" x14ac:dyDescent="0.25">
      <c r="B11" s="65" t="s">
        <v>113</v>
      </c>
      <c r="C11" s="33">
        <v>11573</v>
      </c>
      <c r="D11" s="33">
        <v>11051</v>
      </c>
      <c r="E11" s="33">
        <v>3884</v>
      </c>
      <c r="F11" s="33">
        <v>5101</v>
      </c>
      <c r="G11" s="33">
        <v>7503</v>
      </c>
      <c r="H11" s="34">
        <f t="shared" si="0"/>
        <v>0.47088806116447746</v>
      </c>
      <c r="I11" s="34">
        <f t="shared" si="1"/>
        <v>-0.32105691792597957</v>
      </c>
      <c r="J11" s="33">
        <f t="shared" si="2"/>
        <v>2402</v>
      </c>
      <c r="K11" s="33">
        <f t="shared" si="3"/>
        <v>-3548</v>
      </c>
      <c r="L11" s="34">
        <f t="shared" si="4"/>
        <v>2.1477028767711463E-2</v>
      </c>
      <c r="M11" s="34">
        <f t="shared" si="5"/>
        <v>2.1477028767711463E-2</v>
      </c>
      <c r="N11" s="33">
        <v>11094</v>
      </c>
      <c r="O11" s="33">
        <v>3164</v>
      </c>
      <c r="P11" s="33">
        <v>6651</v>
      </c>
      <c r="Q11" s="33">
        <v>7581</v>
      </c>
      <c r="R11" s="33">
        <v>7251</v>
      </c>
      <c r="S11" s="34">
        <f t="shared" si="6"/>
        <v>-4.352987732489122E-2</v>
      </c>
      <c r="T11" s="34">
        <f t="shared" si="7"/>
        <v>-0.34640346133044886</v>
      </c>
      <c r="U11" s="33">
        <f t="shared" si="8"/>
        <v>-330</v>
      </c>
      <c r="V11" s="33">
        <f t="shared" si="9"/>
        <v>-3843</v>
      </c>
      <c r="W11" s="34">
        <f t="shared" si="10"/>
        <v>1.9943176661175028E-2</v>
      </c>
      <c r="X11" s="34">
        <f t="shared" si="11"/>
        <v>1.9943176661175028E-2</v>
      </c>
    </row>
    <row r="12" spans="1:24" s="31" customFormat="1" ht="15.75" x14ac:dyDescent="0.25">
      <c r="B12" s="65" t="s">
        <v>114</v>
      </c>
      <c r="C12" s="33">
        <v>3188</v>
      </c>
      <c r="D12" s="33">
        <v>3089</v>
      </c>
      <c r="E12" s="33">
        <v>824</v>
      </c>
      <c r="F12" s="33">
        <v>762</v>
      </c>
      <c r="G12" s="33">
        <v>1408</v>
      </c>
      <c r="H12" s="34">
        <f t="shared" si="0"/>
        <v>0.84776902887139105</v>
      </c>
      <c r="I12" s="34">
        <f t="shared" si="1"/>
        <v>-0.5441890579475559</v>
      </c>
      <c r="J12" s="33">
        <f t="shared" si="2"/>
        <v>646</v>
      </c>
      <c r="K12" s="33">
        <f t="shared" si="3"/>
        <v>-1681</v>
      </c>
      <c r="L12" s="34">
        <f t="shared" si="4"/>
        <v>4.0303420638328324E-3</v>
      </c>
      <c r="M12" s="34">
        <f t="shared" si="5"/>
        <v>4.0303420638328324E-3</v>
      </c>
      <c r="N12" s="33">
        <v>3053</v>
      </c>
      <c r="O12" s="33">
        <v>436</v>
      </c>
      <c r="P12" s="33">
        <v>750</v>
      </c>
      <c r="Q12" s="33">
        <v>1473</v>
      </c>
      <c r="R12" s="33">
        <v>1662</v>
      </c>
      <c r="S12" s="34">
        <f t="shared" si="6"/>
        <v>0.12830957230142559</v>
      </c>
      <c r="T12" s="34">
        <f t="shared" si="7"/>
        <v>-0.45561742548313133</v>
      </c>
      <c r="U12" s="33">
        <f t="shared" si="8"/>
        <v>189</v>
      </c>
      <c r="V12" s="33">
        <f t="shared" si="9"/>
        <v>-1391</v>
      </c>
      <c r="W12" s="34">
        <f t="shared" si="10"/>
        <v>4.5711708193177346E-3</v>
      </c>
      <c r="X12" s="34">
        <f t="shared" si="11"/>
        <v>4.5711708193177346E-3</v>
      </c>
    </row>
    <row r="13" spans="1:24" s="31" customFormat="1" ht="15.75" x14ac:dyDescent="0.25">
      <c r="B13" s="62" t="s">
        <v>100</v>
      </c>
      <c r="C13" s="63">
        <v>147448</v>
      </c>
      <c r="D13" s="63">
        <v>144003</v>
      </c>
      <c r="E13" s="63">
        <v>63349</v>
      </c>
      <c r="F13" s="63">
        <v>69697</v>
      </c>
      <c r="G13" s="63">
        <v>98042</v>
      </c>
      <c r="H13" s="64">
        <f t="shared" si="0"/>
        <v>0.40668895361349833</v>
      </c>
      <c r="I13" s="64">
        <f t="shared" si="1"/>
        <v>-0.31916696179940696</v>
      </c>
      <c r="J13" s="63">
        <f t="shared" si="2"/>
        <v>28345</v>
      </c>
      <c r="K13" s="63">
        <f t="shared" si="3"/>
        <v>-45961</v>
      </c>
      <c r="L13" s="64">
        <f t="shared" si="4"/>
        <v>0.28064119078288252</v>
      </c>
      <c r="M13" s="64">
        <f t="shared" si="5"/>
        <v>0.28064119078288252</v>
      </c>
      <c r="N13" s="63">
        <v>143351</v>
      </c>
      <c r="O13" s="63">
        <v>61953</v>
      </c>
      <c r="P13" s="63">
        <v>78720</v>
      </c>
      <c r="Q13" s="63">
        <v>98606</v>
      </c>
      <c r="R13" s="63">
        <v>106396</v>
      </c>
      <c r="S13" s="64">
        <f t="shared" si="6"/>
        <v>7.9001277812709159E-2</v>
      </c>
      <c r="T13" s="64">
        <f t="shared" si="7"/>
        <v>-0.25779380680985831</v>
      </c>
      <c r="U13" s="63">
        <f t="shared" si="8"/>
        <v>7790</v>
      </c>
      <c r="V13" s="63">
        <f t="shared" si="9"/>
        <v>-36955</v>
      </c>
      <c r="W13" s="64">
        <f t="shared" si="10"/>
        <v>0.29263194373774354</v>
      </c>
      <c r="X13" s="64">
        <f t="shared" si="11"/>
        <v>0.29263194373774354</v>
      </c>
    </row>
    <row r="14" spans="1:24" s="31" customFormat="1" ht="15.75" x14ac:dyDescent="0.25">
      <c r="A14" s="65"/>
      <c r="B14" s="65" t="s">
        <v>115</v>
      </c>
      <c r="C14" s="33">
        <v>2421</v>
      </c>
      <c r="D14" s="33">
        <v>3446</v>
      </c>
      <c r="E14" s="33">
        <v>2774</v>
      </c>
      <c r="F14" s="33">
        <v>4157</v>
      </c>
      <c r="G14" s="33">
        <v>5729</v>
      </c>
      <c r="H14" s="34">
        <f t="shared" si="0"/>
        <v>0.37815732499398602</v>
      </c>
      <c r="I14" s="34">
        <f t="shared" si="1"/>
        <v>0.66250725478816008</v>
      </c>
      <c r="J14" s="33">
        <f t="shared" si="2"/>
        <v>1572</v>
      </c>
      <c r="K14" s="33">
        <f t="shared" si="3"/>
        <v>2283</v>
      </c>
      <c r="L14" s="34">
        <f t="shared" si="4"/>
        <v>1.6399026763990267E-2</v>
      </c>
      <c r="M14" s="34">
        <f t="shared" si="5"/>
        <v>1.6399026763990267E-2</v>
      </c>
      <c r="N14" s="33">
        <v>3498</v>
      </c>
      <c r="O14" s="33">
        <v>3222</v>
      </c>
      <c r="P14" s="33">
        <v>5156</v>
      </c>
      <c r="Q14" s="33">
        <v>5738</v>
      </c>
      <c r="R14" s="33">
        <v>5721</v>
      </c>
      <c r="S14" s="34">
        <f t="shared" si="6"/>
        <v>-2.9627047751830116E-3</v>
      </c>
      <c r="T14" s="34">
        <f t="shared" si="7"/>
        <v>0.63550600343053176</v>
      </c>
      <c r="U14" s="33">
        <f t="shared" si="8"/>
        <v>-17</v>
      </c>
      <c r="V14" s="33">
        <f t="shared" si="9"/>
        <v>2223</v>
      </c>
      <c r="W14" s="34">
        <f t="shared" si="10"/>
        <v>1.573505911992585E-2</v>
      </c>
      <c r="X14" s="34">
        <f t="shared" si="11"/>
        <v>1.573505911992585E-2</v>
      </c>
    </row>
    <row r="15" spans="1:24" s="31" customFormat="1" ht="15.75" x14ac:dyDescent="0.25">
      <c r="A15" s="65"/>
      <c r="B15" s="65" t="s">
        <v>116</v>
      </c>
      <c r="C15" s="33">
        <v>145027</v>
      </c>
      <c r="D15" s="33">
        <v>140557</v>
      </c>
      <c r="E15" s="33">
        <v>60575</v>
      </c>
      <c r="F15" s="33">
        <v>65540</v>
      </c>
      <c r="G15" s="33">
        <v>92313</v>
      </c>
      <c r="H15" s="34">
        <f t="shared" si="0"/>
        <v>0.40849862679279836</v>
      </c>
      <c r="I15" s="34">
        <f t="shared" si="1"/>
        <v>-0.34323441735381377</v>
      </c>
      <c r="J15" s="33">
        <f t="shared" si="2"/>
        <v>26773</v>
      </c>
      <c r="K15" s="33">
        <f t="shared" si="3"/>
        <v>-48244</v>
      </c>
      <c r="L15" s="34">
        <f t="shared" si="4"/>
        <v>0.26424216401889222</v>
      </c>
      <c r="M15" s="34">
        <f t="shared" si="5"/>
        <v>0.26424216401889222</v>
      </c>
      <c r="N15" s="33">
        <v>139853</v>
      </c>
      <c r="O15" s="33">
        <v>58731</v>
      </c>
      <c r="P15" s="33">
        <v>73564</v>
      </c>
      <c r="Q15" s="33">
        <v>92868</v>
      </c>
      <c r="R15" s="33">
        <v>100675</v>
      </c>
      <c r="S15" s="34">
        <f t="shared" si="6"/>
        <v>8.4065555411982684E-2</v>
      </c>
      <c r="T15" s="34">
        <f t="shared" si="7"/>
        <v>-0.28013700099390071</v>
      </c>
      <c r="U15" s="33">
        <f t="shared" si="8"/>
        <v>7807</v>
      </c>
      <c r="V15" s="33">
        <f t="shared" si="9"/>
        <v>-39178</v>
      </c>
      <c r="W15" s="34">
        <f t="shared" si="10"/>
        <v>0.27689688461781764</v>
      </c>
      <c r="X15" s="34">
        <f t="shared" si="11"/>
        <v>0.27689688461781764</v>
      </c>
    </row>
    <row r="16" spans="1:24" s="31" customFormat="1" ht="15.75" x14ac:dyDescent="0.25">
      <c r="A16" s="65"/>
      <c r="B16" s="65" t="s">
        <v>117</v>
      </c>
      <c r="C16" s="33">
        <v>44864</v>
      </c>
      <c r="D16" s="33">
        <v>44463</v>
      </c>
      <c r="E16" s="33">
        <v>22526</v>
      </c>
      <c r="F16" s="33">
        <v>26932</v>
      </c>
      <c r="G16" s="33">
        <v>38498</v>
      </c>
      <c r="H16" s="34">
        <f t="shared" si="0"/>
        <v>0.42945195306698358</v>
      </c>
      <c r="I16" s="34">
        <f t="shared" si="1"/>
        <v>-0.13415648966556459</v>
      </c>
      <c r="J16" s="33">
        <f t="shared" si="2"/>
        <v>11566</v>
      </c>
      <c r="K16" s="33">
        <f t="shared" si="3"/>
        <v>-5965</v>
      </c>
      <c r="L16" s="34">
        <f t="shared" si="4"/>
        <v>0.11019894089022471</v>
      </c>
      <c r="M16" s="34">
        <f t="shared" si="5"/>
        <v>0.11019894089022471</v>
      </c>
      <c r="N16" s="33">
        <v>45098</v>
      </c>
      <c r="O16" s="33">
        <v>23406</v>
      </c>
      <c r="P16" s="33">
        <v>31177</v>
      </c>
      <c r="Q16" s="33">
        <v>39220</v>
      </c>
      <c r="R16" s="33">
        <v>40618</v>
      </c>
      <c r="S16" s="34">
        <f t="shared" si="6"/>
        <v>3.5645079041305427E-2</v>
      </c>
      <c r="T16" s="34">
        <f t="shared" si="7"/>
        <v>-9.9339216816710318E-2</v>
      </c>
      <c r="U16" s="33">
        <f t="shared" si="8"/>
        <v>1398</v>
      </c>
      <c r="V16" s="33">
        <f t="shared" si="9"/>
        <v>-4480</v>
      </c>
      <c r="W16" s="34">
        <f t="shared" si="10"/>
        <v>0.11171589430748963</v>
      </c>
      <c r="X16" s="34">
        <f t="shared" si="11"/>
        <v>0.11171589430748963</v>
      </c>
    </row>
    <row r="17" spans="1:24" s="31" customFormat="1" ht="15.75" x14ac:dyDescent="0.25">
      <c r="A17" s="65"/>
      <c r="B17" s="65" t="s">
        <v>118</v>
      </c>
      <c r="C17" s="33">
        <v>65638</v>
      </c>
      <c r="D17" s="33">
        <v>62113</v>
      </c>
      <c r="E17" s="33">
        <v>26109</v>
      </c>
      <c r="F17" s="33">
        <v>28117</v>
      </c>
      <c r="G17" s="33">
        <v>39322</v>
      </c>
      <c r="H17" s="34">
        <f t="shared" si="0"/>
        <v>0.39851335490984097</v>
      </c>
      <c r="I17" s="34">
        <f t="shared" si="1"/>
        <v>-0.36692801828924704</v>
      </c>
      <c r="J17" s="33">
        <f t="shared" si="2"/>
        <v>11205</v>
      </c>
      <c r="K17" s="33">
        <f t="shared" si="3"/>
        <v>-22791</v>
      </c>
      <c r="L17" s="34">
        <f t="shared" si="4"/>
        <v>0.11255760698439959</v>
      </c>
      <c r="M17" s="34">
        <f t="shared" si="5"/>
        <v>0.11255760698439959</v>
      </c>
      <c r="N17" s="33">
        <v>61290</v>
      </c>
      <c r="O17" s="33">
        <v>26350</v>
      </c>
      <c r="P17" s="33">
        <v>31460</v>
      </c>
      <c r="Q17" s="33">
        <v>39456</v>
      </c>
      <c r="R17" s="33">
        <v>43149</v>
      </c>
      <c r="S17" s="34">
        <f t="shared" si="6"/>
        <v>9.3597931873479423E-2</v>
      </c>
      <c r="T17" s="34">
        <f t="shared" si="7"/>
        <v>-0.29598629466470872</v>
      </c>
      <c r="U17" s="33">
        <f t="shared" si="8"/>
        <v>3693</v>
      </c>
      <c r="V17" s="33">
        <f t="shared" si="9"/>
        <v>-18141</v>
      </c>
      <c r="W17" s="34">
        <f t="shared" si="10"/>
        <v>0.11867716587409202</v>
      </c>
      <c r="X17" s="34">
        <f t="shared" si="11"/>
        <v>0.11867716587409202</v>
      </c>
    </row>
    <row r="18" spans="1:24" s="31" customFormat="1" ht="15.75" x14ac:dyDescent="0.25">
      <c r="A18" s="65"/>
      <c r="B18" s="65" t="s">
        <v>119</v>
      </c>
      <c r="C18" s="33">
        <v>34525</v>
      </c>
      <c r="D18" s="33">
        <v>33981</v>
      </c>
      <c r="E18" s="33">
        <v>11940</v>
      </c>
      <c r="F18" s="33">
        <v>10491</v>
      </c>
      <c r="G18" s="33">
        <v>14493</v>
      </c>
      <c r="H18" s="34">
        <f t="shared" si="0"/>
        <v>0.38146983128395773</v>
      </c>
      <c r="I18" s="34">
        <f t="shared" si="1"/>
        <v>-0.57349695418027724</v>
      </c>
      <c r="J18" s="33">
        <f t="shared" si="2"/>
        <v>4002</v>
      </c>
      <c r="K18" s="33">
        <f t="shared" si="3"/>
        <v>-19488</v>
      </c>
      <c r="L18" s="34">
        <f t="shared" si="4"/>
        <v>4.1485616144267927E-2</v>
      </c>
      <c r="M18" s="34">
        <f t="shared" si="5"/>
        <v>4.1485616144267927E-2</v>
      </c>
      <c r="N18" s="33">
        <v>33465</v>
      </c>
      <c r="O18" s="33">
        <v>8975</v>
      </c>
      <c r="P18" s="33">
        <v>10927</v>
      </c>
      <c r="Q18" s="33">
        <v>14192</v>
      </c>
      <c r="R18" s="33">
        <v>16908</v>
      </c>
      <c r="S18" s="34">
        <f t="shared" si="6"/>
        <v>0.19137542277339348</v>
      </c>
      <c r="T18" s="34">
        <f t="shared" si="7"/>
        <v>-0.49475571492604209</v>
      </c>
      <c r="U18" s="33">
        <f t="shared" si="8"/>
        <v>2716</v>
      </c>
      <c r="V18" s="33">
        <f t="shared" si="9"/>
        <v>-16557</v>
      </c>
      <c r="W18" s="34">
        <f t="shared" si="10"/>
        <v>4.6503824436236019E-2</v>
      </c>
      <c r="X18" s="34">
        <f t="shared" si="11"/>
        <v>4.6503824436236019E-2</v>
      </c>
    </row>
    <row r="19" spans="1:24" x14ac:dyDescent="0.25">
      <c r="B19" s="66" t="s">
        <v>101</v>
      </c>
      <c r="C19" s="67">
        <v>131498</v>
      </c>
      <c r="D19" s="67">
        <v>132144</v>
      </c>
      <c r="E19" s="67">
        <v>66601</v>
      </c>
      <c r="F19" s="67">
        <v>82456</v>
      </c>
      <c r="G19" s="67">
        <v>123696</v>
      </c>
      <c r="H19" s="68">
        <f t="shared" si="0"/>
        <v>0.50014553216260804</v>
      </c>
      <c r="I19" s="68">
        <f t="shared" si="1"/>
        <v>-6.3930257900472243E-2</v>
      </c>
      <c r="J19" s="67">
        <f t="shared" si="2"/>
        <v>41240</v>
      </c>
      <c r="K19" s="67">
        <f t="shared" si="3"/>
        <v>-8448</v>
      </c>
      <c r="L19" s="68">
        <f t="shared" si="4"/>
        <v>0.3540747101760412</v>
      </c>
      <c r="M19" s="68">
        <f>G19/$G$19</f>
        <v>1</v>
      </c>
      <c r="N19" s="67">
        <v>132473</v>
      </c>
      <c r="O19" s="67">
        <v>66564</v>
      </c>
      <c r="P19" s="67">
        <v>99473</v>
      </c>
      <c r="Q19" s="67">
        <v>124678</v>
      </c>
      <c r="R19" s="67">
        <v>124185</v>
      </c>
      <c r="S19" s="68">
        <f t="shared" si="6"/>
        <v>-3.9541859830924952E-3</v>
      </c>
      <c r="T19" s="68">
        <f t="shared" si="7"/>
        <v>-6.2563692224075873E-2</v>
      </c>
      <c r="U19" s="67">
        <f t="shared" si="8"/>
        <v>-493</v>
      </c>
      <c r="V19" s="67">
        <f t="shared" si="9"/>
        <v>-8288</v>
      </c>
      <c r="W19" s="68">
        <f t="shared" si="10"/>
        <v>0.34155887376472499</v>
      </c>
      <c r="X19" s="68">
        <f>R19/$R$19</f>
        <v>1</v>
      </c>
    </row>
    <row r="20" spans="1:24" x14ac:dyDescent="0.25">
      <c r="B20" s="69" t="s">
        <v>99</v>
      </c>
      <c r="C20" s="70">
        <v>86575</v>
      </c>
      <c r="D20" s="70">
        <v>88579</v>
      </c>
      <c r="E20" s="70">
        <v>44487</v>
      </c>
      <c r="F20" s="70">
        <v>56791</v>
      </c>
      <c r="G20" s="70">
        <v>89503</v>
      </c>
      <c r="H20" s="71">
        <f t="shared" si="0"/>
        <v>0.57600676163476616</v>
      </c>
      <c r="I20" s="71">
        <f t="shared" si="1"/>
        <v>1.0431366350940996E-2</v>
      </c>
      <c r="J20" s="70">
        <f t="shared" si="2"/>
        <v>32712</v>
      </c>
      <c r="K20" s="70">
        <f t="shared" si="3"/>
        <v>924</v>
      </c>
      <c r="L20" s="71">
        <f t="shared" si="4"/>
        <v>0.2561986546443395</v>
      </c>
      <c r="M20" s="71">
        <f t="shared" ref="M20:M31" si="12">G20/$G$19</f>
        <v>0.72357230629931446</v>
      </c>
      <c r="N20" s="70">
        <v>88568</v>
      </c>
      <c r="O20" s="70">
        <v>44215</v>
      </c>
      <c r="P20" s="70">
        <v>71722</v>
      </c>
      <c r="Q20" s="70">
        <v>89730</v>
      </c>
      <c r="R20" s="70">
        <v>88181</v>
      </c>
      <c r="S20" s="71">
        <f t="shared" si="6"/>
        <v>-1.7262899810542742E-2</v>
      </c>
      <c r="T20" s="71">
        <f t="shared" si="7"/>
        <v>-4.3695239815735309E-3</v>
      </c>
      <c r="U20" s="70">
        <f t="shared" si="8"/>
        <v>-1549</v>
      </c>
      <c r="V20" s="70">
        <f t="shared" si="9"/>
        <v>-387</v>
      </c>
      <c r="W20" s="71">
        <f t="shared" si="10"/>
        <v>0.24253334176790445</v>
      </c>
      <c r="X20" s="71">
        <f t="shared" ref="X20:X31" si="13">R20/$R$19</f>
        <v>0.71007770664734071</v>
      </c>
    </row>
    <row r="21" spans="1:24" x14ac:dyDescent="0.25">
      <c r="B21" s="72" t="s">
        <v>110</v>
      </c>
      <c r="C21" s="41">
        <v>15218</v>
      </c>
      <c r="D21" s="41">
        <v>15658</v>
      </c>
      <c r="E21" s="41">
        <v>0</v>
      </c>
      <c r="F21" s="41">
        <v>13581</v>
      </c>
      <c r="G21" s="41">
        <v>17648</v>
      </c>
      <c r="H21" s="42">
        <f t="shared" si="0"/>
        <v>0.29946248435314038</v>
      </c>
      <c r="I21" s="42">
        <f t="shared" si="1"/>
        <v>0.12709158257759601</v>
      </c>
      <c r="J21" s="41">
        <f t="shared" si="2"/>
        <v>4067</v>
      </c>
      <c r="K21" s="41">
        <f t="shared" si="3"/>
        <v>1990</v>
      </c>
      <c r="L21" s="42">
        <f t="shared" si="4"/>
        <v>5.0516673822813794E-2</v>
      </c>
      <c r="M21" s="42">
        <f t="shared" si="12"/>
        <v>0.1426723580390635</v>
      </c>
      <c r="N21" s="41">
        <v>15702</v>
      </c>
      <c r="O21" s="41">
        <v>0</v>
      </c>
      <c r="P21" s="41">
        <v>16839</v>
      </c>
      <c r="Q21" s="41">
        <v>17598</v>
      </c>
      <c r="R21" s="41">
        <v>15926</v>
      </c>
      <c r="S21" s="42">
        <f t="shared" si="6"/>
        <v>-9.5010796681441079E-2</v>
      </c>
      <c r="T21" s="42">
        <f t="shared" si="7"/>
        <v>1.4265698637116353E-2</v>
      </c>
      <c r="U21" s="41">
        <f t="shared" si="8"/>
        <v>-1672</v>
      </c>
      <c r="V21" s="41">
        <f t="shared" si="9"/>
        <v>224</v>
      </c>
      <c r="W21" s="42">
        <f t="shared" si="10"/>
        <v>4.3802928079695692E-2</v>
      </c>
      <c r="X21" s="42">
        <f t="shared" si="13"/>
        <v>0.12824415187019367</v>
      </c>
    </row>
    <row r="22" spans="1:24" x14ac:dyDescent="0.25">
      <c r="B22" s="72" t="s">
        <v>111</v>
      </c>
      <c r="C22" s="41">
        <v>52002</v>
      </c>
      <c r="D22" s="41">
        <v>53357</v>
      </c>
      <c r="E22" s="41">
        <v>0</v>
      </c>
      <c r="F22" s="41">
        <v>31662</v>
      </c>
      <c r="G22" s="41">
        <v>53823</v>
      </c>
      <c r="H22" s="42">
        <f t="shared" si="0"/>
        <v>0.69992419935569461</v>
      </c>
      <c r="I22" s="42">
        <f t="shared" si="1"/>
        <v>8.733624454148492E-3</v>
      </c>
      <c r="J22" s="41">
        <f t="shared" si="2"/>
        <v>22161</v>
      </c>
      <c r="K22" s="41">
        <f t="shared" si="3"/>
        <v>466</v>
      </c>
      <c r="L22" s="42">
        <f t="shared" si="4"/>
        <v>0.15406612279948476</v>
      </c>
      <c r="M22" s="42">
        <f t="shared" si="12"/>
        <v>0.43512320527745441</v>
      </c>
      <c r="N22" s="41">
        <v>53591</v>
      </c>
      <c r="O22" s="41">
        <v>0</v>
      </c>
      <c r="P22" s="41">
        <v>41546</v>
      </c>
      <c r="Q22" s="41">
        <v>54011</v>
      </c>
      <c r="R22" s="41">
        <v>56479</v>
      </c>
      <c r="S22" s="42">
        <f t="shared" si="6"/>
        <v>4.5694395586084235E-2</v>
      </c>
      <c r="T22" s="42">
        <f t="shared" si="7"/>
        <v>5.3889645649455975E-2</v>
      </c>
      <c r="U22" s="41">
        <f t="shared" si="8"/>
        <v>2468</v>
      </c>
      <c r="V22" s="41">
        <f t="shared" si="9"/>
        <v>2888</v>
      </c>
      <c r="W22" s="42">
        <f t="shared" si="10"/>
        <v>0.15534004615177277</v>
      </c>
      <c r="X22" s="42">
        <f t="shared" si="13"/>
        <v>0.45479727825421751</v>
      </c>
    </row>
    <row r="23" spans="1:24" x14ac:dyDescent="0.25">
      <c r="B23" s="72" t="s">
        <v>112</v>
      </c>
      <c r="C23" s="41">
        <v>15492</v>
      </c>
      <c r="D23" s="41">
        <v>16096</v>
      </c>
      <c r="E23" s="41">
        <v>0</v>
      </c>
      <c r="F23" s="41">
        <v>10454</v>
      </c>
      <c r="G23" s="41">
        <v>15462</v>
      </c>
      <c r="H23" s="42">
        <f t="shared" si="0"/>
        <v>0.47905108092596138</v>
      </c>
      <c r="I23" s="42">
        <f t="shared" si="1"/>
        <v>-3.9388667992047766E-2</v>
      </c>
      <c r="J23" s="41">
        <f t="shared" si="2"/>
        <v>5008</v>
      </c>
      <c r="K23" s="41">
        <f t="shared" si="3"/>
        <v>-634</v>
      </c>
      <c r="L23" s="42">
        <f t="shared" si="4"/>
        <v>4.425933877200515E-2</v>
      </c>
      <c r="M23" s="42">
        <f t="shared" si="12"/>
        <v>0.125</v>
      </c>
      <c r="N23" s="41">
        <v>15976</v>
      </c>
      <c r="O23" s="41">
        <v>0</v>
      </c>
      <c r="P23" s="41">
        <v>11575</v>
      </c>
      <c r="Q23" s="41">
        <v>15485</v>
      </c>
      <c r="R23" s="41">
        <v>13260</v>
      </c>
      <c r="S23" s="42">
        <f t="shared" si="6"/>
        <v>-0.14368743945753959</v>
      </c>
      <c r="T23" s="42">
        <f t="shared" si="7"/>
        <v>-0.1700050075112669</v>
      </c>
      <c r="U23" s="41">
        <f t="shared" si="8"/>
        <v>-2225</v>
      </c>
      <c r="V23" s="41">
        <f t="shared" si="9"/>
        <v>-2716</v>
      </c>
      <c r="W23" s="42">
        <f t="shared" si="10"/>
        <v>3.6470352024159547E-2</v>
      </c>
      <c r="X23" s="42">
        <f t="shared" si="13"/>
        <v>0.10677618069815195</v>
      </c>
    </row>
    <row r="24" spans="1:24" x14ac:dyDescent="0.25">
      <c r="B24" s="72" t="s">
        <v>113</v>
      </c>
      <c r="C24" s="41">
        <v>2816</v>
      </c>
      <c r="D24" s="41">
        <v>2451</v>
      </c>
      <c r="E24" s="41">
        <v>0</v>
      </c>
      <c r="F24" s="41">
        <v>845</v>
      </c>
      <c r="G24" s="41">
        <v>2022</v>
      </c>
      <c r="H24" s="42">
        <f t="shared" si="0"/>
        <v>1.3928994082840238</v>
      </c>
      <c r="I24" s="42">
        <f t="shared" si="1"/>
        <v>-0.17503059975520197</v>
      </c>
      <c r="J24" s="41">
        <f t="shared" si="2"/>
        <v>1177</v>
      </c>
      <c r="K24" s="41">
        <f t="shared" si="3"/>
        <v>-429</v>
      </c>
      <c r="L24" s="42">
        <f t="shared" si="4"/>
        <v>5.7878917990553886E-3</v>
      </c>
      <c r="M24" s="42">
        <f t="shared" si="12"/>
        <v>1.6346526969344199E-2</v>
      </c>
      <c r="N24" s="41">
        <v>2294</v>
      </c>
      <c r="O24" s="41">
        <v>0</v>
      </c>
      <c r="P24" s="41">
        <v>1512</v>
      </c>
      <c r="Q24" s="41">
        <v>2051</v>
      </c>
      <c r="R24" s="41">
        <v>1920</v>
      </c>
      <c r="S24" s="42">
        <f t="shared" si="6"/>
        <v>-6.3871282301316445E-2</v>
      </c>
      <c r="T24" s="42">
        <f t="shared" si="7"/>
        <v>-0.16303400174367921</v>
      </c>
      <c r="U24" s="41">
        <f t="shared" si="8"/>
        <v>-131</v>
      </c>
      <c r="V24" s="41">
        <f t="shared" si="9"/>
        <v>-374</v>
      </c>
      <c r="W24" s="42">
        <f t="shared" si="10"/>
        <v>5.280774953724459E-3</v>
      </c>
      <c r="X24" s="42">
        <f t="shared" si="13"/>
        <v>1.5460804444981277E-2</v>
      </c>
    </row>
    <row r="25" spans="1:24" x14ac:dyDescent="0.25">
      <c r="B25" s="72" t="s">
        <v>114</v>
      </c>
      <c r="C25" s="41">
        <v>1047</v>
      </c>
      <c r="D25" s="41">
        <v>1017</v>
      </c>
      <c r="E25" s="41">
        <v>0</v>
      </c>
      <c r="F25" s="41">
        <v>248</v>
      </c>
      <c r="G25" s="41">
        <v>547</v>
      </c>
      <c r="H25" s="42">
        <f t="shared" si="0"/>
        <v>1.2056451612903225</v>
      </c>
      <c r="I25" s="42">
        <f t="shared" si="1"/>
        <v>-0.46214355948869223</v>
      </c>
      <c r="J25" s="41">
        <f t="shared" si="2"/>
        <v>299</v>
      </c>
      <c r="K25" s="41">
        <f t="shared" si="3"/>
        <v>-470</v>
      </c>
      <c r="L25" s="42">
        <f t="shared" si="4"/>
        <v>1.5657649921282382E-3</v>
      </c>
      <c r="M25" s="42">
        <f t="shared" si="12"/>
        <v>4.4221316776613629E-3</v>
      </c>
      <c r="N25" s="41">
        <v>1005</v>
      </c>
      <c r="O25" s="41">
        <v>0</v>
      </c>
      <c r="P25" s="41">
        <v>250</v>
      </c>
      <c r="Q25" s="41">
        <v>585</v>
      </c>
      <c r="R25" s="41">
        <v>596</v>
      </c>
      <c r="S25" s="42">
        <f t="shared" si="6"/>
        <v>1.8803418803418737E-2</v>
      </c>
      <c r="T25" s="42">
        <f t="shared" si="7"/>
        <v>-0.40696517412935318</v>
      </c>
      <c r="U25" s="41">
        <f t="shared" si="8"/>
        <v>11</v>
      </c>
      <c r="V25" s="41">
        <f t="shared" si="9"/>
        <v>-409</v>
      </c>
      <c r="W25" s="42">
        <f t="shared" si="10"/>
        <v>1.6392405585519674E-3</v>
      </c>
      <c r="X25" s="42">
        <f t="shared" si="13"/>
        <v>4.7992913797962715E-3</v>
      </c>
    </row>
    <row r="26" spans="1:24" x14ac:dyDescent="0.25">
      <c r="B26" s="69" t="s">
        <v>100</v>
      </c>
      <c r="C26" s="70">
        <v>44923</v>
      </c>
      <c r="D26" s="70">
        <v>43565</v>
      </c>
      <c r="E26" s="70">
        <v>22114</v>
      </c>
      <c r="F26" s="70">
        <v>25665</v>
      </c>
      <c r="G26" s="70">
        <v>34193</v>
      </c>
      <c r="H26" s="71">
        <f t="shared" si="0"/>
        <v>0.33228131696863428</v>
      </c>
      <c r="I26" s="71">
        <f t="shared" si="1"/>
        <v>-0.21512682199012967</v>
      </c>
      <c r="J26" s="70">
        <f t="shared" si="2"/>
        <v>8528</v>
      </c>
      <c r="K26" s="70">
        <f t="shared" si="3"/>
        <v>-9372</v>
      </c>
      <c r="L26" s="71">
        <f t="shared" si="4"/>
        <v>9.7876055531701728E-2</v>
      </c>
      <c r="M26" s="71">
        <f t="shared" si="12"/>
        <v>0.27642769370068554</v>
      </c>
      <c r="N26" s="70">
        <v>43905</v>
      </c>
      <c r="O26" s="70">
        <v>22349</v>
      </c>
      <c r="P26" s="70">
        <v>27751</v>
      </c>
      <c r="Q26" s="70">
        <v>34948</v>
      </c>
      <c r="R26" s="70">
        <v>36004</v>
      </c>
      <c r="S26" s="71">
        <f t="shared" si="6"/>
        <v>3.0216321391782097E-2</v>
      </c>
      <c r="T26" s="71">
        <f t="shared" si="7"/>
        <v>-0.17995672474661195</v>
      </c>
      <c r="U26" s="70">
        <f t="shared" si="8"/>
        <v>1056</v>
      </c>
      <c r="V26" s="70">
        <f t="shared" si="9"/>
        <v>-7901</v>
      </c>
      <c r="W26" s="71">
        <f t="shared" si="10"/>
        <v>9.9025531996820529E-2</v>
      </c>
      <c r="X26" s="71">
        <f t="shared" si="13"/>
        <v>0.28992229335265934</v>
      </c>
    </row>
    <row r="27" spans="1:24" x14ac:dyDescent="0.25">
      <c r="B27" s="72" t="s">
        <v>115</v>
      </c>
      <c r="C27" s="41">
        <v>1272</v>
      </c>
      <c r="D27" s="41">
        <v>1933</v>
      </c>
      <c r="E27" s="41">
        <v>1568</v>
      </c>
      <c r="F27" s="41">
        <v>1930</v>
      </c>
      <c r="G27" s="41">
        <v>2230</v>
      </c>
      <c r="H27" s="42">
        <f t="shared" si="0"/>
        <v>0.15544041450777213</v>
      </c>
      <c r="I27" s="42">
        <f t="shared" si="1"/>
        <v>0.15364718054837034</v>
      </c>
      <c r="J27" s="41">
        <f t="shared" si="2"/>
        <v>300</v>
      </c>
      <c r="K27" s="41">
        <f t="shared" si="3"/>
        <v>297</v>
      </c>
      <c r="L27" s="42">
        <f t="shared" si="4"/>
        <v>6.3832832403034204E-3</v>
      </c>
      <c r="M27" s="42">
        <f t="shared" si="12"/>
        <v>1.8028068813866253E-2</v>
      </c>
      <c r="N27" s="41">
        <v>1933</v>
      </c>
      <c r="O27" s="41">
        <v>2012</v>
      </c>
      <c r="P27" s="41">
        <v>2230</v>
      </c>
      <c r="Q27" s="41">
        <v>2230</v>
      </c>
      <c r="R27" s="41">
        <v>2117</v>
      </c>
      <c r="S27" s="42">
        <f t="shared" si="6"/>
        <v>-5.067264573991026E-2</v>
      </c>
      <c r="T27" s="42">
        <f t="shared" si="7"/>
        <v>9.5188825659596521E-2</v>
      </c>
      <c r="U27" s="41">
        <f t="shared" si="8"/>
        <v>-113</v>
      </c>
      <c r="V27" s="41">
        <f t="shared" si="9"/>
        <v>184</v>
      </c>
      <c r="W27" s="42">
        <f t="shared" si="10"/>
        <v>5.8226044672055628E-3</v>
      </c>
      <c r="X27" s="42">
        <f t="shared" si="13"/>
        <v>1.7047147401054879E-2</v>
      </c>
    </row>
    <row r="28" spans="1:24" x14ac:dyDescent="0.25">
      <c r="B28" s="72" t="s">
        <v>116</v>
      </c>
      <c r="C28" s="41">
        <v>43651</v>
      </c>
      <c r="D28" s="41">
        <v>41632</v>
      </c>
      <c r="E28" s="41">
        <v>20546</v>
      </c>
      <c r="F28" s="41">
        <v>23735</v>
      </c>
      <c r="G28" s="41">
        <v>31963</v>
      </c>
      <c r="H28" s="42">
        <f t="shared" si="0"/>
        <v>0.34666104908363171</v>
      </c>
      <c r="I28" s="42">
        <f t="shared" si="1"/>
        <v>-0.23224923136049191</v>
      </c>
      <c r="J28" s="41">
        <f t="shared" si="2"/>
        <v>8228</v>
      </c>
      <c r="K28" s="41">
        <f t="shared" si="3"/>
        <v>-9669</v>
      </c>
      <c r="L28" s="42">
        <f t="shared" si="4"/>
        <v>9.1492772291398308E-2</v>
      </c>
      <c r="M28" s="42">
        <f t="shared" si="12"/>
        <v>0.25839962488681928</v>
      </c>
      <c r="N28" s="41">
        <v>41972</v>
      </c>
      <c r="O28" s="41">
        <v>20337</v>
      </c>
      <c r="P28" s="41">
        <v>25521</v>
      </c>
      <c r="Q28" s="41">
        <v>32718</v>
      </c>
      <c r="R28" s="41">
        <v>33887</v>
      </c>
      <c r="S28" s="42">
        <f t="shared" si="6"/>
        <v>3.5729567821993991E-2</v>
      </c>
      <c r="T28" s="42">
        <f t="shared" si="7"/>
        <v>-0.19262841894596394</v>
      </c>
      <c r="U28" s="41">
        <f t="shared" si="8"/>
        <v>1169</v>
      </c>
      <c r="V28" s="41">
        <f t="shared" si="9"/>
        <v>-8085</v>
      </c>
      <c r="W28" s="42">
        <f t="shared" si="10"/>
        <v>9.3202927529614968E-2</v>
      </c>
      <c r="X28" s="42">
        <f t="shared" si="13"/>
        <v>0.27287514595160445</v>
      </c>
    </row>
    <row r="29" spans="1:24" x14ac:dyDescent="0.25">
      <c r="B29" s="72" t="s">
        <v>117</v>
      </c>
      <c r="C29" s="41">
        <v>24653</v>
      </c>
      <c r="D29" s="41">
        <v>23932</v>
      </c>
      <c r="E29" s="41">
        <v>0</v>
      </c>
      <c r="F29" s="41">
        <v>14986</v>
      </c>
      <c r="G29" s="41">
        <v>20219</v>
      </c>
      <c r="H29" s="42">
        <f t="shared" si="0"/>
        <v>0.34919257974109175</v>
      </c>
      <c r="I29" s="42">
        <f t="shared" si="1"/>
        <v>-0.1551479191041284</v>
      </c>
      <c r="J29" s="41">
        <f t="shared" si="2"/>
        <v>5233</v>
      </c>
      <c r="K29" s="41">
        <f t="shared" si="3"/>
        <v>-3713</v>
      </c>
      <c r="L29" s="42">
        <f t="shared" si="4"/>
        <v>5.7876055531701734E-2</v>
      </c>
      <c r="M29" s="42">
        <f t="shared" si="12"/>
        <v>0.16345718535765102</v>
      </c>
      <c r="N29" s="41">
        <v>24396</v>
      </c>
      <c r="O29" s="41">
        <v>0</v>
      </c>
      <c r="P29" s="41">
        <v>16345</v>
      </c>
      <c r="Q29" s="41">
        <v>20708</v>
      </c>
      <c r="R29" s="41">
        <v>21400</v>
      </c>
      <c r="S29" s="42">
        <f t="shared" si="6"/>
        <v>3.3417036893953922E-2</v>
      </c>
      <c r="T29" s="42">
        <f t="shared" si="7"/>
        <v>-0.1228070175438597</v>
      </c>
      <c r="U29" s="41">
        <f t="shared" si="8"/>
        <v>692</v>
      </c>
      <c r="V29" s="41">
        <f t="shared" si="9"/>
        <v>-2996</v>
      </c>
      <c r="W29" s="42">
        <f t="shared" si="10"/>
        <v>5.8858637505053865E-2</v>
      </c>
      <c r="X29" s="42">
        <f t="shared" si="13"/>
        <v>0.17232354954302048</v>
      </c>
    </row>
    <row r="30" spans="1:24" x14ac:dyDescent="0.25">
      <c r="B30" s="72" t="s">
        <v>118</v>
      </c>
      <c r="C30" s="41">
        <v>13419</v>
      </c>
      <c r="D30" s="41">
        <v>12390</v>
      </c>
      <c r="E30" s="41">
        <v>0</v>
      </c>
      <c r="F30" s="41">
        <v>6129</v>
      </c>
      <c r="G30" s="41">
        <v>8730</v>
      </c>
      <c r="H30" s="42">
        <f t="shared" si="0"/>
        <v>0.42437591776798822</v>
      </c>
      <c r="I30" s="42">
        <f t="shared" si="1"/>
        <v>-0.29539951573849876</v>
      </c>
      <c r="J30" s="41">
        <f t="shared" si="2"/>
        <v>2601</v>
      </c>
      <c r="K30" s="41">
        <f t="shared" si="3"/>
        <v>-3660</v>
      </c>
      <c r="L30" s="42">
        <f t="shared" si="4"/>
        <v>2.4989265779304423E-2</v>
      </c>
      <c r="M30" s="42">
        <f t="shared" si="12"/>
        <v>7.0576251455180442E-2</v>
      </c>
      <c r="N30" s="41">
        <v>12374</v>
      </c>
      <c r="O30" s="41">
        <v>0</v>
      </c>
      <c r="P30" s="41">
        <v>6456</v>
      </c>
      <c r="Q30" s="41">
        <v>9012</v>
      </c>
      <c r="R30" s="41">
        <v>9303</v>
      </c>
      <c r="S30" s="42">
        <f t="shared" si="6"/>
        <v>3.2290279627163798E-2</v>
      </c>
      <c r="T30" s="42">
        <f t="shared" si="7"/>
        <v>-0.24818167124616131</v>
      </c>
      <c r="U30" s="41">
        <f t="shared" si="8"/>
        <v>291</v>
      </c>
      <c r="V30" s="41">
        <f t="shared" si="9"/>
        <v>-3071</v>
      </c>
      <c r="W30" s="42">
        <f t="shared" si="10"/>
        <v>2.5587004892968043E-2</v>
      </c>
      <c r="X30" s="42">
        <f t="shared" si="13"/>
        <v>7.4912429037323341E-2</v>
      </c>
    </row>
    <row r="31" spans="1:24" x14ac:dyDescent="0.25">
      <c r="B31" s="72" t="s">
        <v>119</v>
      </c>
      <c r="C31" s="41">
        <v>5580</v>
      </c>
      <c r="D31" s="41">
        <v>5309</v>
      </c>
      <c r="E31" s="41">
        <v>0</v>
      </c>
      <c r="F31" s="41">
        <v>2619</v>
      </c>
      <c r="G31" s="41">
        <v>3015</v>
      </c>
      <c r="H31" s="42">
        <f t="shared" si="0"/>
        <v>0.15120274914089338</v>
      </c>
      <c r="I31" s="42">
        <f t="shared" si="1"/>
        <v>-0.43209644000753433</v>
      </c>
      <c r="J31" s="41">
        <f t="shared" si="2"/>
        <v>396</v>
      </c>
      <c r="K31" s="41">
        <f t="shared" si="3"/>
        <v>-2294</v>
      </c>
      <c r="L31" s="42">
        <f t="shared" si="4"/>
        <v>8.6303134392443116E-3</v>
      </c>
      <c r="M31" s="42">
        <f t="shared" si="12"/>
        <v>2.4374272409778814E-2</v>
      </c>
      <c r="N31" s="41">
        <v>5202</v>
      </c>
      <c r="O31" s="41">
        <v>0</v>
      </c>
      <c r="P31" s="41">
        <v>2720</v>
      </c>
      <c r="Q31" s="41">
        <v>2998</v>
      </c>
      <c r="R31" s="41">
        <v>3184</v>
      </c>
      <c r="S31" s="42">
        <f t="shared" si="6"/>
        <v>6.2041360907271415E-2</v>
      </c>
      <c r="T31" s="42">
        <f t="shared" si="7"/>
        <v>-0.38792772010765086</v>
      </c>
      <c r="U31" s="41">
        <f t="shared" si="8"/>
        <v>186</v>
      </c>
      <c r="V31" s="41">
        <f t="shared" si="9"/>
        <v>-2018</v>
      </c>
      <c r="W31" s="42">
        <f t="shared" si="10"/>
        <v>8.7572851315930612E-3</v>
      </c>
      <c r="X31" s="42">
        <f t="shared" si="13"/>
        <v>2.563916737126062E-2</v>
      </c>
    </row>
    <row r="32" spans="1:24" x14ac:dyDescent="0.25">
      <c r="B32" s="73" t="s">
        <v>102</v>
      </c>
      <c r="C32" s="67">
        <v>123498</v>
      </c>
      <c r="D32" s="67">
        <v>122989</v>
      </c>
      <c r="E32" s="67">
        <v>54656</v>
      </c>
      <c r="F32" s="67">
        <v>66755</v>
      </c>
      <c r="G32" s="67">
        <v>96885</v>
      </c>
      <c r="H32" s="68">
        <f t="shared" si="0"/>
        <v>0.4513519586547825</v>
      </c>
      <c r="I32" s="68">
        <f t="shared" si="1"/>
        <v>-0.2122466236817927</v>
      </c>
      <c r="J32" s="67">
        <f t="shared" si="2"/>
        <v>30130</v>
      </c>
      <c r="K32" s="67">
        <f t="shared" si="3"/>
        <v>-26104</v>
      </c>
      <c r="L32" s="68">
        <f t="shared" si="4"/>
        <v>0.27732932589094034</v>
      </c>
      <c r="M32" s="68">
        <f>G32/$G$32</f>
        <v>1</v>
      </c>
      <c r="N32" s="67">
        <v>120324</v>
      </c>
      <c r="O32" s="67">
        <v>54353</v>
      </c>
      <c r="P32" s="67">
        <v>77502</v>
      </c>
      <c r="Q32" s="67">
        <v>97132</v>
      </c>
      <c r="R32" s="67">
        <v>105307</v>
      </c>
      <c r="S32" s="68">
        <f t="shared" si="6"/>
        <v>8.4163818309105132E-2</v>
      </c>
      <c r="T32" s="68">
        <f t="shared" si="7"/>
        <v>-0.12480469399288585</v>
      </c>
      <c r="U32" s="67">
        <f t="shared" si="8"/>
        <v>8175</v>
      </c>
      <c r="V32" s="67">
        <f t="shared" si="9"/>
        <v>-15017</v>
      </c>
      <c r="W32" s="68">
        <f t="shared" si="10"/>
        <v>0.2896367541936779</v>
      </c>
      <c r="X32" s="68">
        <f>R32/$R$32</f>
        <v>1</v>
      </c>
    </row>
    <row r="33" spans="2:24" x14ac:dyDescent="0.25">
      <c r="B33" s="74" t="s">
        <v>99</v>
      </c>
      <c r="C33" s="70">
        <v>65460</v>
      </c>
      <c r="D33" s="70">
        <v>65842</v>
      </c>
      <c r="E33" s="70">
        <v>34291</v>
      </c>
      <c r="F33" s="70">
        <v>46740</v>
      </c>
      <c r="G33" s="70">
        <v>65951</v>
      </c>
      <c r="H33" s="71">
        <f t="shared" si="0"/>
        <v>0.41101839965768083</v>
      </c>
      <c r="I33" s="71">
        <f t="shared" si="1"/>
        <v>1.6554782661521994E-3</v>
      </c>
      <c r="J33" s="70">
        <f t="shared" si="2"/>
        <v>19211</v>
      </c>
      <c r="K33" s="70">
        <f t="shared" si="3"/>
        <v>109</v>
      </c>
      <c r="L33" s="71">
        <f t="shared" si="4"/>
        <v>0.18878202375840847</v>
      </c>
      <c r="M33" s="71">
        <f t="shared" ref="M33:M44" si="14">G33/$G$32</f>
        <v>0.68071424885173148</v>
      </c>
      <c r="N33" s="70">
        <v>63868</v>
      </c>
      <c r="O33" s="70">
        <v>37929</v>
      </c>
      <c r="P33" s="70">
        <v>56329</v>
      </c>
      <c r="Q33" s="70">
        <v>66719</v>
      </c>
      <c r="R33" s="70">
        <v>69130</v>
      </c>
      <c r="S33" s="71">
        <f t="shared" si="6"/>
        <v>3.6136632743296593E-2</v>
      </c>
      <c r="T33" s="71">
        <f t="shared" si="7"/>
        <v>8.2388676645581471E-2</v>
      </c>
      <c r="U33" s="70">
        <f t="shared" si="8"/>
        <v>2411</v>
      </c>
      <c r="V33" s="70">
        <f t="shared" si="9"/>
        <v>5262</v>
      </c>
      <c r="W33" s="71">
        <f t="shared" si="10"/>
        <v>0.19013540237029783</v>
      </c>
      <c r="X33" s="71">
        <f t="shared" ref="X33:X44" si="15">R33/$R$32</f>
        <v>0.65646158375036801</v>
      </c>
    </row>
    <row r="34" spans="2:24" x14ac:dyDescent="0.25">
      <c r="B34" s="72" t="s">
        <v>110</v>
      </c>
      <c r="C34" s="41">
        <v>8461</v>
      </c>
      <c r="D34" s="41">
        <v>8881</v>
      </c>
      <c r="E34" s="41">
        <v>0</v>
      </c>
      <c r="F34" s="41">
        <v>9212</v>
      </c>
      <c r="G34" s="41">
        <v>9927</v>
      </c>
      <c r="H34" s="42">
        <f t="shared" si="0"/>
        <v>7.7616152844116382E-2</v>
      </c>
      <c r="I34" s="42">
        <f t="shared" si="1"/>
        <v>0.11777952933228231</v>
      </c>
      <c r="J34" s="41">
        <f t="shared" si="2"/>
        <v>715</v>
      </c>
      <c r="K34" s="41">
        <f t="shared" si="3"/>
        <v>1046</v>
      </c>
      <c r="L34" s="42">
        <f t="shared" si="4"/>
        <v>2.8415629025332761E-2</v>
      </c>
      <c r="M34" s="42">
        <f t="shared" si="14"/>
        <v>0.10246168137482582</v>
      </c>
      <c r="N34" s="41">
        <v>9161</v>
      </c>
      <c r="O34" s="41">
        <v>0</v>
      </c>
      <c r="P34" s="41">
        <v>9711</v>
      </c>
      <c r="Q34" s="41">
        <v>10075</v>
      </c>
      <c r="R34" s="41">
        <v>11906</v>
      </c>
      <c r="S34" s="42">
        <f t="shared" si="6"/>
        <v>0.18173697270471467</v>
      </c>
      <c r="T34" s="42">
        <f t="shared" si="7"/>
        <v>0.29963977731688685</v>
      </c>
      <c r="U34" s="41">
        <f t="shared" si="8"/>
        <v>1831</v>
      </c>
      <c r="V34" s="41">
        <f t="shared" si="9"/>
        <v>2745</v>
      </c>
      <c r="W34" s="42">
        <f t="shared" si="10"/>
        <v>3.2746305520335112E-2</v>
      </c>
      <c r="X34" s="42">
        <f t="shared" si="15"/>
        <v>0.11305991054725707</v>
      </c>
    </row>
    <row r="35" spans="2:24" x14ac:dyDescent="0.25">
      <c r="B35" s="72" t="s">
        <v>111</v>
      </c>
      <c r="C35" s="41">
        <v>32195</v>
      </c>
      <c r="D35" s="41">
        <v>33787</v>
      </c>
      <c r="E35" s="41">
        <v>0</v>
      </c>
      <c r="F35" s="41">
        <v>24487</v>
      </c>
      <c r="G35" s="41">
        <v>35385</v>
      </c>
      <c r="H35" s="42">
        <f t="shared" si="0"/>
        <v>0.44505247682443749</v>
      </c>
      <c r="I35" s="42">
        <f t="shared" si="1"/>
        <v>4.7296297392488196E-2</v>
      </c>
      <c r="J35" s="41">
        <f t="shared" si="2"/>
        <v>10898</v>
      </c>
      <c r="K35" s="41">
        <f t="shared" si="3"/>
        <v>1598</v>
      </c>
      <c r="L35" s="42">
        <f t="shared" si="4"/>
        <v>0.1012881064834693</v>
      </c>
      <c r="M35" s="42">
        <f t="shared" si="14"/>
        <v>0.36522681529648554</v>
      </c>
      <c r="N35" s="41">
        <v>32316</v>
      </c>
      <c r="O35" s="41">
        <v>0</v>
      </c>
      <c r="P35" s="41">
        <v>30438</v>
      </c>
      <c r="Q35" s="41">
        <v>35811</v>
      </c>
      <c r="R35" s="41">
        <v>35891</v>
      </c>
      <c r="S35" s="42">
        <f t="shared" si="6"/>
        <v>2.2339504621484707E-3</v>
      </c>
      <c r="T35" s="42">
        <f t="shared" si="7"/>
        <v>0.11062631513801202</v>
      </c>
      <c r="U35" s="41">
        <f t="shared" si="8"/>
        <v>80</v>
      </c>
      <c r="V35" s="41">
        <f t="shared" si="9"/>
        <v>3575</v>
      </c>
      <c r="W35" s="42">
        <f t="shared" si="10"/>
        <v>9.871473638756488E-2</v>
      </c>
      <c r="X35" s="42">
        <f t="shared" si="15"/>
        <v>0.34082254740900414</v>
      </c>
    </row>
    <row r="36" spans="2:24" x14ac:dyDescent="0.25">
      <c r="B36" s="72" t="s">
        <v>112</v>
      </c>
      <c r="C36" s="41">
        <v>20270</v>
      </c>
      <c r="D36" s="41">
        <v>18856</v>
      </c>
      <c r="E36" s="41">
        <v>0</v>
      </c>
      <c r="F36" s="41">
        <v>11633</v>
      </c>
      <c r="G36" s="41">
        <v>18973</v>
      </c>
      <c r="H36" s="42">
        <f t="shared" si="0"/>
        <v>0.63096363792658816</v>
      </c>
      <c r="I36" s="42">
        <f t="shared" si="1"/>
        <v>6.2049215103945343E-3</v>
      </c>
      <c r="J36" s="41">
        <f t="shared" si="2"/>
        <v>7340</v>
      </c>
      <c r="K36" s="41">
        <f t="shared" si="3"/>
        <v>117</v>
      </c>
      <c r="L36" s="42">
        <f t="shared" si="4"/>
        <v>5.430943180191785E-2</v>
      </c>
      <c r="M36" s="42">
        <f t="shared" si="14"/>
        <v>0.19583010785983382</v>
      </c>
      <c r="N36" s="41">
        <v>17893</v>
      </c>
      <c r="O36" s="41">
        <v>0</v>
      </c>
      <c r="P36" s="41">
        <v>14776</v>
      </c>
      <c r="Q36" s="41">
        <v>19185</v>
      </c>
      <c r="R36" s="41">
        <v>19533</v>
      </c>
      <c r="S36" s="42">
        <f t="shared" si="6"/>
        <v>1.81391712275214E-2</v>
      </c>
      <c r="T36" s="42">
        <f t="shared" si="7"/>
        <v>9.1655954842675857E-2</v>
      </c>
      <c r="U36" s="41">
        <f t="shared" si="8"/>
        <v>348</v>
      </c>
      <c r="V36" s="41">
        <f t="shared" si="9"/>
        <v>1640</v>
      </c>
      <c r="W36" s="42">
        <f t="shared" si="10"/>
        <v>5.3723633943281175E-2</v>
      </c>
      <c r="X36" s="42">
        <f t="shared" si="15"/>
        <v>0.18548624497896626</v>
      </c>
    </row>
    <row r="37" spans="2:24" x14ac:dyDescent="0.25">
      <c r="B37" s="72" t="s">
        <v>113</v>
      </c>
      <c r="C37" s="41">
        <v>3818</v>
      </c>
      <c r="D37" s="41">
        <v>3661</v>
      </c>
      <c r="E37" s="41">
        <v>0</v>
      </c>
      <c r="F37" s="41">
        <v>1280</v>
      </c>
      <c r="G37" s="41">
        <v>1335</v>
      </c>
      <c r="H37" s="42">
        <f t="shared" si="0"/>
        <v>4.296875E-2</v>
      </c>
      <c r="I37" s="42">
        <f t="shared" si="1"/>
        <v>-0.63534553400710192</v>
      </c>
      <c r="J37" s="41">
        <f t="shared" si="2"/>
        <v>55</v>
      </c>
      <c r="K37" s="41">
        <f t="shared" si="3"/>
        <v>-2326</v>
      </c>
      <c r="L37" s="42">
        <f t="shared" si="4"/>
        <v>3.8213825676255905E-3</v>
      </c>
      <c r="M37" s="42">
        <f t="shared" si="14"/>
        <v>1.3779222789905558E-2</v>
      </c>
      <c r="N37" s="41">
        <v>3861</v>
      </c>
      <c r="O37" s="41">
        <v>0</v>
      </c>
      <c r="P37" s="41">
        <v>1281</v>
      </c>
      <c r="Q37" s="41">
        <v>1313</v>
      </c>
      <c r="R37" s="41">
        <v>1402</v>
      </c>
      <c r="S37" s="42">
        <f t="shared" si="6"/>
        <v>6.778370144706769E-2</v>
      </c>
      <c r="T37" s="42">
        <f t="shared" si="7"/>
        <v>-0.6368816368816369</v>
      </c>
      <c r="U37" s="41">
        <f t="shared" si="8"/>
        <v>89</v>
      </c>
      <c r="V37" s="41">
        <f t="shared" si="9"/>
        <v>-2459</v>
      </c>
      <c r="W37" s="42">
        <f t="shared" si="10"/>
        <v>3.8560658776675477E-3</v>
      </c>
      <c r="X37" s="42">
        <f t="shared" si="15"/>
        <v>1.3313454946014984E-2</v>
      </c>
    </row>
    <row r="38" spans="2:24" x14ac:dyDescent="0.25">
      <c r="B38" s="72" t="s">
        <v>114</v>
      </c>
      <c r="C38" s="41">
        <v>717</v>
      </c>
      <c r="D38" s="41">
        <v>657</v>
      </c>
      <c r="E38" s="41">
        <v>0</v>
      </c>
      <c r="F38" s="41">
        <v>129</v>
      </c>
      <c r="G38" s="41">
        <v>331</v>
      </c>
      <c r="H38" s="42">
        <f t="shared" si="0"/>
        <v>1.5658914728682172</v>
      </c>
      <c r="I38" s="42">
        <f t="shared" si="1"/>
        <v>-0.49619482496194822</v>
      </c>
      <c r="J38" s="41">
        <f t="shared" si="2"/>
        <v>202</v>
      </c>
      <c r="K38" s="41">
        <f t="shared" si="3"/>
        <v>-326</v>
      </c>
      <c r="L38" s="42">
        <f t="shared" si="4"/>
        <v>9.474738800629741E-4</v>
      </c>
      <c r="M38" s="42">
        <f t="shared" si="14"/>
        <v>3.416421530680704E-3</v>
      </c>
      <c r="N38" s="41">
        <v>637</v>
      </c>
      <c r="O38" s="41">
        <v>0</v>
      </c>
      <c r="P38" s="41">
        <v>123</v>
      </c>
      <c r="Q38" s="41">
        <v>335</v>
      </c>
      <c r="R38" s="41">
        <v>398</v>
      </c>
      <c r="S38" s="42">
        <f t="shared" si="6"/>
        <v>0.18805970149253737</v>
      </c>
      <c r="T38" s="42">
        <f t="shared" si="7"/>
        <v>-0.3751962323390895</v>
      </c>
      <c r="U38" s="41">
        <f t="shared" si="8"/>
        <v>63</v>
      </c>
      <c r="V38" s="41">
        <f t="shared" si="9"/>
        <v>-239</v>
      </c>
      <c r="W38" s="42">
        <f t="shared" si="10"/>
        <v>1.0946606414491326E-3</v>
      </c>
      <c r="X38" s="42">
        <f t="shared" si="15"/>
        <v>3.7794258691255093E-3</v>
      </c>
    </row>
    <row r="39" spans="2:24" x14ac:dyDescent="0.25">
      <c r="B39" s="74" t="s">
        <v>100</v>
      </c>
      <c r="C39" s="70">
        <v>58038</v>
      </c>
      <c r="D39" s="70">
        <v>57148</v>
      </c>
      <c r="E39" s="70">
        <v>20364</v>
      </c>
      <c r="F39" s="70">
        <v>20015</v>
      </c>
      <c r="G39" s="70">
        <v>30934</v>
      </c>
      <c r="H39" s="71">
        <f t="shared" si="0"/>
        <v>0.5455408443667249</v>
      </c>
      <c r="I39" s="71">
        <f t="shared" si="1"/>
        <v>-0.45870371666550014</v>
      </c>
      <c r="J39" s="70">
        <f t="shared" si="2"/>
        <v>10919</v>
      </c>
      <c r="K39" s="70">
        <f t="shared" si="3"/>
        <v>-26214</v>
      </c>
      <c r="L39" s="71">
        <f t="shared" si="4"/>
        <v>8.8547302132531841E-2</v>
      </c>
      <c r="M39" s="71">
        <f t="shared" si="14"/>
        <v>0.31928575114826857</v>
      </c>
      <c r="N39" s="70">
        <v>56456</v>
      </c>
      <c r="O39" s="70">
        <v>16424</v>
      </c>
      <c r="P39" s="70">
        <v>21173</v>
      </c>
      <c r="Q39" s="70">
        <v>30413</v>
      </c>
      <c r="R39" s="70">
        <v>36177</v>
      </c>
      <c r="S39" s="71">
        <f t="shared" si="6"/>
        <v>0.18952421661789365</v>
      </c>
      <c r="T39" s="71">
        <f t="shared" si="7"/>
        <v>-0.35920008502196399</v>
      </c>
      <c r="U39" s="70">
        <f t="shared" si="8"/>
        <v>5764</v>
      </c>
      <c r="V39" s="70">
        <f t="shared" si="9"/>
        <v>-20279</v>
      </c>
      <c r="W39" s="71">
        <f t="shared" si="10"/>
        <v>9.9501351823380074E-2</v>
      </c>
      <c r="X39" s="71">
        <f t="shared" si="15"/>
        <v>0.34353841624963205</v>
      </c>
    </row>
    <row r="40" spans="2:24" x14ac:dyDescent="0.25">
      <c r="B40" s="72" t="s">
        <v>115</v>
      </c>
      <c r="C40" s="41">
        <v>709</v>
      </c>
      <c r="D40" s="41">
        <v>1119</v>
      </c>
      <c r="E40" s="41">
        <v>0</v>
      </c>
      <c r="F40" s="41">
        <v>636</v>
      </c>
      <c r="G40" s="41">
        <v>1191</v>
      </c>
      <c r="H40" s="42">
        <f t="shared" si="0"/>
        <v>0.87264150943396235</v>
      </c>
      <c r="I40" s="42">
        <f t="shared" si="1"/>
        <v>6.4343163538874037E-2</v>
      </c>
      <c r="J40" s="41">
        <f t="shared" si="2"/>
        <v>555</v>
      </c>
      <c r="K40" s="41">
        <f t="shared" si="3"/>
        <v>72</v>
      </c>
      <c r="L40" s="42">
        <f t="shared" si="4"/>
        <v>3.4091884929154143E-3</v>
      </c>
      <c r="M40" s="42">
        <f t="shared" si="14"/>
        <v>1.2292924601331476E-2</v>
      </c>
      <c r="N40" s="41">
        <v>1171</v>
      </c>
      <c r="O40" s="41">
        <v>0</v>
      </c>
      <c r="P40" s="41">
        <v>1094</v>
      </c>
      <c r="Q40" s="41">
        <v>1171</v>
      </c>
      <c r="R40" s="41">
        <v>1267</v>
      </c>
      <c r="S40" s="42">
        <f t="shared" si="6"/>
        <v>8.1981212638770229E-2</v>
      </c>
      <c r="T40" s="42">
        <f t="shared" si="7"/>
        <v>8.1981212638770229E-2</v>
      </c>
      <c r="U40" s="41">
        <f t="shared" si="8"/>
        <v>96</v>
      </c>
      <c r="V40" s="41">
        <f t="shared" si="9"/>
        <v>96</v>
      </c>
      <c r="W40" s="42">
        <f t="shared" si="10"/>
        <v>3.4847613887337967E-3</v>
      </c>
      <c r="X40" s="42">
        <f t="shared" si="15"/>
        <v>1.2031488884879447E-2</v>
      </c>
    </row>
    <row r="41" spans="2:24" x14ac:dyDescent="0.25">
      <c r="B41" s="72" t="s">
        <v>116</v>
      </c>
      <c r="C41" s="41">
        <v>57329</v>
      </c>
      <c r="D41" s="41">
        <v>56029</v>
      </c>
      <c r="E41" s="41">
        <v>0</v>
      </c>
      <c r="F41" s="41">
        <v>19379</v>
      </c>
      <c r="G41" s="41">
        <v>29743</v>
      </c>
      <c r="H41" s="42">
        <f t="shared" si="0"/>
        <v>0.53480571752928419</v>
      </c>
      <c r="I41" s="42">
        <f t="shared" si="1"/>
        <v>-0.46914990451373395</v>
      </c>
      <c r="J41" s="41">
        <f t="shared" si="2"/>
        <v>10364</v>
      </c>
      <c r="K41" s="41">
        <f t="shared" si="3"/>
        <v>-26286</v>
      </c>
      <c r="L41" s="42">
        <f t="shared" si="4"/>
        <v>8.5138113639616431E-2</v>
      </c>
      <c r="M41" s="42">
        <f t="shared" si="14"/>
        <v>0.3069928265469371</v>
      </c>
      <c r="N41" s="41">
        <v>55285</v>
      </c>
      <c r="O41" s="41">
        <v>0</v>
      </c>
      <c r="P41" s="41">
        <v>20079</v>
      </c>
      <c r="Q41" s="41">
        <v>29242</v>
      </c>
      <c r="R41" s="41">
        <v>34910</v>
      </c>
      <c r="S41" s="42">
        <f t="shared" si="6"/>
        <v>0.19383079132754255</v>
      </c>
      <c r="T41" s="42">
        <f t="shared" si="7"/>
        <v>-0.36854481324048116</v>
      </c>
      <c r="U41" s="41">
        <f t="shared" si="8"/>
        <v>5668</v>
      </c>
      <c r="V41" s="41">
        <f t="shared" si="9"/>
        <v>-20375</v>
      </c>
      <c r="W41" s="42">
        <f t="shared" si="10"/>
        <v>9.601659043464629E-2</v>
      </c>
      <c r="X41" s="42">
        <f t="shared" si="15"/>
        <v>0.33150692736475257</v>
      </c>
    </row>
    <row r="42" spans="2:24" x14ac:dyDescent="0.25">
      <c r="B42" s="72" t="s">
        <v>117</v>
      </c>
      <c r="C42" s="41">
        <v>6592</v>
      </c>
      <c r="D42" s="41">
        <v>6166</v>
      </c>
      <c r="E42" s="41">
        <v>0</v>
      </c>
      <c r="F42" s="41">
        <v>3156</v>
      </c>
      <c r="G42" s="41">
        <v>5982</v>
      </c>
      <c r="H42" s="42">
        <f t="shared" si="0"/>
        <v>0.8954372623574145</v>
      </c>
      <c r="I42" s="42">
        <f t="shared" si="1"/>
        <v>-2.9841063898799924E-2</v>
      </c>
      <c r="J42" s="41">
        <f t="shared" si="2"/>
        <v>2826</v>
      </c>
      <c r="K42" s="41">
        <f t="shared" si="3"/>
        <v>-184</v>
      </c>
      <c r="L42" s="42">
        <f t="shared" si="4"/>
        <v>1.7123228853585231E-2</v>
      </c>
      <c r="M42" s="42">
        <f t="shared" si="14"/>
        <v>6.1743303917015019E-2</v>
      </c>
      <c r="N42" s="41">
        <v>5903</v>
      </c>
      <c r="O42" s="41">
        <v>0</v>
      </c>
      <c r="P42" s="41">
        <v>3415</v>
      </c>
      <c r="Q42" s="41">
        <v>6009</v>
      </c>
      <c r="R42" s="41">
        <v>6708</v>
      </c>
      <c r="S42" s="42">
        <f t="shared" si="6"/>
        <v>0.11632551173240135</v>
      </c>
      <c r="T42" s="42">
        <f t="shared" si="7"/>
        <v>0.1363713366085042</v>
      </c>
      <c r="U42" s="41">
        <f t="shared" si="8"/>
        <v>699</v>
      </c>
      <c r="V42" s="41">
        <f t="shared" si="9"/>
        <v>805</v>
      </c>
      <c r="W42" s="42">
        <f t="shared" si="10"/>
        <v>1.8449707494574828E-2</v>
      </c>
      <c r="X42" s="42">
        <f t="shared" si="15"/>
        <v>6.3699469171090248E-2</v>
      </c>
    </row>
    <row r="43" spans="2:24" x14ac:dyDescent="0.25">
      <c r="B43" s="72" t="s">
        <v>118</v>
      </c>
      <c r="C43" s="41">
        <v>30164</v>
      </c>
      <c r="D43" s="41">
        <v>29444</v>
      </c>
      <c r="E43" s="41">
        <v>0</v>
      </c>
      <c r="F43" s="41">
        <v>11939</v>
      </c>
      <c r="G43" s="41">
        <v>16804</v>
      </c>
      <c r="H43" s="42">
        <f t="shared" si="0"/>
        <v>0.40748806432699558</v>
      </c>
      <c r="I43" s="42">
        <f t="shared" si="1"/>
        <v>-0.42928949870941446</v>
      </c>
      <c r="J43" s="41">
        <f t="shared" si="2"/>
        <v>4865</v>
      </c>
      <c r="K43" s="41">
        <f t="shared" si="3"/>
        <v>-12640</v>
      </c>
      <c r="L43" s="42">
        <f t="shared" si="4"/>
        <v>4.8100758551595818E-2</v>
      </c>
      <c r="M43" s="42">
        <f t="shared" si="14"/>
        <v>0.17344274139443672</v>
      </c>
      <c r="N43" s="41">
        <v>29330</v>
      </c>
      <c r="O43" s="41">
        <v>0</v>
      </c>
      <c r="P43" s="41">
        <v>12552</v>
      </c>
      <c r="Q43" s="41">
        <v>16472</v>
      </c>
      <c r="R43" s="41">
        <v>19759</v>
      </c>
      <c r="S43" s="42">
        <f t="shared" si="6"/>
        <v>0.19955075279261769</v>
      </c>
      <c r="T43" s="42">
        <f t="shared" si="7"/>
        <v>-0.32632117286055229</v>
      </c>
      <c r="U43" s="41">
        <f t="shared" si="8"/>
        <v>3287</v>
      </c>
      <c r="V43" s="41">
        <f t="shared" si="9"/>
        <v>-9571</v>
      </c>
      <c r="W43" s="42">
        <f t="shared" si="10"/>
        <v>5.4345225161792493E-2</v>
      </c>
      <c r="X43" s="42">
        <f t="shared" si="15"/>
        <v>0.18763235112575613</v>
      </c>
    </row>
    <row r="44" spans="2:24" x14ac:dyDescent="0.25">
      <c r="B44" s="72" t="s">
        <v>119</v>
      </c>
      <c r="C44" s="41">
        <v>20574</v>
      </c>
      <c r="D44" s="41">
        <v>20419</v>
      </c>
      <c r="E44" s="41">
        <v>0</v>
      </c>
      <c r="F44" s="41">
        <v>4283</v>
      </c>
      <c r="G44" s="41">
        <v>6957</v>
      </c>
      <c r="H44" s="42">
        <f t="shared" si="0"/>
        <v>0.62432874153630635</v>
      </c>
      <c r="I44" s="42">
        <f t="shared" si="1"/>
        <v>-0.65928791811548071</v>
      </c>
      <c r="J44" s="41">
        <f t="shared" si="2"/>
        <v>2674</v>
      </c>
      <c r="K44" s="41">
        <f t="shared" si="3"/>
        <v>-13462</v>
      </c>
      <c r="L44" s="42">
        <f t="shared" si="4"/>
        <v>1.9914126234435382E-2</v>
      </c>
      <c r="M44" s="42">
        <f t="shared" si="14"/>
        <v>7.1806781235485367E-2</v>
      </c>
      <c r="N44" s="41">
        <v>20052</v>
      </c>
      <c r="O44" s="41">
        <v>0</v>
      </c>
      <c r="P44" s="41">
        <v>4112</v>
      </c>
      <c r="Q44" s="41">
        <v>6761</v>
      </c>
      <c r="R44" s="41">
        <v>8443</v>
      </c>
      <c r="S44" s="42">
        <f t="shared" si="6"/>
        <v>0.24877976630675946</v>
      </c>
      <c r="T44" s="42">
        <f t="shared" si="7"/>
        <v>-0.5789447436664672</v>
      </c>
      <c r="U44" s="41">
        <f t="shared" si="8"/>
        <v>1682</v>
      </c>
      <c r="V44" s="41">
        <f t="shared" si="9"/>
        <v>-11609</v>
      </c>
      <c r="W44" s="42">
        <f t="shared" si="10"/>
        <v>2.3221657778278962E-2</v>
      </c>
      <c r="X44" s="42">
        <f t="shared" si="15"/>
        <v>8.0175107067906218E-2</v>
      </c>
    </row>
    <row r="45" spans="2:24" x14ac:dyDescent="0.25">
      <c r="B45" s="73" t="s">
        <v>103</v>
      </c>
      <c r="C45" s="67">
        <v>67162</v>
      </c>
      <c r="D45" s="67">
        <v>66323</v>
      </c>
      <c r="E45" s="67">
        <v>32914</v>
      </c>
      <c r="F45" s="67">
        <v>41148</v>
      </c>
      <c r="G45" s="67">
        <v>62011</v>
      </c>
      <c r="H45" s="68">
        <f t="shared" si="0"/>
        <v>0.50702342762710217</v>
      </c>
      <c r="I45" s="68">
        <f t="shared" si="1"/>
        <v>-6.501515311430428E-2</v>
      </c>
      <c r="J45" s="67">
        <f t="shared" si="2"/>
        <v>20863</v>
      </c>
      <c r="K45" s="67">
        <f t="shared" si="3"/>
        <v>-4312</v>
      </c>
      <c r="L45" s="68">
        <f t="shared" si="4"/>
        <v>0.1775039358809217</v>
      </c>
      <c r="M45" s="68">
        <f>G45/$G$45</f>
        <v>1</v>
      </c>
      <c r="N45" s="67">
        <v>67125</v>
      </c>
      <c r="O45" s="67">
        <v>36308</v>
      </c>
      <c r="P45" s="67">
        <v>55257</v>
      </c>
      <c r="Q45" s="67">
        <v>62789</v>
      </c>
      <c r="R45" s="67">
        <v>64787</v>
      </c>
      <c r="S45" s="68">
        <f t="shared" si="6"/>
        <v>3.1820860341779555E-2</v>
      </c>
      <c r="T45" s="68">
        <f t="shared" si="7"/>
        <v>-3.4830540037243951E-2</v>
      </c>
      <c r="U45" s="67">
        <f t="shared" si="8"/>
        <v>1998</v>
      </c>
      <c r="V45" s="67">
        <f t="shared" si="9"/>
        <v>-2338</v>
      </c>
      <c r="W45" s="68">
        <f t="shared" si="10"/>
        <v>0.17819039944111797</v>
      </c>
      <c r="X45" s="68">
        <f>R45/$R$45</f>
        <v>1</v>
      </c>
    </row>
    <row r="46" spans="2:24" x14ac:dyDescent="0.25">
      <c r="B46" s="74" t="s">
        <v>99</v>
      </c>
      <c r="C46" s="70">
        <v>42588</v>
      </c>
      <c r="D46" s="70">
        <v>42307</v>
      </c>
      <c r="E46" s="70">
        <v>20995</v>
      </c>
      <c r="F46" s="70">
        <v>27249</v>
      </c>
      <c r="G46" s="70">
        <v>41371</v>
      </c>
      <c r="H46" s="71">
        <f t="shared" si="0"/>
        <v>0.51825755073580693</v>
      </c>
      <c r="I46" s="71">
        <f t="shared" si="1"/>
        <v>-2.2123998392700961E-2</v>
      </c>
      <c r="J46" s="70">
        <f t="shared" si="2"/>
        <v>14122</v>
      </c>
      <c r="K46" s="70">
        <f t="shared" si="3"/>
        <v>-936</v>
      </c>
      <c r="L46" s="71">
        <f t="shared" si="4"/>
        <v>0.11842278517246314</v>
      </c>
      <c r="M46" s="71">
        <f t="shared" ref="M46:M58" si="16">G46/$G$45</f>
        <v>0.66715582719194977</v>
      </c>
      <c r="N46" s="70">
        <v>43059</v>
      </c>
      <c r="O46" s="70">
        <v>23264</v>
      </c>
      <c r="P46" s="70">
        <v>37964</v>
      </c>
      <c r="Q46" s="70">
        <v>42222</v>
      </c>
      <c r="R46" s="70">
        <v>43395</v>
      </c>
      <c r="S46" s="71">
        <f t="shared" si="6"/>
        <v>2.7781725166974525E-2</v>
      </c>
      <c r="T46" s="71">
        <f t="shared" si="7"/>
        <v>7.8032467080053625E-3</v>
      </c>
      <c r="U46" s="70">
        <f t="shared" si="8"/>
        <v>1173</v>
      </c>
      <c r="V46" s="70">
        <f t="shared" si="9"/>
        <v>336</v>
      </c>
      <c r="W46" s="71">
        <f t="shared" si="10"/>
        <v>0.11935376516503797</v>
      </c>
      <c r="X46" s="71">
        <f t="shared" ref="X46:X58" si="17">R46/$R$45</f>
        <v>0.66981030144936482</v>
      </c>
    </row>
    <row r="47" spans="2:24" x14ac:dyDescent="0.25">
      <c r="B47" s="72" t="s">
        <v>110</v>
      </c>
      <c r="C47" s="41">
        <v>5007</v>
      </c>
      <c r="D47" s="41">
        <v>5409</v>
      </c>
      <c r="E47" s="41">
        <v>0</v>
      </c>
      <c r="F47" s="41">
        <v>4403</v>
      </c>
      <c r="G47" s="41">
        <v>7737</v>
      </c>
      <c r="H47" s="42">
        <f t="shared" si="0"/>
        <v>0.75721099250511026</v>
      </c>
      <c r="I47" s="42">
        <f t="shared" si="1"/>
        <v>0.43039378813089302</v>
      </c>
      <c r="J47" s="41">
        <f t="shared" si="2"/>
        <v>3334</v>
      </c>
      <c r="K47" s="41">
        <f t="shared" si="3"/>
        <v>2328</v>
      </c>
      <c r="L47" s="42">
        <f t="shared" si="4"/>
        <v>2.2146844139115499E-2</v>
      </c>
      <c r="M47" s="42">
        <f t="shared" si="16"/>
        <v>0.12476818628952928</v>
      </c>
      <c r="N47" s="41">
        <v>5723</v>
      </c>
      <c r="O47" s="41">
        <v>0</v>
      </c>
      <c r="P47" s="41">
        <v>6122</v>
      </c>
      <c r="Q47" s="41">
        <v>7794</v>
      </c>
      <c r="R47" s="41">
        <v>7778</v>
      </c>
      <c r="S47" s="42">
        <f t="shared" si="6"/>
        <v>-2.0528611752630432E-3</v>
      </c>
      <c r="T47" s="42">
        <f t="shared" si="7"/>
        <v>0.3590774069543945</v>
      </c>
      <c r="U47" s="41">
        <f t="shared" si="8"/>
        <v>-16</v>
      </c>
      <c r="V47" s="41">
        <f t="shared" si="9"/>
        <v>2055</v>
      </c>
      <c r="W47" s="42">
        <f t="shared" si="10"/>
        <v>2.1392639369827521E-2</v>
      </c>
      <c r="X47" s="42">
        <f t="shared" si="17"/>
        <v>0.12005494929538334</v>
      </c>
    </row>
    <row r="48" spans="2:24" x14ac:dyDescent="0.25">
      <c r="B48" s="72" t="s">
        <v>111</v>
      </c>
      <c r="C48" s="41">
        <v>24768</v>
      </c>
      <c r="D48" s="41">
        <v>23909</v>
      </c>
      <c r="E48" s="41">
        <v>0</v>
      </c>
      <c r="F48" s="41">
        <v>16139</v>
      </c>
      <c r="G48" s="41">
        <v>23560</v>
      </c>
      <c r="H48" s="42">
        <f t="shared" si="0"/>
        <v>0.45981783257946596</v>
      </c>
      <c r="I48" s="42">
        <f t="shared" si="1"/>
        <v>-1.4597013676858062E-2</v>
      </c>
      <c r="J48" s="41">
        <f t="shared" si="2"/>
        <v>7421</v>
      </c>
      <c r="K48" s="41">
        <f t="shared" si="3"/>
        <v>-349</v>
      </c>
      <c r="L48" s="42">
        <f t="shared" si="4"/>
        <v>6.7439530556748242E-2</v>
      </c>
      <c r="M48" s="42">
        <f t="shared" si="16"/>
        <v>0.37993259260453788</v>
      </c>
      <c r="N48" s="41">
        <v>24100</v>
      </c>
      <c r="O48" s="41">
        <v>0</v>
      </c>
      <c r="P48" s="41">
        <v>22132</v>
      </c>
      <c r="Q48" s="41">
        <v>23996</v>
      </c>
      <c r="R48" s="41">
        <v>25876</v>
      </c>
      <c r="S48" s="42">
        <f t="shared" si="6"/>
        <v>7.8346391065177601E-2</v>
      </c>
      <c r="T48" s="42">
        <f t="shared" si="7"/>
        <v>7.3692946058091291E-2</v>
      </c>
      <c r="U48" s="41">
        <f t="shared" si="8"/>
        <v>1880</v>
      </c>
      <c r="V48" s="41">
        <f t="shared" si="9"/>
        <v>1776</v>
      </c>
      <c r="W48" s="42">
        <f t="shared" si="10"/>
        <v>7.1169444115924019E-2</v>
      </c>
      <c r="X48" s="42">
        <f t="shared" si="17"/>
        <v>0.39940111442110299</v>
      </c>
    </row>
    <row r="49" spans="2:24" x14ac:dyDescent="0.25">
      <c r="B49" s="72" t="s">
        <v>116</v>
      </c>
      <c r="C49" s="41">
        <v>12813</v>
      </c>
      <c r="D49" s="41">
        <v>12988</v>
      </c>
      <c r="E49" s="41">
        <v>4873</v>
      </c>
      <c r="F49" s="41">
        <v>6707</v>
      </c>
      <c r="G49" s="41">
        <v>10074</v>
      </c>
      <c r="H49" s="42">
        <f t="shared" si="0"/>
        <v>0.50201282242433276</v>
      </c>
      <c r="I49" s="42">
        <f t="shared" si="1"/>
        <v>-0.22436094856790889</v>
      </c>
      <c r="J49" s="41">
        <f t="shared" si="2"/>
        <v>3367</v>
      </c>
      <c r="K49" s="41">
        <f t="shared" si="3"/>
        <v>-2914</v>
      </c>
      <c r="L49" s="42">
        <f t="shared" si="4"/>
        <v>2.8836410476599399E-2</v>
      </c>
      <c r="M49" s="42">
        <f t="shared" si="16"/>
        <v>0.16245504829788263</v>
      </c>
      <c r="N49" s="41">
        <v>13236</v>
      </c>
      <c r="O49" s="41">
        <v>5497</v>
      </c>
      <c r="P49" s="41">
        <v>9710</v>
      </c>
      <c r="Q49" s="41">
        <v>10432</v>
      </c>
      <c r="R49" s="41">
        <v>9741</v>
      </c>
      <c r="S49" s="42">
        <f t="shared" si="6"/>
        <v>-6.6238496932515378E-2</v>
      </c>
      <c r="T49" s="42">
        <f t="shared" si="7"/>
        <v>-0.26405258386219399</v>
      </c>
      <c r="U49" s="41">
        <f t="shared" si="8"/>
        <v>-691</v>
      </c>
      <c r="V49" s="41">
        <f t="shared" si="9"/>
        <v>-3495</v>
      </c>
      <c r="W49" s="42">
        <f t="shared" si="10"/>
        <v>2.6791681679286434E-2</v>
      </c>
      <c r="X49" s="42">
        <f t="shared" si="17"/>
        <v>0.15035423773287851</v>
      </c>
    </row>
    <row r="50" spans="2:24" x14ac:dyDescent="0.25">
      <c r="B50" s="72" t="s">
        <v>112</v>
      </c>
      <c r="C50" s="41">
        <v>7923</v>
      </c>
      <c r="D50" s="41">
        <v>8092</v>
      </c>
      <c r="E50" s="41">
        <v>0</v>
      </c>
      <c r="F50" s="41">
        <v>4494</v>
      </c>
      <c r="G50" s="41">
        <v>6762</v>
      </c>
      <c r="H50" s="42">
        <f t="shared" si="0"/>
        <v>0.50467289719626174</v>
      </c>
      <c r="I50" s="42">
        <f t="shared" si="1"/>
        <v>-0.16435986159169547</v>
      </c>
      <c r="J50" s="41">
        <f t="shared" si="2"/>
        <v>2268</v>
      </c>
      <c r="K50" s="41">
        <f t="shared" si="3"/>
        <v>-1330</v>
      </c>
      <c r="L50" s="42">
        <f t="shared" si="4"/>
        <v>1.9355946758265349E-2</v>
      </c>
      <c r="M50" s="42">
        <f t="shared" si="16"/>
        <v>0.10904516940542806</v>
      </c>
      <c r="N50" s="41">
        <v>8339</v>
      </c>
      <c r="O50" s="41">
        <v>0</v>
      </c>
      <c r="P50" s="41">
        <v>6605</v>
      </c>
      <c r="Q50" s="41">
        <v>7045</v>
      </c>
      <c r="R50" s="41">
        <v>6534</v>
      </c>
      <c r="S50" s="42">
        <f t="shared" si="6"/>
        <v>-7.2533711852377558E-2</v>
      </c>
      <c r="T50" s="42">
        <f t="shared" si="7"/>
        <v>-0.21645281208778033</v>
      </c>
      <c r="U50" s="41">
        <f t="shared" si="8"/>
        <v>-511</v>
      </c>
      <c r="V50" s="41">
        <f t="shared" si="9"/>
        <v>-1805</v>
      </c>
      <c r="W50" s="42">
        <f t="shared" si="10"/>
        <v>1.797113726439355E-2</v>
      </c>
      <c r="X50" s="42">
        <f t="shared" si="17"/>
        <v>0.10085356630188155</v>
      </c>
    </row>
    <row r="51" spans="2:24" x14ac:dyDescent="0.25">
      <c r="B51" s="72" t="s">
        <v>113</v>
      </c>
      <c r="C51" s="41">
        <v>4030</v>
      </c>
      <c r="D51" s="41">
        <v>4030</v>
      </c>
      <c r="E51" s="41">
        <v>0</v>
      </c>
      <c r="F51" s="41">
        <v>1992</v>
      </c>
      <c r="G51" s="41">
        <v>3023</v>
      </c>
      <c r="H51" s="42">
        <f t="shared" si="0"/>
        <v>0.51757028112449799</v>
      </c>
      <c r="I51" s="42">
        <f t="shared" si="1"/>
        <v>-0.2498759305210918</v>
      </c>
      <c r="J51" s="41">
        <f t="shared" si="2"/>
        <v>1031</v>
      </c>
      <c r="K51" s="41">
        <f t="shared" si="3"/>
        <v>-1007</v>
      </c>
      <c r="L51" s="42">
        <f t="shared" si="4"/>
        <v>8.6532131100615431E-3</v>
      </c>
      <c r="M51" s="42">
        <f t="shared" si="16"/>
        <v>4.8749415426295337E-2</v>
      </c>
      <c r="N51" s="41">
        <v>4030</v>
      </c>
      <c r="O51" s="41">
        <v>0</v>
      </c>
      <c r="P51" s="41">
        <v>2890</v>
      </c>
      <c r="Q51" s="41">
        <v>3088</v>
      </c>
      <c r="R51" s="41">
        <v>2890</v>
      </c>
      <c r="S51" s="42">
        <f t="shared" si="6"/>
        <v>-6.4119170984455964E-2</v>
      </c>
      <c r="T51" s="42">
        <f t="shared" si="7"/>
        <v>-0.28287841191066998</v>
      </c>
      <c r="U51" s="41">
        <f t="shared" si="8"/>
        <v>-198</v>
      </c>
      <c r="V51" s="41">
        <f t="shared" si="9"/>
        <v>-1140</v>
      </c>
      <c r="W51" s="42">
        <f t="shared" si="10"/>
        <v>7.9486664668040035E-3</v>
      </c>
      <c r="X51" s="42">
        <f t="shared" si="17"/>
        <v>4.4607714510627131E-2</v>
      </c>
    </row>
    <row r="52" spans="2:24" x14ac:dyDescent="0.25">
      <c r="B52" s="72" t="s">
        <v>114</v>
      </c>
      <c r="C52" s="41">
        <v>860</v>
      </c>
      <c r="D52" s="41">
        <v>866</v>
      </c>
      <c r="E52" s="41">
        <v>0</v>
      </c>
      <c r="F52" s="41">
        <v>221</v>
      </c>
      <c r="G52" s="41">
        <v>290</v>
      </c>
      <c r="H52" s="42">
        <f t="shared" si="0"/>
        <v>0.31221719457013575</v>
      </c>
      <c r="I52" s="42">
        <f t="shared" si="1"/>
        <v>-0.66512702078521935</v>
      </c>
      <c r="J52" s="41">
        <f t="shared" si="2"/>
        <v>69</v>
      </c>
      <c r="K52" s="41">
        <f t="shared" si="3"/>
        <v>-576</v>
      </c>
      <c r="L52" s="42">
        <f t="shared" si="4"/>
        <v>8.3011306712466005E-4</v>
      </c>
      <c r="M52" s="42">
        <f t="shared" si="16"/>
        <v>4.6765896373224102E-3</v>
      </c>
      <c r="N52" s="41">
        <v>867</v>
      </c>
      <c r="O52" s="41">
        <v>0</v>
      </c>
      <c r="P52" s="41">
        <v>215</v>
      </c>
      <c r="Q52" s="41">
        <v>299</v>
      </c>
      <c r="R52" s="41">
        <v>317</v>
      </c>
      <c r="S52" s="42">
        <f t="shared" si="6"/>
        <v>6.020066889632103E-2</v>
      </c>
      <c r="T52" s="42">
        <f t="shared" si="7"/>
        <v>-0.63437139561707034</v>
      </c>
      <c r="U52" s="41">
        <f t="shared" si="8"/>
        <v>18</v>
      </c>
      <c r="V52" s="41">
        <f t="shared" si="9"/>
        <v>-550</v>
      </c>
      <c r="W52" s="42">
        <f t="shared" si="10"/>
        <v>8.7187794808888199E-4</v>
      </c>
      <c r="X52" s="42">
        <f t="shared" si="17"/>
        <v>4.8929569203698276E-3</v>
      </c>
    </row>
    <row r="53" spans="2:24" x14ac:dyDescent="0.25">
      <c r="B53" s="74" t="s">
        <v>100</v>
      </c>
      <c r="C53" s="70">
        <v>24574</v>
      </c>
      <c r="D53" s="70">
        <v>24016</v>
      </c>
      <c r="E53" s="70">
        <v>11919</v>
      </c>
      <c r="F53" s="70">
        <v>13899</v>
      </c>
      <c r="G53" s="70">
        <v>20640</v>
      </c>
      <c r="H53" s="71">
        <f t="shared" si="0"/>
        <v>0.48499892078566798</v>
      </c>
      <c r="I53" s="71">
        <f t="shared" si="1"/>
        <v>-0.1405729513657562</v>
      </c>
      <c r="J53" s="70">
        <f t="shared" si="2"/>
        <v>6741</v>
      </c>
      <c r="K53" s="70">
        <f t="shared" si="3"/>
        <v>-3376</v>
      </c>
      <c r="L53" s="71">
        <f t="shared" si="4"/>
        <v>5.9081150708458569E-2</v>
      </c>
      <c r="M53" s="71">
        <f t="shared" si="16"/>
        <v>0.33284417280805018</v>
      </c>
      <c r="N53" s="70">
        <v>24066</v>
      </c>
      <c r="O53" s="70">
        <v>13044</v>
      </c>
      <c r="P53" s="70">
        <v>17293</v>
      </c>
      <c r="Q53" s="70">
        <v>20567</v>
      </c>
      <c r="R53" s="70">
        <v>21392</v>
      </c>
      <c r="S53" s="71">
        <f t="shared" si="6"/>
        <v>4.0112802061554875E-2</v>
      </c>
      <c r="T53" s="71">
        <f t="shared" si="7"/>
        <v>-0.11111111111111116</v>
      </c>
      <c r="U53" s="70">
        <f t="shared" si="8"/>
        <v>825</v>
      </c>
      <c r="V53" s="70">
        <f t="shared" si="9"/>
        <v>-2674</v>
      </c>
      <c r="W53" s="71">
        <f t="shared" si="10"/>
        <v>5.8836634276080012E-2</v>
      </c>
      <c r="X53" s="71">
        <f t="shared" si="17"/>
        <v>0.33018969855063518</v>
      </c>
    </row>
    <row r="54" spans="2:24" x14ac:dyDescent="0.25">
      <c r="B54" s="72" t="s">
        <v>115</v>
      </c>
      <c r="C54" s="41">
        <v>441</v>
      </c>
      <c r="D54" s="41">
        <v>394</v>
      </c>
      <c r="E54" s="41">
        <v>0</v>
      </c>
      <c r="F54" s="41">
        <v>618</v>
      </c>
      <c r="G54" s="41">
        <v>1192</v>
      </c>
      <c r="H54" s="42">
        <f t="shared" si="0"/>
        <v>0.92880258899676371</v>
      </c>
      <c r="I54" s="42">
        <f t="shared" si="1"/>
        <v>2.0253807106598987</v>
      </c>
      <c r="J54" s="41">
        <f t="shared" si="2"/>
        <v>574</v>
      </c>
      <c r="K54" s="41">
        <f t="shared" si="3"/>
        <v>798</v>
      </c>
      <c r="L54" s="42">
        <f t="shared" si="4"/>
        <v>3.4120509517675682E-3</v>
      </c>
      <c r="M54" s="42">
        <f t="shared" si="16"/>
        <v>1.9222396026511424E-2</v>
      </c>
      <c r="N54" s="41">
        <v>394</v>
      </c>
      <c r="O54" s="41">
        <v>0</v>
      </c>
      <c r="P54" s="41">
        <v>860</v>
      </c>
      <c r="Q54" s="41">
        <v>1192</v>
      </c>
      <c r="R54" s="41">
        <v>1192</v>
      </c>
      <c r="S54" s="42">
        <f t="shared" si="6"/>
        <v>0</v>
      </c>
      <c r="T54" s="42">
        <f t="shared" si="7"/>
        <v>2.0253807106598987</v>
      </c>
      <c r="U54" s="41">
        <f t="shared" si="8"/>
        <v>0</v>
      </c>
      <c r="V54" s="41">
        <f t="shared" si="9"/>
        <v>798</v>
      </c>
      <c r="W54" s="42">
        <f t="shared" si="10"/>
        <v>3.2784811171039348E-3</v>
      </c>
      <c r="X54" s="42">
        <f t="shared" si="17"/>
        <v>1.8398752836217142E-2</v>
      </c>
    </row>
    <row r="55" spans="2:24" x14ac:dyDescent="0.25">
      <c r="B55" s="72" t="s">
        <v>116</v>
      </c>
      <c r="C55" s="41">
        <v>24133</v>
      </c>
      <c r="D55" s="41">
        <v>23622</v>
      </c>
      <c r="E55" s="41">
        <v>0</v>
      </c>
      <c r="F55" s="41">
        <v>13281</v>
      </c>
      <c r="G55" s="41">
        <v>19448</v>
      </c>
      <c r="H55" s="42">
        <f t="shared" si="0"/>
        <v>0.46434756418944367</v>
      </c>
      <c r="I55" s="42">
        <f t="shared" si="1"/>
        <v>-0.17669968673270675</v>
      </c>
      <c r="J55" s="41">
        <f t="shared" si="2"/>
        <v>6167</v>
      </c>
      <c r="K55" s="41">
        <f t="shared" si="3"/>
        <v>-4174</v>
      </c>
      <c r="L55" s="42">
        <f t="shared" si="4"/>
        <v>5.5669099756690994E-2</v>
      </c>
      <c r="M55" s="42">
        <f t="shared" si="16"/>
        <v>0.31362177678153874</v>
      </c>
      <c r="N55" s="41">
        <v>23672</v>
      </c>
      <c r="O55" s="41">
        <v>0</v>
      </c>
      <c r="P55" s="41">
        <v>16433</v>
      </c>
      <c r="Q55" s="41">
        <v>19375</v>
      </c>
      <c r="R55" s="41">
        <v>20200</v>
      </c>
      <c r="S55" s="42">
        <f t="shared" si="6"/>
        <v>4.2580645161290231E-2</v>
      </c>
      <c r="T55" s="42">
        <f t="shared" si="7"/>
        <v>-0.14667117269347751</v>
      </c>
      <c r="U55" s="41">
        <f t="shared" si="8"/>
        <v>825</v>
      </c>
      <c r="V55" s="41">
        <f t="shared" si="9"/>
        <v>-3472</v>
      </c>
      <c r="W55" s="42">
        <f t="shared" si="10"/>
        <v>5.5558153158976081E-2</v>
      </c>
      <c r="X55" s="42">
        <f t="shared" si="17"/>
        <v>0.31179094571441801</v>
      </c>
    </row>
    <row r="56" spans="2:24" x14ac:dyDescent="0.25">
      <c r="B56" s="72" t="s">
        <v>117</v>
      </c>
      <c r="C56" s="41">
        <v>7986</v>
      </c>
      <c r="D56" s="41">
        <v>8261</v>
      </c>
      <c r="E56" s="41">
        <v>0</v>
      </c>
      <c r="F56" s="41">
        <v>5399</v>
      </c>
      <c r="G56" s="41">
        <v>7886</v>
      </c>
      <c r="H56" s="42">
        <f t="shared" si="0"/>
        <v>0.46064085941841082</v>
      </c>
      <c r="I56" s="42">
        <f t="shared" si="1"/>
        <v>-4.5394020094419507E-2</v>
      </c>
      <c r="J56" s="41">
        <f t="shared" si="2"/>
        <v>2487</v>
      </c>
      <c r="K56" s="41">
        <f t="shared" si="3"/>
        <v>-375</v>
      </c>
      <c r="L56" s="42">
        <f t="shared" si="4"/>
        <v>2.2573350508086447E-2</v>
      </c>
      <c r="M56" s="42">
        <f t="shared" si="16"/>
        <v>0.12717098579284319</v>
      </c>
      <c r="N56" s="41">
        <v>8267</v>
      </c>
      <c r="O56" s="41">
        <v>0</v>
      </c>
      <c r="P56" s="41">
        <v>6462</v>
      </c>
      <c r="Q56" s="41">
        <v>7767</v>
      </c>
      <c r="R56" s="41">
        <v>8554</v>
      </c>
      <c r="S56" s="42">
        <f t="shared" si="6"/>
        <v>0.10132612334234592</v>
      </c>
      <c r="T56" s="42">
        <f t="shared" si="7"/>
        <v>3.4716342082980578E-2</v>
      </c>
      <c r="U56" s="41">
        <f t="shared" si="8"/>
        <v>787</v>
      </c>
      <c r="V56" s="41">
        <f t="shared" si="9"/>
        <v>287</v>
      </c>
      <c r="W56" s="42">
        <f t="shared" si="10"/>
        <v>2.3526952580291159E-2</v>
      </c>
      <c r="X56" s="42">
        <f t="shared" si="17"/>
        <v>0.13203266087332335</v>
      </c>
    </row>
    <row r="57" spans="2:24" x14ac:dyDescent="0.25">
      <c r="B57" s="72" t="s">
        <v>118</v>
      </c>
      <c r="C57" s="41">
        <v>12673</v>
      </c>
      <c r="D57" s="41">
        <v>11985</v>
      </c>
      <c r="E57" s="41">
        <v>0</v>
      </c>
      <c r="F57" s="41">
        <v>6475</v>
      </c>
      <c r="G57" s="41">
        <v>9782</v>
      </c>
      <c r="H57" s="42">
        <f t="shared" si="0"/>
        <v>0.51073359073359081</v>
      </c>
      <c r="I57" s="42">
        <f t="shared" si="1"/>
        <v>-0.18381309970796833</v>
      </c>
      <c r="J57" s="41">
        <f t="shared" si="2"/>
        <v>3307</v>
      </c>
      <c r="K57" s="41">
        <f t="shared" si="3"/>
        <v>-2203</v>
      </c>
      <c r="L57" s="42">
        <f t="shared" si="4"/>
        <v>2.8000572491770431E-2</v>
      </c>
      <c r="M57" s="42">
        <f t="shared" si="16"/>
        <v>0.15774620631823386</v>
      </c>
      <c r="N57" s="41">
        <v>12054</v>
      </c>
      <c r="O57" s="41">
        <v>0</v>
      </c>
      <c r="P57" s="41">
        <v>8211</v>
      </c>
      <c r="Q57" s="41">
        <v>9826</v>
      </c>
      <c r="R57" s="41">
        <v>9694</v>
      </c>
      <c r="S57" s="42">
        <f t="shared" si="6"/>
        <v>-1.3433747201302637E-2</v>
      </c>
      <c r="T57" s="42">
        <f t="shared" si="7"/>
        <v>-0.19578563132570104</v>
      </c>
      <c r="U57" s="41">
        <f t="shared" si="8"/>
        <v>-132</v>
      </c>
      <c r="V57" s="41">
        <f t="shared" si="9"/>
        <v>-2360</v>
      </c>
      <c r="W57" s="42">
        <f t="shared" si="10"/>
        <v>2.6662412709065057E-2</v>
      </c>
      <c r="X57" s="42">
        <f t="shared" si="17"/>
        <v>0.14962878355225587</v>
      </c>
    </row>
    <row r="58" spans="2:24" x14ac:dyDescent="0.25">
      <c r="B58" s="72" t="s">
        <v>119</v>
      </c>
      <c r="C58" s="41">
        <v>3475</v>
      </c>
      <c r="D58" s="41">
        <v>3376</v>
      </c>
      <c r="E58" s="41">
        <v>0</v>
      </c>
      <c r="F58" s="41">
        <v>1407</v>
      </c>
      <c r="G58" s="41">
        <v>1780</v>
      </c>
      <c r="H58" s="42">
        <f t="shared" si="0"/>
        <v>0.26510305614783225</v>
      </c>
      <c r="I58" s="42">
        <f t="shared" si="1"/>
        <v>-0.47274881516587675</v>
      </c>
      <c r="J58" s="41">
        <f t="shared" si="2"/>
        <v>373</v>
      </c>
      <c r="K58" s="41">
        <f t="shared" si="3"/>
        <v>-1596</v>
      </c>
      <c r="L58" s="42">
        <f t="shared" si="4"/>
        <v>5.0951767568341204E-3</v>
      </c>
      <c r="M58" s="42">
        <f t="shared" si="16"/>
        <v>2.8704584670461691E-2</v>
      </c>
      <c r="N58" s="41">
        <v>3351</v>
      </c>
      <c r="O58" s="41">
        <v>0</v>
      </c>
      <c r="P58" s="41">
        <v>1760</v>
      </c>
      <c r="Q58" s="41">
        <v>1782</v>
      </c>
      <c r="R58" s="41">
        <v>1952</v>
      </c>
      <c r="S58" s="42">
        <f t="shared" si="6"/>
        <v>9.5398428731761964E-2</v>
      </c>
      <c r="T58" s="42">
        <f t="shared" si="7"/>
        <v>-0.41748731721874066</v>
      </c>
      <c r="U58" s="41">
        <f t="shared" si="8"/>
        <v>170</v>
      </c>
      <c r="V58" s="41">
        <f t="shared" si="9"/>
        <v>-1399</v>
      </c>
      <c r="W58" s="42">
        <f t="shared" si="10"/>
        <v>5.3687878696198664E-3</v>
      </c>
      <c r="X58" s="42">
        <f t="shared" si="17"/>
        <v>3.012950128883881E-2</v>
      </c>
    </row>
    <row r="59" spans="2:24" x14ac:dyDescent="0.25">
      <c r="B59" s="73" t="s">
        <v>104</v>
      </c>
      <c r="C59" s="67">
        <v>58249</v>
      </c>
      <c r="D59" s="67">
        <v>60236</v>
      </c>
      <c r="E59" s="67">
        <v>29639</v>
      </c>
      <c r="F59" s="67">
        <v>38454</v>
      </c>
      <c r="G59" s="67">
        <v>57831</v>
      </c>
      <c r="H59" s="68">
        <f t="shared" si="0"/>
        <v>0.50390076454985167</v>
      </c>
      <c r="I59" s="68">
        <f t="shared" si="1"/>
        <v>-3.9926289926289882E-2</v>
      </c>
      <c r="J59" s="67">
        <f t="shared" si="2"/>
        <v>19377</v>
      </c>
      <c r="K59" s="67">
        <f t="shared" si="3"/>
        <v>-2405</v>
      </c>
      <c r="L59" s="68">
        <f t="shared" si="4"/>
        <v>0.16553885787891798</v>
      </c>
      <c r="M59" s="68">
        <f>G59/$G$59</f>
        <v>1</v>
      </c>
      <c r="N59" s="67">
        <v>60724</v>
      </c>
      <c r="O59" s="67">
        <v>35816</v>
      </c>
      <c r="P59" s="67">
        <v>52167</v>
      </c>
      <c r="Q59" s="67">
        <v>60610</v>
      </c>
      <c r="R59" s="67">
        <v>59779</v>
      </c>
      <c r="S59" s="68">
        <f t="shared" si="6"/>
        <v>-1.3710608810427294E-2</v>
      </c>
      <c r="T59" s="68">
        <f t="shared" si="7"/>
        <v>-1.556221592780449E-2</v>
      </c>
      <c r="U59" s="67">
        <f t="shared" si="8"/>
        <v>-831</v>
      </c>
      <c r="V59" s="67">
        <f t="shared" si="9"/>
        <v>-945</v>
      </c>
      <c r="W59" s="68">
        <f t="shared" si="10"/>
        <v>0.16441637810348669</v>
      </c>
      <c r="X59" s="68">
        <f>R59/$R$59</f>
        <v>1</v>
      </c>
    </row>
    <row r="60" spans="2:24" x14ac:dyDescent="0.25">
      <c r="B60" s="74" t="s">
        <v>99</v>
      </c>
      <c r="C60" s="70">
        <v>44945</v>
      </c>
      <c r="D60" s="70">
        <v>47564</v>
      </c>
      <c r="E60" s="70">
        <v>23768</v>
      </c>
      <c r="F60" s="70">
        <v>31803</v>
      </c>
      <c r="G60" s="70">
        <v>49309</v>
      </c>
      <c r="H60" s="71">
        <f t="shared" si="0"/>
        <v>0.55045121529415475</v>
      </c>
      <c r="I60" s="71">
        <f t="shared" si="1"/>
        <v>3.6687410646707663E-2</v>
      </c>
      <c r="J60" s="70">
        <f t="shared" si="2"/>
        <v>17506</v>
      </c>
      <c r="K60" s="70">
        <f t="shared" si="3"/>
        <v>1745</v>
      </c>
      <c r="L60" s="71">
        <f t="shared" si="4"/>
        <v>0.14114498354086161</v>
      </c>
      <c r="M60" s="71">
        <f t="shared" ref="M60:M72" si="18">G60/$G$59</f>
        <v>0.85263958776434789</v>
      </c>
      <c r="N60" s="70">
        <v>48383</v>
      </c>
      <c r="O60" s="70">
        <v>28707</v>
      </c>
      <c r="P60" s="70">
        <v>43268</v>
      </c>
      <c r="Q60" s="70">
        <v>51649</v>
      </c>
      <c r="R60" s="70">
        <v>51215</v>
      </c>
      <c r="S60" s="71">
        <f t="shared" si="6"/>
        <v>-8.4028732405273532E-3</v>
      </c>
      <c r="T60" s="71">
        <f t="shared" si="7"/>
        <v>5.8532955790256969E-2</v>
      </c>
      <c r="U60" s="70">
        <f t="shared" si="8"/>
        <v>-434</v>
      </c>
      <c r="V60" s="70">
        <f t="shared" si="9"/>
        <v>2832</v>
      </c>
      <c r="W60" s="71">
        <f t="shared" si="10"/>
        <v>0.14086192148697821</v>
      </c>
      <c r="X60" s="71">
        <f t="shared" ref="X60:X72" si="19">R60/$R$59</f>
        <v>0.85673898860803965</v>
      </c>
    </row>
    <row r="61" spans="2:24" x14ac:dyDescent="0.25">
      <c r="B61" s="72" t="s">
        <v>110</v>
      </c>
      <c r="C61" s="41">
        <v>1826</v>
      </c>
      <c r="D61" s="41">
        <v>2118</v>
      </c>
      <c r="E61" s="41">
        <v>0</v>
      </c>
      <c r="F61" s="41">
        <v>1257</v>
      </c>
      <c r="G61" s="41">
        <v>2118</v>
      </c>
      <c r="H61" s="42">
        <f t="shared" si="0"/>
        <v>0.68496420047732687</v>
      </c>
      <c r="I61" s="42">
        <f t="shared" si="1"/>
        <v>0</v>
      </c>
      <c r="J61" s="41">
        <f t="shared" si="2"/>
        <v>861</v>
      </c>
      <c r="K61" s="41">
        <f t="shared" si="3"/>
        <v>0</v>
      </c>
      <c r="L61" s="42">
        <f t="shared" si="4"/>
        <v>6.062687848862173E-3</v>
      </c>
      <c r="M61" s="42">
        <f t="shared" si="18"/>
        <v>3.6623956009752552E-2</v>
      </c>
      <c r="N61" s="41">
        <v>2118</v>
      </c>
      <c r="O61" s="41">
        <v>0</v>
      </c>
      <c r="P61" s="41">
        <v>1510</v>
      </c>
      <c r="Q61" s="41">
        <v>2118</v>
      </c>
      <c r="R61" s="41">
        <v>2118</v>
      </c>
      <c r="S61" s="42">
        <f t="shared" si="6"/>
        <v>0</v>
      </c>
      <c r="T61" s="42">
        <f t="shared" si="7"/>
        <v>0</v>
      </c>
      <c r="U61" s="41">
        <f t="shared" si="8"/>
        <v>0</v>
      </c>
      <c r="V61" s="41">
        <f t="shared" si="9"/>
        <v>0</v>
      </c>
      <c r="W61" s="42">
        <f t="shared" si="10"/>
        <v>5.8253548708272936E-3</v>
      </c>
      <c r="X61" s="42">
        <f t="shared" si="19"/>
        <v>3.5430502350323689E-2</v>
      </c>
    </row>
    <row r="62" spans="2:24" x14ac:dyDescent="0.25">
      <c r="B62" s="72" t="s">
        <v>111</v>
      </c>
      <c r="C62" s="41">
        <v>31428</v>
      </c>
      <c r="D62" s="41">
        <v>32819</v>
      </c>
      <c r="E62" s="41">
        <v>0</v>
      </c>
      <c r="F62" s="41">
        <v>21877</v>
      </c>
      <c r="G62" s="41">
        <v>34394</v>
      </c>
      <c r="H62" s="42">
        <f t="shared" si="0"/>
        <v>0.57215340311742935</v>
      </c>
      <c r="I62" s="42">
        <f t="shared" si="1"/>
        <v>4.7990493311801163E-2</v>
      </c>
      <c r="J62" s="41">
        <f t="shared" si="2"/>
        <v>12517</v>
      </c>
      <c r="K62" s="41">
        <f t="shared" si="3"/>
        <v>1575</v>
      </c>
      <c r="L62" s="42">
        <f t="shared" si="4"/>
        <v>9.8451409760984682E-2</v>
      </c>
      <c r="M62" s="42">
        <f t="shared" si="18"/>
        <v>0.59473292870605732</v>
      </c>
      <c r="N62" s="41">
        <v>33529</v>
      </c>
      <c r="O62" s="41">
        <v>0</v>
      </c>
      <c r="P62" s="41">
        <v>29941</v>
      </c>
      <c r="Q62" s="41">
        <v>35670</v>
      </c>
      <c r="R62" s="41">
        <v>36438</v>
      </c>
      <c r="S62" s="42">
        <f t="shared" si="6"/>
        <v>2.1530698065601372E-2</v>
      </c>
      <c r="T62" s="42">
        <f t="shared" si="7"/>
        <v>8.6760714605267131E-2</v>
      </c>
      <c r="U62" s="41">
        <f t="shared" si="8"/>
        <v>768</v>
      </c>
      <c r="V62" s="41">
        <f t="shared" si="9"/>
        <v>2909</v>
      </c>
      <c r="W62" s="42">
        <f t="shared" si="10"/>
        <v>0.100219207168652</v>
      </c>
      <c r="X62" s="42">
        <f t="shared" si="19"/>
        <v>0.6095451579986283</v>
      </c>
    </row>
    <row r="63" spans="2:24" x14ac:dyDescent="0.25">
      <c r="B63" s="72" t="s">
        <v>116</v>
      </c>
      <c r="C63" s="41">
        <v>11691</v>
      </c>
      <c r="D63" s="41">
        <v>12627</v>
      </c>
      <c r="E63" s="41">
        <v>6224</v>
      </c>
      <c r="F63" s="41">
        <v>8670</v>
      </c>
      <c r="G63" s="41">
        <v>12797</v>
      </c>
      <c r="H63" s="42">
        <f t="shared" si="0"/>
        <v>0.47600922722029981</v>
      </c>
      <c r="I63" s="42">
        <f t="shared" si="1"/>
        <v>1.3463213748317049E-2</v>
      </c>
      <c r="J63" s="41">
        <f t="shared" si="2"/>
        <v>4127</v>
      </c>
      <c r="K63" s="41">
        <f t="shared" si="3"/>
        <v>170</v>
      </c>
      <c r="L63" s="42">
        <f t="shared" si="4"/>
        <v>3.6630885931014739E-2</v>
      </c>
      <c r="M63" s="42">
        <f t="shared" si="18"/>
        <v>0.22128270304853798</v>
      </c>
      <c r="N63" s="41">
        <v>12736</v>
      </c>
      <c r="O63" s="41">
        <v>7313</v>
      </c>
      <c r="P63" s="41">
        <v>11817</v>
      </c>
      <c r="Q63" s="41">
        <v>13861</v>
      </c>
      <c r="R63" s="41">
        <v>12659</v>
      </c>
      <c r="S63" s="42">
        <f t="shared" si="6"/>
        <v>-8.6718130005050131E-2</v>
      </c>
      <c r="T63" s="42">
        <f t="shared" si="7"/>
        <v>-6.045854271356732E-3</v>
      </c>
      <c r="U63" s="41">
        <f t="shared" si="8"/>
        <v>-1202</v>
      </c>
      <c r="V63" s="41">
        <f t="shared" si="9"/>
        <v>-77</v>
      </c>
      <c r="W63" s="42">
        <f t="shared" si="10"/>
        <v>3.4817359447498919E-2</v>
      </c>
      <c r="X63" s="42">
        <f t="shared" si="19"/>
        <v>0.21176332825908764</v>
      </c>
    </row>
    <row r="64" spans="2:24" x14ac:dyDescent="0.25">
      <c r="B64" s="72" t="s">
        <v>112</v>
      </c>
      <c r="C64" s="41">
        <v>10995</v>
      </c>
      <c r="D64" s="41">
        <v>11931</v>
      </c>
      <c r="E64" s="41">
        <v>0</v>
      </c>
      <c r="F64" s="41">
        <v>7908</v>
      </c>
      <c r="G64" s="41">
        <v>11940</v>
      </c>
      <c r="H64" s="42">
        <f t="shared" si="0"/>
        <v>0.50986342943854335</v>
      </c>
      <c r="I64" s="42">
        <f t="shared" si="1"/>
        <v>7.5433744028163829E-4</v>
      </c>
      <c r="J64" s="41">
        <f t="shared" si="2"/>
        <v>4032</v>
      </c>
      <c r="K64" s="41">
        <f t="shared" si="3"/>
        <v>9</v>
      </c>
      <c r="L64" s="42">
        <f t="shared" si="4"/>
        <v>3.4177758694718764E-2</v>
      </c>
      <c r="M64" s="42">
        <f t="shared" si="18"/>
        <v>0.20646366135809513</v>
      </c>
      <c r="N64" s="41">
        <v>12040</v>
      </c>
      <c r="O64" s="41">
        <v>0</v>
      </c>
      <c r="P64" s="41">
        <v>11054</v>
      </c>
      <c r="Q64" s="41">
        <v>12984</v>
      </c>
      <c r="R64" s="41">
        <v>11823</v>
      </c>
      <c r="S64" s="42">
        <f t="shared" si="6"/>
        <v>-8.9417744916820752E-2</v>
      </c>
      <c r="T64" s="42">
        <f t="shared" si="7"/>
        <v>-1.8023255813953476E-2</v>
      </c>
      <c r="U64" s="41">
        <f t="shared" si="8"/>
        <v>-1161</v>
      </c>
      <c r="V64" s="41">
        <f t="shared" si="9"/>
        <v>-217</v>
      </c>
      <c r="W64" s="42">
        <f t="shared" si="10"/>
        <v>3.2518022019731398E-2</v>
      </c>
      <c r="X64" s="42">
        <f t="shared" si="19"/>
        <v>0.19777848408303919</v>
      </c>
    </row>
    <row r="65" spans="2:24" x14ac:dyDescent="0.25">
      <c r="B65" s="72" t="s">
        <v>113</v>
      </c>
      <c r="C65" s="41">
        <v>580</v>
      </c>
      <c r="D65" s="41">
        <v>580</v>
      </c>
      <c r="E65" s="41">
        <v>0</v>
      </c>
      <c r="F65" s="41">
        <v>762</v>
      </c>
      <c r="G65" s="41">
        <v>829</v>
      </c>
      <c r="H65" s="42">
        <f t="shared" si="0"/>
        <v>8.7926509186351698E-2</v>
      </c>
      <c r="I65" s="42">
        <f t="shared" si="1"/>
        <v>0.42931034482758612</v>
      </c>
      <c r="J65" s="41">
        <f t="shared" si="2"/>
        <v>67</v>
      </c>
      <c r="K65" s="41">
        <f t="shared" si="3"/>
        <v>249</v>
      </c>
      <c r="L65" s="42">
        <f t="shared" si="4"/>
        <v>2.3729783884356664E-3</v>
      </c>
      <c r="M65" s="42">
        <f t="shared" si="18"/>
        <v>1.4334872300323357E-2</v>
      </c>
      <c r="N65" s="41">
        <v>580</v>
      </c>
      <c r="O65" s="41">
        <v>0</v>
      </c>
      <c r="P65" s="41">
        <v>763</v>
      </c>
      <c r="Q65" s="41">
        <v>845</v>
      </c>
      <c r="R65" s="41">
        <v>772</v>
      </c>
      <c r="S65" s="42">
        <f t="shared" si="6"/>
        <v>-8.6390532544378673E-2</v>
      </c>
      <c r="T65" s="42">
        <f t="shared" si="7"/>
        <v>0.33103448275862069</v>
      </c>
      <c r="U65" s="41">
        <f t="shared" si="8"/>
        <v>-73</v>
      </c>
      <c r="V65" s="41">
        <f t="shared" si="9"/>
        <v>192</v>
      </c>
      <c r="W65" s="42">
        <f t="shared" si="10"/>
        <v>2.1233115959767095E-3</v>
      </c>
      <c r="X65" s="42">
        <f t="shared" si="19"/>
        <v>1.2914234095585406E-2</v>
      </c>
    </row>
    <row r="66" spans="2:24" x14ac:dyDescent="0.25">
      <c r="B66" s="72" t="s">
        <v>114</v>
      </c>
      <c r="C66" s="41">
        <v>116</v>
      </c>
      <c r="D66" s="41">
        <v>116</v>
      </c>
      <c r="E66" s="41">
        <v>0</v>
      </c>
      <c r="F66" s="41">
        <v>0</v>
      </c>
      <c r="G66" s="41">
        <v>28</v>
      </c>
      <c r="H66" s="42" t="str">
        <f t="shared" si="0"/>
        <v>-</v>
      </c>
      <c r="I66" s="42">
        <f t="shared" si="1"/>
        <v>-0.75862068965517238</v>
      </c>
      <c r="J66" s="41">
        <f t="shared" si="2"/>
        <v>28</v>
      </c>
      <c r="K66" s="41">
        <f t="shared" si="3"/>
        <v>-88</v>
      </c>
      <c r="L66" s="42">
        <f t="shared" si="4"/>
        <v>8.0148847860312007E-5</v>
      </c>
      <c r="M66" s="42">
        <f t="shared" si="18"/>
        <v>4.8416939011948609E-4</v>
      </c>
      <c r="N66" s="41">
        <v>116</v>
      </c>
      <c r="O66" s="41">
        <v>0</v>
      </c>
      <c r="P66" s="41">
        <v>0</v>
      </c>
      <c r="Q66" s="41">
        <v>32</v>
      </c>
      <c r="R66" s="41">
        <v>64</v>
      </c>
      <c r="S66" s="42">
        <f t="shared" si="6"/>
        <v>1</v>
      </c>
      <c r="T66" s="42">
        <f t="shared" si="7"/>
        <v>-0.44827586206896552</v>
      </c>
      <c r="U66" s="41">
        <f t="shared" si="8"/>
        <v>32</v>
      </c>
      <c r="V66" s="41">
        <f t="shared" si="9"/>
        <v>-52</v>
      </c>
      <c r="W66" s="42">
        <f t="shared" si="10"/>
        <v>1.760258317908153E-4</v>
      </c>
      <c r="X66" s="42">
        <f t="shared" si="19"/>
        <v>1.0706100804630388E-3</v>
      </c>
    </row>
    <row r="67" spans="2:24" x14ac:dyDescent="0.25">
      <c r="B67" s="74" t="s">
        <v>100</v>
      </c>
      <c r="C67" s="70">
        <v>13304</v>
      </c>
      <c r="D67" s="70">
        <v>12672</v>
      </c>
      <c r="E67" s="70">
        <v>5872</v>
      </c>
      <c r="F67" s="70">
        <v>6651</v>
      </c>
      <c r="G67" s="70">
        <v>8522</v>
      </c>
      <c r="H67" s="71">
        <f t="shared" si="0"/>
        <v>0.28131108104044511</v>
      </c>
      <c r="I67" s="71">
        <f t="shared" si="1"/>
        <v>-0.32749368686868685</v>
      </c>
      <c r="J67" s="70">
        <f t="shared" si="2"/>
        <v>1871</v>
      </c>
      <c r="K67" s="70">
        <f t="shared" si="3"/>
        <v>-4150</v>
      </c>
      <c r="L67" s="71">
        <f t="shared" si="4"/>
        <v>2.4393874338056391E-2</v>
      </c>
      <c r="M67" s="71">
        <f t="shared" si="18"/>
        <v>0.14736041223565216</v>
      </c>
      <c r="N67" s="70">
        <v>12341</v>
      </c>
      <c r="O67" s="70">
        <v>7109</v>
      </c>
      <c r="P67" s="70">
        <v>8899</v>
      </c>
      <c r="Q67" s="70">
        <v>8961</v>
      </c>
      <c r="R67" s="70">
        <v>8564</v>
      </c>
      <c r="S67" s="71">
        <f t="shared" si="6"/>
        <v>-4.4303091172860132E-2</v>
      </c>
      <c r="T67" s="71">
        <f t="shared" si="7"/>
        <v>-0.30605299408475817</v>
      </c>
      <c r="U67" s="70">
        <f t="shared" si="8"/>
        <v>-397</v>
      </c>
      <c r="V67" s="70">
        <f t="shared" si="9"/>
        <v>-3777</v>
      </c>
      <c r="W67" s="71">
        <f t="shared" si="10"/>
        <v>2.3554456616508474E-2</v>
      </c>
      <c r="X67" s="71">
        <f t="shared" si="19"/>
        <v>0.14326101139196037</v>
      </c>
    </row>
    <row r="68" spans="2:24" x14ac:dyDescent="0.25">
      <c r="B68" s="72" t="s">
        <v>115</v>
      </c>
      <c r="C68" s="41">
        <v>0</v>
      </c>
      <c r="D68" s="41">
        <v>0</v>
      </c>
      <c r="E68" s="41">
        <v>0</v>
      </c>
      <c r="F68" s="41">
        <v>0</v>
      </c>
      <c r="G68" s="41">
        <v>1116</v>
      </c>
      <c r="H68" s="42" t="str">
        <f t="shared" si="0"/>
        <v>-</v>
      </c>
      <c r="I68" s="42" t="str">
        <f t="shared" si="1"/>
        <v>-</v>
      </c>
      <c r="J68" s="41">
        <f t="shared" si="2"/>
        <v>1116</v>
      </c>
      <c r="K68" s="41">
        <f t="shared" si="3"/>
        <v>1116</v>
      </c>
      <c r="L68" s="42">
        <f t="shared" si="4"/>
        <v>3.1945040790038641E-3</v>
      </c>
      <c r="M68" s="42">
        <f t="shared" si="18"/>
        <v>1.9297608549048089E-2</v>
      </c>
      <c r="N68" s="41">
        <v>0</v>
      </c>
      <c r="O68" s="41">
        <v>0</v>
      </c>
      <c r="P68" s="41">
        <v>0</v>
      </c>
      <c r="Q68" s="41">
        <v>1145</v>
      </c>
      <c r="R68" s="41">
        <v>1145</v>
      </c>
      <c r="S68" s="42">
        <f t="shared" si="6"/>
        <v>0</v>
      </c>
      <c r="T68" s="42" t="str">
        <f t="shared" si="7"/>
        <v>-</v>
      </c>
      <c r="U68" s="41">
        <f t="shared" si="8"/>
        <v>0</v>
      </c>
      <c r="V68" s="41">
        <f t="shared" si="9"/>
        <v>1145</v>
      </c>
      <c r="W68" s="42">
        <f t="shared" si="10"/>
        <v>3.1492121468825549E-3</v>
      </c>
      <c r="X68" s="42">
        <f t="shared" si="19"/>
        <v>1.9153883470784054E-2</v>
      </c>
    </row>
    <row r="69" spans="2:24" x14ac:dyDescent="0.25">
      <c r="B69" s="72" t="s">
        <v>116</v>
      </c>
      <c r="C69" s="41">
        <v>13304</v>
      </c>
      <c r="D69" s="41">
        <v>12672</v>
      </c>
      <c r="E69" s="41">
        <v>0</v>
      </c>
      <c r="F69" s="41">
        <v>0</v>
      </c>
      <c r="G69" s="41">
        <v>7406</v>
      </c>
      <c r="H69" s="42" t="str">
        <f t="shared" si="0"/>
        <v>-</v>
      </c>
      <c r="I69" s="42">
        <f t="shared" si="1"/>
        <v>-0.41556186868686873</v>
      </c>
      <c r="J69" s="41">
        <f t="shared" si="2"/>
        <v>7406</v>
      </c>
      <c r="K69" s="41">
        <f t="shared" si="3"/>
        <v>-5266</v>
      </c>
      <c r="L69" s="42">
        <f t="shared" si="4"/>
        <v>2.1199370259052525E-2</v>
      </c>
      <c r="M69" s="42">
        <f t="shared" si="18"/>
        <v>0.12806280368660408</v>
      </c>
      <c r="N69" s="41">
        <v>12341</v>
      </c>
      <c r="O69" s="41">
        <v>0</v>
      </c>
      <c r="P69" s="41">
        <v>0</v>
      </c>
      <c r="Q69" s="41">
        <v>7816</v>
      </c>
      <c r="R69" s="41">
        <v>7419</v>
      </c>
      <c r="S69" s="42">
        <f t="shared" si="6"/>
        <v>-5.079324462640733E-2</v>
      </c>
      <c r="T69" s="42">
        <f t="shared" si="7"/>
        <v>-0.39883315776679362</v>
      </c>
      <c r="U69" s="41">
        <f t="shared" si="8"/>
        <v>-397</v>
      </c>
      <c r="V69" s="41">
        <f t="shared" si="9"/>
        <v>-4922</v>
      </c>
      <c r="W69" s="42">
        <f t="shared" si="10"/>
        <v>2.0405244469625917E-2</v>
      </c>
      <c r="X69" s="42">
        <f t="shared" si="19"/>
        <v>0.12410712792117633</v>
      </c>
    </row>
    <row r="70" spans="2:24" x14ac:dyDescent="0.25">
      <c r="B70" s="72" t="s">
        <v>117</v>
      </c>
      <c r="C70" s="41">
        <v>4453</v>
      </c>
      <c r="D70" s="41">
        <v>4925</v>
      </c>
      <c r="E70" s="41">
        <v>0</v>
      </c>
      <c r="F70" s="41">
        <v>0</v>
      </c>
      <c r="G70" s="41">
        <v>3466</v>
      </c>
      <c r="H70" s="42" t="str">
        <f t="shared" si="0"/>
        <v>-</v>
      </c>
      <c r="I70" s="42">
        <f t="shared" si="1"/>
        <v>-0.29624365482233506</v>
      </c>
      <c r="J70" s="41">
        <f t="shared" si="2"/>
        <v>3466</v>
      </c>
      <c r="K70" s="41">
        <f t="shared" si="3"/>
        <v>-1459</v>
      </c>
      <c r="L70" s="42">
        <f t="shared" si="4"/>
        <v>9.9212823815657651E-3</v>
      </c>
      <c r="M70" s="42">
        <f t="shared" si="18"/>
        <v>5.9933253791219242E-2</v>
      </c>
      <c r="N70" s="41">
        <v>5364</v>
      </c>
      <c r="O70" s="41">
        <v>0</v>
      </c>
      <c r="P70" s="41">
        <v>0</v>
      </c>
      <c r="Q70" s="41">
        <v>3816</v>
      </c>
      <c r="R70" s="41">
        <v>3026</v>
      </c>
      <c r="S70" s="42">
        <f t="shared" si="6"/>
        <v>-0.20702306079664567</v>
      </c>
      <c r="T70" s="42">
        <f t="shared" si="7"/>
        <v>-0.43586875466070096</v>
      </c>
      <c r="U70" s="41">
        <f t="shared" si="8"/>
        <v>-790</v>
      </c>
      <c r="V70" s="41">
        <f t="shared" si="9"/>
        <v>-2338</v>
      </c>
      <c r="W70" s="42">
        <f t="shared" si="10"/>
        <v>8.3227213593594866E-3</v>
      </c>
      <c r="X70" s="42">
        <f t="shared" si="19"/>
        <v>5.0619782866893059E-2</v>
      </c>
    </row>
    <row r="71" spans="2:24" x14ac:dyDescent="0.25">
      <c r="B71" s="72" t="s">
        <v>118</v>
      </c>
      <c r="C71" s="41">
        <v>7206</v>
      </c>
      <c r="D71" s="41">
        <v>6104</v>
      </c>
      <c r="E71" s="41">
        <v>0</v>
      </c>
      <c r="F71" s="41">
        <v>0</v>
      </c>
      <c r="G71" s="41">
        <v>2815</v>
      </c>
      <c r="H71" s="42" t="str">
        <f t="shared" ref="H71:H114" si="20">IFERROR(G71/F71-1,"-")</f>
        <v>-</v>
      </c>
      <c r="I71" s="42">
        <f t="shared" ref="I71:I114" si="21">IFERROR(G71/D71-1,"-")</f>
        <v>-0.538826998689384</v>
      </c>
      <c r="J71" s="41">
        <f t="shared" ref="J71:J114" si="22">IFERROR(G71-F71,"-")</f>
        <v>2815</v>
      </c>
      <c r="K71" s="41">
        <f t="shared" ref="K71:K114" si="23">IFERROR(G71-D71,"-")</f>
        <v>-3289</v>
      </c>
      <c r="L71" s="42">
        <f t="shared" ref="L71:L114" si="24">IFERROR(G71/$G$6,"-")</f>
        <v>8.0578216688135113E-3</v>
      </c>
      <c r="M71" s="42">
        <f t="shared" si="18"/>
        <v>4.8676315470941194E-2</v>
      </c>
      <c r="N71" s="41">
        <v>5333</v>
      </c>
      <c r="O71" s="41">
        <v>0</v>
      </c>
      <c r="P71" s="41">
        <v>0</v>
      </c>
      <c r="Q71" s="41">
        <v>2959</v>
      </c>
      <c r="R71" s="41">
        <v>2966</v>
      </c>
      <c r="S71" s="42">
        <f t="shared" ref="S71:S114" si="25">IFERROR(R71/Q71-1,"-")</f>
        <v>2.3656640757012681E-3</v>
      </c>
      <c r="T71" s="42">
        <f t="shared" ref="T71:T114" si="26">IFERROR(R71/N71-1,"-")</f>
        <v>-0.44384024001500089</v>
      </c>
      <c r="U71" s="41">
        <f t="shared" ref="U71:U114" si="27">IFERROR(R71-Q71,"-")</f>
        <v>7</v>
      </c>
      <c r="V71" s="41">
        <f t="shared" ref="V71:V114" si="28">IFERROR(R71-N71,"-")</f>
        <v>-2367</v>
      </c>
      <c r="W71" s="42">
        <f t="shared" ref="W71:W114" si="29">IFERROR(R71/$R$6,"-")</f>
        <v>8.1576971420555967E-3</v>
      </c>
      <c r="X71" s="42">
        <f t="shared" si="19"/>
        <v>4.9616085916458955E-2</v>
      </c>
    </row>
    <row r="72" spans="2:24" x14ac:dyDescent="0.25">
      <c r="B72" s="72" t="s">
        <v>119</v>
      </c>
      <c r="C72" s="41">
        <v>1645</v>
      </c>
      <c r="D72" s="41">
        <v>1643</v>
      </c>
      <c r="E72" s="41">
        <v>0</v>
      </c>
      <c r="F72" s="41">
        <v>0</v>
      </c>
      <c r="G72" s="41">
        <v>1125</v>
      </c>
      <c r="H72" s="42" t="str">
        <f t="shared" si="20"/>
        <v>-</v>
      </c>
      <c r="I72" s="42">
        <f t="shared" si="21"/>
        <v>-0.31527693244065735</v>
      </c>
      <c r="J72" s="41">
        <f t="shared" si="22"/>
        <v>1125</v>
      </c>
      <c r="K72" s="41">
        <f t="shared" si="23"/>
        <v>-518</v>
      </c>
      <c r="L72" s="42">
        <f t="shared" si="24"/>
        <v>3.2202662086732504E-3</v>
      </c>
      <c r="M72" s="42">
        <f t="shared" si="18"/>
        <v>1.9453234424443636E-2</v>
      </c>
      <c r="N72" s="41">
        <v>1644</v>
      </c>
      <c r="O72" s="41">
        <v>0</v>
      </c>
      <c r="P72" s="41">
        <v>0</v>
      </c>
      <c r="Q72" s="41">
        <v>1041</v>
      </c>
      <c r="R72" s="41">
        <v>1427</v>
      </c>
      <c r="S72" s="42">
        <f t="shared" si="25"/>
        <v>0.37079731027857821</v>
      </c>
      <c r="T72" s="42">
        <f t="shared" si="26"/>
        <v>-0.13199513381995132</v>
      </c>
      <c r="U72" s="41">
        <f t="shared" si="27"/>
        <v>386</v>
      </c>
      <c r="V72" s="41">
        <f t="shared" si="28"/>
        <v>-217</v>
      </c>
      <c r="W72" s="42">
        <f t="shared" si="29"/>
        <v>3.9248259682108351E-3</v>
      </c>
      <c r="X72" s="42">
        <f t="shared" si="19"/>
        <v>2.387125913782432E-2</v>
      </c>
    </row>
    <row r="73" spans="2:24" x14ac:dyDescent="0.25">
      <c r="B73" s="73" t="s">
        <v>105</v>
      </c>
      <c r="C73" s="67">
        <v>7232</v>
      </c>
      <c r="D73" s="67">
        <v>7539</v>
      </c>
      <c r="E73" s="67">
        <v>3129</v>
      </c>
      <c r="F73" s="67">
        <v>3982</v>
      </c>
      <c r="G73" s="67">
        <v>4939</v>
      </c>
      <c r="H73" s="68">
        <f t="shared" si="20"/>
        <v>0.24033149171270729</v>
      </c>
      <c r="I73" s="68">
        <f t="shared" si="21"/>
        <v>-0.34487332537471815</v>
      </c>
      <c r="J73" s="67">
        <f t="shared" si="22"/>
        <v>957</v>
      </c>
      <c r="K73" s="67">
        <f t="shared" si="23"/>
        <v>-2600</v>
      </c>
      <c r="L73" s="68">
        <f t="shared" si="24"/>
        <v>1.4137684270788608E-2</v>
      </c>
      <c r="M73" s="68">
        <f>G73/$G$73</f>
        <v>1</v>
      </c>
      <c r="N73" s="67">
        <v>7471</v>
      </c>
      <c r="O73" s="67">
        <v>2776</v>
      </c>
      <c r="P73" s="67">
        <v>4757</v>
      </c>
      <c r="Q73" s="67">
        <v>4925</v>
      </c>
      <c r="R73" s="67">
        <v>5135</v>
      </c>
      <c r="S73" s="68">
        <f t="shared" si="25"/>
        <v>4.2639593908629481E-2</v>
      </c>
      <c r="T73" s="68">
        <f t="shared" si="26"/>
        <v>-0.31267567929326734</v>
      </c>
      <c r="U73" s="67">
        <f t="shared" si="27"/>
        <v>210</v>
      </c>
      <c r="V73" s="67">
        <f t="shared" si="28"/>
        <v>-2336</v>
      </c>
      <c r="W73" s="68">
        <f t="shared" si="29"/>
        <v>1.4123322597591196E-2</v>
      </c>
      <c r="X73" s="68">
        <f>R73/$R$73</f>
        <v>1</v>
      </c>
    </row>
    <row r="74" spans="2:24" x14ac:dyDescent="0.25">
      <c r="B74" s="74" t="s">
        <v>99</v>
      </c>
      <c r="C74" s="70">
        <v>4186</v>
      </c>
      <c r="D74" s="70">
        <v>4494</v>
      </c>
      <c r="E74" s="70">
        <v>1852</v>
      </c>
      <c r="F74" s="70">
        <v>2433</v>
      </c>
      <c r="G74" s="70">
        <v>3242</v>
      </c>
      <c r="H74" s="71">
        <f t="shared" si="20"/>
        <v>0.33251130291820807</v>
      </c>
      <c r="I74" s="71">
        <f t="shared" si="21"/>
        <v>-0.27859368046283939</v>
      </c>
      <c r="J74" s="70">
        <f t="shared" si="22"/>
        <v>809</v>
      </c>
      <c r="K74" s="70">
        <f t="shared" si="23"/>
        <v>-1252</v>
      </c>
      <c r="L74" s="71">
        <f t="shared" si="24"/>
        <v>9.2800915986832686E-3</v>
      </c>
      <c r="M74" s="71">
        <f t="shared" ref="M74:M86" si="30">G74/$G$6</f>
        <v>9.2800915986832686E-3</v>
      </c>
      <c r="N74" s="70">
        <v>4429</v>
      </c>
      <c r="O74" s="70">
        <v>1426</v>
      </c>
      <c r="P74" s="70">
        <v>3113</v>
      </c>
      <c r="Q74" s="70">
        <v>3242</v>
      </c>
      <c r="R74" s="70">
        <v>3277</v>
      </c>
      <c r="S74" s="71">
        <f t="shared" si="25"/>
        <v>1.079580505860589E-2</v>
      </c>
      <c r="T74" s="71">
        <f t="shared" si="26"/>
        <v>-0.26010386091668547</v>
      </c>
      <c r="U74" s="70">
        <f t="shared" si="27"/>
        <v>35</v>
      </c>
      <c r="V74" s="70">
        <f t="shared" si="28"/>
        <v>-1152</v>
      </c>
      <c r="W74" s="71">
        <f t="shared" si="29"/>
        <v>9.0130726684140901E-3</v>
      </c>
      <c r="X74" s="71">
        <f t="shared" ref="X74:X86" si="31">R74/$R$73</f>
        <v>0.63816942551119771</v>
      </c>
    </row>
    <row r="75" spans="2:24" x14ac:dyDescent="0.25">
      <c r="B75" s="72" t="s">
        <v>110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2" t="str">
        <f t="shared" si="20"/>
        <v>-</v>
      </c>
      <c r="I75" s="42" t="str">
        <f t="shared" si="21"/>
        <v>-</v>
      </c>
      <c r="J75" s="41">
        <f t="shared" si="22"/>
        <v>0</v>
      </c>
      <c r="K75" s="41">
        <f t="shared" si="23"/>
        <v>0</v>
      </c>
      <c r="L75" s="42">
        <f t="shared" si="24"/>
        <v>0</v>
      </c>
      <c r="M75" s="42">
        <f t="shared" si="30"/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2" t="str">
        <f t="shared" si="25"/>
        <v>-</v>
      </c>
      <c r="T75" s="42" t="str">
        <f t="shared" si="26"/>
        <v>-</v>
      </c>
      <c r="U75" s="41">
        <f t="shared" si="27"/>
        <v>0</v>
      </c>
      <c r="V75" s="41">
        <f t="shared" si="28"/>
        <v>0</v>
      </c>
      <c r="W75" s="42">
        <f t="shared" si="29"/>
        <v>0</v>
      </c>
      <c r="X75" s="42">
        <f t="shared" si="31"/>
        <v>0</v>
      </c>
    </row>
    <row r="76" spans="2:24" x14ac:dyDescent="0.25">
      <c r="B76" s="72" t="s">
        <v>111</v>
      </c>
      <c r="C76" s="41">
        <v>3345</v>
      </c>
      <c r="D76" s="41">
        <v>3686</v>
      </c>
      <c r="E76" s="41">
        <v>0</v>
      </c>
      <c r="F76" s="41">
        <v>0</v>
      </c>
      <c r="G76" s="41">
        <v>2662</v>
      </c>
      <c r="H76" s="42" t="str">
        <f t="shared" si="20"/>
        <v>-</v>
      </c>
      <c r="I76" s="42">
        <f t="shared" si="21"/>
        <v>-0.27780792186652192</v>
      </c>
      <c r="J76" s="41">
        <f t="shared" si="22"/>
        <v>2662</v>
      </c>
      <c r="K76" s="41">
        <f t="shared" si="23"/>
        <v>-1024</v>
      </c>
      <c r="L76" s="42">
        <f t="shared" si="24"/>
        <v>7.6198654644339487E-3</v>
      </c>
      <c r="M76" s="42">
        <f t="shared" si="30"/>
        <v>7.6198654644339487E-3</v>
      </c>
      <c r="N76" s="41">
        <v>3686</v>
      </c>
      <c r="O76" s="41">
        <v>0</v>
      </c>
      <c r="P76" s="41">
        <v>0</v>
      </c>
      <c r="Q76" s="41">
        <v>2662</v>
      </c>
      <c r="R76" s="41">
        <v>2662</v>
      </c>
      <c r="S76" s="42">
        <f t="shared" si="25"/>
        <v>0</v>
      </c>
      <c r="T76" s="42">
        <f t="shared" si="26"/>
        <v>-0.27780792186652192</v>
      </c>
      <c r="U76" s="41">
        <f t="shared" si="27"/>
        <v>0</v>
      </c>
      <c r="V76" s="41">
        <f t="shared" si="28"/>
        <v>-1024</v>
      </c>
      <c r="W76" s="42">
        <f t="shared" si="29"/>
        <v>7.321574441049224E-3</v>
      </c>
      <c r="X76" s="42">
        <f t="shared" si="31"/>
        <v>0.51840311587147025</v>
      </c>
    </row>
    <row r="77" spans="2:24" x14ac:dyDescent="0.25">
      <c r="B77" s="72" t="s">
        <v>116</v>
      </c>
      <c r="C77" s="41">
        <v>841</v>
      </c>
      <c r="D77" s="41">
        <v>808</v>
      </c>
      <c r="E77" s="41">
        <v>394</v>
      </c>
      <c r="F77" s="41">
        <v>474</v>
      </c>
      <c r="G77" s="41">
        <v>580</v>
      </c>
      <c r="H77" s="42">
        <f t="shared" si="20"/>
        <v>0.2236286919831223</v>
      </c>
      <c r="I77" s="42">
        <f t="shared" si="21"/>
        <v>-0.28217821782178221</v>
      </c>
      <c r="J77" s="41">
        <f t="shared" si="22"/>
        <v>106</v>
      </c>
      <c r="K77" s="41">
        <f t="shared" si="23"/>
        <v>-228</v>
      </c>
      <c r="L77" s="42">
        <f t="shared" si="24"/>
        <v>1.6602261342493201E-3</v>
      </c>
      <c r="M77" s="42">
        <f t="shared" si="30"/>
        <v>1.6602261342493201E-3</v>
      </c>
      <c r="N77" s="41">
        <v>743</v>
      </c>
      <c r="O77" s="41">
        <v>378</v>
      </c>
      <c r="P77" s="41">
        <v>451</v>
      </c>
      <c r="Q77" s="41">
        <v>580</v>
      </c>
      <c r="R77" s="41">
        <v>615</v>
      </c>
      <c r="S77" s="42">
        <f t="shared" si="25"/>
        <v>6.0344827586206851E-2</v>
      </c>
      <c r="T77" s="42">
        <f t="shared" si="26"/>
        <v>-0.17227456258411844</v>
      </c>
      <c r="U77" s="41">
        <f t="shared" si="27"/>
        <v>35</v>
      </c>
      <c r="V77" s="41">
        <f t="shared" si="28"/>
        <v>-128</v>
      </c>
      <c r="W77" s="42">
        <f t="shared" si="29"/>
        <v>1.6914982273648657E-3</v>
      </c>
      <c r="X77" s="42">
        <f t="shared" si="31"/>
        <v>0.11976630963972736</v>
      </c>
    </row>
    <row r="78" spans="2:24" x14ac:dyDescent="0.25">
      <c r="B78" s="72" t="s">
        <v>112</v>
      </c>
      <c r="C78" s="41">
        <v>630</v>
      </c>
      <c r="D78" s="41">
        <v>611</v>
      </c>
      <c r="E78" s="41">
        <v>0</v>
      </c>
      <c r="F78" s="41">
        <v>0</v>
      </c>
      <c r="G78" s="41">
        <v>425</v>
      </c>
      <c r="H78" s="42" t="str">
        <f t="shared" si="20"/>
        <v>-</v>
      </c>
      <c r="I78" s="42">
        <f t="shared" si="21"/>
        <v>-0.30441898527004907</v>
      </c>
      <c r="J78" s="41">
        <f t="shared" si="22"/>
        <v>425</v>
      </c>
      <c r="K78" s="41">
        <f t="shared" si="23"/>
        <v>-186</v>
      </c>
      <c r="L78" s="42">
        <f t="shared" si="24"/>
        <v>1.2165450121654502E-3</v>
      </c>
      <c r="M78" s="42">
        <f t="shared" si="30"/>
        <v>1.2165450121654502E-3</v>
      </c>
      <c r="N78" s="41">
        <v>546</v>
      </c>
      <c r="O78" s="41">
        <v>0</v>
      </c>
      <c r="P78" s="41">
        <v>0</v>
      </c>
      <c r="Q78" s="41">
        <v>0</v>
      </c>
      <c r="R78" s="41">
        <v>0</v>
      </c>
      <c r="S78" s="42" t="str">
        <f t="shared" si="25"/>
        <v>-</v>
      </c>
      <c r="T78" s="42">
        <f t="shared" si="26"/>
        <v>-1</v>
      </c>
      <c r="U78" s="41">
        <f t="shared" si="27"/>
        <v>0</v>
      </c>
      <c r="V78" s="41">
        <f t="shared" si="28"/>
        <v>-546</v>
      </c>
      <c r="W78" s="42">
        <f t="shared" si="29"/>
        <v>0</v>
      </c>
      <c r="X78" s="42">
        <f t="shared" si="31"/>
        <v>0</v>
      </c>
    </row>
    <row r="79" spans="2:24" x14ac:dyDescent="0.25">
      <c r="B79" s="72" t="s">
        <v>113</v>
      </c>
      <c r="C79" s="41">
        <v>63</v>
      </c>
      <c r="D79" s="41">
        <v>63</v>
      </c>
      <c r="E79" s="41">
        <v>0</v>
      </c>
      <c r="F79" s="41">
        <v>0</v>
      </c>
      <c r="G79" s="41">
        <v>53</v>
      </c>
      <c r="H79" s="42" t="str">
        <f t="shared" si="20"/>
        <v>-</v>
      </c>
      <c r="I79" s="42">
        <f t="shared" si="21"/>
        <v>-0.15873015873015872</v>
      </c>
      <c r="J79" s="41">
        <f t="shared" si="22"/>
        <v>53</v>
      </c>
      <c r="K79" s="41">
        <f t="shared" si="23"/>
        <v>-10</v>
      </c>
      <c r="L79" s="42">
        <f t="shared" si="24"/>
        <v>1.5171031916416203E-4</v>
      </c>
      <c r="M79" s="42">
        <f t="shared" si="30"/>
        <v>1.5171031916416203E-4</v>
      </c>
      <c r="N79" s="41">
        <v>63</v>
      </c>
      <c r="O79" s="41">
        <v>0</v>
      </c>
      <c r="P79" s="41">
        <v>0</v>
      </c>
      <c r="Q79" s="41">
        <v>0</v>
      </c>
      <c r="R79" s="41">
        <v>0</v>
      </c>
      <c r="S79" s="42" t="str">
        <f t="shared" si="25"/>
        <v>-</v>
      </c>
      <c r="T79" s="42">
        <f t="shared" si="26"/>
        <v>-1</v>
      </c>
      <c r="U79" s="41">
        <f t="shared" si="27"/>
        <v>0</v>
      </c>
      <c r="V79" s="41">
        <f t="shared" si="28"/>
        <v>-63</v>
      </c>
      <c r="W79" s="42">
        <f t="shared" si="29"/>
        <v>0</v>
      </c>
      <c r="X79" s="42">
        <f t="shared" si="31"/>
        <v>0</v>
      </c>
    </row>
    <row r="80" spans="2:24" x14ac:dyDescent="0.25">
      <c r="B80" s="72" t="s">
        <v>114</v>
      </c>
      <c r="C80" s="41">
        <v>148</v>
      </c>
      <c r="D80" s="41">
        <v>134</v>
      </c>
      <c r="E80" s="41">
        <v>0</v>
      </c>
      <c r="F80" s="41">
        <v>0</v>
      </c>
      <c r="G80" s="41">
        <v>102</v>
      </c>
      <c r="H80" s="42" t="str">
        <f t="shared" si="20"/>
        <v>-</v>
      </c>
      <c r="I80" s="42">
        <f t="shared" si="21"/>
        <v>-0.23880597014925375</v>
      </c>
      <c r="J80" s="41">
        <f t="shared" si="22"/>
        <v>102</v>
      </c>
      <c r="K80" s="41">
        <f t="shared" si="23"/>
        <v>-32</v>
      </c>
      <c r="L80" s="42">
        <f t="shared" si="24"/>
        <v>2.9197080291970805E-4</v>
      </c>
      <c r="M80" s="42">
        <f t="shared" si="30"/>
        <v>2.9197080291970805E-4</v>
      </c>
      <c r="N80" s="41">
        <v>134</v>
      </c>
      <c r="O80" s="41">
        <v>0</v>
      </c>
      <c r="P80" s="41">
        <v>0</v>
      </c>
      <c r="Q80" s="41">
        <v>0</v>
      </c>
      <c r="R80" s="41">
        <v>0</v>
      </c>
      <c r="S80" s="42" t="str">
        <f t="shared" si="25"/>
        <v>-</v>
      </c>
      <c r="T80" s="42">
        <f t="shared" si="26"/>
        <v>-1</v>
      </c>
      <c r="U80" s="41">
        <f t="shared" si="27"/>
        <v>0</v>
      </c>
      <c r="V80" s="41">
        <f t="shared" si="28"/>
        <v>-134</v>
      </c>
      <c r="W80" s="42">
        <f t="shared" si="29"/>
        <v>0</v>
      </c>
      <c r="X80" s="42">
        <f t="shared" si="31"/>
        <v>0</v>
      </c>
    </row>
    <row r="81" spans="2:24" x14ac:dyDescent="0.25">
      <c r="B81" s="74" t="s">
        <v>100</v>
      </c>
      <c r="C81" s="70">
        <v>3046</v>
      </c>
      <c r="D81" s="70">
        <v>3045</v>
      </c>
      <c r="E81" s="70">
        <v>1277</v>
      </c>
      <c r="F81" s="70">
        <v>1549</v>
      </c>
      <c r="G81" s="70">
        <v>1697</v>
      </c>
      <c r="H81" s="71">
        <f t="shared" si="20"/>
        <v>9.5545513234344792E-2</v>
      </c>
      <c r="I81" s="71">
        <f t="shared" si="21"/>
        <v>-0.44269293924466335</v>
      </c>
      <c r="J81" s="70">
        <f t="shared" si="22"/>
        <v>148</v>
      </c>
      <c r="K81" s="70">
        <f t="shared" si="23"/>
        <v>-1348</v>
      </c>
      <c r="L81" s="71">
        <f t="shared" si="24"/>
        <v>4.8575926721053384E-3</v>
      </c>
      <c r="M81" s="71">
        <f t="shared" si="30"/>
        <v>4.8575926721053384E-3</v>
      </c>
      <c r="N81" s="70">
        <v>3042</v>
      </c>
      <c r="O81" s="70">
        <v>1350</v>
      </c>
      <c r="P81" s="70">
        <v>1644</v>
      </c>
      <c r="Q81" s="70">
        <v>1683</v>
      </c>
      <c r="R81" s="70">
        <v>1858</v>
      </c>
      <c r="S81" s="71">
        <f t="shared" si="25"/>
        <v>0.10398098633392761</v>
      </c>
      <c r="T81" s="71">
        <f t="shared" si="26"/>
        <v>-0.38921761998685078</v>
      </c>
      <c r="U81" s="70">
        <f t="shared" si="27"/>
        <v>175</v>
      </c>
      <c r="V81" s="70">
        <f t="shared" si="28"/>
        <v>-1184</v>
      </c>
      <c r="W81" s="71">
        <f t="shared" si="29"/>
        <v>5.1102499291771067E-3</v>
      </c>
      <c r="X81" s="71">
        <f t="shared" si="31"/>
        <v>0.36183057448880235</v>
      </c>
    </row>
    <row r="82" spans="2:24" x14ac:dyDescent="0.25">
      <c r="B82" s="72" t="s">
        <v>115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2" t="str">
        <f t="shared" si="20"/>
        <v>-</v>
      </c>
      <c r="I82" s="42" t="str">
        <f t="shared" si="21"/>
        <v>-</v>
      </c>
      <c r="J82" s="41">
        <f t="shared" si="22"/>
        <v>0</v>
      </c>
      <c r="K82" s="41">
        <f t="shared" si="23"/>
        <v>0</v>
      </c>
      <c r="L82" s="42">
        <f t="shared" si="24"/>
        <v>0</v>
      </c>
      <c r="M82" s="42">
        <f t="shared" si="30"/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2" t="str">
        <f t="shared" si="25"/>
        <v>-</v>
      </c>
      <c r="T82" s="42" t="str">
        <f t="shared" si="26"/>
        <v>-</v>
      </c>
      <c r="U82" s="41">
        <f t="shared" si="27"/>
        <v>0</v>
      </c>
      <c r="V82" s="41">
        <f t="shared" si="28"/>
        <v>0</v>
      </c>
      <c r="W82" s="42">
        <f t="shared" si="29"/>
        <v>0</v>
      </c>
      <c r="X82" s="42">
        <f t="shared" si="31"/>
        <v>0</v>
      </c>
    </row>
    <row r="83" spans="2:24" x14ac:dyDescent="0.25">
      <c r="B83" s="72" t="s">
        <v>116</v>
      </c>
      <c r="C83" s="41">
        <v>3046</v>
      </c>
      <c r="D83" s="41">
        <v>3045</v>
      </c>
      <c r="E83" s="41">
        <v>1277</v>
      </c>
      <c r="F83" s="41">
        <v>1549</v>
      </c>
      <c r="G83" s="41">
        <v>1697</v>
      </c>
      <c r="H83" s="42">
        <f t="shared" si="20"/>
        <v>9.5545513234344792E-2</v>
      </c>
      <c r="I83" s="42">
        <f t="shared" si="21"/>
        <v>-0.44269293924466335</v>
      </c>
      <c r="J83" s="41">
        <f t="shared" si="22"/>
        <v>148</v>
      </c>
      <c r="K83" s="41">
        <f t="shared" si="23"/>
        <v>-1348</v>
      </c>
      <c r="L83" s="42">
        <f t="shared" si="24"/>
        <v>4.8575926721053384E-3</v>
      </c>
      <c r="M83" s="42">
        <f t="shared" si="30"/>
        <v>4.8575926721053384E-3</v>
      </c>
      <c r="N83" s="41">
        <v>3042</v>
      </c>
      <c r="O83" s="41">
        <v>1350</v>
      </c>
      <c r="P83" s="41">
        <v>1644</v>
      </c>
      <c r="Q83" s="41">
        <v>1683</v>
      </c>
      <c r="R83" s="41">
        <v>1858</v>
      </c>
      <c r="S83" s="42">
        <f t="shared" si="25"/>
        <v>0.10398098633392761</v>
      </c>
      <c r="T83" s="42">
        <f t="shared" si="26"/>
        <v>-0.38921761998685078</v>
      </c>
      <c r="U83" s="41">
        <f t="shared" si="27"/>
        <v>175</v>
      </c>
      <c r="V83" s="41">
        <f t="shared" si="28"/>
        <v>-1184</v>
      </c>
      <c r="W83" s="42">
        <f t="shared" si="29"/>
        <v>5.1102499291771067E-3</v>
      </c>
      <c r="X83" s="42">
        <f t="shared" si="31"/>
        <v>0.36183057448880235</v>
      </c>
    </row>
    <row r="84" spans="2:24" x14ac:dyDescent="0.25">
      <c r="B84" s="72" t="s">
        <v>117</v>
      </c>
      <c r="C84" s="41">
        <v>1120</v>
      </c>
      <c r="D84" s="41">
        <v>1118</v>
      </c>
      <c r="E84" s="41">
        <v>0</v>
      </c>
      <c r="F84" s="41">
        <v>820</v>
      </c>
      <c r="G84" s="41">
        <v>886</v>
      </c>
      <c r="H84" s="42">
        <f t="shared" si="20"/>
        <v>8.0487804878048852E-2</v>
      </c>
      <c r="I84" s="42">
        <f t="shared" si="21"/>
        <v>-0.20751341681574242</v>
      </c>
      <c r="J84" s="41">
        <f t="shared" si="22"/>
        <v>66</v>
      </c>
      <c r="K84" s="41">
        <f t="shared" si="23"/>
        <v>-232</v>
      </c>
      <c r="L84" s="42">
        <f t="shared" si="24"/>
        <v>2.536138543008444E-3</v>
      </c>
      <c r="M84" s="42">
        <f t="shared" si="30"/>
        <v>2.536138543008444E-3</v>
      </c>
      <c r="N84" s="41">
        <v>1108</v>
      </c>
      <c r="O84" s="41">
        <v>0</v>
      </c>
      <c r="P84" s="41">
        <v>874</v>
      </c>
      <c r="Q84" s="41">
        <v>860</v>
      </c>
      <c r="R84" s="41">
        <v>856</v>
      </c>
      <c r="S84" s="42">
        <f t="shared" si="25"/>
        <v>-4.6511627906976605E-3</v>
      </c>
      <c r="T84" s="42">
        <f t="shared" si="26"/>
        <v>-0.22743682310469315</v>
      </c>
      <c r="U84" s="41">
        <f t="shared" si="27"/>
        <v>-4</v>
      </c>
      <c r="V84" s="41">
        <f t="shared" si="28"/>
        <v>-252</v>
      </c>
      <c r="W84" s="42">
        <f t="shared" si="29"/>
        <v>2.3543455002021547E-3</v>
      </c>
      <c r="X84" s="42">
        <f t="shared" si="31"/>
        <v>0.16669912366114897</v>
      </c>
    </row>
    <row r="85" spans="2:24" x14ac:dyDescent="0.25">
      <c r="B85" s="72" t="s">
        <v>118</v>
      </c>
      <c r="C85" s="41">
        <v>948</v>
      </c>
      <c r="D85" s="41">
        <v>943</v>
      </c>
      <c r="E85" s="41">
        <v>0</v>
      </c>
      <c r="F85" s="41">
        <v>252</v>
      </c>
      <c r="G85" s="41">
        <v>238</v>
      </c>
      <c r="H85" s="42">
        <f t="shared" si="20"/>
        <v>-5.555555555555558E-2</v>
      </c>
      <c r="I85" s="42">
        <f t="shared" si="21"/>
        <v>-0.7476139978791092</v>
      </c>
      <c r="J85" s="41">
        <f t="shared" si="22"/>
        <v>-14</v>
      </c>
      <c r="K85" s="41">
        <f t="shared" si="23"/>
        <v>-705</v>
      </c>
      <c r="L85" s="42">
        <f t="shared" si="24"/>
        <v>6.8126520681265209E-4</v>
      </c>
      <c r="M85" s="42">
        <f t="shared" si="30"/>
        <v>6.8126520681265209E-4</v>
      </c>
      <c r="N85" s="41">
        <v>950</v>
      </c>
      <c r="O85" s="41">
        <v>0</v>
      </c>
      <c r="P85" s="41">
        <v>306</v>
      </c>
      <c r="Q85" s="41">
        <v>239</v>
      </c>
      <c r="R85" s="41">
        <v>377</v>
      </c>
      <c r="S85" s="42">
        <f t="shared" si="25"/>
        <v>0.57740585774058584</v>
      </c>
      <c r="T85" s="42">
        <f t="shared" si="26"/>
        <v>-0.60315789473684212</v>
      </c>
      <c r="U85" s="41">
        <f t="shared" si="27"/>
        <v>138</v>
      </c>
      <c r="V85" s="41">
        <f t="shared" si="28"/>
        <v>-573</v>
      </c>
      <c r="W85" s="42">
        <f t="shared" si="29"/>
        <v>1.0369021653927714E-3</v>
      </c>
      <c r="X85" s="42">
        <f t="shared" si="31"/>
        <v>7.3417721518987344E-2</v>
      </c>
    </row>
    <row r="86" spans="2:24" x14ac:dyDescent="0.25">
      <c r="B86" s="72" t="s">
        <v>119</v>
      </c>
      <c r="C86" s="41">
        <v>978</v>
      </c>
      <c r="D86" s="41">
        <v>984</v>
      </c>
      <c r="E86" s="41">
        <v>0</v>
      </c>
      <c r="F86" s="41">
        <v>477</v>
      </c>
      <c r="G86" s="41">
        <v>573</v>
      </c>
      <c r="H86" s="42">
        <f t="shared" si="20"/>
        <v>0.20125786163522008</v>
      </c>
      <c r="I86" s="42">
        <f t="shared" si="21"/>
        <v>-0.41768292682926833</v>
      </c>
      <c r="J86" s="41">
        <f t="shared" si="22"/>
        <v>96</v>
      </c>
      <c r="K86" s="41">
        <f t="shared" si="23"/>
        <v>-411</v>
      </c>
      <c r="L86" s="42">
        <f t="shared" si="24"/>
        <v>1.6401889222842421E-3</v>
      </c>
      <c r="M86" s="42">
        <f t="shared" si="30"/>
        <v>1.6401889222842421E-3</v>
      </c>
      <c r="N86" s="41">
        <v>984</v>
      </c>
      <c r="O86" s="41">
        <v>0</v>
      </c>
      <c r="P86" s="41">
        <v>464</v>
      </c>
      <c r="Q86" s="41">
        <v>584</v>
      </c>
      <c r="R86" s="41">
        <v>625</v>
      </c>
      <c r="S86" s="42">
        <f t="shared" si="25"/>
        <v>7.0205479452054798E-2</v>
      </c>
      <c r="T86" s="42">
        <f t="shared" si="26"/>
        <v>-0.36483739837398377</v>
      </c>
      <c r="U86" s="41">
        <f t="shared" si="27"/>
        <v>41</v>
      </c>
      <c r="V86" s="41">
        <f t="shared" si="28"/>
        <v>-359</v>
      </c>
      <c r="W86" s="42">
        <f t="shared" si="29"/>
        <v>1.7190022635821807E-3</v>
      </c>
      <c r="X86" s="42">
        <f t="shared" si="31"/>
        <v>0.12171372930866602</v>
      </c>
    </row>
    <row r="87" spans="2:24" x14ac:dyDescent="0.25">
      <c r="B87" s="73" t="s">
        <v>106</v>
      </c>
      <c r="C87" s="67">
        <v>5027</v>
      </c>
      <c r="D87" s="67">
        <v>5041</v>
      </c>
      <c r="E87" s="67">
        <v>2757</v>
      </c>
      <c r="F87" s="67">
        <v>3171</v>
      </c>
      <c r="G87" s="67">
        <v>3272</v>
      </c>
      <c r="H87" s="68">
        <f t="shared" si="20"/>
        <v>3.1851151056448979E-2</v>
      </c>
      <c r="I87" s="68">
        <f t="shared" si="21"/>
        <v>-0.35092243602459827</v>
      </c>
      <c r="J87" s="67">
        <f t="shared" si="22"/>
        <v>101</v>
      </c>
      <c r="K87" s="67">
        <f t="shared" si="23"/>
        <v>-1769</v>
      </c>
      <c r="L87" s="68">
        <f t="shared" si="24"/>
        <v>9.3659653642478892E-3</v>
      </c>
      <c r="M87" s="68">
        <v>1.386939076236845E-2</v>
      </c>
      <c r="N87" s="67">
        <v>5013</v>
      </c>
      <c r="O87" s="67">
        <v>2801</v>
      </c>
      <c r="P87" s="67">
        <v>3207</v>
      </c>
      <c r="Q87" s="67">
        <v>3257</v>
      </c>
      <c r="R87" s="67">
        <v>3592</v>
      </c>
      <c r="S87" s="68">
        <f t="shared" si="25"/>
        <v>0.10285538839422781</v>
      </c>
      <c r="T87" s="68">
        <f t="shared" si="26"/>
        <v>-0.28346299620985438</v>
      </c>
      <c r="U87" s="67">
        <f t="shared" si="27"/>
        <v>335</v>
      </c>
      <c r="V87" s="67">
        <f t="shared" si="28"/>
        <v>-1421</v>
      </c>
      <c r="W87" s="68">
        <f t="shared" si="29"/>
        <v>9.8794498092595086E-3</v>
      </c>
      <c r="X87" s="68">
        <f>R87/$R$87</f>
        <v>1</v>
      </c>
    </row>
    <row r="88" spans="2:24" x14ac:dyDescent="0.25">
      <c r="B88" s="74" t="s">
        <v>99</v>
      </c>
      <c r="C88" s="70">
        <v>1954</v>
      </c>
      <c r="D88" s="70">
        <v>1976</v>
      </c>
      <c r="E88" s="70">
        <v>1185</v>
      </c>
      <c r="F88" s="70">
        <v>1591</v>
      </c>
      <c r="G88" s="70">
        <v>1621</v>
      </c>
      <c r="H88" s="71">
        <f t="shared" si="20"/>
        <v>1.8856065367693242E-2</v>
      </c>
      <c r="I88" s="71">
        <f t="shared" si="21"/>
        <v>-0.17965587044534415</v>
      </c>
      <c r="J88" s="70">
        <f t="shared" si="22"/>
        <v>30</v>
      </c>
      <c r="K88" s="70">
        <f t="shared" si="23"/>
        <v>-355</v>
      </c>
      <c r="L88" s="71">
        <f t="shared" si="24"/>
        <v>4.6400457993416343E-3</v>
      </c>
      <c r="M88" s="71">
        <f t="shared" ref="M88:M100" si="32">G88/$G$6</f>
        <v>4.6400457993416343E-3</v>
      </c>
      <c r="N88" s="70">
        <v>1978</v>
      </c>
      <c r="O88" s="70">
        <v>1357</v>
      </c>
      <c r="P88" s="70">
        <v>1578</v>
      </c>
      <c r="Q88" s="70">
        <v>1628</v>
      </c>
      <c r="R88" s="70">
        <v>1664</v>
      </c>
      <c r="S88" s="71">
        <f t="shared" si="25"/>
        <v>2.2113022113022129E-2</v>
      </c>
      <c r="T88" s="71">
        <f t="shared" si="26"/>
        <v>-0.15874620829120323</v>
      </c>
      <c r="U88" s="70">
        <f t="shared" si="27"/>
        <v>36</v>
      </c>
      <c r="V88" s="70">
        <f t="shared" si="28"/>
        <v>-314</v>
      </c>
      <c r="W88" s="71">
        <f t="shared" si="29"/>
        <v>4.5766716265611979E-3</v>
      </c>
      <c r="X88" s="71">
        <f t="shared" ref="X88:X100" si="33">R88/$R$87</f>
        <v>0.46325167037861914</v>
      </c>
    </row>
    <row r="89" spans="2:24" x14ac:dyDescent="0.25">
      <c r="B89" s="72" t="s">
        <v>110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2" t="str">
        <f t="shared" si="20"/>
        <v>-</v>
      </c>
      <c r="I89" s="42" t="str">
        <f t="shared" si="21"/>
        <v>-</v>
      </c>
      <c r="J89" s="41">
        <f t="shared" si="22"/>
        <v>0</v>
      </c>
      <c r="K89" s="41">
        <f t="shared" si="23"/>
        <v>0</v>
      </c>
      <c r="L89" s="42">
        <f t="shared" si="24"/>
        <v>0</v>
      </c>
      <c r="M89" s="42">
        <f t="shared" si="32"/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2" t="str">
        <f t="shared" si="25"/>
        <v>-</v>
      </c>
      <c r="T89" s="42" t="str">
        <f t="shared" si="26"/>
        <v>-</v>
      </c>
      <c r="U89" s="41">
        <f t="shared" si="27"/>
        <v>0</v>
      </c>
      <c r="V89" s="41">
        <f t="shared" si="28"/>
        <v>0</v>
      </c>
      <c r="W89" s="42">
        <f t="shared" si="29"/>
        <v>0</v>
      </c>
      <c r="X89" s="42">
        <f t="shared" si="33"/>
        <v>0</v>
      </c>
    </row>
    <row r="90" spans="2:24" x14ac:dyDescent="0.25">
      <c r="B90" s="72" t="s">
        <v>111</v>
      </c>
      <c r="C90" s="41">
        <v>1182</v>
      </c>
      <c r="D90" s="41">
        <v>1200</v>
      </c>
      <c r="E90" s="41">
        <v>0</v>
      </c>
      <c r="F90" s="41">
        <v>0</v>
      </c>
      <c r="G90" s="41">
        <v>1110</v>
      </c>
      <c r="H90" s="42" t="str">
        <f t="shared" si="20"/>
        <v>-</v>
      </c>
      <c r="I90" s="42">
        <f t="shared" si="21"/>
        <v>-7.4999999999999956E-2</v>
      </c>
      <c r="J90" s="41">
        <f t="shared" si="22"/>
        <v>1110</v>
      </c>
      <c r="K90" s="41">
        <f t="shared" si="23"/>
        <v>-90</v>
      </c>
      <c r="L90" s="42">
        <f t="shared" si="24"/>
        <v>3.1773293258909401E-3</v>
      </c>
      <c r="M90" s="42">
        <f t="shared" si="32"/>
        <v>3.1773293258909401E-3</v>
      </c>
      <c r="N90" s="41">
        <v>1200</v>
      </c>
      <c r="O90" s="41">
        <v>0</v>
      </c>
      <c r="P90" s="41">
        <v>0</v>
      </c>
      <c r="Q90" s="41">
        <v>1110</v>
      </c>
      <c r="R90" s="41">
        <v>1110</v>
      </c>
      <c r="S90" s="42">
        <f t="shared" si="25"/>
        <v>0</v>
      </c>
      <c r="T90" s="42">
        <f t="shared" si="26"/>
        <v>-7.4999999999999956E-2</v>
      </c>
      <c r="U90" s="41">
        <f t="shared" si="27"/>
        <v>0</v>
      </c>
      <c r="V90" s="41">
        <f t="shared" si="28"/>
        <v>-90</v>
      </c>
      <c r="W90" s="42">
        <f t="shared" si="29"/>
        <v>3.0529480201219529E-3</v>
      </c>
      <c r="X90" s="42">
        <f t="shared" si="33"/>
        <v>0.30902004454342985</v>
      </c>
    </row>
    <row r="91" spans="2:24" x14ac:dyDescent="0.25">
      <c r="B91" s="72" t="s">
        <v>116</v>
      </c>
      <c r="C91" s="41">
        <v>772</v>
      </c>
      <c r="D91" s="41">
        <v>776</v>
      </c>
      <c r="E91" s="41">
        <v>320</v>
      </c>
      <c r="F91" s="41">
        <v>481</v>
      </c>
      <c r="G91" s="41">
        <v>511</v>
      </c>
      <c r="H91" s="42">
        <f t="shared" si="20"/>
        <v>6.2370062370062263E-2</v>
      </c>
      <c r="I91" s="42">
        <f t="shared" si="21"/>
        <v>-0.34149484536082475</v>
      </c>
      <c r="J91" s="41">
        <f t="shared" si="22"/>
        <v>30</v>
      </c>
      <c r="K91" s="41">
        <f t="shared" si="23"/>
        <v>-265</v>
      </c>
      <c r="L91" s="42">
        <f t="shared" si="24"/>
        <v>1.4627164734506942E-3</v>
      </c>
      <c r="M91" s="42">
        <f t="shared" si="32"/>
        <v>1.4627164734506942E-3</v>
      </c>
      <c r="N91" s="41">
        <v>778</v>
      </c>
      <c r="O91" s="41">
        <v>247</v>
      </c>
      <c r="P91" s="41">
        <v>468</v>
      </c>
      <c r="Q91" s="41">
        <v>518</v>
      </c>
      <c r="R91" s="41">
        <v>554</v>
      </c>
      <c r="S91" s="42">
        <f t="shared" si="25"/>
        <v>6.9498069498069581E-2</v>
      </c>
      <c r="T91" s="42">
        <f t="shared" si="26"/>
        <v>-0.28791773778920304</v>
      </c>
      <c r="U91" s="41">
        <f t="shared" si="27"/>
        <v>36</v>
      </c>
      <c r="V91" s="41">
        <f t="shared" si="28"/>
        <v>-224</v>
      </c>
      <c r="W91" s="42">
        <f t="shared" si="29"/>
        <v>1.523723606439245E-3</v>
      </c>
      <c r="X91" s="42">
        <f t="shared" si="33"/>
        <v>0.15423162583518932</v>
      </c>
    </row>
    <row r="92" spans="2:24" x14ac:dyDescent="0.25">
      <c r="B92" s="72" t="s">
        <v>112</v>
      </c>
      <c r="C92" s="41">
        <v>333</v>
      </c>
      <c r="D92" s="41">
        <v>333</v>
      </c>
      <c r="E92" s="41">
        <v>0</v>
      </c>
      <c r="F92" s="41">
        <v>0</v>
      </c>
      <c r="G92" s="41">
        <v>333</v>
      </c>
      <c r="H92" s="42" t="str">
        <f t="shared" si="20"/>
        <v>-</v>
      </c>
      <c r="I92" s="42">
        <f t="shared" si="21"/>
        <v>0</v>
      </c>
      <c r="J92" s="41">
        <f t="shared" si="22"/>
        <v>333</v>
      </c>
      <c r="K92" s="41">
        <f t="shared" si="23"/>
        <v>0</v>
      </c>
      <c r="L92" s="42">
        <f t="shared" si="24"/>
        <v>9.5319879776728208E-4</v>
      </c>
      <c r="M92" s="42">
        <f t="shared" si="32"/>
        <v>9.5319879776728208E-4</v>
      </c>
      <c r="N92" s="41">
        <v>333</v>
      </c>
      <c r="O92" s="41">
        <v>0</v>
      </c>
      <c r="P92" s="41">
        <v>0</v>
      </c>
      <c r="Q92" s="41">
        <v>333</v>
      </c>
      <c r="R92" s="41">
        <v>333</v>
      </c>
      <c r="S92" s="42">
        <f t="shared" si="25"/>
        <v>0</v>
      </c>
      <c r="T92" s="42">
        <f t="shared" si="26"/>
        <v>0</v>
      </c>
      <c r="U92" s="41">
        <f t="shared" si="27"/>
        <v>0</v>
      </c>
      <c r="V92" s="41">
        <f t="shared" si="28"/>
        <v>0</v>
      </c>
      <c r="W92" s="42">
        <f t="shared" si="29"/>
        <v>9.1588440603658592E-4</v>
      </c>
      <c r="X92" s="42">
        <f t="shared" si="33"/>
        <v>9.2706013363028958E-2</v>
      </c>
    </row>
    <row r="93" spans="2:24" x14ac:dyDescent="0.25">
      <c r="B93" s="72" t="s">
        <v>113</v>
      </c>
      <c r="C93" s="41">
        <v>168</v>
      </c>
      <c r="D93" s="41">
        <v>168</v>
      </c>
      <c r="E93" s="41">
        <v>0</v>
      </c>
      <c r="F93" s="41">
        <v>0</v>
      </c>
      <c r="G93" s="41">
        <v>84</v>
      </c>
      <c r="H93" s="42" t="str">
        <f t="shared" si="20"/>
        <v>-</v>
      </c>
      <c r="I93" s="42">
        <f t="shared" si="21"/>
        <v>-0.5</v>
      </c>
      <c r="J93" s="41">
        <f t="shared" si="22"/>
        <v>84</v>
      </c>
      <c r="K93" s="41">
        <f t="shared" si="23"/>
        <v>-84</v>
      </c>
      <c r="L93" s="42">
        <f t="shared" si="24"/>
        <v>2.4044654358093602E-4</v>
      </c>
      <c r="M93" s="42">
        <f t="shared" si="32"/>
        <v>2.4044654358093602E-4</v>
      </c>
      <c r="N93" s="41">
        <v>168</v>
      </c>
      <c r="O93" s="41">
        <v>0</v>
      </c>
      <c r="P93" s="41">
        <v>0</v>
      </c>
      <c r="Q93" s="41">
        <v>87</v>
      </c>
      <c r="R93" s="41">
        <v>87</v>
      </c>
      <c r="S93" s="42">
        <f t="shared" si="25"/>
        <v>0</v>
      </c>
      <c r="T93" s="42">
        <f t="shared" si="26"/>
        <v>-0.4821428571428571</v>
      </c>
      <c r="U93" s="41">
        <f t="shared" si="27"/>
        <v>0</v>
      </c>
      <c r="V93" s="41">
        <f t="shared" si="28"/>
        <v>-81</v>
      </c>
      <c r="W93" s="42">
        <f t="shared" si="29"/>
        <v>2.3928511509063954E-4</v>
      </c>
      <c r="X93" s="42">
        <f t="shared" si="33"/>
        <v>2.4220489977728285E-2</v>
      </c>
    </row>
    <row r="94" spans="2:24" x14ac:dyDescent="0.25">
      <c r="B94" s="72" t="s">
        <v>114</v>
      </c>
      <c r="C94" s="41">
        <v>271</v>
      </c>
      <c r="D94" s="41">
        <v>275</v>
      </c>
      <c r="E94" s="41">
        <v>0</v>
      </c>
      <c r="F94" s="41">
        <v>0</v>
      </c>
      <c r="G94" s="41">
        <v>94</v>
      </c>
      <c r="H94" s="42" t="str">
        <f t="shared" si="20"/>
        <v>-</v>
      </c>
      <c r="I94" s="42">
        <f t="shared" si="21"/>
        <v>-0.6581818181818182</v>
      </c>
      <c r="J94" s="41">
        <f t="shared" si="22"/>
        <v>94</v>
      </c>
      <c r="K94" s="41">
        <f t="shared" si="23"/>
        <v>-181</v>
      </c>
      <c r="L94" s="42">
        <f t="shared" si="24"/>
        <v>2.6907113210247605E-4</v>
      </c>
      <c r="M94" s="42">
        <f t="shared" si="32"/>
        <v>2.6907113210247605E-4</v>
      </c>
      <c r="N94" s="41">
        <v>277</v>
      </c>
      <c r="O94" s="41">
        <v>0</v>
      </c>
      <c r="P94" s="41">
        <v>0</v>
      </c>
      <c r="Q94" s="41">
        <v>98</v>
      </c>
      <c r="R94" s="41">
        <v>134</v>
      </c>
      <c r="S94" s="42">
        <f t="shared" si="25"/>
        <v>0.36734693877551017</v>
      </c>
      <c r="T94" s="42">
        <f t="shared" si="26"/>
        <v>-0.51624548736462095</v>
      </c>
      <c r="U94" s="41">
        <f t="shared" si="27"/>
        <v>36</v>
      </c>
      <c r="V94" s="41">
        <f t="shared" si="28"/>
        <v>-143</v>
      </c>
      <c r="W94" s="42">
        <f t="shared" si="29"/>
        <v>3.6855408531201954E-4</v>
      </c>
      <c r="X94" s="42">
        <f t="shared" si="33"/>
        <v>3.7305122494432075E-2</v>
      </c>
    </row>
    <row r="95" spans="2:24" x14ac:dyDescent="0.25">
      <c r="B95" s="74" t="s">
        <v>100</v>
      </c>
      <c r="C95" s="70">
        <v>3073</v>
      </c>
      <c r="D95" s="70">
        <v>3065</v>
      </c>
      <c r="E95" s="70">
        <v>1572</v>
      </c>
      <c r="F95" s="70">
        <v>1579</v>
      </c>
      <c r="G95" s="70">
        <v>1651</v>
      </c>
      <c r="H95" s="71">
        <f t="shared" si="20"/>
        <v>4.5598480050665025E-2</v>
      </c>
      <c r="I95" s="71">
        <f t="shared" si="21"/>
        <v>-0.46133768352365412</v>
      </c>
      <c r="J95" s="70">
        <f t="shared" si="22"/>
        <v>72</v>
      </c>
      <c r="K95" s="70">
        <f t="shared" si="23"/>
        <v>-1414</v>
      </c>
      <c r="L95" s="71">
        <f t="shared" si="24"/>
        <v>4.7259195649062549E-3</v>
      </c>
      <c r="M95" s="71">
        <f t="shared" si="32"/>
        <v>4.7259195649062549E-3</v>
      </c>
      <c r="N95" s="70">
        <v>3035</v>
      </c>
      <c r="O95" s="70">
        <v>1444</v>
      </c>
      <c r="P95" s="70">
        <v>1629</v>
      </c>
      <c r="Q95" s="70">
        <v>1629</v>
      </c>
      <c r="R95" s="70">
        <v>1928</v>
      </c>
      <c r="S95" s="71">
        <f t="shared" si="25"/>
        <v>0.18354818907305104</v>
      </c>
      <c r="T95" s="71">
        <f t="shared" si="26"/>
        <v>-0.36474464579901156</v>
      </c>
      <c r="U95" s="70">
        <f t="shared" si="27"/>
        <v>299</v>
      </c>
      <c r="V95" s="70">
        <f t="shared" si="28"/>
        <v>-1107</v>
      </c>
      <c r="W95" s="71">
        <f t="shared" si="29"/>
        <v>5.3027781826983107E-3</v>
      </c>
      <c r="X95" s="71">
        <f t="shared" si="33"/>
        <v>0.53674832962138086</v>
      </c>
    </row>
    <row r="96" spans="2:24" x14ac:dyDescent="0.25">
      <c r="B96" s="72" t="s">
        <v>115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2" t="str">
        <f t="shared" si="20"/>
        <v>-</v>
      </c>
      <c r="I96" s="42" t="str">
        <f t="shared" si="21"/>
        <v>-</v>
      </c>
      <c r="J96" s="41">
        <f t="shared" si="22"/>
        <v>0</v>
      </c>
      <c r="K96" s="41">
        <f t="shared" si="23"/>
        <v>0</v>
      </c>
      <c r="L96" s="42">
        <f t="shared" si="24"/>
        <v>0</v>
      </c>
      <c r="M96" s="42">
        <f t="shared" si="32"/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2" t="str">
        <f t="shared" si="25"/>
        <v>-</v>
      </c>
      <c r="T96" s="42" t="str">
        <f t="shared" si="26"/>
        <v>-</v>
      </c>
      <c r="U96" s="41">
        <f t="shared" si="27"/>
        <v>0</v>
      </c>
      <c r="V96" s="41">
        <f t="shared" si="28"/>
        <v>0</v>
      </c>
      <c r="W96" s="42">
        <f t="shared" si="29"/>
        <v>0</v>
      </c>
      <c r="X96" s="42">
        <f t="shared" si="33"/>
        <v>0</v>
      </c>
    </row>
    <row r="97" spans="2:24" x14ac:dyDescent="0.25">
      <c r="B97" s="72" t="s">
        <v>116</v>
      </c>
      <c r="C97" s="41">
        <v>3073</v>
      </c>
      <c r="D97" s="41">
        <v>3065</v>
      </c>
      <c r="E97" s="41">
        <v>1572</v>
      </c>
      <c r="F97" s="41">
        <v>1579</v>
      </c>
      <c r="G97" s="41">
        <v>1651</v>
      </c>
      <c r="H97" s="42">
        <f t="shared" si="20"/>
        <v>4.5598480050665025E-2</v>
      </c>
      <c r="I97" s="42">
        <f t="shared" si="21"/>
        <v>-0.46133768352365412</v>
      </c>
      <c r="J97" s="41">
        <f t="shared" si="22"/>
        <v>72</v>
      </c>
      <c r="K97" s="41">
        <f t="shared" si="23"/>
        <v>-1414</v>
      </c>
      <c r="L97" s="42">
        <f t="shared" si="24"/>
        <v>4.7259195649062549E-3</v>
      </c>
      <c r="M97" s="42">
        <f t="shared" si="32"/>
        <v>4.7259195649062549E-3</v>
      </c>
      <c r="N97" s="41">
        <v>3035</v>
      </c>
      <c r="O97" s="41">
        <v>1444</v>
      </c>
      <c r="P97" s="41">
        <v>1629</v>
      </c>
      <c r="Q97" s="41">
        <v>1629</v>
      </c>
      <c r="R97" s="41">
        <v>1928</v>
      </c>
      <c r="S97" s="42">
        <f t="shared" si="25"/>
        <v>0.18354818907305104</v>
      </c>
      <c r="T97" s="42">
        <f t="shared" si="26"/>
        <v>-0.36474464579901156</v>
      </c>
      <c r="U97" s="41">
        <f t="shared" si="27"/>
        <v>299</v>
      </c>
      <c r="V97" s="41">
        <f t="shared" si="28"/>
        <v>-1107</v>
      </c>
      <c r="W97" s="42">
        <f t="shared" si="29"/>
        <v>5.3027781826983107E-3</v>
      </c>
      <c r="X97" s="42">
        <f t="shared" si="33"/>
        <v>0.53674832962138086</v>
      </c>
    </row>
    <row r="98" spans="2:24" x14ac:dyDescent="0.25">
      <c r="B98" s="72" t="s">
        <v>117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2" t="str">
        <f t="shared" si="20"/>
        <v>-</v>
      </c>
      <c r="I98" s="42" t="str">
        <f t="shared" si="21"/>
        <v>-</v>
      </c>
      <c r="J98" s="41">
        <f t="shared" si="22"/>
        <v>0</v>
      </c>
      <c r="K98" s="41">
        <f t="shared" si="23"/>
        <v>0</v>
      </c>
      <c r="L98" s="42">
        <f t="shared" si="24"/>
        <v>0</v>
      </c>
      <c r="M98" s="42">
        <f t="shared" si="32"/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2" t="str">
        <f t="shared" si="25"/>
        <v>-</v>
      </c>
      <c r="T98" s="42" t="str">
        <f t="shared" si="26"/>
        <v>-</v>
      </c>
      <c r="U98" s="41">
        <f t="shared" si="27"/>
        <v>0</v>
      </c>
      <c r="V98" s="41">
        <f t="shared" si="28"/>
        <v>0</v>
      </c>
      <c r="W98" s="42">
        <f t="shared" si="29"/>
        <v>0</v>
      </c>
      <c r="X98" s="42">
        <f t="shared" si="33"/>
        <v>0</v>
      </c>
    </row>
    <row r="99" spans="2:24" x14ac:dyDescent="0.25">
      <c r="B99" s="72" t="s">
        <v>118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2" t="str">
        <f t="shared" si="20"/>
        <v>-</v>
      </c>
      <c r="I99" s="42" t="str">
        <f t="shared" si="21"/>
        <v>-</v>
      </c>
      <c r="J99" s="41">
        <f t="shared" si="22"/>
        <v>0</v>
      </c>
      <c r="K99" s="41">
        <f t="shared" si="23"/>
        <v>0</v>
      </c>
      <c r="L99" s="42">
        <f t="shared" si="24"/>
        <v>0</v>
      </c>
      <c r="M99" s="42">
        <f t="shared" si="32"/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2" t="str">
        <f t="shared" si="25"/>
        <v>-</v>
      </c>
      <c r="T99" s="42" t="str">
        <f t="shared" si="26"/>
        <v>-</v>
      </c>
      <c r="U99" s="41">
        <f t="shared" si="27"/>
        <v>0</v>
      </c>
      <c r="V99" s="41">
        <f t="shared" si="28"/>
        <v>0</v>
      </c>
      <c r="W99" s="42">
        <f t="shared" si="29"/>
        <v>0</v>
      </c>
      <c r="X99" s="42">
        <f t="shared" si="33"/>
        <v>0</v>
      </c>
    </row>
    <row r="100" spans="2:24" x14ac:dyDescent="0.25">
      <c r="B100" s="72" t="s">
        <v>119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2" t="str">
        <f t="shared" si="20"/>
        <v>-</v>
      </c>
      <c r="I100" s="42" t="str">
        <f t="shared" si="21"/>
        <v>-</v>
      </c>
      <c r="J100" s="41">
        <f t="shared" si="22"/>
        <v>0</v>
      </c>
      <c r="K100" s="41">
        <f t="shared" si="23"/>
        <v>0</v>
      </c>
      <c r="L100" s="42">
        <f t="shared" si="24"/>
        <v>0</v>
      </c>
      <c r="M100" s="42">
        <f t="shared" si="32"/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2" t="str">
        <f t="shared" si="25"/>
        <v>-</v>
      </c>
      <c r="T100" s="42" t="str">
        <f t="shared" si="26"/>
        <v>-</v>
      </c>
      <c r="U100" s="41">
        <f t="shared" si="27"/>
        <v>0</v>
      </c>
      <c r="V100" s="41">
        <f t="shared" si="28"/>
        <v>0</v>
      </c>
      <c r="W100" s="42">
        <f t="shared" si="29"/>
        <v>0</v>
      </c>
      <c r="X100" s="42">
        <f t="shared" si="33"/>
        <v>0</v>
      </c>
    </row>
    <row r="101" spans="2:24" x14ac:dyDescent="0.25">
      <c r="B101" s="73" t="s">
        <v>107</v>
      </c>
      <c r="C101" s="67">
        <v>746</v>
      </c>
      <c r="D101" s="67">
        <v>745</v>
      </c>
      <c r="E101" s="67">
        <v>395</v>
      </c>
      <c r="F101" s="67">
        <v>582</v>
      </c>
      <c r="G101" s="67">
        <v>717</v>
      </c>
      <c r="H101" s="68">
        <f t="shared" si="20"/>
        <v>0.231958762886598</v>
      </c>
      <c r="I101" s="68">
        <f t="shared" si="21"/>
        <v>-3.7583892617449655E-2</v>
      </c>
      <c r="J101" s="67">
        <f t="shared" si="22"/>
        <v>135</v>
      </c>
      <c r="K101" s="67">
        <f t="shared" si="23"/>
        <v>-28</v>
      </c>
      <c r="L101" s="68">
        <f t="shared" si="24"/>
        <v>2.0523829969944182E-3</v>
      </c>
      <c r="M101" s="68">
        <v>2.1506018698288481E-3</v>
      </c>
      <c r="N101" s="67">
        <v>749</v>
      </c>
      <c r="O101" s="67">
        <v>430</v>
      </c>
      <c r="P101" s="67">
        <v>596</v>
      </c>
      <c r="Q101" s="67">
        <v>717</v>
      </c>
      <c r="R101" s="67">
        <v>798</v>
      </c>
      <c r="S101" s="68">
        <f t="shared" si="25"/>
        <v>0.11297071129707104</v>
      </c>
      <c r="T101" s="68">
        <f t="shared" si="26"/>
        <v>6.5420560747663448E-2</v>
      </c>
      <c r="U101" s="67">
        <f t="shared" si="27"/>
        <v>81</v>
      </c>
      <c r="V101" s="67">
        <f t="shared" si="28"/>
        <v>49</v>
      </c>
      <c r="W101" s="68">
        <f t="shared" si="29"/>
        <v>2.1948220901417282E-3</v>
      </c>
      <c r="X101" s="68">
        <f>R101/$R$101</f>
        <v>1</v>
      </c>
    </row>
    <row r="102" spans="2:24" x14ac:dyDescent="0.25">
      <c r="B102" s="74" t="s">
        <v>99</v>
      </c>
      <c r="C102" s="70">
        <v>255</v>
      </c>
      <c r="D102" s="70">
        <v>252</v>
      </c>
      <c r="E102" s="70">
        <v>164</v>
      </c>
      <c r="F102" s="70">
        <v>243</v>
      </c>
      <c r="G102" s="70">
        <v>312</v>
      </c>
      <c r="H102" s="71">
        <f t="shared" si="20"/>
        <v>0.28395061728395055</v>
      </c>
      <c r="I102" s="71">
        <f t="shared" si="21"/>
        <v>0.23809523809523814</v>
      </c>
      <c r="J102" s="70">
        <f t="shared" si="22"/>
        <v>69</v>
      </c>
      <c r="K102" s="70">
        <f t="shared" si="23"/>
        <v>60</v>
      </c>
      <c r="L102" s="71">
        <f t="shared" si="24"/>
        <v>8.9308716187204808E-4</v>
      </c>
      <c r="M102" s="71">
        <f t="shared" ref="M102:M114" si="34">G102/$G$6</f>
        <v>8.9308716187204808E-4</v>
      </c>
      <c r="N102" s="70">
        <v>243</v>
      </c>
      <c r="O102" s="70">
        <v>197</v>
      </c>
      <c r="P102" s="70">
        <v>265</v>
      </c>
      <c r="Q102" s="70">
        <v>312</v>
      </c>
      <c r="R102" s="70">
        <v>325</v>
      </c>
      <c r="S102" s="71">
        <f t="shared" si="25"/>
        <v>4.1666666666666741E-2</v>
      </c>
      <c r="T102" s="71">
        <f t="shared" si="26"/>
        <v>0.33744855967078191</v>
      </c>
      <c r="U102" s="70">
        <f t="shared" si="27"/>
        <v>13</v>
      </c>
      <c r="V102" s="70">
        <f t="shared" si="28"/>
        <v>82</v>
      </c>
      <c r="W102" s="71">
        <f t="shared" si="29"/>
        <v>8.9388117706273396E-4</v>
      </c>
      <c r="X102" s="71">
        <f t="shared" ref="X102:X114" si="35">R102/$R$101</f>
        <v>0.40726817042606517</v>
      </c>
    </row>
    <row r="103" spans="2:24" x14ac:dyDescent="0.25">
      <c r="B103" s="72" t="s">
        <v>110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2" t="str">
        <f t="shared" si="20"/>
        <v>-</v>
      </c>
      <c r="I103" s="42" t="str">
        <f t="shared" si="21"/>
        <v>-</v>
      </c>
      <c r="J103" s="41">
        <f t="shared" si="22"/>
        <v>0</v>
      </c>
      <c r="K103" s="41">
        <f t="shared" si="23"/>
        <v>0</v>
      </c>
      <c r="L103" s="42">
        <f t="shared" si="24"/>
        <v>0</v>
      </c>
      <c r="M103" s="42">
        <f t="shared" si="34"/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2" t="str">
        <f t="shared" si="25"/>
        <v>-</v>
      </c>
      <c r="T103" s="42" t="str">
        <f t="shared" si="26"/>
        <v>-</v>
      </c>
      <c r="U103" s="41">
        <f t="shared" si="27"/>
        <v>0</v>
      </c>
      <c r="V103" s="41">
        <f t="shared" si="28"/>
        <v>0</v>
      </c>
      <c r="W103" s="42">
        <f t="shared" si="29"/>
        <v>0</v>
      </c>
      <c r="X103" s="42">
        <f t="shared" si="35"/>
        <v>0</v>
      </c>
    </row>
    <row r="104" spans="2:24" x14ac:dyDescent="0.25">
      <c r="B104" s="72" t="s">
        <v>111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2" t="str">
        <f t="shared" si="20"/>
        <v>-</v>
      </c>
      <c r="I104" s="42" t="str">
        <f t="shared" si="21"/>
        <v>-</v>
      </c>
      <c r="J104" s="41">
        <f t="shared" si="22"/>
        <v>0</v>
      </c>
      <c r="K104" s="41">
        <f t="shared" si="23"/>
        <v>0</v>
      </c>
      <c r="L104" s="42">
        <f t="shared" si="24"/>
        <v>0</v>
      </c>
      <c r="M104" s="42">
        <f t="shared" si="34"/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2" t="str">
        <f t="shared" si="25"/>
        <v>-</v>
      </c>
      <c r="T104" s="42" t="str">
        <f t="shared" si="26"/>
        <v>-</v>
      </c>
      <c r="U104" s="41">
        <f t="shared" si="27"/>
        <v>0</v>
      </c>
      <c r="V104" s="41">
        <f t="shared" si="28"/>
        <v>0</v>
      </c>
      <c r="W104" s="42">
        <f t="shared" si="29"/>
        <v>0</v>
      </c>
      <c r="X104" s="42">
        <f t="shared" si="35"/>
        <v>0</v>
      </c>
    </row>
    <row r="105" spans="2:24" x14ac:dyDescent="0.25">
      <c r="B105" s="72" t="s">
        <v>116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2" t="str">
        <f t="shared" si="20"/>
        <v>-</v>
      </c>
      <c r="I105" s="42" t="str">
        <f t="shared" si="21"/>
        <v>-</v>
      </c>
      <c r="J105" s="41">
        <f t="shared" si="22"/>
        <v>0</v>
      </c>
      <c r="K105" s="41">
        <f t="shared" si="23"/>
        <v>0</v>
      </c>
      <c r="L105" s="42">
        <f t="shared" si="24"/>
        <v>0</v>
      </c>
      <c r="M105" s="42">
        <f t="shared" si="34"/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2" t="str">
        <f t="shared" si="25"/>
        <v>-</v>
      </c>
      <c r="T105" s="42" t="str">
        <f t="shared" si="26"/>
        <v>-</v>
      </c>
      <c r="U105" s="41">
        <f t="shared" si="27"/>
        <v>0</v>
      </c>
      <c r="V105" s="41">
        <f t="shared" si="28"/>
        <v>0</v>
      </c>
      <c r="W105" s="42">
        <f t="shared" si="29"/>
        <v>0</v>
      </c>
      <c r="X105" s="42">
        <f t="shared" si="35"/>
        <v>0</v>
      </c>
    </row>
    <row r="106" spans="2:24" x14ac:dyDescent="0.25">
      <c r="B106" s="72" t="s">
        <v>112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2" t="str">
        <f t="shared" si="20"/>
        <v>-</v>
      </c>
      <c r="I106" s="42" t="str">
        <f t="shared" si="21"/>
        <v>-</v>
      </c>
      <c r="J106" s="41">
        <f t="shared" si="22"/>
        <v>0</v>
      </c>
      <c r="K106" s="41">
        <f t="shared" si="23"/>
        <v>0</v>
      </c>
      <c r="L106" s="42">
        <f t="shared" si="24"/>
        <v>0</v>
      </c>
      <c r="M106" s="42">
        <f t="shared" si="34"/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2" t="str">
        <f t="shared" si="25"/>
        <v>-</v>
      </c>
      <c r="T106" s="42" t="str">
        <f t="shared" si="26"/>
        <v>-</v>
      </c>
      <c r="U106" s="41">
        <f t="shared" si="27"/>
        <v>0</v>
      </c>
      <c r="V106" s="41">
        <f t="shared" si="28"/>
        <v>0</v>
      </c>
      <c r="W106" s="42">
        <f t="shared" si="29"/>
        <v>0</v>
      </c>
      <c r="X106" s="42">
        <f t="shared" si="35"/>
        <v>0</v>
      </c>
    </row>
    <row r="107" spans="2:24" x14ac:dyDescent="0.25">
      <c r="B107" s="72" t="s">
        <v>113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2" t="str">
        <f t="shared" si="20"/>
        <v>-</v>
      </c>
      <c r="I107" s="42" t="str">
        <f t="shared" si="21"/>
        <v>-</v>
      </c>
      <c r="J107" s="41">
        <f t="shared" si="22"/>
        <v>0</v>
      </c>
      <c r="K107" s="41">
        <f t="shared" si="23"/>
        <v>0</v>
      </c>
      <c r="L107" s="42">
        <f t="shared" si="24"/>
        <v>0</v>
      </c>
      <c r="M107" s="42">
        <f t="shared" si="34"/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2" t="str">
        <f t="shared" si="25"/>
        <v>-</v>
      </c>
      <c r="T107" s="42" t="str">
        <f t="shared" si="26"/>
        <v>-</v>
      </c>
      <c r="U107" s="41">
        <f t="shared" si="27"/>
        <v>0</v>
      </c>
      <c r="V107" s="41">
        <f t="shared" si="28"/>
        <v>0</v>
      </c>
      <c r="W107" s="42">
        <f t="shared" si="29"/>
        <v>0</v>
      </c>
      <c r="X107" s="42">
        <f t="shared" si="35"/>
        <v>0</v>
      </c>
    </row>
    <row r="108" spans="2:24" x14ac:dyDescent="0.25">
      <c r="B108" s="72" t="s">
        <v>114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2" t="str">
        <f t="shared" si="20"/>
        <v>-</v>
      </c>
      <c r="I108" s="42" t="str">
        <f t="shared" si="21"/>
        <v>-</v>
      </c>
      <c r="J108" s="41">
        <f t="shared" si="22"/>
        <v>0</v>
      </c>
      <c r="K108" s="41">
        <f t="shared" si="23"/>
        <v>0</v>
      </c>
      <c r="L108" s="42">
        <f t="shared" si="24"/>
        <v>0</v>
      </c>
      <c r="M108" s="42">
        <f t="shared" si="34"/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2" t="str">
        <f t="shared" si="25"/>
        <v>-</v>
      </c>
      <c r="T108" s="42" t="str">
        <f t="shared" si="26"/>
        <v>-</v>
      </c>
      <c r="U108" s="41">
        <f t="shared" si="27"/>
        <v>0</v>
      </c>
      <c r="V108" s="41">
        <f t="shared" si="28"/>
        <v>0</v>
      </c>
      <c r="W108" s="42">
        <f t="shared" si="29"/>
        <v>0</v>
      </c>
      <c r="X108" s="42">
        <f t="shared" si="35"/>
        <v>0</v>
      </c>
    </row>
    <row r="109" spans="2:24" x14ac:dyDescent="0.25">
      <c r="B109" s="74" t="s">
        <v>100</v>
      </c>
      <c r="C109" s="70">
        <v>491</v>
      </c>
      <c r="D109" s="70">
        <v>493</v>
      </c>
      <c r="E109" s="70">
        <v>231</v>
      </c>
      <c r="F109" s="70">
        <v>339</v>
      </c>
      <c r="G109" s="70">
        <v>405</v>
      </c>
      <c r="H109" s="71">
        <f t="shared" si="20"/>
        <v>0.19469026548672574</v>
      </c>
      <c r="I109" s="71">
        <f t="shared" si="21"/>
        <v>-0.17849898580121704</v>
      </c>
      <c r="J109" s="70">
        <f t="shared" si="22"/>
        <v>66</v>
      </c>
      <c r="K109" s="70">
        <f t="shared" si="23"/>
        <v>-88</v>
      </c>
      <c r="L109" s="71">
        <f t="shared" si="24"/>
        <v>1.1592958351223702E-3</v>
      </c>
      <c r="M109" s="71">
        <f t="shared" si="34"/>
        <v>1.1592958351223702E-3</v>
      </c>
      <c r="N109" s="70">
        <v>506</v>
      </c>
      <c r="O109" s="70">
        <v>233</v>
      </c>
      <c r="P109" s="70">
        <v>331</v>
      </c>
      <c r="Q109" s="70">
        <v>405</v>
      </c>
      <c r="R109" s="70">
        <v>473</v>
      </c>
      <c r="S109" s="71">
        <f t="shared" si="25"/>
        <v>0.16790123456790118</v>
      </c>
      <c r="T109" s="71">
        <f t="shared" si="26"/>
        <v>-6.5217391304347783E-2</v>
      </c>
      <c r="U109" s="70">
        <f t="shared" si="27"/>
        <v>68</v>
      </c>
      <c r="V109" s="70">
        <f t="shared" si="28"/>
        <v>-33</v>
      </c>
      <c r="W109" s="71">
        <f t="shared" si="29"/>
        <v>1.3009409130789944E-3</v>
      </c>
      <c r="X109" s="71">
        <f t="shared" si="35"/>
        <v>0.59273182957393489</v>
      </c>
    </row>
    <row r="110" spans="2:24" x14ac:dyDescent="0.25">
      <c r="B110" s="72" t="s">
        <v>115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2" t="str">
        <f t="shared" si="20"/>
        <v>-</v>
      </c>
      <c r="I110" s="42" t="str">
        <f t="shared" si="21"/>
        <v>-</v>
      </c>
      <c r="J110" s="41">
        <f t="shared" si="22"/>
        <v>0</v>
      </c>
      <c r="K110" s="41">
        <f t="shared" si="23"/>
        <v>0</v>
      </c>
      <c r="L110" s="42">
        <f t="shared" si="24"/>
        <v>0</v>
      </c>
      <c r="M110" s="42">
        <f t="shared" si="34"/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2" t="str">
        <f t="shared" si="25"/>
        <v>-</v>
      </c>
      <c r="T110" s="42" t="str">
        <f t="shared" si="26"/>
        <v>-</v>
      </c>
      <c r="U110" s="41">
        <f t="shared" si="27"/>
        <v>0</v>
      </c>
      <c r="V110" s="41">
        <f t="shared" si="28"/>
        <v>0</v>
      </c>
      <c r="W110" s="42">
        <f t="shared" si="29"/>
        <v>0</v>
      </c>
      <c r="X110" s="42">
        <f t="shared" si="35"/>
        <v>0</v>
      </c>
    </row>
    <row r="111" spans="2:24" x14ac:dyDescent="0.25">
      <c r="B111" s="72" t="s">
        <v>116</v>
      </c>
      <c r="C111" s="41">
        <v>491</v>
      </c>
      <c r="D111" s="41">
        <v>493</v>
      </c>
      <c r="E111" s="41">
        <v>231</v>
      </c>
      <c r="F111" s="41">
        <v>339</v>
      </c>
      <c r="G111" s="41">
        <v>405</v>
      </c>
      <c r="H111" s="42">
        <f t="shared" si="20"/>
        <v>0.19469026548672574</v>
      </c>
      <c r="I111" s="42">
        <f t="shared" si="21"/>
        <v>-0.17849898580121704</v>
      </c>
      <c r="J111" s="41">
        <f t="shared" si="22"/>
        <v>66</v>
      </c>
      <c r="K111" s="41">
        <f t="shared" si="23"/>
        <v>-88</v>
      </c>
      <c r="L111" s="42">
        <f t="shared" si="24"/>
        <v>1.1592958351223702E-3</v>
      </c>
      <c r="M111" s="42">
        <f t="shared" si="34"/>
        <v>1.1592958351223702E-3</v>
      </c>
      <c r="N111" s="41">
        <v>506</v>
      </c>
      <c r="O111" s="41">
        <v>233</v>
      </c>
      <c r="P111" s="41">
        <v>331</v>
      </c>
      <c r="Q111" s="41">
        <v>405</v>
      </c>
      <c r="R111" s="41">
        <v>473</v>
      </c>
      <c r="S111" s="42">
        <f t="shared" si="25"/>
        <v>0.16790123456790118</v>
      </c>
      <c r="T111" s="42">
        <f t="shared" si="26"/>
        <v>-6.5217391304347783E-2</v>
      </c>
      <c r="U111" s="41">
        <f t="shared" si="27"/>
        <v>68</v>
      </c>
      <c r="V111" s="41">
        <f t="shared" si="28"/>
        <v>-33</v>
      </c>
      <c r="W111" s="42">
        <f t="shared" si="29"/>
        <v>1.3009409130789944E-3</v>
      </c>
      <c r="X111" s="42">
        <f t="shared" si="35"/>
        <v>0.59273182957393489</v>
      </c>
    </row>
    <row r="112" spans="2:24" x14ac:dyDescent="0.25">
      <c r="B112" s="72" t="s">
        <v>117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2" t="str">
        <f t="shared" si="20"/>
        <v>-</v>
      </c>
      <c r="I112" s="42" t="str">
        <f t="shared" si="21"/>
        <v>-</v>
      </c>
      <c r="J112" s="41">
        <f t="shared" si="22"/>
        <v>0</v>
      </c>
      <c r="K112" s="41">
        <f t="shared" si="23"/>
        <v>0</v>
      </c>
      <c r="L112" s="42">
        <f t="shared" si="24"/>
        <v>0</v>
      </c>
      <c r="M112" s="42">
        <f t="shared" si="34"/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2" t="str">
        <f t="shared" si="25"/>
        <v>-</v>
      </c>
      <c r="T112" s="42" t="str">
        <f t="shared" si="26"/>
        <v>-</v>
      </c>
      <c r="U112" s="41">
        <f t="shared" si="27"/>
        <v>0</v>
      </c>
      <c r="V112" s="41">
        <f t="shared" si="28"/>
        <v>0</v>
      </c>
      <c r="W112" s="42">
        <f t="shared" si="29"/>
        <v>0</v>
      </c>
      <c r="X112" s="42">
        <f t="shared" si="35"/>
        <v>0</v>
      </c>
    </row>
    <row r="113" spans="2:24" x14ac:dyDescent="0.25">
      <c r="B113" s="72" t="s">
        <v>118</v>
      </c>
      <c r="C113" s="41">
        <v>201</v>
      </c>
      <c r="D113" s="41">
        <v>199</v>
      </c>
      <c r="E113" s="41">
        <v>0</v>
      </c>
      <c r="F113" s="41">
        <v>123</v>
      </c>
      <c r="G113" s="41">
        <v>112</v>
      </c>
      <c r="H113" s="42">
        <f t="shared" si="20"/>
        <v>-8.9430894308943132E-2</v>
      </c>
      <c r="I113" s="42">
        <f t="shared" si="21"/>
        <v>-0.43718592964824121</v>
      </c>
      <c r="J113" s="41">
        <f t="shared" si="22"/>
        <v>-11</v>
      </c>
      <c r="K113" s="41">
        <f t="shared" si="23"/>
        <v>-87</v>
      </c>
      <c r="L113" s="42">
        <f t="shared" si="24"/>
        <v>3.2059539144124803E-4</v>
      </c>
      <c r="M113" s="42">
        <f t="shared" si="34"/>
        <v>3.2059539144124803E-4</v>
      </c>
      <c r="N113" s="41">
        <v>201</v>
      </c>
      <c r="O113" s="41">
        <v>0</v>
      </c>
      <c r="P113" s="41">
        <v>127</v>
      </c>
      <c r="Q113" s="41">
        <v>109</v>
      </c>
      <c r="R113" s="41">
        <v>0</v>
      </c>
      <c r="S113" s="42">
        <f t="shared" si="25"/>
        <v>-1</v>
      </c>
      <c r="T113" s="42">
        <f t="shared" si="26"/>
        <v>-1</v>
      </c>
      <c r="U113" s="41">
        <f t="shared" si="27"/>
        <v>-109</v>
      </c>
      <c r="V113" s="41">
        <f t="shared" si="28"/>
        <v>-201</v>
      </c>
      <c r="W113" s="42">
        <f t="shared" si="29"/>
        <v>0</v>
      </c>
      <c r="X113" s="42">
        <f t="shared" si="35"/>
        <v>0</v>
      </c>
    </row>
    <row r="114" spans="2:24" x14ac:dyDescent="0.25">
      <c r="B114" s="72" t="s">
        <v>119</v>
      </c>
      <c r="C114" s="41">
        <v>290</v>
      </c>
      <c r="D114" s="41">
        <v>294</v>
      </c>
      <c r="E114" s="41">
        <v>0</v>
      </c>
      <c r="F114" s="41">
        <v>216</v>
      </c>
      <c r="G114" s="41">
        <v>293</v>
      </c>
      <c r="H114" s="42">
        <f t="shared" si="20"/>
        <v>0.3564814814814814</v>
      </c>
      <c r="I114" s="42">
        <f t="shared" si="21"/>
        <v>-3.4013605442176909E-3</v>
      </c>
      <c r="J114" s="41">
        <f t="shared" si="22"/>
        <v>77</v>
      </c>
      <c r="K114" s="41">
        <f t="shared" si="23"/>
        <v>-1</v>
      </c>
      <c r="L114" s="42">
        <f t="shared" si="24"/>
        <v>8.3870044368112206E-4</v>
      </c>
      <c r="M114" s="42">
        <f t="shared" si="34"/>
        <v>8.3870044368112206E-4</v>
      </c>
      <c r="N114" s="41">
        <v>305</v>
      </c>
      <c r="O114" s="41">
        <v>0</v>
      </c>
      <c r="P114" s="41">
        <v>204</v>
      </c>
      <c r="Q114" s="41">
        <v>296</v>
      </c>
      <c r="R114" s="41">
        <v>0</v>
      </c>
      <c r="S114" s="42">
        <f t="shared" si="25"/>
        <v>-1</v>
      </c>
      <c r="T114" s="42">
        <f t="shared" si="26"/>
        <v>-1</v>
      </c>
      <c r="U114" s="41">
        <f t="shared" si="27"/>
        <v>-296</v>
      </c>
      <c r="V114" s="41">
        <f t="shared" si="28"/>
        <v>-305</v>
      </c>
      <c r="W114" s="42">
        <f t="shared" si="29"/>
        <v>0</v>
      </c>
      <c r="X114" s="42">
        <f t="shared" si="35"/>
        <v>0</v>
      </c>
    </row>
    <row r="115" spans="2:24" ht="6.95" customHeight="1" x14ac:dyDescent="0.25">
      <c r="B115" s="44"/>
      <c r="C115" s="45"/>
      <c r="D115" s="45"/>
      <c r="E115" s="45"/>
      <c r="F115" s="46"/>
      <c r="G115" s="45"/>
      <c r="H115" s="47"/>
      <c r="I115" s="47"/>
      <c r="J115" s="45"/>
      <c r="K115" s="47"/>
      <c r="L115" s="47"/>
      <c r="M115" s="47"/>
      <c r="N115" s="45"/>
      <c r="O115" s="45"/>
      <c r="P115" s="45"/>
      <c r="Q115" s="45"/>
      <c r="R115" s="47"/>
      <c r="S115" s="47"/>
      <c r="T115" s="47"/>
      <c r="U115" s="47"/>
      <c r="V115" s="47"/>
    </row>
    <row r="116" spans="2:24" ht="15" customHeight="1" x14ac:dyDescent="0.25">
      <c r="B116" s="49" t="s">
        <v>108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0CCF3-868F-44CF-ACC1-3DBE52A359E6}">
  <dimension ref="A1:AE154"/>
  <sheetViews>
    <sheetView showGridLines="0" zoomScaleNormal="100" workbookViewId="0">
      <selection activeCell="H29" sqref="H2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5703125" style="1"/>
  </cols>
  <sheetData>
    <row r="1" spans="1:31" ht="30" customHeight="1" x14ac:dyDescent="0.25">
      <c r="B1" s="1" t="s">
        <v>430</v>
      </c>
      <c r="G1" s="226"/>
      <c r="H1" s="226"/>
      <c r="I1" s="226"/>
      <c r="K1" s="226"/>
    </row>
    <row r="3" spans="1:31" s="4" customFormat="1" ht="25.5" customHeight="1" thickBot="1" x14ac:dyDescent="0.3">
      <c r="B3" s="52" t="s">
        <v>431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534</v>
      </c>
      <c r="D5" s="243" t="s">
        <v>529</v>
      </c>
      <c r="E5" s="243" t="s">
        <v>530</v>
      </c>
      <c r="F5" s="244" t="str">
        <f>CONCATENATE("%/s total Tenerife ",RIGHT(E5,4))</f>
        <v>%/s total Tenerife 2020</v>
      </c>
      <c r="G5" s="243" t="s">
        <v>531</v>
      </c>
      <c r="H5" s="244" t="str">
        <f>CONCATENATE("var. ",RIGHT(G5,2),"/",RIGHT(E5,2))</f>
        <v>var. 21/20</v>
      </c>
      <c r="I5" s="244" t="str">
        <f>CONCATENATE("dif. ",RIGHT(G5,2),"/",RIGHT(E5,2))</f>
        <v>dif. 21/20</v>
      </c>
      <c r="J5" s="244" t="str">
        <f>CONCATENATE("%/s total Tenerife ",RIGHT(G5,4))</f>
        <v>%/s total Tenerife 2021</v>
      </c>
      <c r="K5" s="243" t="s">
        <v>532</v>
      </c>
      <c r="L5" s="244" t="str">
        <f>CONCATENATE("var. ",RIGHT(K5,2),"/",RIGHT(G5,2))</f>
        <v>var. 22/21</v>
      </c>
      <c r="M5" s="244" t="str">
        <f>CONCATENATE("dif. ",RIGHT(K5,2),"/",RIGHT(G5,2))</f>
        <v>dif. 22/21</v>
      </c>
      <c r="N5" s="244" t="str">
        <f>CONCATENATE("%/s total Tenerife ",RIGHT(K5,4))</f>
        <v>%/s total Tenerife 2022</v>
      </c>
      <c r="O5" s="243" t="s">
        <v>533</v>
      </c>
      <c r="P5" s="244" t="str">
        <f>CONCATENATE("var. ",RIGHT(O5,2),"/",RIGHT(K5,2))</f>
        <v>var. 23/22</v>
      </c>
      <c r="Q5" s="244" t="str">
        <f>CONCATENATE("dif. ",RIGHT(O5,2),"/",RIGHT(K5,2))</f>
        <v>dif. 23/22</v>
      </c>
      <c r="R5" s="244" t="str">
        <f>CONCATENATE("var. ",RIGHT(O5,2),"/",RIGHT(D5,2))</f>
        <v>var. 23/19</v>
      </c>
      <c r="S5" s="244" t="str">
        <f>CONCATENATE("dif. ",RIGHT(O5,2),"/",RIGHT(D5,2))</f>
        <v>dif. 23/19</v>
      </c>
      <c r="T5" s="244" t="str">
        <f>CONCATENATE("%/s total Tenerife ",RIGHT(O5,4))</f>
        <v>%/s total Tenerife 2023</v>
      </c>
      <c r="AE5" s="1"/>
    </row>
    <row r="6" spans="1:31" ht="18.75" x14ac:dyDescent="0.3">
      <c r="A6" s="4"/>
      <c r="B6" s="227" t="s">
        <v>432</v>
      </c>
      <c r="C6" s="245">
        <v>425659</v>
      </c>
      <c r="D6" s="245">
        <v>437092</v>
      </c>
      <c r="E6" s="245">
        <v>162991</v>
      </c>
      <c r="F6" s="246">
        <f>E6/$E$6</f>
        <v>1</v>
      </c>
      <c r="G6" s="245">
        <v>227881</v>
      </c>
      <c r="H6" s="246">
        <f>G6/E6-1</f>
        <v>0.39812014160291054</v>
      </c>
      <c r="I6" s="245">
        <f>G6-E6</f>
        <v>64890</v>
      </c>
      <c r="J6" s="246">
        <f>G6/$G$6</f>
        <v>1</v>
      </c>
      <c r="K6" s="245">
        <v>401631</v>
      </c>
      <c r="L6" s="246">
        <f t="shared" ref="L6:L17" si="0">K6/G6-1</f>
        <v>0.76245935378552843</v>
      </c>
      <c r="M6" s="245">
        <f t="shared" ref="M6:M17" si="1">K6-G6</f>
        <v>173750</v>
      </c>
      <c r="N6" s="246">
        <f>K6/$K$6</f>
        <v>1</v>
      </c>
      <c r="O6" s="245">
        <v>426517</v>
      </c>
      <c r="P6" s="246">
        <f t="shared" ref="P6:P15" si="2">O6/K6-1</f>
        <v>6.1962348523893818E-2</v>
      </c>
      <c r="Q6" s="245">
        <f t="shared" ref="Q6:Q17" si="3">O6-K6</f>
        <v>24886</v>
      </c>
      <c r="R6" s="246">
        <f>O6/D6-1</f>
        <v>-2.4193991196361453E-2</v>
      </c>
      <c r="S6" s="245">
        <f>O6-D6</f>
        <v>-10575</v>
      </c>
      <c r="T6" s="246">
        <f>O6/$O$6</f>
        <v>1</v>
      </c>
      <c r="V6" s="109"/>
      <c r="W6" s="121"/>
      <c r="AE6" s="1" t="s">
        <v>411</v>
      </c>
    </row>
    <row r="7" spans="1:31" s="4" customFormat="1" x14ac:dyDescent="0.25">
      <c r="B7" s="256" t="s">
        <v>433</v>
      </c>
      <c r="C7" s="257">
        <v>356656</v>
      </c>
      <c r="D7" s="257">
        <v>375019</v>
      </c>
      <c r="E7" s="257">
        <v>146719</v>
      </c>
      <c r="F7" s="258">
        <f t="shared" ref="F7:F17" si="4">E7/$E$6</f>
        <v>0.90016626684908985</v>
      </c>
      <c r="G7" s="257">
        <v>200500</v>
      </c>
      <c r="H7" s="259">
        <f>G7/E7-1</f>
        <v>0.36655784186097229</v>
      </c>
      <c r="I7" s="260">
        <f>G7-E7</f>
        <v>53781</v>
      </c>
      <c r="J7" s="258">
        <f>G7/$G$6</f>
        <v>0.87984518235394793</v>
      </c>
      <c r="K7" s="257">
        <v>356182</v>
      </c>
      <c r="L7" s="259">
        <f t="shared" si="0"/>
        <v>0.77646882793017458</v>
      </c>
      <c r="M7" s="260">
        <f t="shared" si="1"/>
        <v>155682</v>
      </c>
      <c r="N7" s="258">
        <f>K7/$K$6</f>
        <v>0.88683891432683237</v>
      </c>
      <c r="O7" s="257">
        <v>376402</v>
      </c>
      <c r="P7" s="259">
        <f t="shared" si="2"/>
        <v>5.6768730592786865E-2</v>
      </c>
      <c r="Q7" s="260">
        <f t="shared" si="3"/>
        <v>20220</v>
      </c>
      <c r="R7" s="259">
        <f t="shared" ref="R7:R17" si="5">O7/D7-1</f>
        <v>3.6878131508004675E-3</v>
      </c>
      <c r="S7" s="260">
        <f t="shared" ref="S7:S17" si="6">O7-D7</f>
        <v>1383</v>
      </c>
      <c r="T7" s="258">
        <f>O7/$O$6</f>
        <v>0.88250175256789298</v>
      </c>
      <c r="V7" s="109"/>
      <c r="W7" s="121"/>
      <c r="AE7" s="1" t="s">
        <v>413</v>
      </c>
    </row>
    <row r="8" spans="1:31" s="4" customFormat="1" x14ac:dyDescent="0.25">
      <c r="B8" s="72" t="s">
        <v>119</v>
      </c>
      <c r="C8" s="247">
        <v>6659</v>
      </c>
      <c r="D8" s="247">
        <v>6322</v>
      </c>
      <c r="E8" s="247">
        <v>2136</v>
      </c>
      <c r="F8" s="248">
        <f t="shared" si="4"/>
        <v>1.310501806848231E-2</v>
      </c>
      <c r="G8" s="247">
        <v>699</v>
      </c>
      <c r="H8" s="249">
        <f t="shared" ref="H8:H17" si="7">G8/E8-1</f>
        <v>-0.672752808988764</v>
      </c>
      <c r="I8" s="250">
        <f t="shared" ref="I8:I17" si="8">G8-E8</f>
        <v>-1437</v>
      </c>
      <c r="J8" s="248">
        <f t="shared" ref="J8:J17" si="9">G8/$G$6</f>
        <v>3.0673904362364568E-3</v>
      </c>
      <c r="K8" s="247">
        <v>2092</v>
      </c>
      <c r="L8" s="249">
        <f t="shared" si="0"/>
        <v>1.9928469241773961</v>
      </c>
      <c r="M8" s="250">
        <f t="shared" si="1"/>
        <v>1393</v>
      </c>
      <c r="N8" s="248">
        <f t="shared" ref="N8:N17" si="10">K8/$K$6</f>
        <v>5.208761275897528E-3</v>
      </c>
      <c r="O8" s="247">
        <v>2826</v>
      </c>
      <c r="P8" s="249">
        <f t="shared" si="2"/>
        <v>0.35086042065009559</v>
      </c>
      <c r="Q8" s="250">
        <f t="shared" si="3"/>
        <v>734</v>
      </c>
      <c r="R8" s="249">
        <f t="shared" si="5"/>
        <v>-0.55298956026573864</v>
      </c>
      <c r="S8" s="250">
        <f t="shared" si="6"/>
        <v>-3496</v>
      </c>
      <c r="T8" s="248">
        <f t="shared" ref="T8:T17" si="11">O8/$O$6</f>
        <v>6.625761692968862E-3</v>
      </c>
      <c r="V8" s="109"/>
      <c r="W8" s="121"/>
      <c r="AE8" s="1"/>
    </row>
    <row r="9" spans="1:31" s="4" customFormat="1" x14ac:dyDescent="0.25">
      <c r="B9" s="72" t="s">
        <v>118</v>
      </c>
      <c r="C9" s="247">
        <v>10343</v>
      </c>
      <c r="D9" s="247">
        <v>7053</v>
      </c>
      <c r="E9" s="247">
        <v>1736</v>
      </c>
      <c r="F9" s="251">
        <f t="shared" si="4"/>
        <v>1.0650894834684123E-2</v>
      </c>
      <c r="G9" s="247">
        <v>1713</v>
      </c>
      <c r="H9" s="252">
        <f t="shared" si="7"/>
        <v>-1.3248847926267238E-2</v>
      </c>
      <c r="I9" s="253">
        <f t="shared" si="8"/>
        <v>-23</v>
      </c>
      <c r="J9" s="251">
        <f t="shared" si="9"/>
        <v>7.5170812836524324E-3</v>
      </c>
      <c r="K9" s="247">
        <v>6110</v>
      </c>
      <c r="L9" s="249">
        <f t="shared" si="0"/>
        <v>2.5668417980151781</v>
      </c>
      <c r="M9" s="250">
        <f t="shared" si="1"/>
        <v>4397</v>
      </c>
      <c r="N9" s="248">
        <f t="shared" si="10"/>
        <v>1.5212969118419644E-2</v>
      </c>
      <c r="O9" s="247">
        <v>8378</v>
      </c>
      <c r="P9" s="249">
        <f t="shared" si="2"/>
        <v>0.37119476268412432</v>
      </c>
      <c r="Q9" s="250">
        <f t="shared" si="3"/>
        <v>2268</v>
      </c>
      <c r="R9" s="249">
        <f t="shared" si="5"/>
        <v>0.18786332057280597</v>
      </c>
      <c r="S9" s="250">
        <f t="shared" si="6"/>
        <v>1325</v>
      </c>
      <c r="T9" s="248">
        <f t="shared" si="11"/>
        <v>1.9642827835701742E-2</v>
      </c>
      <c r="V9" s="109"/>
      <c r="W9" s="121"/>
      <c r="AE9" s="1"/>
    </row>
    <row r="10" spans="1:31" s="4" customFormat="1" x14ac:dyDescent="0.25">
      <c r="B10" s="72" t="s">
        <v>117</v>
      </c>
      <c r="C10" s="247">
        <v>57945</v>
      </c>
      <c r="D10" s="247">
        <v>52390</v>
      </c>
      <c r="E10" s="247">
        <v>12639</v>
      </c>
      <c r="F10" s="248">
        <f t="shared" si="4"/>
        <v>7.7544158879938152E-2</v>
      </c>
      <c r="G10" s="247">
        <v>20725</v>
      </c>
      <c r="H10" s="249">
        <f t="shared" si="7"/>
        <v>0.63976580425666585</v>
      </c>
      <c r="I10" s="250">
        <f t="shared" si="8"/>
        <v>8086</v>
      </c>
      <c r="J10" s="248">
        <f t="shared" si="9"/>
        <v>9.0946590545065181E-2</v>
      </c>
      <c r="K10" s="247">
        <v>41522</v>
      </c>
      <c r="L10" s="249">
        <f t="shared" si="0"/>
        <v>1.0034740651387213</v>
      </c>
      <c r="M10" s="250">
        <f t="shared" si="1"/>
        <v>20797</v>
      </c>
      <c r="N10" s="248">
        <f t="shared" si="10"/>
        <v>0.10338345396645179</v>
      </c>
      <c r="O10" s="247">
        <v>50777</v>
      </c>
      <c r="P10" s="249">
        <f t="shared" si="2"/>
        <v>0.22289388757766959</v>
      </c>
      <c r="Q10" s="250">
        <f t="shared" si="3"/>
        <v>9255</v>
      </c>
      <c r="R10" s="249">
        <f t="shared" si="5"/>
        <v>-3.0788318381370527E-2</v>
      </c>
      <c r="S10" s="250">
        <f t="shared" si="6"/>
        <v>-1613</v>
      </c>
      <c r="T10" s="248">
        <f>O10/$O$6</f>
        <v>0.11905035438212311</v>
      </c>
      <c r="V10" s="109"/>
      <c r="W10" s="121"/>
      <c r="AE10" s="1"/>
    </row>
    <row r="11" spans="1:31" s="4" customFormat="1" x14ac:dyDescent="0.25">
      <c r="B11" s="72" t="s">
        <v>434</v>
      </c>
      <c r="C11" s="247">
        <v>252618</v>
      </c>
      <c r="D11" s="247">
        <v>270866</v>
      </c>
      <c r="E11" s="247">
        <v>53632</v>
      </c>
      <c r="F11" s="251">
        <f t="shared" si="4"/>
        <v>0.32904884318766064</v>
      </c>
      <c r="G11" s="247">
        <v>131114</v>
      </c>
      <c r="H11" s="252">
        <f t="shared" si="7"/>
        <v>1.4446971957040571</v>
      </c>
      <c r="I11" s="253">
        <f t="shared" si="8"/>
        <v>77482</v>
      </c>
      <c r="J11" s="251">
        <f t="shared" si="9"/>
        <v>0.57536170194092529</v>
      </c>
      <c r="K11" s="247">
        <v>263562</v>
      </c>
      <c r="L11" s="249">
        <f t="shared" si="0"/>
        <v>1.0101743520905471</v>
      </c>
      <c r="M11" s="250">
        <f t="shared" si="1"/>
        <v>132448</v>
      </c>
      <c r="N11" s="248">
        <f t="shared" si="10"/>
        <v>0.65622922533370187</v>
      </c>
      <c r="O11" s="247">
        <v>275438</v>
      </c>
      <c r="P11" s="249">
        <f t="shared" si="2"/>
        <v>4.5059606468307312E-2</v>
      </c>
      <c r="Q11" s="250">
        <f t="shared" si="3"/>
        <v>11876</v>
      </c>
      <c r="R11" s="249">
        <f t="shared" si="5"/>
        <v>1.6879194878648418E-2</v>
      </c>
      <c r="S11" s="250">
        <f t="shared" si="6"/>
        <v>4572</v>
      </c>
      <c r="T11" s="248">
        <f t="shared" si="11"/>
        <v>0.64578434153855535</v>
      </c>
      <c r="V11" s="109"/>
      <c r="W11" s="121"/>
      <c r="AE11" s="1"/>
    </row>
    <row r="12" spans="1:31" s="4" customFormat="1" x14ac:dyDescent="0.25">
      <c r="B12" s="72" t="s">
        <v>435</v>
      </c>
      <c r="C12" s="247">
        <v>29091</v>
      </c>
      <c r="D12" s="247">
        <v>38388</v>
      </c>
      <c r="E12" s="247">
        <v>11576</v>
      </c>
      <c r="F12" s="248">
        <f t="shared" si="4"/>
        <v>7.102232638611948E-2</v>
      </c>
      <c r="G12" s="247">
        <v>46249</v>
      </c>
      <c r="H12" s="249">
        <f t="shared" si="7"/>
        <v>2.9952487906012442</v>
      </c>
      <c r="I12" s="250">
        <f t="shared" si="8"/>
        <v>34673</v>
      </c>
      <c r="J12" s="248">
        <f t="shared" si="9"/>
        <v>0.2029524181480685</v>
      </c>
      <c r="K12" s="247">
        <v>42896</v>
      </c>
      <c r="L12" s="249">
        <f t="shared" si="0"/>
        <v>-7.2498864840320865E-2</v>
      </c>
      <c r="M12" s="250">
        <f t="shared" si="1"/>
        <v>-3353</v>
      </c>
      <c r="N12" s="248">
        <f t="shared" si="10"/>
        <v>0.10680450463236155</v>
      </c>
      <c r="O12" s="247">
        <v>38983</v>
      </c>
      <c r="P12" s="249">
        <f t="shared" si="2"/>
        <v>-9.1220626631853818E-2</v>
      </c>
      <c r="Q12" s="250">
        <f t="shared" si="3"/>
        <v>-3913</v>
      </c>
      <c r="R12" s="249">
        <f t="shared" si="5"/>
        <v>1.5499635302698822E-2</v>
      </c>
      <c r="S12" s="250">
        <f t="shared" si="6"/>
        <v>595</v>
      </c>
      <c r="T12" s="248">
        <f t="shared" si="11"/>
        <v>9.1398467118543922E-2</v>
      </c>
      <c r="V12" s="109"/>
      <c r="W12" s="121"/>
      <c r="AE12" s="1"/>
    </row>
    <row r="13" spans="1:31" s="4" customFormat="1" x14ac:dyDescent="0.25">
      <c r="B13" s="256" t="s">
        <v>436</v>
      </c>
      <c r="C13" s="257">
        <v>69003</v>
      </c>
      <c r="D13" s="257">
        <v>62073</v>
      </c>
      <c r="E13" s="257">
        <v>14470</v>
      </c>
      <c r="F13" s="258">
        <f t="shared" si="4"/>
        <v>8.8777907982649354E-2</v>
      </c>
      <c r="G13" s="257">
        <v>27381</v>
      </c>
      <c r="H13" s="259">
        <f t="shared" si="7"/>
        <v>0.89225984796129931</v>
      </c>
      <c r="I13" s="260">
        <f t="shared" si="8"/>
        <v>12911</v>
      </c>
      <c r="J13" s="258">
        <f t="shared" si="9"/>
        <v>0.12015481764605211</v>
      </c>
      <c r="K13" s="257">
        <v>45449</v>
      </c>
      <c r="L13" s="259">
        <f t="shared" si="0"/>
        <v>0.65987363500237395</v>
      </c>
      <c r="M13" s="260">
        <f t="shared" si="1"/>
        <v>18068</v>
      </c>
      <c r="N13" s="258">
        <f t="shared" si="10"/>
        <v>0.11316108567316766</v>
      </c>
      <c r="O13" s="257">
        <v>50123</v>
      </c>
      <c r="P13" s="259">
        <f t="shared" si="2"/>
        <v>0.10284054654667862</v>
      </c>
      <c r="Q13" s="260">
        <f t="shared" si="3"/>
        <v>4674</v>
      </c>
      <c r="R13" s="259">
        <f t="shared" si="5"/>
        <v>-0.19251526428559917</v>
      </c>
      <c r="S13" s="260">
        <f t="shared" si="6"/>
        <v>-11950</v>
      </c>
      <c r="T13" s="258">
        <f t="shared" si="11"/>
        <v>0.11751700401156343</v>
      </c>
      <c r="V13" s="109"/>
      <c r="W13" s="121"/>
      <c r="AE13" s="1"/>
    </row>
    <row r="14" spans="1:31" s="4" customFormat="1" x14ac:dyDescent="0.25">
      <c r="B14" s="72" t="s">
        <v>119</v>
      </c>
      <c r="C14" s="247">
        <v>4585</v>
      </c>
      <c r="D14" s="247">
        <v>5305</v>
      </c>
      <c r="E14" s="247">
        <v>767</v>
      </c>
      <c r="F14" s="248">
        <f t="shared" si="4"/>
        <v>4.70578130080802E-3</v>
      </c>
      <c r="G14" s="247">
        <v>3600</v>
      </c>
      <c r="H14" s="249">
        <f t="shared" si="7"/>
        <v>3.6936114732724903</v>
      </c>
      <c r="I14" s="250">
        <f t="shared" si="8"/>
        <v>2833</v>
      </c>
      <c r="J14" s="248">
        <f t="shared" si="9"/>
        <v>1.5797718984908789E-2</v>
      </c>
      <c r="K14" s="247">
        <v>3332</v>
      </c>
      <c r="L14" s="249">
        <f t="shared" si="0"/>
        <v>-7.4444444444444424E-2</v>
      </c>
      <c r="M14" s="250">
        <f t="shared" si="1"/>
        <v>-268</v>
      </c>
      <c r="N14" s="248">
        <f t="shared" si="10"/>
        <v>8.2961723572134629E-3</v>
      </c>
      <c r="O14" s="247">
        <v>4750</v>
      </c>
      <c r="P14" s="249">
        <f t="shared" si="2"/>
        <v>0.42557022809123657</v>
      </c>
      <c r="Q14" s="250">
        <f t="shared" si="3"/>
        <v>1418</v>
      </c>
      <c r="R14" s="249">
        <f t="shared" si="5"/>
        <v>-0.10461828463713474</v>
      </c>
      <c r="S14" s="250">
        <f t="shared" si="6"/>
        <v>-555</v>
      </c>
      <c r="T14" s="248">
        <f t="shared" si="11"/>
        <v>1.113671905223004E-2</v>
      </c>
      <c r="V14" s="109"/>
      <c r="W14" s="121"/>
      <c r="AE14" s="1"/>
    </row>
    <row r="15" spans="1:31" s="4" customFormat="1" x14ac:dyDescent="0.25">
      <c r="B15" s="72" t="s">
        <v>118</v>
      </c>
      <c r="C15" s="247">
        <v>13549</v>
      </c>
      <c r="D15" s="247">
        <v>15872</v>
      </c>
      <c r="E15" s="247">
        <v>924</v>
      </c>
      <c r="F15" s="248">
        <f t="shared" si="4"/>
        <v>5.669024670073808E-3</v>
      </c>
      <c r="G15" s="247">
        <v>2529</v>
      </c>
      <c r="H15" s="249">
        <f t="shared" si="7"/>
        <v>1.7370129870129869</v>
      </c>
      <c r="I15" s="250">
        <f t="shared" si="8"/>
        <v>1605</v>
      </c>
      <c r="J15" s="248">
        <f t="shared" si="9"/>
        <v>1.1097897586898425E-2</v>
      </c>
      <c r="K15" s="247">
        <v>7124</v>
      </c>
      <c r="L15" s="249">
        <f>K15/G15-1</f>
        <v>1.8169236852510875</v>
      </c>
      <c r="M15" s="250">
        <f t="shared" si="1"/>
        <v>4595</v>
      </c>
      <c r="N15" s="248">
        <f t="shared" si="10"/>
        <v>1.7737674631689286E-2</v>
      </c>
      <c r="O15" s="247">
        <v>13637</v>
      </c>
      <c r="P15" s="249">
        <f t="shared" si="2"/>
        <v>0.91423357664233573</v>
      </c>
      <c r="Q15" s="250">
        <f t="shared" si="3"/>
        <v>6513</v>
      </c>
      <c r="R15" s="249">
        <f t="shared" si="5"/>
        <v>-0.14081401209677424</v>
      </c>
      <c r="S15" s="250">
        <f t="shared" si="6"/>
        <v>-2235</v>
      </c>
      <c r="T15" s="248">
        <f t="shared" si="11"/>
        <v>3.197293425584443E-2</v>
      </c>
      <c r="V15" s="109"/>
      <c r="W15" s="121"/>
      <c r="AE15" s="1"/>
    </row>
    <row r="16" spans="1:31" s="4" customFormat="1" x14ac:dyDescent="0.25">
      <c r="B16" s="72" t="s">
        <v>117</v>
      </c>
      <c r="C16" s="247">
        <v>50716</v>
      </c>
      <c r="D16" s="247">
        <v>40348</v>
      </c>
      <c r="E16" s="247">
        <v>5564</v>
      </c>
      <c r="F16" s="248">
        <f>E16/$E$6</f>
        <v>3.4136854182132755E-2</v>
      </c>
      <c r="G16" s="247">
        <v>20290</v>
      </c>
      <c r="H16" s="249">
        <f>G16/E16-1</f>
        <v>2.6466570812365204</v>
      </c>
      <c r="I16" s="250">
        <f>G16-E16</f>
        <v>14726</v>
      </c>
      <c r="J16" s="248">
        <f>G16/$G$6</f>
        <v>8.9037699501055376E-2</v>
      </c>
      <c r="K16" s="247">
        <v>33510</v>
      </c>
      <c r="L16" s="249">
        <f>K16/G16-1</f>
        <v>0.65155248891079354</v>
      </c>
      <c r="M16" s="250">
        <f>K16-G16</f>
        <v>13220</v>
      </c>
      <c r="N16" s="248">
        <f>K16/$K$6</f>
        <v>8.3434794624916903E-2</v>
      </c>
      <c r="O16" s="247">
        <v>30374</v>
      </c>
      <c r="P16" s="249">
        <f>O16/K16-1</f>
        <v>-9.3584004774694085E-2</v>
      </c>
      <c r="Q16" s="250">
        <f>O16-K16</f>
        <v>-3136</v>
      </c>
      <c r="R16" s="249">
        <f t="shared" si="5"/>
        <v>-0.24719936551997623</v>
      </c>
      <c r="S16" s="250">
        <f t="shared" si="6"/>
        <v>-9974</v>
      </c>
      <c r="T16" s="248">
        <f>O16/$O$6</f>
        <v>7.1214043051038997E-2</v>
      </c>
      <c r="V16" s="109"/>
      <c r="W16" s="121"/>
      <c r="AE16" s="1"/>
    </row>
    <row r="17" spans="2:31" s="4" customFormat="1" x14ac:dyDescent="0.25">
      <c r="B17" s="72" t="s">
        <v>115</v>
      </c>
      <c r="C17" s="247">
        <v>153</v>
      </c>
      <c r="D17" s="247">
        <v>548</v>
      </c>
      <c r="E17" s="247">
        <v>706</v>
      </c>
      <c r="F17" s="248">
        <f t="shared" si="4"/>
        <v>4.3315275076537966E-3</v>
      </c>
      <c r="G17" s="247">
        <v>962</v>
      </c>
      <c r="H17" s="249">
        <f t="shared" si="7"/>
        <v>0.36260623229461753</v>
      </c>
      <c r="I17" s="250">
        <f t="shared" si="8"/>
        <v>256</v>
      </c>
      <c r="J17" s="248">
        <f t="shared" si="9"/>
        <v>4.2215015731895157E-3</v>
      </c>
      <c r="K17" s="247">
        <v>1483</v>
      </c>
      <c r="L17" s="249">
        <f t="shared" si="0"/>
        <v>0.54158004158004158</v>
      </c>
      <c r="M17" s="250">
        <f t="shared" si="1"/>
        <v>521</v>
      </c>
      <c r="N17" s="248">
        <f t="shared" si="10"/>
        <v>3.6924440593480083E-3</v>
      </c>
      <c r="O17" s="247">
        <v>1362</v>
      </c>
      <c r="P17" s="249">
        <f>O17/K17-1</f>
        <v>-8.1591368846931855E-2</v>
      </c>
      <c r="Q17" s="250">
        <f t="shared" si="3"/>
        <v>-121</v>
      </c>
      <c r="R17" s="249">
        <f t="shared" si="5"/>
        <v>1.4854014598540144</v>
      </c>
      <c r="S17" s="250">
        <f t="shared" si="6"/>
        <v>814</v>
      </c>
      <c r="T17" s="248">
        <f t="shared" si="11"/>
        <v>3.1933076524499611E-3</v>
      </c>
      <c r="V17" s="109"/>
      <c r="W17" s="121"/>
      <c r="AE17" s="1"/>
    </row>
    <row r="18" spans="2:31" s="4" customFormat="1" ht="7.5" customHeight="1" x14ac:dyDescent="0.25"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AE18" s="1" t="s">
        <v>418</v>
      </c>
    </row>
    <row r="19" spans="2:31" s="4" customFormat="1" x14ac:dyDescent="0.25">
      <c r="B19" s="50" t="s">
        <v>419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AE19" s="1" t="s">
        <v>420</v>
      </c>
    </row>
    <row r="20" spans="2:31" s="4" customFormat="1" x14ac:dyDescent="0.25">
      <c r="AE20" s="1"/>
    </row>
    <row r="24" spans="2:31" x14ac:dyDescent="0.25">
      <c r="AA24" t="str">
        <f>CONCATENATE("Hoteles: 
",FIXED(O7,0)," viajeros 
cuota: ",FIXED(T7*100,1),"%")</f>
        <v>Hoteles: 
376,402 viajeros 
cuota: 88.3%</v>
      </c>
    </row>
    <row r="25" spans="2:31" x14ac:dyDescent="0.25">
      <c r="AA25" t="str">
        <f>CONCATENATE("Apartamentos: 
",FIXED(O13,0)," viajeros
cuota: ",FIXED(T13*100,1),"%")</f>
        <v>Apartamentos: 
50,123 viajeros
cuota: 11.8%</v>
      </c>
    </row>
    <row r="43" spans="2:31" s="4" customFormat="1" ht="15.75" hidden="1" customHeight="1" thickBot="1" x14ac:dyDescent="0.3">
      <c r="B43" s="322" t="s">
        <v>421</v>
      </c>
      <c r="C43" s="322"/>
      <c r="D43" s="322"/>
      <c r="E43" s="322"/>
      <c r="F43" s="322"/>
      <c r="G43" s="322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53"/>
      <c r="AE43" s="1"/>
    </row>
    <row r="44" spans="2:31" s="4" customFormat="1" ht="6" hidden="1" customHeight="1" thickBot="1" x14ac:dyDescent="0.3">
      <c r="AE44" s="1"/>
    </row>
    <row r="45" spans="2:31" s="4" customFormat="1" ht="30" hidden="1" x14ac:dyDescent="0.25">
      <c r="C45" s="24"/>
      <c r="D45" s="24"/>
      <c r="E45" s="24"/>
      <c r="F45" s="24"/>
      <c r="G45" s="24"/>
      <c r="H45" s="24"/>
      <c r="I45" s="24"/>
      <c r="J45" s="24"/>
      <c r="K45" s="56">
        <v>2020</v>
      </c>
      <c r="L45" s="56"/>
      <c r="M45" s="56"/>
      <c r="N45" s="56" t="s">
        <v>422</v>
      </c>
      <c r="O45" s="56">
        <v>2021</v>
      </c>
      <c r="P45" s="56" t="s">
        <v>422</v>
      </c>
      <c r="Q45" s="56" t="s">
        <v>423</v>
      </c>
      <c r="R45" s="56" t="s">
        <v>424</v>
      </c>
      <c r="S45" s="56" t="s">
        <v>425</v>
      </c>
      <c r="T45" s="24"/>
      <c r="AE45" s="1"/>
    </row>
    <row r="46" spans="2:31" s="4" customFormat="1" ht="18.75" hidden="1" x14ac:dyDescent="0.3">
      <c r="B46" s="227" t="s">
        <v>409</v>
      </c>
      <c r="C46" s="228"/>
      <c r="D46" s="228"/>
      <c r="E46" s="228"/>
      <c r="F46" s="228"/>
      <c r="G46" s="228"/>
      <c r="H46" s="228"/>
      <c r="I46" s="228"/>
      <c r="J46" s="228"/>
      <c r="K46" s="228">
        <v>1824653</v>
      </c>
      <c r="L46" s="228"/>
      <c r="M46" s="228"/>
      <c r="N46" s="229"/>
      <c r="O46" s="228">
        <v>2354005</v>
      </c>
      <c r="P46" s="229"/>
      <c r="Q46" s="229">
        <v>1</v>
      </c>
      <c r="R46" s="229">
        <v>0.2901110512519367</v>
      </c>
      <c r="S46" s="228">
        <v>529352</v>
      </c>
      <c r="T46" s="239"/>
      <c r="AE46" s="1"/>
    </row>
    <row r="47" spans="2:31" ht="18.75" hidden="1" x14ac:dyDescent="0.3">
      <c r="B47" s="227" t="s">
        <v>410</v>
      </c>
      <c r="C47" s="228"/>
      <c r="D47" s="228"/>
      <c r="E47" s="228"/>
      <c r="F47" s="228"/>
      <c r="G47" s="228"/>
      <c r="H47" s="228"/>
      <c r="I47" s="228"/>
      <c r="J47" s="228"/>
      <c r="K47" s="228">
        <v>603938</v>
      </c>
      <c r="L47" s="228"/>
      <c r="M47" s="228"/>
      <c r="N47" s="229">
        <v>1</v>
      </c>
      <c r="O47" s="228">
        <v>936181</v>
      </c>
      <c r="P47" s="229">
        <v>1</v>
      </c>
      <c r="Q47" s="229">
        <v>0.39769711619134201</v>
      </c>
      <c r="R47" s="229">
        <v>0.55012766211101138</v>
      </c>
      <c r="S47" s="228">
        <v>332243</v>
      </c>
      <c r="T47" s="239"/>
      <c r="AE47" s="1" t="s">
        <v>411</v>
      </c>
    </row>
    <row r="48" spans="2:31" ht="15.75" hidden="1" x14ac:dyDescent="0.25">
      <c r="B48" s="230" t="s">
        <v>171</v>
      </c>
      <c r="C48" s="231"/>
      <c r="D48" s="231"/>
      <c r="E48" s="231"/>
      <c r="F48" s="231"/>
      <c r="G48" s="231"/>
      <c r="H48" s="231"/>
      <c r="I48" s="231"/>
      <c r="J48" s="231"/>
      <c r="K48" s="231">
        <v>276550.36166633503</v>
      </c>
      <c r="L48" s="231"/>
      <c r="M48" s="231"/>
      <c r="N48" s="232">
        <v>0.45791184139155844</v>
      </c>
      <c r="O48" s="231">
        <v>430252.45635520399</v>
      </c>
      <c r="P48" s="232">
        <v>0.4595825554622493</v>
      </c>
      <c r="Q48" s="232">
        <v>0.18277465695918402</v>
      </c>
      <c r="R48" s="232">
        <v>0.55578337978930015</v>
      </c>
      <c r="S48" s="231">
        <v>153702.09468886897</v>
      </c>
      <c r="T48" s="240"/>
      <c r="AE48" s="1" t="s">
        <v>412</v>
      </c>
    </row>
    <row r="49" spans="2:31" s="4" customFormat="1" hidden="1" x14ac:dyDescent="0.25">
      <c r="B49" s="233" t="s">
        <v>98</v>
      </c>
      <c r="C49" s="234"/>
      <c r="D49" s="234"/>
      <c r="E49" s="234"/>
      <c r="F49" s="234"/>
      <c r="G49" s="234"/>
      <c r="H49" s="234"/>
      <c r="I49" s="234"/>
      <c r="J49" s="234"/>
      <c r="K49" s="234">
        <v>327387.63833385095</v>
      </c>
      <c r="L49" s="234"/>
      <c r="M49" s="234"/>
      <c r="N49" s="237">
        <v>0.54208815860874948</v>
      </c>
      <c r="O49" s="234">
        <v>505927.5436448183</v>
      </c>
      <c r="P49" s="237">
        <v>0.54041637636826456</v>
      </c>
      <c r="Q49" s="237">
        <v>0.21492203442423372</v>
      </c>
      <c r="R49" s="235">
        <v>0.54534711884540576</v>
      </c>
      <c r="S49" s="236">
        <v>178539.90531096736</v>
      </c>
      <c r="T49" s="242"/>
      <c r="AE49" s="1" t="s">
        <v>413</v>
      </c>
    </row>
    <row r="50" spans="2:31" s="4" customFormat="1" hidden="1" x14ac:dyDescent="0.25">
      <c r="B50" s="40" t="s">
        <v>414</v>
      </c>
      <c r="C50" s="109"/>
      <c r="D50" s="109"/>
      <c r="E50" s="109"/>
      <c r="F50" s="109"/>
      <c r="G50" s="109"/>
      <c r="H50" s="109"/>
      <c r="I50" s="109"/>
      <c r="J50" s="109"/>
      <c r="K50" s="109">
        <v>242109.12821622068</v>
      </c>
      <c r="L50" s="109"/>
      <c r="M50" s="109"/>
      <c r="N50" s="125">
        <v>0.4008840778626625</v>
      </c>
      <c r="O50" s="109">
        <v>391384.01224089495</v>
      </c>
      <c r="P50" s="125">
        <v>0.41806446855992052</v>
      </c>
      <c r="Q50" s="125">
        <v>0.16626303352834634</v>
      </c>
      <c r="R50" s="83">
        <v>0.61656033014732592</v>
      </c>
      <c r="S50" s="81">
        <v>149274.88402467428</v>
      </c>
      <c r="T50" s="81"/>
      <c r="AE50" s="1" t="s">
        <v>415</v>
      </c>
    </row>
    <row r="51" spans="2:31" s="4" customFormat="1" hidden="1" x14ac:dyDescent="0.25">
      <c r="B51" s="40" t="s">
        <v>416</v>
      </c>
      <c r="C51" s="109"/>
      <c r="D51" s="109"/>
      <c r="E51" s="109"/>
      <c r="F51" s="109"/>
      <c r="G51" s="109"/>
      <c r="H51" s="109"/>
      <c r="I51" s="109"/>
      <c r="J51" s="109"/>
      <c r="K51" s="109">
        <v>85278.510117630256</v>
      </c>
      <c r="L51" s="109"/>
      <c r="M51" s="109"/>
      <c r="N51" s="125">
        <v>0.14120408074608695</v>
      </c>
      <c r="O51" s="109">
        <v>114543.53140392336</v>
      </c>
      <c r="P51" s="125">
        <v>0.12235190780834407</v>
      </c>
      <c r="Q51" s="125">
        <v>4.8659000895887379E-2</v>
      </c>
      <c r="R51" s="83">
        <v>0.34316994100771625</v>
      </c>
      <c r="S51" s="81">
        <v>29265.021286293108</v>
      </c>
      <c r="T51" s="81"/>
      <c r="AE51" s="1" t="s">
        <v>417</v>
      </c>
    </row>
    <row r="52" spans="2:31" s="4" customFormat="1" ht="7.5" hidden="1" customHeight="1" x14ac:dyDescent="0.25"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AE52" s="1" t="s">
        <v>418</v>
      </c>
    </row>
    <row r="53" spans="2:31" s="4" customFormat="1" hidden="1" x14ac:dyDescent="0.25">
      <c r="B53" s="321" t="s">
        <v>419</v>
      </c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112"/>
      <c r="AE53" s="1" t="s">
        <v>420</v>
      </c>
    </row>
    <row r="54" spans="2:31" s="4" customFormat="1" hidden="1" x14ac:dyDescent="0.25">
      <c r="AE54" s="1"/>
    </row>
    <row r="55" spans="2:31" hidden="1" x14ac:dyDescent="0.25">
      <c r="C55" s="151"/>
      <c r="D55" s="151"/>
      <c r="E55" s="151"/>
      <c r="F55" s="151"/>
      <c r="G55" s="151"/>
      <c r="H55" s="151"/>
      <c r="I55" s="151"/>
      <c r="J55" s="151"/>
      <c r="K55" s="151">
        <v>0.54208815860874948</v>
      </c>
      <c r="L55" s="151"/>
      <c r="M55" s="151"/>
    </row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36" spans="1:31" s="4" customFormat="1" ht="25.5" customHeight="1" thickBot="1" x14ac:dyDescent="0.3">
      <c r="B136" s="52" t="s">
        <v>431</v>
      </c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Z136" s="1"/>
    </row>
    <row r="137" spans="1:31" s="4" customFormat="1" ht="6" customHeight="1" x14ac:dyDescent="0.25">
      <c r="Z137" s="1"/>
    </row>
    <row r="138" spans="1:31" s="4" customFormat="1" ht="30" x14ac:dyDescent="0.25">
      <c r="C138" s="225">
        <v>2018</v>
      </c>
      <c r="D138" s="225">
        <v>2019</v>
      </c>
      <c r="E138" s="225">
        <v>2020</v>
      </c>
      <c r="F138" s="225">
        <v>2021</v>
      </c>
      <c r="G138" s="182" t="str">
        <f>CONCATENATE("var. ",RIGHT(F138,2),"/",RIGHT(E138,2))</f>
        <v>var. 21/20</v>
      </c>
      <c r="H138" s="182" t="str">
        <f>CONCATENATE("dif. ",RIGHT(F138,2),"/",RIGHT(E138,2))</f>
        <v>dif. 21/20</v>
      </c>
      <c r="I138" s="244" t="str">
        <f>CONCATENATE("%/s total Tenerife ",RIGHT(F138,4))</f>
        <v>%/s total Tenerife 2021</v>
      </c>
      <c r="J138" s="225">
        <v>2022</v>
      </c>
      <c r="K138" s="244" t="str">
        <f>CONCATENATE("%/s total Tenerife ",RIGHT(J138,4))</f>
        <v>%/s total Tenerife 2022</v>
      </c>
      <c r="L138" s="182" t="str">
        <f>CONCATENATE("var. ",RIGHT(J138,2),"/",RIGHT(F138,2))</f>
        <v>var. 22/21</v>
      </c>
      <c r="M138" s="182" t="str">
        <f>CONCATENATE("dif. ",RIGHT(J138,2),"/",RIGHT(F138,2))</f>
        <v>dif. 22/21</v>
      </c>
      <c r="N138" s="182" t="str">
        <f>CONCATENATE("var. ",RIGHT(J138,2),"/",RIGHT(D138,2))</f>
        <v>var. 22/19</v>
      </c>
      <c r="O138" s="182" t="str">
        <f>CONCATENATE("dif. ",RIGHT(J138,2),"/",RIGHT(D138,2))</f>
        <v>dif. 22/19</v>
      </c>
      <c r="Z138" s="1"/>
    </row>
    <row r="139" spans="1:31" ht="18.75" x14ac:dyDescent="0.3">
      <c r="A139" s="4"/>
      <c r="B139" s="227" t="s">
        <v>432</v>
      </c>
      <c r="C139" s="231">
        <v>606237</v>
      </c>
      <c r="D139" s="231">
        <v>632407</v>
      </c>
      <c r="E139" s="231">
        <v>248294</v>
      </c>
      <c r="F139" s="231">
        <v>384253</v>
      </c>
      <c r="G139" s="232">
        <f>F139/E139-1</f>
        <v>0.54757263566578329</v>
      </c>
      <c r="H139" s="231">
        <f>F139-E139</f>
        <v>135959</v>
      </c>
      <c r="I139" s="232">
        <f>F139/F$139</f>
        <v>1</v>
      </c>
      <c r="J139" s="231">
        <v>593573</v>
      </c>
      <c r="K139" s="232">
        <f>J139/J$139</f>
        <v>1</v>
      </c>
      <c r="L139" s="232">
        <f>J139/F139-1</f>
        <v>0.54474525898301374</v>
      </c>
      <c r="M139" s="231">
        <f>J139-F139</f>
        <v>209320</v>
      </c>
      <c r="N139" s="232">
        <f>J139/D139-1</f>
        <v>-6.1406657421565591E-2</v>
      </c>
      <c r="O139" s="231">
        <f>J139-D139</f>
        <v>-38834</v>
      </c>
      <c r="Q139" s="109"/>
      <c r="R139" s="121"/>
      <c r="Z139" s="1" t="s">
        <v>411</v>
      </c>
      <c r="AE139"/>
    </row>
    <row r="140" spans="1:31" s="4" customFormat="1" x14ac:dyDescent="0.25">
      <c r="B140" s="256" t="s">
        <v>433</v>
      </c>
      <c r="C140" s="257">
        <v>513321</v>
      </c>
      <c r="D140" s="257">
        <v>550405</v>
      </c>
      <c r="E140" s="257">
        <v>225732</v>
      </c>
      <c r="F140" s="257">
        <v>344114</v>
      </c>
      <c r="G140" s="261">
        <f>IFERROR(F140/E140-1,"-")</f>
        <v>0.52443605691705208</v>
      </c>
      <c r="H140" s="257">
        <f t="shared" ref="H140:H150" si="12">F140-E140</f>
        <v>118382</v>
      </c>
      <c r="I140" s="259">
        <f>F140/F$139</f>
        <v>0.89554017795566987</v>
      </c>
      <c r="J140" s="257">
        <v>529201</v>
      </c>
      <c r="K140" s="258">
        <f t="shared" ref="K140:K150" si="13">J140/J$139</f>
        <v>0.89155167098233912</v>
      </c>
      <c r="L140" s="259">
        <f t="shared" ref="L140:L150" si="14">J140/F140-1</f>
        <v>0.53786535857303108</v>
      </c>
      <c r="M140" s="260">
        <f t="shared" ref="M140:M150" si="15">J140-F140</f>
        <v>185087</v>
      </c>
      <c r="N140" s="258">
        <f t="shared" ref="N140:N150" si="16">J140/D140-1</f>
        <v>-3.8524359335398439E-2</v>
      </c>
      <c r="O140" s="257">
        <f t="shared" ref="O140:O150" si="17">J140-D140</f>
        <v>-21204</v>
      </c>
      <c r="Q140" s="109"/>
      <c r="R140" s="121"/>
      <c r="Z140" s="1" t="s">
        <v>413</v>
      </c>
    </row>
    <row r="141" spans="1:31" s="4" customFormat="1" x14ac:dyDescent="0.25">
      <c r="B141" s="72" t="s">
        <v>119</v>
      </c>
      <c r="C141" s="247">
        <v>10326</v>
      </c>
      <c r="D141" s="247">
        <v>10306</v>
      </c>
      <c r="E141" s="247">
        <v>0</v>
      </c>
      <c r="F141" s="247">
        <v>1148</v>
      </c>
      <c r="G141" s="262" t="str">
        <f t="shared" ref="G141:G150" si="18">IFERROR(F141/E141-1,"-")</f>
        <v>-</v>
      </c>
      <c r="H141" s="247">
        <f t="shared" si="12"/>
        <v>1148</v>
      </c>
      <c r="I141" s="249">
        <f t="shared" ref="I141:I150" si="19">F141/F$139</f>
        <v>2.9876149307877884E-3</v>
      </c>
      <c r="J141" s="247">
        <v>3568</v>
      </c>
      <c r="K141" s="248">
        <f t="shared" si="13"/>
        <v>6.0110550850527231E-3</v>
      </c>
      <c r="L141" s="249">
        <f t="shared" si="14"/>
        <v>2.1080139372822297</v>
      </c>
      <c r="M141" s="250">
        <f t="shared" si="15"/>
        <v>2420</v>
      </c>
      <c r="N141" s="248">
        <f t="shared" si="16"/>
        <v>-0.65379390646225499</v>
      </c>
      <c r="O141" s="247">
        <f t="shared" si="17"/>
        <v>-6738</v>
      </c>
      <c r="Q141" s="109"/>
      <c r="R141" s="121"/>
      <c r="Z141" s="1"/>
    </row>
    <row r="142" spans="1:31" s="4" customFormat="1" x14ac:dyDescent="0.25">
      <c r="B142" s="72" t="s">
        <v>118</v>
      </c>
      <c r="C142" s="247">
        <v>14560</v>
      </c>
      <c r="D142" s="247">
        <v>10919</v>
      </c>
      <c r="E142" s="247">
        <v>0</v>
      </c>
      <c r="F142" s="247">
        <v>4290</v>
      </c>
      <c r="G142" s="263" t="str">
        <f t="shared" si="18"/>
        <v>-</v>
      </c>
      <c r="H142" s="247">
        <f t="shared" si="12"/>
        <v>4290</v>
      </c>
      <c r="I142" s="252">
        <f t="shared" si="19"/>
        <v>1.1164519209999661E-2</v>
      </c>
      <c r="J142" s="247">
        <v>10922</v>
      </c>
      <c r="K142" s="248">
        <f t="shared" si="13"/>
        <v>1.8400432634233702E-2</v>
      </c>
      <c r="L142" s="249">
        <f t="shared" si="14"/>
        <v>1.5459207459207458</v>
      </c>
      <c r="M142" s="250">
        <f t="shared" si="15"/>
        <v>6632</v>
      </c>
      <c r="N142" s="248">
        <f t="shared" si="16"/>
        <v>2.747504350215646E-4</v>
      </c>
      <c r="O142" s="247">
        <f t="shared" si="17"/>
        <v>3</v>
      </c>
      <c r="Q142" s="109"/>
      <c r="R142" s="121"/>
      <c r="Z142" s="1"/>
    </row>
    <row r="143" spans="1:31" s="4" customFormat="1" x14ac:dyDescent="0.25">
      <c r="B143" s="72" t="s">
        <v>117</v>
      </c>
      <c r="C143" s="247">
        <v>81719</v>
      </c>
      <c r="D143" s="247">
        <v>75415</v>
      </c>
      <c r="E143" s="247">
        <v>0</v>
      </c>
      <c r="F143" s="247">
        <v>37497</v>
      </c>
      <c r="G143" s="262" t="str">
        <f t="shared" si="18"/>
        <v>-</v>
      </c>
      <c r="H143" s="247">
        <f t="shared" si="12"/>
        <v>37497</v>
      </c>
      <c r="I143" s="249">
        <f t="shared" si="19"/>
        <v>9.7584143780269764E-2</v>
      </c>
      <c r="J143" s="247">
        <v>61781</v>
      </c>
      <c r="K143" s="248">
        <f t="shared" si="13"/>
        <v>0.1040832382874558</v>
      </c>
      <c r="L143" s="249">
        <f t="shared" si="14"/>
        <v>0.64762514334480081</v>
      </c>
      <c r="M143" s="250">
        <f t="shared" si="15"/>
        <v>24284</v>
      </c>
      <c r="N143" s="248">
        <f t="shared" si="16"/>
        <v>-0.1807863157196844</v>
      </c>
      <c r="O143" s="247">
        <f t="shared" si="17"/>
        <v>-13634</v>
      </c>
      <c r="Q143" s="109"/>
      <c r="R143" s="121"/>
      <c r="Z143" s="1"/>
    </row>
    <row r="144" spans="1:31" s="4" customFormat="1" x14ac:dyDescent="0.25">
      <c r="B144" s="72" t="s">
        <v>434</v>
      </c>
      <c r="C144" s="247">
        <v>361744</v>
      </c>
      <c r="D144" s="247">
        <v>396405</v>
      </c>
      <c r="E144" s="247">
        <v>0</v>
      </c>
      <c r="F144" s="247">
        <v>230258</v>
      </c>
      <c r="G144" s="263" t="str">
        <f t="shared" si="18"/>
        <v>-</v>
      </c>
      <c r="H144" s="247">
        <f t="shared" si="12"/>
        <v>230258</v>
      </c>
      <c r="I144" s="252">
        <f t="shared" si="19"/>
        <v>0.59923539959349703</v>
      </c>
      <c r="J144" s="247">
        <v>389254</v>
      </c>
      <c r="K144" s="248">
        <f t="shared" si="13"/>
        <v>0.65578117603058095</v>
      </c>
      <c r="L144" s="249">
        <f t="shared" si="14"/>
        <v>0.69051238176306584</v>
      </c>
      <c r="M144" s="250">
        <f t="shared" si="15"/>
        <v>158996</v>
      </c>
      <c r="N144" s="248">
        <f t="shared" si="16"/>
        <v>-1.8039631185277738E-2</v>
      </c>
      <c r="O144" s="247">
        <f t="shared" si="17"/>
        <v>-7151</v>
      </c>
      <c r="Q144" s="109"/>
      <c r="R144" s="121"/>
      <c r="Z144" s="1"/>
    </row>
    <row r="145" spans="2:31" s="4" customFormat="1" x14ac:dyDescent="0.25">
      <c r="B145" s="72" t="s">
        <v>435</v>
      </c>
      <c r="C145" s="247">
        <v>44972</v>
      </c>
      <c r="D145" s="247">
        <v>57360</v>
      </c>
      <c r="E145" s="247">
        <v>0</v>
      </c>
      <c r="F145" s="247">
        <v>70921</v>
      </c>
      <c r="G145" s="262" t="str">
        <f t="shared" si="18"/>
        <v>-</v>
      </c>
      <c r="H145" s="247">
        <f t="shared" si="12"/>
        <v>70921</v>
      </c>
      <c r="I145" s="249">
        <f t="shared" si="19"/>
        <v>0.18456850044111561</v>
      </c>
      <c r="J145" s="247">
        <v>63676</v>
      </c>
      <c r="K145" s="248">
        <f t="shared" si="13"/>
        <v>0.10727576894501603</v>
      </c>
      <c r="L145" s="249">
        <f t="shared" si="14"/>
        <v>-0.10215591996728757</v>
      </c>
      <c r="M145" s="250">
        <f t="shared" si="15"/>
        <v>-7245</v>
      </c>
      <c r="N145" s="248">
        <f t="shared" si="16"/>
        <v>0.11011157601115751</v>
      </c>
      <c r="O145" s="247">
        <f t="shared" si="17"/>
        <v>6316</v>
      </c>
      <c r="Q145" s="109"/>
      <c r="R145" s="121"/>
      <c r="Z145" s="1"/>
    </row>
    <row r="146" spans="2:31" s="4" customFormat="1" x14ac:dyDescent="0.25">
      <c r="B146" s="256" t="s">
        <v>436</v>
      </c>
      <c r="C146" s="257">
        <v>92916</v>
      </c>
      <c r="D146" s="257">
        <v>82002</v>
      </c>
      <c r="E146" s="257">
        <v>22562</v>
      </c>
      <c r="F146" s="257">
        <v>40139</v>
      </c>
      <c r="G146" s="261">
        <f t="shared" si="18"/>
        <v>0.77905327541884595</v>
      </c>
      <c r="H146" s="257">
        <f t="shared" si="12"/>
        <v>17577</v>
      </c>
      <c r="I146" s="259">
        <f t="shared" si="19"/>
        <v>0.10445982204433017</v>
      </c>
      <c r="J146" s="257">
        <v>64372</v>
      </c>
      <c r="K146" s="258">
        <f t="shared" si="13"/>
        <v>0.10844832901766084</v>
      </c>
      <c r="L146" s="259">
        <f t="shared" si="14"/>
        <v>0.6037270485064401</v>
      </c>
      <c r="M146" s="260">
        <f t="shared" si="15"/>
        <v>24233</v>
      </c>
      <c r="N146" s="258">
        <f t="shared" si="16"/>
        <v>-0.21499475622545794</v>
      </c>
      <c r="O146" s="257">
        <f t="shared" si="17"/>
        <v>-17630</v>
      </c>
      <c r="Q146" s="109"/>
      <c r="R146" s="121"/>
      <c r="Z146" s="1"/>
    </row>
    <row r="147" spans="2:31" s="4" customFormat="1" x14ac:dyDescent="0.25">
      <c r="B147" s="72" t="s">
        <v>119</v>
      </c>
      <c r="C147" s="247">
        <v>6713</v>
      </c>
      <c r="D147" s="247">
        <v>7763</v>
      </c>
      <c r="E147" s="247">
        <v>0</v>
      </c>
      <c r="F147" s="247">
        <v>4858</v>
      </c>
      <c r="G147" s="262" t="str">
        <f t="shared" si="18"/>
        <v>-</v>
      </c>
      <c r="H147" s="247">
        <f t="shared" si="12"/>
        <v>4858</v>
      </c>
      <c r="I147" s="249">
        <f t="shared" si="19"/>
        <v>1.2642711963211739E-2</v>
      </c>
      <c r="J147" s="247">
        <v>4955</v>
      </c>
      <c r="K147" s="248">
        <f t="shared" si="13"/>
        <v>8.3477516666020865E-3</v>
      </c>
      <c r="L147" s="249">
        <f t="shared" si="14"/>
        <v>1.9967064635652454E-2</v>
      </c>
      <c r="M147" s="250">
        <f t="shared" si="15"/>
        <v>97</v>
      </c>
      <c r="N147" s="248">
        <f t="shared" si="16"/>
        <v>-0.36171583150843745</v>
      </c>
      <c r="O147" s="247">
        <f t="shared" si="17"/>
        <v>-2808</v>
      </c>
      <c r="Q147" s="109"/>
      <c r="R147" s="121"/>
      <c r="Z147" s="1"/>
    </row>
    <row r="148" spans="2:31" s="4" customFormat="1" x14ac:dyDescent="0.25">
      <c r="B148" s="72" t="s">
        <v>118</v>
      </c>
      <c r="C148" s="247">
        <v>17986</v>
      </c>
      <c r="D148" s="247">
        <v>19476</v>
      </c>
      <c r="E148" s="247">
        <v>0</v>
      </c>
      <c r="F148" s="247">
        <v>4755</v>
      </c>
      <c r="G148" s="262" t="str">
        <f t="shared" si="18"/>
        <v>-</v>
      </c>
      <c r="H148" s="247">
        <f t="shared" si="12"/>
        <v>4755</v>
      </c>
      <c r="I148" s="249">
        <f t="shared" si="19"/>
        <v>1.2374659404090533E-2</v>
      </c>
      <c r="J148" s="247">
        <v>11008</v>
      </c>
      <c r="K148" s="248">
        <f t="shared" si="13"/>
        <v>1.8545317930566248E-2</v>
      </c>
      <c r="L148" s="249">
        <f t="shared" si="14"/>
        <v>1.3150368033648792</v>
      </c>
      <c r="M148" s="250">
        <f t="shared" si="15"/>
        <v>6253</v>
      </c>
      <c r="N148" s="248">
        <f t="shared" si="16"/>
        <v>-0.4347915383035531</v>
      </c>
      <c r="O148" s="247">
        <f t="shared" si="17"/>
        <v>-8468</v>
      </c>
      <c r="Q148" s="109"/>
      <c r="R148" s="121"/>
      <c r="Z148" s="1"/>
    </row>
    <row r="149" spans="2:31" s="4" customFormat="1" x14ac:dyDescent="0.25">
      <c r="B149" s="72" t="s">
        <v>117</v>
      </c>
      <c r="C149" s="247">
        <v>67515</v>
      </c>
      <c r="D149" s="247">
        <v>53908</v>
      </c>
      <c r="E149" s="247">
        <v>0</v>
      </c>
      <c r="F149" s="247">
        <v>29013</v>
      </c>
      <c r="G149" s="262" t="str">
        <f t="shared" si="18"/>
        <v>-</v>
      </c>
      <c r="H149" s="247">
        <f t="shared" si="12"/>
        <v>29013</v>
      </c>
      <c r="I149" s="249">
        <f t="shared" si="19"/>
        <v>7.5504940755179537E-2</v>
      </c>
      <c r="J149" s="247">
        <v>46284</v>
      </c>
      <c r="K149" s="248">
        <f t="shared" si="13"/>
        <v>7.7975244830880114E-2</v>
      </c>
      <c r="L149" s="249">
        <f t="shared" si="14"/>
        <v>0.59528487229862481</v>
      </c>
      <c r="M149" s="250">
        <f t="shared" si="15"/>
        <v>17271</v>
      </c>
      <c r="N149" s="248">
        <f t="shared" si="16"/>
        <v>-0.14142613341248056</v>
      </c>
      <c r="O149" s="247">
        <f t="shared" si="17"/>
        <v>-7624</v>
      </c>
      <c r="Q149" s="109"/>
      <c r="R149" s="121"/>
      <c r="Z149" s="1"/>
    </row>
    <row r="150" spans="2:31" s="4" customFormat="1" x14ac:dyDescent="0.25">
      <c r="B150" s="72" t="s">
        <v>115</v>
      </c>
      <c r="C150" s="247">
        <v>702</v>
      </c>
      <c r="D150" s="247">
        <v>855</v>
      </c>
      <c r="E150" s="247">
        <v>1190</v>
      </c>
      <c r="F150" s="247">
        <v>1513</v>
      </c>
      <c r="G150" s="262">
        <f t="shared" si="18"/>
        <v>0.27142857142857135</v>
      </c>
      <c r="H150" s="247">
        <f t="shared" si="12"/>
        <v>323</v>
      </c>
      <c r="I150" s="249">
        <f t="shared" si="19"/>
        <v>3.9375099218483655E-3</v>
      </c>
      <c r="J150" s="247">
        <v>2125</v>
      </c>
      <c r="K150" s="248">
        <f t="shared" si="13"/>
        <v>3.5800145896123983E-3</v>
      </c>
      <c r="L150" s="249">
        <f t="shared" si="14"/>
        <v>0.40449438202247201</v>
      </c>
      <c r="M150" s="250">
        <f t="shared" si="15"/>
        <v>612</v>
      </c>
      <c r="N150" s="248">
        <f t="shared" si="16"/>
        <v>1.4853801169590644</v>
      </c>
      <c r="O150" s="247">
        <f t="shared" si="17"/>
        <v>1270</v>
      </c>
      <c r="Q150" s="109"/>
      <c r="R150" s="121"/>
      <c r="Z150" s="1"/>
    </row>
    <row r="151" spans="2:31" s="4" customFormat="1" ht="7.5" customHeight="1" x14ac:dyDescent="0.25">
      <c r="B151" s="238"/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Z151" s="1" t="s">
        <v>418</v>
      </c>
    </row>
    <row r="152" spans="2:31" s="4" customFormat="1" ht="32.25" customHeight="1" x14ac:dyDescent="0.25">
      <c r="B152" s="348" t="s">
        <v>437</v>
      </c>
      <c r="C152" s="348"/>
      <c r="D152" s="348"/>
      <c r="E152" s="348"/>
      <c r="F152" s="348"/>
      <c r="G152" s="348"/>
      <c r="H152" s="348"/>
      <c r="I152" s="348"/>
      <c r="J152" s="348"/>
      <c r="K152" s="348"/>
      <c r="L152" s="348"/>
      <c r="M152" s="348"/>
      <c r="N152" s="348"/>
      <c r="O152" s="348"/>
      <c r="Z152" s="1" t="s">
        <v>420</v>
      </c>
    </row>
    <row r="153" spans="2:31" x14ac:dyDescent="0.25">
      <c r="Z153" s="1"/>
      <c r="AE153"/>
    </row>
    <row r="154" spans="2:31" x14ac:dyDescent="0.25">
      <c r="Z154" s="1"/>
      <c r="AE154"/>
    </row>
  </sheetData>
  <mergeCells count="3">
    <mergeCell ref="B43:S43"/>
    <mergeCell ref="B53:S53"/>
    <mergeCell ref="B152:O1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118F1-16A1-4578-A62E-C695678E3E73}">
  <dimension ref="A4:N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22" t="str">
        <f>CONCATENATE("Pernoctaciones realizadas por los procedentes de ",C6," en los establecimientos alojativos de Tenerife (hotel + apartamento)")</f>
        <v>Pernoctaciones realizadas por los procedentes de Total lugares de residencia en los establecimientos alojativos de Tenerife (hotel + apartamento)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1" t="s">
        <v>131</v>
      </c>
    </row>
    <row r="5" spans="1:14" ht="10.5" customHeight="1" thickBot="1" x14ac:dyDescent="0.3">
      <c r="B5" s="135"/>
      <c r="C5" s="136"/>
      <c r="D5" s="135"/>
      <c r="E5" s="135"/>
      <c r="F5" s="135"/>
      <c r="G5" s="135"/>
      <c r="H5" s="135"/>
      <c r="I5" s="135"/>
      <c r="J5" s="135"/>
      <c r="K5" s="4"/>
      <c r="L5" s="4"/>
      <c r="N5" s="1" t="s">
        <v>133</v>
      </c>
    </row>
    <row r="6" spans="1:14" ht="22.5" thickTop="1" thickBot="1" x14ac:dyDescent="0.3">
      <c r="B6" s="137" t="s">
        <v>122</v>
      </c>
      <c r="C6" s="332" t="s">
        <v>134</v>
      </c>
      <c r="D6" s="333"/>
      <c r="E6" s="333"/>
      <c r="F6" s="333"/>
      <c r="G6" s="333"/>
      <c r="H6" s="333"/>
      <c r="I6" s="333"/>
      <c r="J6" s="333"/>
      <c r="K6" s="333"/>
      <c r="L6" s="333"/>
      <c r="M6" s="334"/>
    </row>
    <row r="7" spans="1:14" ht="22.5" thickTop="1" thickBot="1" x14ac:dyDescent="0.3">
      <c r="B7" s="13"/>
      <c r="C7" s="335">
        <v>2019</v>
      </c>
      <c r="D7" s="336"/>
      <c r="E7" s="337">
        <v>2020</v>
      </c>
      <c r="F7" s="336"/>
      <c r="G7" s="337">
        <v>2021</v>
      </c>
      <c r="H7" s="336"/>
      <c r="I7" s="337">
        <v>2022</v>
      </c>
      <c r="J7" s="336"/>
      <c r="K7" s="337">
        <v>2023</v>
      </c>
      <c r="L7" s="338"/>
      <c r="M7" s="339"/>
    </row>
    <row r="8" spans="1:14" ht="16.5" thickTop="1" thickBot="1" x14ac:dyDescent="0.3">
      <c r="B8" s="16"/>
      <c r="C8" s="138" t="s">
        <v>136</v>
      </c>
      <c r="D8" s="139" t="s">
        <v>535</v>
      </c>
      <c r="E8" s="140" t="s">
        <v>136</v>
      </c>
      <c r="F8" s="139" t="s">
        <v>536</v>
      </c>
      <c r="G8" s="140" t="s">
        <v>136</v>
      </c>
      <c r="H8" s="139" t="s">
        <v>526</v>
      </c>
      <c r="I8" s="140" t="s">
        <v>136</v>
      </c>
      <c r="J8" s="139" t="s">
        <v>137</v>
      </c>
      <c r="K8" s="140" t="s">
        <v>136</v>
      </c>
      <c r="L8" s="139" t="s">
        <v>137</v>
      </c>
      <c r="M8" s="139" t="s">
        <v>138</v>
      </c>
    </row>
    <row r="9" spans="1:14" x14ac:dyDescent="0.25">
      <c r="A9" s="1" t="s">
        <v>139</v>
      </c>
      <c r="B9" s="142" t="s">
        <v>140</v>
      </c>
      <c r="C9" s="143">
        <v>2947994</v>
      </c>
      <c r="D9" s="144">
        <v>-6.029917616301117E-3</v>
      </c>
      <c r="E9" s="143">
        <v>3010465</v>
      </c>
      <c r="F9" s="144">
        <f t="shared" ref="F9:F21" si="0">IFERROR(E9/C9-1,"-")</f>
        <v>2.1191020063134447E-2</v>
      </c>
      <c r="G9" s="143">
        <v>260161</v>
      </c>
      <c r="H9" s="144">
        <f t="shared" ref="H9:H21" si="1">IFERROR(G9/C9-1,"-")</f>
        <v>-0.91174982038633723</v>
      </c>
      <c r="I9" s="143">
        <v>2017602</v>
      </c>
      <c r="J9" s="144">
        <f t="shared" ref="J9:L21" si="2">IFERROR(I9/G9-1,"-")</f>
        <v>6.7552054304834313</v>
      </c>
      <c r="K9" s="143">
        <v>2930663</v>
      </c>
      <c r="L9" s="144">
        <f t="shared" si="2"/>
        <v>0.45254762832312823</v>
      </c>
      <c r="M9" s="144">
        <f t="shared" ref="M9" si="3">K9/C9-1</f>
        <v>-5.8789129150195185E-3</v>
      </c>
    </row>
    <row r="10" spans="1:14" x14ac:dyDescent="0.25">
      <c r="A10" s="1" t="s">
        <v>141</v>
      </c>
      <c r="B10" s="142" t="s">
        <v>142</v>
      </c>
      <c r="C10" s="143">
        <v>2699390</v>
      </c>
      <c r="D10" s="144">
        <v>-2.2069276327134513E-2</v>
      </c>
      <c r="E10" s="143">
        <v>2872711</v>
      </c>
      <c r="F10" s="144">
        <f t="shared" si="0"/>
        <v>6.4207469094869518E-2</v>
      </c>
      <c r="G10" s="143">
        <v>253867</v>
      </c>
      <c r="H10" s="144">
        <f t="shared" si="1"/>
        <v>-0.9059539377414898</v>
      </c>
      <c r="I10" s="143">
        <v>2235961</v>
      </c>
      <c r="J10" s="144">
        <f t="shared" si="2"/>
        <v>7.8076079206828766</v>
      </c>
      <c r="K10" s="143">
        <v>2799277</v>
      </c>
      <c r="L10" s="144">
        <f t="shared" si="2"/>
        <v>0.25193462676674594</v>
      </c>
      <c r="M10" s="144">
        <f>IFERROR(K10/C10-1,"-")</f>
        <v>3.7003545245407388E-2</v>
      </c>
    </row>
    <row r="11" spans="1:14" x14ac:dyDescent="0.25">
      <c r="A11" s="1" t="s">
        <v>143</v>
      </c>
      <c r="B11" s="142" t="s">
        <v>144</v>
      </c>
      <c r="C11" s="143">
        <v>2920600</v>
      </c>
      <c r="D11" s="144">
        <v>-1.4017986423926376E-2</v>
      </c>
      <c r="E11" s="143">
        <v>1315468</v>
      </c>
      <c r="F11" s="144">
        <f t="shared" si="0"/>
        <v>-0.5495898103129494</v>
      </c>
      <c r="G11" s="143">
        <v>342448</v>
      </c>
      <c r="H11" s="144">
        <f t="shared" si="1"/>
        <v>-0.88274738067520375</v>
      </c>
      <c r="I11" s="143">
        <v>2629455</v>
      </c>
      <c r="J11" s="144">
        <f t="shared" si="2"/>
        <v>6.6784066486006637</v>
      </c>
      <c r="K11" s="143">
        <v>2882541</v>
      </c>
      <c r="L11" s="144">
        <f t="shared" si="2"/>
        <v>9.6250363668516803E-2</v>
      </c>
      <c r="M11" s="144">
        <f t="shared" ref="M11:M15" si="4">IFERROR(K11/C11-1,"-")</f>
        <v>-1.3031226460316403E-2</v>
      </c>
    </row>
    <row r="12" spans="1:14" x14ac:dyDescent="0.25">
      <c r="A12" s="1" t="s">
        <v>145</v>
      </c>
      <c r="B12" s="142" t="s">
        <v>146</v>
      </c>
      <c r="C12" s="143">
        <v>2659396</v>
      </c>
      <c r="D12" s="144">
        <v>1.8368669288608697E-3</v>
      </c>
      <c r="E12" s="143">
        <v>0</v>
      </c>
      <c r="F12" s="144">
        <f t="shared" si="0"/>
        <v>-1</v>
      </c>
      <c r="G12" s="143">
        <v>382997</v>
      </c>
      <c r="H12" s="144">
        <f t="shared" si="1"/>
        <v>-0.85598346391436253</v>
      </c>
      <c r="I12" s="143">
        <v>2650816</v>
      </c>
      <c r="J12" s="144">
        <f t="shared" si="2"/>
        <v>5.9212448139280465</v>
      </c>
      <c r="K12" s="143">
        <v>2706253</v>
      </c>
      <c r="L12" s="144">
        <f t="shared" si="2"/>
        <v>2.0913182959511278E-2</v>
      </c>
      <c r="M12" s="144">
        <f t="shared" si="4"/>
        <v>1.7619414333179373E-2</v>
      </c>
    </row>
    <row r="13" spans="1:14" x14ac:dyDescent="0.25">
      <c r="A13" s="1" t="s">
        <v>147</v>
      </c>
      <c r="B13" s="142" t="s">
        <v>148</v>
      </c>
      <c r="C13" s="143">
        <v>2509167</v>
      </c>
      <c r="D13" s="144">
        <v>-2.2281458990963454E-2</v>
      </c>
      <c r="E13" s="143">
        <v>3399</v>
      </c>
      <c r="F13" s="144">
        <f t="shared" si="0"/>
        <v>-0.99864536716766961</v>
      </c>
      <c r="G13" s="143">
        <v>476054</v>
      </c>
      <c r="H13" s="144">
        <f t="shared" si="1"/>
        <v>-0.81027408697786951</v>
      </c>
      <c r="I13" s="143">
        <v>2369938</v>
      </c>
      <c r="J13" s="144">
        <f t="shared" si="2"/>
        <v>3.9782965797997702</v>
      </c>
      <c r="K13" s="143">
        <v>2470513</v>
      </c>
      <c r="L13" s="144">
        <f t="shared" si="2"/>
        <v>4.2437819048430914E-2</v>
      </c>
      <c r="M13" s="144">
        <f t="shared" si="4"/>
        <v>-1.540511253336263E-2</v>
      </c>
    </row>
    <row r="14" spans="1:14" x14ac:dyDescent="0.25">
      <c r="A14" s="1" t="s">
        <v>149</v>
      </c>
      <c r="B14" s="142" t="s">
        <v>150</v>
      </c>
      <c r="C14" s="143">
        <v>2741049</v>
      </c>
      <c r="D14" s="144">
        <v>-2.1592907313539023E-4</v>
      </c>
      <c r="E14" s="143">
        <v>11026</v>
      </c>
      <c r="F14" s="144">
        <f t="shared" si="0"/>
        <v>-0.99597745242788438</v>
      </c>
      <c r="G14" s="143">
        <v>653021</v>
      </c>
      <c r="H14" s="144">
        <f t="shared" si="1"/>
        <v>-0.7617623763748842</v>
      </c>
      <c r="I14" s="143">
        <v>2454749</v>
      </c>
      <c r="J14" s="144">
        <f t="shared" si="2"/>
        <v>2.7590659412178167</v>
      </c>
      <c r="K14" s="143">
        <v>2696160</v>
      </c>
      <c r="L14" s="144">
        <f t="shared" si="2"/>
        <v>9.8344474323036613E-2</v>
      </c>
      <c r="M14" s="144">
        <f t="shared" si="4"/>
        <v>-1.6376576996616987E-2</v>
      </c>
    </row>
    <row r="15" spans="1:14" x14ac:dyDescent="0.25">
      <c r="A15" s="1" t="s">
        <v>151</v>
      </c>
      <c r="B15" s="142" t="s">
        <v>152</v>
      </c>
      <c r="C15" s="143">
        <v>3074756</v>
      </c>
      <c r="D15" s="144">
        <v>6.0366409461276582E-4</v>
      </c>
      <c r="E15" s="143">
        <v>454682</v>
      </c>
      <c r="F15" s="144">
        <f t="shared" si="0"/>
        <v>-0.85212420107481701</v>
      </c>
      <c r="G15" s="143">
        <v>1243542</v>
      </c>
      <c r="H15" s="144">
        <f t="shared" si="1"/>
        <v>-0.59556400572923507</v>
      </c>
      <c r="I15" s="143">
        <v>2966022</v>
      </c>
      <c r="J15" s="144">
        <f t="shared" si="2"/>
        <v>1.3851401882686711</v>
      </c>
      <c r="K15" s="143">
        <v>3074274</v>
      </c>
      <c r="L15" s="144">
        <f t="shared" si="2"/>
        <v>3.6497369203599916E-2</v>
      </c>
      <c r="M15" s="144">
        <f t="shared" si="4"/>
        <v>-1.5676040635415056E-4</v>
      </c>
    </row>
    <row r="16" spans="1:14" x14ac:dyDescent="0.25">
      <c r="A16" s="1" t="s">
        <v>153</v>
      </c>
      <c r="B16" s="142" t="s">
        <v>154</v>
      </c>
      <c r="C16" s="143">
        <v>3266064</v>
      </c>
      <c r="D16" s="144">
        <v>-1.4065739938822541E-2</v>
      </c>
      <c r="E16" s="143">
        <v>773208</v>
      </c>
      <c r="F16" s="144">
        <f t="shared" si="0"/>
        <v>-0.76325999735461403</v>
      </c>
      <c r="G16" s="143">
        <v>1779812</v>
      </c>
      <c r="H16" s="144">
        <f t="shared" si="1"/>
        <v>-0.45505905579315042</v>
      </c>
      <c r="I16" s="143">
        <v>3120334</v>
      </c>
      <c r="J16" s="144">
        <f t="shared" si="2"/>
        <v>0.7531817967290928</v>
      </c>
      <c r="K16" s="143">
        <v>3219468</v>
      </c>
      <c r="L16" s="144">
        <f>IFERROR(K16/I16-1,"-")</f>
        <v>3.17703168955632E-2</v>
      </c>
      <c r="M16" s="144">
        <f>IFERROR(K16/C16-1,"-")</f>
        <v>-1.4266713695751165E-2</v>
      </c>
    </row>
    <row r="17" spans="1:14" x14ac:dyDescent="0.25">
      <c r="A17" s="1" t="s">
        <v>155</v>
      </c>
      <c r="B17" s="142" t="s">
        <v>156</v>
      </c>
      <c r="C17" s="143">
        <v>2760383</v>
      </c>
      <c r="D17" s="144">
        <v>-3.804961651035399E-2</v>
      </c>
      <c r="E17" s="143">
        <v>489585</v>
      </c>
      <c r="F17" s="144">
        <f t="shared" si="0"/>
        <v>-0.82263874252232383</v>
      </c>
      <c r="G17" s="143">
        <v>1786950</v>
      </c>
      <c r="H17" s="144">
        <f t="shared" si="1"/>
        <v>-0.35264418017354837</v>
      </c>
      <c r="I17" s="143">
        <v>2570788</v>
      </c>
      <c r="J17" s="144">
        <f t="shared" si="2"/>
        <v>0.43864573714989219</v>
      </c>
      <c r="K17" s="143"/>
      <c r="L17" s="144"/>
      <c r="M17" s="144"/>
    </row>
    <row r="18" spans="1:14" x14ac:dyDescent="0.25">
      <c r="A18" s="1" t="s">
        <v>157</v>
      </c>
      <c r="B18" s="142" t="s">
        <v>158</v>
      </c>
      <c r="C18" s="143">
        <v>2848678</v>
      </c>
      <c r="D18" s="144">
        <v>-5.5046057199230058E-2</v>
      </c>
      <c r="E18" s="143">
        <v>385368</v>
      </c>
      <c r="F18" s="144">
        <f t="shared" si="0"/>
        <v>-0.8647204071502641</v>
      </c>
      <c r="G18" s="143">
        <v>2294198</v>
      </c>
      <c r="H18" s="144">
        <f t="shared" si="1"/>
        <v>-0.19464467377499317</v>
      </c>
      <c r="I18" s="143">
        <v>2809781</v>
      </c>
      <c r="J18" s="144">
        <f t="shared" si="2"/>
        <v>0.2247334362596427</v>
      </c>
      <c r="K18" s="143"/>
      <c r="L18" s="144"/>
      <c r="M18" s="144"/>
    </row>
    <row r="19" spans="1:14" x14ac:dyDescent="0.25">
      <c r="A19" s="1" t="s">
        <v>159</v>
      </c>
      <c r="B19" s="142" t="s">
        <v>160</v>
      </c>
      <c r="C19" s="143">
        <v>2752487</v>
      </c>
      <c r="D19" s="144">
        <v>-1.0519992623351238E-2</v>
      </c>
      <c r="E19" s="143">
        <v>400479</v>
      </c>
      <c r="F19" s="144">
        <f t="shared" si="0"/>
        <v>-0.8545028550543563</v>
      </c>
      <c r="G19" s="143">
        <v>2336992</v>
      </c>
      <c r="H19" s="144">
        <f t="shared" si="1"/>
        <v>-0.15095257488954539</v>
      </c>
      <c r="I19" s="143">
        <v>2761571</v>
      </c>
      <c r="J19" s="144">
        <f t="shared" si="2"/>
        <v>0.18167755816023323</v>
      </c>
      <c r="K19" s="143"/>
      <c r="L19" s="144"/>
      <c r="M19" s="144"/>
    </row>
    <row r="20" spans="1:14" x14ac:dyDescent="0.25">
      <c r="A20" s="1" t="s">
        <v>161</v>
      </c>
      <c r="B20" s="142" t="s">
        <v>162</v>
      </c>
      <c r="C20" s="143">
        <v>2854802</v>
      </c>
      <c r="D20" s="144">
        <v>1.6482399392418356E-2</v>
      </c>
      <c r="E20" s="143">
        <v>526371</v>
      </c>
      <c r="F20" s="144">
        <f t="shared" si="0"/>
        <v>-0.81561908671774785</v>
      </c>
      <c r="G20" s="143">
        <v>2093338</v>
      </c>
      <c r="H20" s="144">
        <f t="shared" si="1"/>
        <v>-0.26673093265312275</v>
      </c>
      <c r="I20" s="143">
        <v>2818920</v>
      </c>
      <c r="J20" s="144">
        <f t="shared" si="2"/>
        <v>0.34661483238731639</v>
      </c>
      <c r="K20" s="143"/>
      <c r="L20" s="144"/>
      <c r="M20" s="144"/>
    </row>
    <row r="21" spans="1:14" ht="15.75" x14ac:dyDescent="0.25">
      <c r="A21" s="1" t="s">
        <v>0</v>
      </c>
      <c r="B21" s="145" t="s">
        <v>122</v>
      </c>
      <c r="C21" s="146">
        <v>34034766</v>
      </c>
      <c r="D21" s="147">
        <v>-1.3794654785333926E-2</v>
      </c>
      <c r="E21" s="146">
        <v>10243785</v>
      </c>
      <c r="F21" s="147">
        <f t="shared" si="0"/>
        <v>-0.69901996681863476</v>
      </c>
      <c r="G21" s="146">
        <v>13903380</v>
      </c>
      <c r="H21" s="147">
        <f t="shared" si="1"/>
        <v>-0.59149476743868312</v>
      </c>
      <c r="I21" s="146">
        <v>31405937</v>
      </c>
      <c r="J21" s="147">
        <f t="shared" si="2"/>
        <v>1.2588706487199515</v>
      </c>
      <c r="K21" s="146">
        <v>22779149</v>
      </c>
      <c r="L21" s="147">
        <v>0.11417393217870675</v>
      </c>
      <c r="M21" s="147">
        <v>-1.7208468808702637E-3</v>
      </c>
    </row>
    <row r="22" spans="1:14" ht="6" customHeight="1" x14ac:dyDescent="0.25"/>
    <row r="23" spans="1:14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41"/>
      <c r="L24" s="121"/>
    </row>
    <row r="26" spans="1:14" ht="48.75" customHeight="1" thickBot="1" x14ac:dyDescent="0.3">
      <c r="B26" s="322" t="str">
        <f>CONCATENATE("Pernoctaciones realizadas por los procedentes de ",C28," en los establecimientos alojativos de Tenerife (hotel + apartamento)")</f>
        <v>Pernoctaciones realizadas por los procedentes de Total residentes en España en los establecimientos alojativos de Tenerife (hotel + apartamento)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1" t="s">
        <v>164</v>
      </c>
    </row>
    <row r="27" spans="1:14" ht="10.5" customHeight="1" thickBot="1" x14ac:dyDescent="0.3">
      <c r="B27" s="135"/>
      <c r="C27" s="136"/>
      <c r="D27" s="135"/>
      <c r="E27" s="135"/>
      <c r="F27" s="135"/>
      <c r="G27" s="135"/>
      <c r="H27" s="135"/>
      <c r="I27" s="135"/>
      <c r="J27" s="135"/>
      <c r="K27" s="4"/>
      <c r="L27" s="4"/>
      <c r="N27" s="1" t="s">
        <v>165</v>
      </c>
    </row>
    <row r="28" spans="1:14" ht="22.5" thickTop="1" thickBot="1" x14ac:dyDescent="0.3">
      <c r="B28" s="150" t="s">
        <v>166</v>
      </c>
      <c r="C28" s="332" t="s">
        <v>167</v>
      </c>
      <c r="D28" s="333"/>
      <c r="E28" s="333"/>
      <c r="F28" s="333"/>
      <c r="G28" s="333"/>
      <c r="H28" s="333"/>
      <c r="I28" s="333"/>
      <c r="J28" s="333"/>
      <c r="K28" s="333"/>
      <c r="L28" s="333"/>
      <c r="M28" s="334"/>
    </row>
    <row r="29" spans="1:14" ht="22.5" thickTop="1" thickBot="1" x14ac:dyDescent="0.3">
      <c r="B29" s="13"/>
      <c r="C29" s="335">
        <v>2019</v>
      </c>
      <c r="D29" s="336"/>
      <c r="E29" s="337">
        <v>2020</v>
      </c>
      <c r="F29" s="336"/>
      <c r="G29" s="337">
        <v>2021</v>
      </c>
      <c r="H29" s="336"/>
      <c r="I29" s="337">
        <v>2022</v>
      </c>
      <c r="J29" s="336"/>
      <c r="K29" s="337">
        <v>2023</v>
      </c>
      <c r="L29" s="338"/>
      <c r="M29" s="339"/>
    </row>
    <row r="30" spans="1:14" ht="16.5" thickTop="1" thickBot="1" x14ac:dyDescent="0.3">
      <c r="B30" s="16"/>
      <c r="C30" s="138" t="s">
        <v>136</v>
      </c>
      <c r="D30" s="139" t="str">
        <f>CONCATENATE("var. ",RIGHT(C29,2),"/",RIGHT(C29-1,2))</f>
        <v>var. 19/18</v>
      </c>
      <c r="E30" s="140" t="s">
        <v>136</v>
      </c>
      <c r="F30" s="139" t="str">
        <f>CONCATENATE("var. ",RIGHT(E29,2),"/",RIGHT(E29-1,2))</f>
        <v>var. 20/19</v>
      </c>
      <c r="G30" s="140" t="s">
        <v>136</v>
      </c>
      <c r="H30" s="139" t="s">
        <v>526</v>
      </c>
      <c r="I30" s="140" t="s">
        <v>136</v>
      </c>
      <c r="J30" s="139" t="s">
        <v>137</v>
      </c>
      <c r="K30" s="140" t="s">
        <v>136</v>
      </c>
      <c r="L30" s="139" t="s">
        <v>537</v>
      </c>
      <c r="M30" s="139" t="s">
        <v>528</v>
      </c>
    </row>
    <row r="31" spans="1:14" x14ac:dyDescent="0.25">
      <c r="B31" s="142" t="s">
        <v>140</v>
      </c>
      <c r="C31" s="143">
        <v>235392</v>
      </c>
      <c r="D31" s="144">
        <v>-9.7765802091997256E-2</v>
      </c>
      <c r="E31" s="143">
        <v>269349</v>
      </c>
      <c r="F31" s="144">
        <f t="shared" ref="F31:F43" si="5">IFERROR(E31/C31-1,"-")</f>
        <v>0.14425723898858078</v>
      </c>
      <c r="G31" s="143">
        <v>55049</v>
      </c>
      <c r="H31" s="144">
        <f t="shared" ref="H31:H43" si="6">IFERROR(G31/E31-1,"-")</f>
        <v>-0.7956220368369662</v>
      </c>
      <c r="I31" s="143">
        <v>189281</v>
      </c>
      <c r="J31" s="144">
        <f t="shared" ref="J31:J43" si="7">IFERROR(I31/G31-1,"-")</f>
        <v>2.438409417064797</v>
      </c>
      <c r="K31" s="143">
        <v>281845</v>
      </c>
      <c r="L31" s="144">
        <f t="shared" ref="L31:L38" si="8">IFERROR(K31/I31-1,"-")</f>
        <v>0.48902953809415628</v>
      </c>
      <c r="M31" s="144">
        <f t="shared" ref="M31" si="9">K31/C31-1</f>
        <v>0.19734315524741697</v>
      </c>
    </row>
    <row r="32" spans="1:14" x14ac:dyDescent="0.25">
      <c r="B32" s="142" t="s">
        <v>142</v>
      </c>
      <c r="C32" s="143">
        <v>217190</v>
      </c>
      <c r="D32" s="144">
        <v>9.2050053668759624E-3</v>
      </c>
      <c r="E32" s="143">
        <v>249726</v>
      </c>
      <c r="F32" s="144">
        <f t="shared" si="5"/>
        <v>0.14980431879920797</v>
      </c>
      <c r="G32" s="143">
        <v>64986</v>
      </c>
      <c r="H32" s="144">
        <f t="shared" si="6"/>
        <v>-0.73977078878450775</v>
      </c>
      <c r="I32" s="143">
        <v>210499</v>
      </c>
      <c r="J32" s="144">
        <f t="shared" si="7"/>
        <v>2.2391438155910506</v>
      </c>
      <c r="K32" s="143">
        <v>227134</v>
      </c>
      <c r="L32" s="144">
        <f t="shared" si="8"/>
        <v>7.9026503688853555E-2</v>
      </c>
      <c r="M32" s="144">
        <f>IFERROR(K32/C32-1,"-")</f>
        <v>4.5784796721764387E-2</v>
      </c>
    </row>
    <row r="33" spans="2:14" x14ac:dyDescent="0.25">
      <c r="B33" s="142" t="s">
        <v>144</v>
      </c>
      <c r="C33" s="143">
        <v>286610</v>
      </c>
      <c r="D33" s="144">
        <v>-0.10747595158241541</v>
      </c>
      <c r="E33" s="143">
        <v>106895</v>
      </c>
      <c r="F33" s="144">
        <f t="shared" si="5"/>
        <v>-0.62703673982066221</v>
      </c>
      <c r="G33" s="143">
        <v>100003</v>
      </c>
      <c r="H33" s="144">
        <f t="shared" si="6"/>
        <v>-6.4474484307030289E-2</v>
      </c>
      <c r="I33" s="143">
        <v>250815</v>
      </c>
      <c r="J33" s="144">
        <f t="shared" si="7"/>
        <v>1.5080747577572673</v>
      </c>
      <c r="K33" s="143">
        <v>274482</v>
      </c>
      <c r="L33" s="144">
        <f t="shared" si="8"/>
        <v>9.4360385144429237E-2</v>
      </c>
      <c r="M33" s="144">
        <f t="shared" ref="M33:M38" si="10">IFERROR(K33/C33-1,"-")</f>
        <v>-4.2315341404696283E-2</v>
      </c>
    </row>
    <row r="34" spans="2:14" x14ac:dyDescent="0.25">
      <c r="B34" s="142" t="s">
        <v>146</v>
      </c>
      <c r="C34" s="143">
        <v>392732</v>
      </c>
      <c r="D34" s="144">
        <v>0.14654560847796572</v>
      </c>
      <c r="E34" s="143">
        <v>0</v>
      </c>
      <c r="F34" s="144">
        <f t="shared" si="5"/>
        <v>-1</v>
      </c>
      <c r="G34" s="143">
        <v>125741</v>
      </c>
      <c r="H34" s="144" t="str">
        <f t="shared" si="6"/>
        <v>-</v>
      </c>
      <c r="I34" s="143">
        <v>331390</v>
      </c>
      <c r="J34" s="144">
        <f t="shared" si="7"/>
        <v>1.6354967751171059</v>
      </c>
      <c r="K34" s="143">
        <v>355796</v>
      </c>
      <c r="L34" s="144">
        <f t="shared" si="8"/>
        <v>7.3647364132894744E-2</v>
      </c>
      <c r="M34" s="144">
        <f t="shared" si="10"/>
        <v>-9.4048867930293434E-2</v>
      </c>
    </row>
    <row r="35" spans="2:14" x14ac:dyDescent="0.25">
      <c r="B35" s="142" t="s">
        <v>148</v>
      </c>
      <c r="C35" s="143">
        <v>425535</v>
      </c>
      <c r="D35" s="144">
        <v>4.4637070641607268E-2</v>
      </c>
      <c r="E35" s="143">
        <v>1298</v>
      </c>
      <c r="F35" s="144">
        <f t="shared" si="5"/>
        <v>-0.99694972211451471</v>
      </c>
      <c r="G35" s="143">
        <v>170404</v>
      </c>
      <c r="H35" s="144">
        <f t="shared" si="6"/>
        <v>130.28197226502311</v>
      </c>
      <c r="I35" s="143">
        <v>362315</v>
      </c>
      <c r="J35" s="144">
        <f t="shared" si="7"/>
        <v>1.1262118260134737</v>
      </c>
      <c r="K35" s="143">
        <v>328000</v>
      </c>
      <c r="L35" s="144">
        <f t="shared" si="8"/>
        <v>-9.4710403930281628E-2</v>
      </c>
      <c r="M35" s="144">
        <f t="shared" si="10"/>
        <v>-0.22920558825948512</v>
      </c>
    </row>
    <row r="36" spans="2:14" x14ac:dyDescent="0.25">
      <c r="B36" s="142" t="s">
        <v>150</v>
      </c>
      <c r="C36" s="143">
        <v>490225</v>
      </c>
      <c r="D36" s="144">
        <v>3.3648463611970492E-3</v>
      </c>
      <c r="E36" s="143">
        <v>8684</v>
      </c>
      <c r="F36" s="144">
        <f t="shared" si="5"/>
        <v>-0.98228568514457648</v>
      </c>
      <c r="G36" s="143">
        <v>236913</v>
      </c>
      <c r="H36" s="144">
        <f t="shared" si="6"/>
        <v>26.281552280055273</v>
      </c>
      <c r="I36" s="143">
        <v>410726</v>
      </c>
      <c r="J36" s="144">
        <f t="shared" si="7"/>
        <v>0.73365750296522347</v>
      </c>
      <c r="K36" s="143">
        <v>445381</v>
      </c>
      <c r="L36" s="144">
        <f t="shared" si="8"/>
        <v>8.4374984783042617E-2</v>
      </c>
      <c r="M36" s="144">
        <f t="shared" si="10"/>
        <v>-9.1476362894589269E-2</v>
      </c>
    </row>
    <row r="37" spans="2:14" x14ac:dyDescent="0.25">
      <c r="B37" s="142" t="s">
        <v>152</v>
      </c>
      <c r="C37" s="143">
        <v>545265</v>
      </c>
      <c r="D37" s="144">
        <v>1.5829930249195101E-2</v>
      </c>
      <c r="E37" s="143">
        <v>140200</v>
      </c>
      <c r="F37" s="144">
        <f t="shared" si="5"/>
        <v>-0.74287731653416222</v>
      </c>
      <c r="G37" s="143">
        <v>441416</v>
      </c>
      <c r="H37" s="144">
        <f t="shared" si="6"/>
        <v>2.1484736091298147</v>
      </c>
      <c r="I37" s="143">
        <v>536392</v>
      </c>
      <c r="J37" s="144">
        <f t="shared" si="7"/>
        <v>0.21516211464921975</v>
      </c>
      <c r="K37" s="143">
        <v>524107</v>
      </c>
      <c r="L37" s="144">
        <f t="shared" si="8"/>
        <v>-2.2903026145058125E-2</v>
      </c>
      <c r="M37" s="144">
        <f t="shared" si="10"/>
        <v>-3.8803150761556271E-2</v>
      </c>
    </row>
    <row r="38" spans="2:14" x14ac:dyDescent="0.25">
      <c r="B38" s="142" t="s">
        <v>154</v>
      </c>
      <c r="C38" s="143">
        <v>662435</v>
      </c>
      <c r="D38" s="144">
        <v>-2.6372104918148453E-2</v>
      </c>
      <c r="E38" s="143">
        <v>343536</v>
      </c>
      <c r="F38" s="144">
        <f t="shared" si="5"/>
        <v>-0.48140421324356353</v>
      </c>
      <c r="G38" s="143">
        <v>559029</v>
      </c>
      <c r="H38" s="144">
        <f t="shared" si="6"/>
        <v>0.62727923711052114</v>
      </c>
      <c r="I38" s="143">
        <v>565183</v>
      </c>
      <c r="J38" s="144">
        <f t="shared" si="7"/>
        <v>1.100837344753125E-2</v>
      </c>
      <c r="K38" s="143">
        <v>588729</v>
      </c>
      <c r="L38" s="144">
        <f t="shared" si="8"/>
        <v>4.1660842594345437E-2</v>
      </c>
      <c r="M38" s="144">
        <f t="shared" si="10"/>
        <v>-0.11126525621381722</v>
      </c>
    </row>
    <row r="39" spans="2:14" x14ac:dyDescent="0.25">
      <c r="B39" s="142" t="s">
        <v>156</v>
      </c>
      <c r="C39" s="143">
        <v>431728</v>
      </c>
      <c r="D39" s="144">
        <v>-9.1506335053965326E-2</v>
      </c>
      <c r="E39" s="143">
        <v>238618</v>
      </c>
      <c r="F39" s="144">
        <f t="shared" si="5"/>
        <v>-0.44729551940110435</v>
      </c>
      <c r="G39" s="143">
        <v>393658</v>
      </c>
      <c r="H39" s="144">
        <f t="shared" si="6"/>
        <v>0.64974142772129517</v>
      </c>
      <c r="I39" s="143">
        <v>389213</v>
      </c>
      <c r="J39" s="144">
        <f t="shared" si="7"/>
        <v>-1.1291527163172055E-2</v>
      </c>
      <c r="K39" s="143"/>
      <c r="L39" s="144"/>
      <c r="M39" s="144"/>
    </row>
    <row r="40" spans="2:14" x14ac:dyDescent="0.25">
      <c r="B40" s="142" t="s">
        <v>158</v>
      </c>
      <c r="C40" s="143">
        <v>348745</v>
      </c>
      <c r="D40" s="144">
        <v>4.4788156340909158E-3</v>
      </c>
      <c r="E40" s="143">
        <v>154044</v>
      </c>
      <c r="F40" s="144">
        <f t="shared" si="5"/>
        <v>-0.55829044144002071</v>
      </c>
      <c r="G40" s="143">
        <v>293268</v>
      </c>
      <c r="H40" s="144">
        <f t="shared" si="6"/>
        <v>0.90379372127444113</v>
      </c>
      <c r="I40" s="143">
        <v>329359</v>
      </c>
      <c r="J40" s="144">
        <f t="shared" si="7"/>
        <v>0.12306490991175312</v>
      </c>
      <c r="K40" s="143"/>
      <c r="L40" s="144"/>
      <c r="M40" s="144"/>
    </row>
    <row r="41" spans="2:14" x14ac:dyDescent="0.25">
      <c r="B41" s="142" t="s">
        <v>160</v>
      </c>
      <c r="C41" s="143">
        <v>282807</v>
      </c>
      <c r="D41" s="144">
        <v>5.1573416822527252E-2</v>
      </c>
      <c r="E41" s="143">
        <v>73255</v>
      </c>
      <c r="F41" s="144">
        <f t="shared" si="5"/>
        <v>-0.74097175812479887</v>
      </c>
      <c r="G41" s="143">
        <v>189992</v>
      </c>
      <c r="H41" s="144">
        <f t="shared" si="6"/>
        <v>1.5935704047505288</v>
      </c>
      <c r="I41" s="143">
        <v>276919</v>
      </c>
      <c r="J41" s="144">
        <f t="shared" si="7"/>
        <v>0.45752979072803068</v>
      </c>
      <c r="K41" s="143"/>
      <c r="L41" s="144"/>
      <c r="M41" s="144"/>
    </row>
    <row r="42" spans="2:14" x14ac:dyDescent="0.25">
      <c r="B42" s="142" t="s">
        <v>162</v>
      </c>
      <c r="C42" s="143">
        <v>295269</v>
      </c>
      <c r="D42" s="144">
        <v>3.1893144336922363E-2</v>
      </c>
      <c r="E42" s="143">
        <v>80710</v>
      </c>
      <c r="F42" s="144">
        <f t="shared" si="5"/>
        <v>-0.7266560322959742</v>
      </c>
      <c r="G42" s="143">
        <v>221025</v>
      </c>
      <c r="H42" s="144">
        <f t="shared" si="6"/>
        <v>1.738508239375542</v>
      </c>
      <c r="I42" s="143">
        <v>302176</v>
      </c>
      <c r="J42" s="144">
        <f t="shared" si="7"/>
        <v>0.36715756136183697</v>
      </c>
      <c r="K42" s="143"/>
      <c r="L42" s="144"/>
      <c r="M42" s="144"/>
    </row>
    <row r="43" spans="2:14" ht="15.75" x14ac:dyDescent="0.25">
      <c r="B43" s="145" t="s">
        <v>122</v>
      </c>
      <c r="C43" s="146">
        <v>4613933</v>
      </c>
      <c r="D43" s="147">
        <v>-3.5407858795316605E-3</v>
      </c>
      <c r="E43" s="146">
        <v>1666329</v>
      </c>
      <c r="F43" s="147">
        <f t="shared" si="5"/>
        <v>-0.63884846182205068</v>
      </c>
      <c r="G43" s="146">
        <v>2851484</v>
      </c>
      <c r="H43" s="147">
        <f t="shared" si="6"/>
        <v>0.71123709663577839</v>
      </c>
      <c r="I43" s="146">
        <v>4154268</v>
      </c>
      <c r="J43" s="147">
        <f t="shared" si="7"/>
        <v>0.45687929513193826</v>
      </c>
      <c r="K43" s="146">
        <v>3025474</v>
      </c>
      <c r="L43" s="147">
        <v>5.9116761493817283E-2</v>
      </c>
      <c r="M43" s="147">
        <v>-7.0624540760782728E-2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22" t="str">
        <f>CONCATENATE("Pernoctaciones realizadas por los procedentes de ",C50," en los establecimientos alojativos de Tenerife (hotel + apartamento)")</f>
        <v>Pernoctaciones realizadas por los procedentes de Península en los establecimientos alojativos de Tenerife (hotel + apartamento)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1" t="s">
        <v>169</v>
      </c>
    </row>
    <row r="49" spans="1:14" ht="10.5" customHeight="1" thickBot="1" x14ac:dyDescent="0.3">
      <c r="B49" s="135"/>
      <c r="C49" s="136"/>
      <c r="D49" s="135"/>
      <c r="E49" s="135"/>
      <c r="F49" s="135"/>
      <c r="G49" s="135"/>
      <c r="H49" s="135"/>
      <c r="I49" s="135"/>
      <c r="J49" s="135"/>
      <c r="K49" s="4"/>
      <c r="L49" s="4"/>
      <c r="N49" s="1" t="s">
        <v>170</v>
      </c>
    </row>
    <row r="50" spans="1:14" ht="22.5" thickTop="1" thickBot="1" x14ac:dyDescent="0.3">
      <c r="B50" s="13"/>
      <c r="C50" s="332" t="s">
        <v>171</v>
      </c>
      <c r="D50" s="333"/>
      <c r="E50" s="333"/>
      <c r="F50" s="333"/>
      <c r="G50" s="333"/>
      <c r="H50" s="333"/>
      <c r="I50" s="333"/>
      <c r="J50" s="333"/>
      <c r="K50" s="333"/>
      <c r="L50" s="333"/>
      <c r="M50" s="334"/>
    </row>
    <row r="51" spans="1:14" ht="22.5" thickTop="1" thickBot="1" x14ac:dyDescent="0.3">
      <c r="B51" s="13"/>
      <c r="C51" s="335">
        <v>2019</v>
      </c>
      <c r="D51" s="336"/>
      <c r="E51" s="337">
        <v>2020</v>
      </c>
      <c r="F51" s="336"/>
      <c r="G51" s="337">
        <v>2021</v>
      </c>
      <c r="H51" s="336"/>
      <c r="I51" s="337">
        <v>2022</v>
      </c>
      <c r="J51" s="336"/>
      <c r="K51" s="337">
        <v>2023</v>
      </c>
      <c r="L51" s="338"/>
      <c r="M51" s="339"/>
    </row>
    <row r="52" spans="1:14" ht="16.5" thickTop="1" thickBot="1" x14ac:dyDescent="0.3">
      <c r="B52" s="16"/>
      <c r="C52" s="138" t="s">
        <v>136</v>
      </c>
      <c r="D52" s="139" t="str">
        <f>CONCATENATE("var. ",RIGHT(C51,2),"/",RIGHT(C51-1,2))</f>
        <v>var. 19/18</v>
      </c>
      <c r="E52" s="140" t="s">
        <v>136</v>
      </c>
      <c r="F52" s="139" t="str">
        <f>CONCATENATE("var. ",RIGHT(E51,2),"/",RIGHT(E51-1,2))</f>
        <v>var. 20/19</v>
      </c>
      <c r="G52" s="140" t="s">
        <v>136</v>
      </c>
      <c r="H52" s="139" t="s">
        <v>526</v>
      </c>
      <c r="I52" s="140" t="s">
        <v>136</v>
      </c>
      <c r="J52" s="139" t="s">
        <v>137</v>
      </c>
      <c r="K52" s="140" t="s">
        <v>136</v>
      </c>
      <c r="L52" s="139" t="s">
        <v>537</v>
      </c>
      <c r="M52" s="139" t="s">
        <v>528</v>
      </c>
    </row>
    <row r="53" spans="1:14" x14ac:dyDescent="0.25">
      <c r="A53" s="1">
        <v>1</v>
      </c>
      <c r="B53" s="142" t="s">
        <v>140</v>
      </c>
      <c r="C53" s="143">
        <v>176205</v>
      </c>
      <c r="D53" s="144">
        <v>-3.8318797550565997E-2</v>
      </c>
      <c r="E53" s="143">
        <v>211319</v>
      </c>
      <c r="F53" s="144">
        <f t="shared" ref="F53:F65" si="11">IFERROR(E53/C53-1,"-")</f>
        <v>0.19927924860248014</v>
      </c>
      <c r="G53" s="143">
        <v>22603</v>
      </c>
      <c r="H53" s="144">
        <f t="shared" ref="H53:H65" si="12">IFERROR(G53/E53-1,"-")</f>
        <v>-0.89303848683743536</v>
      </c>
      <c r="I53" s="143">
        <v>129562</v>
      </c>
      <c r="J53" s="144">
        <f>IFERROR(I53/G53-1,"-")</f>
        <v>4.7320709640313234</v>
      </c>
      <c r="K53" s="143">
        <v>194159</v>
      </c>
      <c r="L53" s="144">
        <f t="shared" ref="L53:L60" si="13">IFERROR(K53/I53-1,"-")</f>
        <v>0.49857983050585819</v>
      </c>
      <c r="M53" s="144">
        <f t="shared" ref="M53" si="14">IFERROR(K53/C53-1,"-")</f>
        <v>0.10189268181947164</v>
      </c>
    </row>
    <row r="54" spans="1:14" x14ac:dyDescent="0.25">
      <c r="A54" s="1">
        <v>2</v>
      </c>
      <c r="B54" s="142" t="s">
        <v>142</v>
      </c>
      <c r="C54" s="143">
        <v>161971</v>
      </c>
      <c r="D54" s="144">
        <v>0.11913300029710694</v>
      </c>
      <c r="E54" s="143">
        <v>183113</v>
      </c>
      <c r="F54" s="144">
        <f t="shared" si="11"/>
        <v>0.13052953923850574</v>
      </c>
      <c r="G54" s="143">
        <v>23630</v>
      </c>
      <c r="H54" s="144">
        <f t="shared" si="12"/>
        <v>-0.8709540010812995</v>
      </c>
      <c r="I54" s="143">
        <v>147977</v>
      </c>
      <c r="J54" s="144">
        <f t="shared" ref="J54:J65" si="15">IFERROR(I54/G54-1,"-")</f>
        <v>5.2622513753702922</v>
      </c>
      <c r="K54" s="143">
        <v>160440</v>
      </c>
      <c r="L54" s="144">
        <f t="shared" si="13"/>
        <v>8.4222548098691119E-2</v>
      </c>
      <c r="M54" s="144">
        <f>IFERROR(K54/C54-1,"-")</f>
        <v>-9.4523093640219713E-3</v>
      </c>
    </row>
    <row r="55" spans="1:14" x14ac:dyDescent="0.25">
      <c r="A55" s="1">
        <v>3</v>
      </c>
      <c r="B55" s="142" t="s">
        <v>144</v>
      </c>
      <c r="C55" s="143">
        <v>202210</v>
      </c>
      <c r="D55" s="144">
        <v>-6.8804656667480257E-2</v>
      </c>
      <c r="E55" s="143">
        <v>75385</v>
      </c>
      <c r="F55" s="144">
        <f t="shared" si="11"/>
        <v>-0.62719450076652983</v>
      </c>
      <c r="G55" s="143">
        <v>35024</v>
      </c>
      <c r="H55" s="144">
        <f t="shared" si="12"/>
        <v>-0.53539828878424089</v>
      </c>
      <c r="I55" s="143">
        <v>185719</v>
      </c>
      <c r="J55" s="144">
        <f t="shared" si="15"/>
        <v>4.3026210598446779</v>
      </c>
      <c r="K55" s="143">
        <v>203787</v>
      </c>
      <c r="L55" s="144">
        <f t="shared" si="13"/>
        <v>9.728676118221613E-2</v>
      </c>
      <c r="M55" s="144">
        <f t="shared" ref="M55:M60" si="16">IFERROR(K55/C55-1,"-")</f>
        <v>7.7988230057861596E-3</v>
      </c>
    </row>
    <row r="56" spans="1:14" x14ac:dyDescent="0.25">
      <c r="A56" s="1">
        <v>4</v>
      </c>
      <c r="B56" s="142" t="s">
        <v>146</v>
      </c>
      <c r="C56" s="143">
        <v>287138</v>
      </c>
      <c r="D56" s="144">
        <v>0.15510839525144715</v>
      </c>
      <c r="E56" s="143">
        <v>0</v>
      </c>
      <c r="F56" s="144">
        <f t="shared" si="11"/>
        <v>-1</v>
      </c>
      <c r="G56" s="143">
        <v>44872</v>
      </c>
      <c r="H56" s="144" t="str">
        <f t="shared" si="12"/>
        <v>-</v>
      </c>
      <c r="I56" s="143">
        <v>226966</v>
      </c>
      <c r="J56" s="144">
        <f t="shared" si="15"/>
        <v>4.0580763059368872</v>
      </c>
      <c r="K56" s="143">
        <v>237668</v>
      </c>
      <c r="L56" s="144">
        <f t="shared" si="13"/>
        <v>4.715243692887916E-2</v>
      </c>
      <c r="M56" s="144">
        <f t="shared" si="16"/>
        <v>-0.17228649638849614</v>
      </c>
    </row>
    <row r="57" spans="1:14" x14ac:dyDescent="0.25">
      <c r="A57" s="1">
        <v>5</v>
      </c>
      <c r="B57" s="142" t="s">
        <v>148</v>
      </c>
      <c r="C57" s="143">
        <v>310510</v>
      </c>
      <c r="D57" s="144">
        <v>9.0371723172011365E-3</v>
      </c>
      <c r="E57" s="143">
        <v>686</v>
      </c>
      <c r="F57" s="144">
        <f t="shared" si="11"/>
        <v>-0.99779073137741137</v>
      </c>
      <c r="G57" s="143">
        <v>68112</v>
      </c>
      <c r="H57" s="144">
        <f t="shared" si="12"/>
        <v>98.288629737609327</v>
      </c>
      <c r="I57" s="143">
        <v>259211</v>
      </c>
      <c r="J57" s="144">
        <f t="shared" si="15"/>
        <v>2.805658327460653</v>
      </c>
      <c r="K57" s="143">
        <v>231629</v>
      </c>
      <c r="L57" s="144">
        <f t="shared" si="13"/>
        <v>-0.10640752128574793</v>
      </c>
      <c r="M57" s="144">
        <f t="shared" si="16"/>
        <v>-0.25403690702392834</v>
      </c>
    </row>
    <row r="58" spans="1:14" x14ac:dyDescent="0.25">
      <c r="A58" s="1">
        <v>6</v>
      </c>
      <c r="B58" s="142" t="s">
        <v>150</v>
      </c>
      <c r="C58" s="143">
        <v>353098</v>
      </c>
      <c r="D58" s="144">
        <v>2.5041222508650929E-2</v>
      </c>
      <c r="E58" s="143">
        <v>4805</v>
      </c>
      <c r="F58" s="144">
        <f t="shared" si="11"/>
        <v>-0.986391879874709</v>
      </c>
      <c r="G58" s="143">
        <v>134173</v>
      </c>
      <c r="H58" s="144">
        <f t="shared" si="12"/>
        <v>26.923621227887619</v>
      </c>
      <c r="I58" s="143">
        <v>301399</v>
      </c>
      <c r="J58" s="144">
        <f t="shared" si="15"/>
        <v>1.2463461352134932</v>
      </c>
      <c r="K58" s="143">
        <v>302337</v>
      </c>
      <c r="L58" s="144">
        <f t="shared" si="13"/>
        <v>3.1121536567806363E-3</v>
      </c>
      <c r="M58" s="144">
        <f t="shared" si="16"/>
        <v>-0.14375895643702319</v>
      </c>
    </row>
    <row r="59" spans="1:14" x14ac:dyDescent="0.25">
      <c r="A59" s="1">
        <v>7</v>
      </c>
      <c r="B59" s="142" t="s">
        <v>152</v>
      </c>
      <c r="C59" s="143">
        <v>378749</v>
      </c>
      <c r="D59" s="144">
        <v>3.9191691932009887E-2</v>
      </c>
      <c r="E59" s="143">
        <v>83776</v>
      </c>
      <c r="F59" s="144">
        <f t="shared" si="11"/>
        <v>-0.77880865692054635</v>
      </c>
      <c r="G59" s="143">
        <v>289774</v>
      </c>
      <c r="H59" s="144">
        <f t="shared" si="12"/>
        <v>2.4589142475171886</v>
      </c>
      <c r="I59" s="143">
        <v>352016</v>
      </c>
      <c r="J59" s="144">
        <f t="shared" si="15"/>
        <v>0.21479497815539017</v>
      </c>
      <c r="K59" s="143">
        <v>346014</v>
      </c>
      <c r="L59" s="144">
        <f t="shared" si="13"/>
        <v>-1.7050361347211496E-2</v>
      </c>
      <c r="M59" s="144">
        <f t="shared" si="16"/>
        <v>-8.6429271100385785E-2</v>
      </c>
    </row>
    <row r="60" spans="1:14" x14ac:dyDescent="0.25">
      <c r="A60" s="1">
        <v>8</v>
      </c>
      <c r="B60" s="142" t="s">
        <v>154</v>
      </c>
      <c r="C60" s="143">
        <v>454481</v>
      </c>
      <c r="D60" s="144">
        <v>-7.5555584671387344E-3</v>
      </c>
      <c r="E60" s="143">
        <v>217085</v>
      </c>
      <c r="F60" s="144">
        <f t="shared" si="11"/>
        <v>-0.5223452685590817</v>
      </c>
      <c r="G60" s="143">
        <v>389626</v>
      </c>
      <c r="H60" s="144">
        <f t="shared" si="12"/>
        <v>0.79480848515558411</v>
      </c>
      <c r="I60" s="143">
        <v>398061</v>
      </c>
      <c r="J60" s="144">
        <f t="shared" si="15"/>
        <v>2.1648965931431619E-2</v>
      </c>
      <c r="K60" s="143">
        <v>419743</v>
      </c>
      <c r="L60" s="144">
        <f t="shared" si="13"/>
        <v>5.4469038664928249E-2</v>
      </c>
      <c r="M60" s="144">
        <f t="shared" si="16"/>
        <v>-7.6434438403365612E-2</v>
      </c>
    </row>
    <row r="61" spans="1:14" x14ac:dyDescent="0.25">
      <c r="A61" s="1">
        <v>9</v>
      </c>
      <c r="B61" s="142" t="s">
        <v>156</v>
      </c>
      <c r="C61" s="143">
        <v>313951</v>
      </c>
      <c r="D61" s="144">
        <v>3.2400739235378007E-2</v>
      </c>
      <c r="E61" s="143">
        <v>157272</v>
      </c>
      <c r="F61" s="144">
        <f t="shared" si="11"/>
        <v>-0.49905558510723014</v>
      </c>
      <c r="G61" s="143">
        <v>270344</v>
      </c>
      <c r="H61" s="144">
        <f t="shared" si="12"/>
        <v>0.71895823795716973</v>
      </c>
      <c r="I61" s="143">
        <v>287652</v>
      </c>
      <c r="J61" s="144">
        <f t="shared" si="15"/>
        <v>6.4022134761636984E-2</v>
      </c>
      <c r="K61" s="143"/>
      <c r="L61" s="144"/>
      <c r="M61" s="144"/>
    </row>
    <row r="62" spans="1:14" x14ac:dyDescent="0.25">
      <c r="A62" s="1">
        <v>10</v>
      </c>
      <c r="B62" s="142" t="s">
        <v>158</v>
      </c>
      <c r="C62" s="143">
        <v>242176</v>
      </c>
      <c r="D62" s="144">
        <v>2.8575311746118048E-2</v>
      </c>
      <c r="E62" s="143">
        <v>88659</v>
      </c>
      <c r="F62" s="144">
        <f t="shared" si="11"/>
        <v>-0.63390674550739956</v>
      </c>
      <c r="G62" s="143">
        <v>183369</v>
      </c>
      <c r="H62" s="144">
        <f t="shared" si="12"/>
        <v>1.0682502622407202</v>
      </c>
      <c r="I62" s="143">
        <v>232412</v>
      </c>
      <c r="J62" s="144">
        <f t="shared" si="15"/>
        <v>0.26745524052593406</v>
      </c>
      <c r="K62" s="143"/>
      <c r="L62" s="144"/>
      <c r="M62" s="144"/>
    </row>
    <row r="63" spans="1:14" x14ac:dyDescent="0.25">
      <c r="A63" s="1">
        <v>11</v>
      </c>
      <c r="B63" s="142" t="s">
        <v>160</v>
      </c>
      <c r="C63" s="143">
        <v>216370</v>
      </c>
      <c r="D63" s="144">
        <v>0.10223585208429919</v>
      </c>
      <c r="E63" s="143">
        <v>37142</v>
      </c>
      <c r="F63" s="144">
        <f t="shared" si="11"/>
        <v>-0.82834034293109027</v>
      </c>
      <c r="G63" s="143">
        <v>127417</v>
      </c>
      <c r="H63" s="144">
        <f t="shared" si="12"/>
        <v>2.4305368585428893</v>
      </c>
      <c r="I63" s="143">
        <v>201866</v>
      </c>
      <c r="J63" s="144">
        <f t="shared" si="15"/>
        <v>0.58429408948570449</v>
      </c>
      <c r="K63" s="143"/>
      <c r="L63" s="144"/>
      <c r="M63" s="144"/>
    </row>
    <row r="64" spans="1:14" x14ac:dyDescent="0.25">
      <c r="A64" s="1">
        <v>12</v>
      </c>
      <c r="B64" s="142" t="s">
        <v>162</v>
      </c>
      <c r="C64" s="143">
        <v>215841</v>
      </c>
      <c r="D64" s="144">
        <v>3.6247365464662451E-2</v>
      </c>
      <c r="E64" s="143">
        <v>42281</v>
      </c>
      <c r="F64" s="144">
        <f t="shared" si="11"/>
        <v>-0.80411043314291542</v>
      </c>
      <c r="G64" s="143">
        <v>145761</v>
      </c>
      <c r="H64" s="144">
        <f t="shared" si="12"/>
        <v>2.4474350180932332</v>
      </c>
      <c r="I64" s="143">
        <v>216759</v>
      </c>
      <c r="J64" s="144">
        <f t="shared" si="15"/>
        <v>0.48708502274270904</v>
      </c>
      <c r="K64" s="143"/>
      <c r="L64" s="144"/>
      <c r="M64" s="144"/>
    </row>
    <row r="65" spans="1:14" ht="15.75" x14ac:dyDescent="0.25">
      <c r="B65" s="145" t="s">
        <v>122</v>
      </c>
      <c r="C65" s="146">
        <v>3312700</v>
      </c>
      <c r="D65" s="147">
        <v>3.1212489478376515E-2</v>
      </c>
      <c r="E65" s="146">
        <v>1101537</v>
      </c>
      <c r="F65" s="147">
        <f t="shared" si="11"/>
        <v>-0.66748060494460715</v>
      </c>
      <c r="G65" s="146">
        <v>1734705</v>
      </c>
      <c r="H65" s="147">
        <f t="shared" si="12"/>
        <v>0.57480411461439784</v>
      </c>
      <c r="I65" s="146">
        <v>2939600</v>
      </c>
      <c r="J65" s="147">
        <f t="shared" si="15"/>
        <v>0.69458207591492505</v>
      </c>
      <c r="K65" s="146">
        <v>2095777</v>
      </c>
      <c r="L65" s="147">
        <v>4.7411404105429877E-2</v>
      </c>
      <c r="M65" s="147">
        <v>-9.8343115229039157E-2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22" t="str">
        <f>CONCATENATE("Pernoctaciones realizadas por los procedentes de ",C72," en los establecimientos alojativos de Tenerife (hotel + apartamento)")</f>
        <v>Pernoctaciones realizadas por los procedentes de Canarias en los establecimientos alojativos de Tenerife (hotel + apartamento)</v>
      </c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1" t="s">
        <v>173</v>
      </c>
    </row>
    <row r="71" spans="1:14" ht="10.5" customHeight="1" thickBot="1" x14ac:dyDescent="0.3">
      <c r="B71" s="135"/>
      <c r="C71" s="136"/>
      <c r="D71" s="135"/>
      <c r="E71" s="135"/>
      <c r="F71" s="135"/>
      <c r="G71" s="135"/>
      <c r="H71" s="135"/>
      <c r="I71" s="135"/>
      <c r="J71" s="135"/>
      <c r="K71" s="4"/>
      <c r="L71" s="4"/>
      <c r="N71" s="1" t="s">
        <v>174</v>
      </c>
    </row>
    <row r="72" spans="1:14" ht="22.5" thickTop="1" thickBot="1" x14ac:dyDescent="0.3">
      <c r="B72" s="13"/>
      <c r="C72" s="332" t="s">
        <v>98</v>
      </c>
      <c r="D72" s="333"/>
      <c r="E72" s="333"/>
      <c r="F72" s="333"/>
      <c r="G72" s="333"/>
      <c r="H72" s="333"/>
      <c r="I72" s="333"/>
      <c r="J72" s="333"/>
      <c r="K72" s="333"/>
      <c r="L72" s="333"/>
      <c r="M72" s="334"/>
    </row>
    <row r="73" spans="1:14" ht="22.5" thickTop="1" thickBot="1" x14ac:dyDescent="0.3">
      <c r="B73" s="13"/>
      <c r="C73" s="335">
        <v>2019</v>
      </c>
      <c r="D73" s="336"/>
      <c r="E73" s="337">
        <v>2020</v>
      </c>
      <c r="F73" s="336"/>
      <c r="G73" s="337">
        <v>2021</v>
      </c>
      <c r="H73" s="336"/>
      <c r="I73" s="337">
        <v>2022</v>
      </c>
      <c r="J73" s="336"/>
      <c r="K73" s="337">
        <v>2023</v>
      </c>
      <c r="L73" s="338"/>
      <c r="M73" s="339"/>
    </row>
    <row r="74" spans="1:14" ht="16.5" thickTop="1" thickBot="1" x14ac:dyDescent="0.3">
      <c r="B74" s="16"/>
      <c r="C74" s="138" t="s">
        <v>136</v>
      </c>
      <c r="D74" s="139" t="str">
        <f>CONCATENATE("var. ",RIGHT(C73,2),"/",RIGHT(C73-1,2))</f>
        <v>var. 19/18</v>
      </c>
      <c r="E74" s="140" t="s">
        <v>136</v>
      </c>
      <c r="F74" s="139" t="str">
        <f>CONCATENATE("var. ",RIGHT(E73,2),"/",RIGHT(E73-1,2))</f>
        <v>var. 20/19</v>
      </c>
      <c r="G74" s="140" t="s">
        <v>136</v>
      </c>
      <c r="H74" s="139" t="s">
        <v>526</v>
      </c>
      <c r="I74" s="140" t="s">
        <v>136</v>
      </c>
      <c r="J74" s="139" t="s">
        <v>137</v>
      </c>
      <c r="K74" s="140" t="s">
        <v>136</v>
      </c>
      <c r="L74" s="139" t="s">
        <v>537</v>
      </c>
      <c r="M74" s="139" t="s">
        <v>528</v>
      </c>
    </row>
    <row r="75" spans="1:14" x14ac:dyDescent="0.25">
      <c r="A75" s="1">
        <v>1</v>
      </c>
      <c r="B75" s="142" t="s">
        <v>140</v>
      </c>
      <c r="C75" s="143">
        <v>59187</v>
      </c>
      <c r="D75" s="144">
        <v>-0.23799775983932636</v>
      </c>
      <c r="E75" s="143">
        <v>58030</v>
      </c>
      <c r="F75" s="144">
        <f t="shared" ref="F75:F87" si="17">IFERROR(E75/C75-1,"-")</f>
        <v>-1.9548211600520338E-2</v>
      </c>
      <c r="G75" s="143">
        <v>32446</v>
      </c>
      <c r="H75" s="144">
        <f t="shared" ref="H75:H87" si="18">IFERROR(G75/E75-1,"-")</f>
        <v>-0.44087540927106672</v>
      </c>
      <c r="I75" s="143">
        <v>59719</v>
      </c>
      <c r="J75" s="144">
        <f>IFERROR(I75/G75-1,"-")</f>
        <v>0.84056586328052774</v>
      </c>
      <c r="K75" s="143">
        <v>87686</v>
      </c>
      <c r="L75" s="144">
        <f t="shared" ref="L75:L82" si="19">IFERROR(K75/I75-1,"-")</f>
        <v>0.46830991811651224</v>
      </c>
      <c r="M75" s="144">
        <f t="shared" ref="M75" si="20">K75/C75-1</f>
        <v>0.48150776352915337</v>
      </c>
    </row>
    <row r="76" spans="1:14" x14ac:dyDescent="0.25">
      <c r="A76" s="1">
        <v>2</v>
      </c>
      <c r="B76" s="142" t="s">
        <v>142</v>
      </c>
      <c r="C76" s="143">
        <v>55219</v>
      </c>
      <c r="D76" s="144">
        <v>-0.21652951191827474</v>
      </c>
      <c r="E76" s="143">
        <v>66613</v>
      </c>
      <c r="F76" s="144">
        <f t="shared" si="17"/>
        <v>0.20634201995689883</v>
      </c>
      <c r="G76" s="143">
        <v>41356</v>
      </c>
      <c r="H76" s="144">
        <f t="shared" si="18"/>
        <v>-0.37916022398030413</v>
      </c>
      <c r="I76" s="143">
        <v>62522</v>
      </c>
      <c r="J76" s="144">
        <f t="shared" ref="J76:J87" si="21">IFERROR(I76/G76-1,"-")</f>
        <v>0.51179998065576937</v>
      </c>
      <c r="K76" s="143">
        <v>66694</v>
      </c>
      <c r="L76" s="144">
        <f t="shared" si="19"/>
        <v>6.672851156392956E-2</v>
      </c>
      <c r="M76" s="144">
        <f>IFERROR(K76/C76-1,"-")</f>
        <v>0.20780890635469684</v>
      </c>
    </row>
    <row r="77" spans="1:14" x14ac:dyDescent="0.25">
      <c r="A77" s="1">
        <v>3</v>
      </c>
      <c r="B77" s="142" t="s">
        <v>144</v>
      </c>
      <c r="C77" s="143">
        <v>84400</v>
      </c>
      <c r="D77" s="144">
        <v>-0.18824298849690302</v>
      </c>
      <c r="E77" s="143">
        <v>31510</v>
      </c>
      <c r="F77" s="144">
        <f t="shared" si="17"/>
        <v>-0.62665876777251184</v>
      </c>
      <c r="G77" s="143">
        <v>64979</v>
      </c>
      <c r="H77" s="144">
        <f t="shared" si="18"/>
        <v>1.0621707394477942</v>
      </c>
      <c r="I77" s="143">
        <v>65096</v>
      </c>
      <c r="J77" s="144">
        <f t="shared" si="21"/>
        <v>1.8005817264039603E-3</v>
      </c>
      <c r="K77" s="143">
        <v>70695</v>
      </c>
      <c r="L77" s="144">
        <f t="shared" si="19"/>
        <v>8.6011429273687989E-2</v>
      </c>
      <c r="M77" s="144">
        <f t="shared" ref="M77:M82" si="22">IFERROR(K77/C77-1,"-")</f>
        <v>-0.16238151658767774</v>
      </c>
    </row>
    <row r="78" spans="1:14" x14ac:dyDescent="0.25">
      <c r="A78" s="1">
        <v>4</v>
      </c>
      <c r="B78" s="142" t="s">
        <v>146</v>
      </c>
      <c r="C78" s="143">
        <v>105594</v>
      </c>
      <c r="D78" s="144">
        <v>0.1238904144581392</v>
      </c>
      <c r="E78" s="143">
        <v>0</v>
      </c>
      <c r="F78" s="144">
        <f t="shared" si="17"/>
        <v>-1</v>
      </c>
      <c r="G78" s="143">
        <v>80869</v>
      </c>
      <c r="H78" s="144" t="str">
        <f t="shared" si="18"/>
        <v>-</v>
      </c>
      <c r="I78" s="143">
        <v>104424</v>
      </c>
      <c r="J78" s="144">
        <f t="shared" si="21"/>
        <v>0.29127354115915871</v>
      </c>
      <c r="K78" s="143">
        <v>118128</v>
      </c>
      <c r="L78" s="144">
        <f t="shared" si="19"/>
        <v>0.13123419903470457</v>
      </c>
      <c r="M78" s="144">
        <f t="shared" si="22"/>
        <v>0.11869992613216662</v>
      </c>
    </row>
    <row r="79" spans="1:14" x14ac:dyDescent="0.25">
      <c r="A79" s="1">
        <v>5</v>
      </c>
      <c r="B79" s="142" t="s">
        <v>148</v>
      </c>
      <c r="C79" s="143">
        <v>115025</v>
      </c>
      <c r="D79" s="144">
        <v>0.15460285275488594</v>
      </c>
      <c r="E79" s="143">
        <v>612</v>
      </c>
      <c r="F79" s="144">
        <f t="shared" si="17"/>
        <v>-0.99467941751793088</v>
      </c>
      <c r="G79" s="143">
        <v>102292</v>
      </c>
      <c r="H79" s="144">
        <f t="shared" si="18"/>
        <v>166.14379084967319</v>
      </c>
      <c r="I79" s="143">
        <v>103104</v>
      </c>
      <c r="J79" s="144">
        <f t="shared" si="21"/>
        <v>7.9380596723106489E-3</v>
      </c>
      <c r="K79" s="143">
        <v>96371</v>
      </c>
      <c r="L79" s="144">
        <f t="shared" si="19"/>
        <v>-6.5302995034140277E-2</v>
      </c>
      <c r="M79" s="144">
        <f t="shared" si="22"/>
        <v>-0.16217344055640082</v>
      </c>
    </row>
    <row r="80" spans="1:14" x14ac:dyDescent="0.25">
      <c r="A80" s="1">
        <v>6</v>
      </c>
      <c r="B80" s="142" t="s">
        <v>150</v>
      </c>
      <c r="C80" s="143">
        <v>137127</v>
      </c>
      <c r="D80" s="144">
        <v>-4.8449437578499621E-2</v>
      </c>
      <c r="E80" s="143">
        <v>3879</v>
      </c>
      <c r="F80" s="144">
        <f t="shared" si="17"/>
        <v>-0.97171235424095914</v>
      </c>
      <c r="G80" s="143">
        <v>102740</v>
      </c>
      <c r="H80" s="144">
        <f t="shared" si="18"/>
        <v>25.486207785511731</v>
      </c>
      <c r="I80" s="143">
        <v>109327</v>
      </c>
      <c r="J80" s="144">
        <f t="shared" si="21"/>
        <v>6.4113295697878048E-2</v>
      </c>
      <c r="K80" s="143">
        <v>143044</v>
      </c>
      <c r="L80" s="144">
        <f t="shared" si="19"/>
        <v>0.30840506004921009</v>
      </c>
      <c r="M80" s="144">
        <f t="shared" si="22"/>
        <v>4.3149780860078701E-2</v>
      </c>
    </row>
    <row r="81" spans="1:14" x14ac:dyDescent="0.25">
      <c r="A81" s="1">
        <v>7</v>
      </c>
      <c r="B81" s="142" t="s">
        <v>152</v>
      </c>
      <c r="C81" s="143">
        <v>166516</v>
      </c>
      <c r="D81" s="144">
        <v>-3.3586182480862203E-2</v>
      </c>
      <c r="E81" s="143">
        <v>56424</v>
      </c>
      <c r="F81" s="144">
        <f t="shared" si="17"/>
        <v>-0.66114967931009638</v>
      </c>
      <c r="G81" s="143">
        <v>151642</v>
      </c>
      <c r="H81" s="144">
        <f t="shared" si="18"/>
        <v>1.6875443073869274</v>
      </c>
      <c r="I81" s="143">
        <v>184376</v>
      </c>
      <c r="J81" s="144">
        <f t="shared" si="21"/>
        <v>0.21586367892800151</v>
      </c>
      <c r="K81" s="143">
        <v>178093</v>
      </c>
      <c r="L81" s="144">
        <f t="shared" si="19"/>
        <v>-3.4077103310626078E-2</v>
      </c>
      <c r="M81" s="144">
        <f t="shared" si="22"/>
        <v>6.9524850464820265E-2</v>
      </c>
    </row>
    <row r="82" spans="1:14" x14ac:dyDescent="0.25">
      <c r="A82" s="1">
        <v>8</v>
      </c>
      <c r="B82" s="142" t="s">
        <v>154</v>
      </c>
      <c r="C82" s="143">
        <v>207954</v>
      </c>
      <c r="D82" s="144">
        <v>-6.5110570633482689E-2</v>
      </c>
      <c r="E82" s="143">
        <v>126451</v>
      </c>
      <c r="F82" s="144">
        <f t="shared" si="17"/>
        <v>-0.39192802254344716</v>
      </c>
      <c r="G82" s="143">
        <v>169403</v>
      </c>
      <c r="H82" s="144">
        <f t="shared" si="18"/>
        <v>0.33967307494602661</v>
      </c>
      <c r="I82" s="143">
        <v>167122</v>
      </c>
      <c r="J82" s="144">
        <f t="shared" si="21"/>
        <v>-1.3464932734367108E-2</v>
      </c>
      <c r="K82" s="143">
        <v>168986</v>
      </c>
      <c r="L82" s="144">
        <f t="shared" si="19"/>
        <v>1.1153528559974202E-2</v>
      </c>
      <c r="M82" s="144">
        <f t="shared" si="22"/>
        <v>-0.1873875953335834</v>
      </c>
    </row>
    <row r="83" spans="1:14" x14ac:dyDescent="0.25">
      <c r="A83" s="1">
        <v>9</v>
      </c>
      <c r="B83" s="142" t="s">
        <v>156</v>
      </c>
      <c r="C83" s="143">
        <v>117777</v>
      </c>
      <c r="D83" s="144">
        <v>-0.31170850013149054</v>
      </c>
      <c r="E83" s="143">
        <v>81346</v>
      </c>
      <c r="F83" s="144">
        <f t="shared" si="17"/>
        <v>-0.30932185401224344</v>
      </c>
      <c r="G83" s="143">
        <v>123314</v>
      </c>
      <c r="H83" s="144">
        <f t="shared" si="18"/>
        <v>0.51591965185749755</v>
      </c>
      <c r="I83" s="143">
        <v>101561</v>
      </c>
      <c r="J83" s="144">
        <f t="shared" si="21"/>
        <v>-0.17640332808926806</v>
      </c>
      <c r="K83" s="143"/>
      <c r="L83" s="144"/>
      <c r="M83" s="144"/>
    </row>
    <row r="84" spans="1:14" x14ac:dyDescent="0.25">
      <c r="A84" s="1">
        <v>10</v>
      </c>
      <c r="B84" s="142" t="s">
        <v>158</v>
      </c>
      <c r="C84" s="143">
        <v>106569</v>
      </c>
      <c r="D84" s="144">
        <v>-4.629414186250469E-2</v>
      </c>
      <c r="E84" s="143">
        <v>65385</v>
      </c>
      <c r="F84" s="144">
        <f t="shared" si="17"/>
        <v>-0.38645384680347938</v>
      </c>
      <c r="G84" s="143">
        <v>109899</v>
      </c>
      <c r="H84" s="144">
        <f t="shared" si="18"/>
        <v>0.6807983482450104</v>
      </c>
      <c r="I84" s="143">
        <v>96947</v>
      </c>
      <c r="J84" s="144">
        <f t="shared" si="21"/>
        <v>-0.1178536656384499</v>
      </c>
      <c r="K84" s="143"/>
      <c r="L84" s="144"/>
      <c r="M84" s="144"/>
    </row>
    <row r="85" spans="1:14" x14ac:dyDescent="0.25">
      <c r="A85" s="1">
        <v>11</v>
      </c>
      <c r="B85" s="142" t="s">
        <v>160</v>
      </c>
      <c r="C85" s="143">
        <v>66437</v>
      </c>
      <c r="D85" s="144">
        <v>-8.5343355911669194E-2</v>
      </c>
      <c r="E85" s="143">
        <v>36113</v>
      </c>
      <c r="F85" s="144">
        <f t="shared" si="17"/>
        <v>-0.45643240965124854</v>
      </c>
      <c r="G85" s="143">
        <v>62575</v>
      </c>
      <c r="H85" s="144">
        <f t="shared" si="18"/>
        <v>0.73275551740370504</v>
      </c>
      <c r="I85" s="143">
        <v>75053</v>
      </c>
      <c r="J85" s="144">
        <f t="shared" si="21"/>
        <v>0.19940870954854173</v>
      </c>
      <c r="K85" s="143"/>
      <c r="L85" s="144"/>
      <c r="M85" s="144"/>
    </row>
    <row r="86" spans="1:14" x14ac:dyDescent="0.25">
      <c r="A86" s="1">
        <v>12</v>
      </c>
      <c r="B86" s="142" t="s">
        <v>162</v>
      </c>
      <c r="C86" s="143">
        <v>79428</v>
      </c>
      <c r="D86" s="144">
        <v>2.0243539022761103E-2</v>
      </c>
      <c r="E86" s="143">
        <v>38429</v>
      </c>
      <c r="F86" s="144">
        <f t="shared" si="17"/>
        <v>-0.51617817394369747</v>
      </c>
      <c r="G86" s="143">
        <v>75264</v>
      </c>
      <c r="H86" s="144">
        <f t="shared" si="18"/>
        <v>0.95852090868875073</v>
      </c>
      <c r="I86" s="143">
        <v>85417</v>
      </c>
      <c r="J86" s="144">
        <f t="shared" si="21"/>
        <v>0.13489849064625847</v>
      </c>
      <c r="K86" s="143"/>
      <c r="L86" s="144"/>
      <c r="M86" s="144"/>
    </row>
    <row r="87" spans="1:14" ht="15.75" x14ac:dyDescent="0.25">
      <c r="B87" s="145" t="s">
        <v>122</v>
      </c>
      <c r="C87" s="146">
        <v>1301233</v>
      </c>
      <c r="D87" s="147">
        <v>-8.2278954168712004E-2</v>
      </c>
      <c r="E87" s="146">
        <v>564792</v>
      </c>
      <c r="F87" s="147">
        <f t="shared" si="17"/>
        <v>-0.56595628915036733</v>
      </c>
      <c r="G87" s="146">
        <v>1116779</v>
      </c>
      <c r="H87" s="147">
        <f t="shared" si="18"/>
        <v>0.97732793665632656</v>
      </c>
      <c r="I87" s="146">
        <v>1214668</v>
      </c>
      <c r="J87" s="147">
        <f t="shared" si="21"/>
        <v>8.765297341730105E-2</v>
      </c>
      <c r="K87" s="146">
        <v>929697</v>
      </c>
      <c r="L87" s="147">
        <v>8.6488097324965763E-2</v>
      </c>
      <c r="M87" s="147">
        <v>-1.4231672291310504E-3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22" t="str">
        <f>CONCATENATE("Pernoctaciones realizadas por los procedentes de ",C94," en los establecimientos alojativos de Tenerife (hotel + apartamento)")</f>
        <v>Pernoctaciones realizadas por los procedentes de Total residentes en el extranjero en los establecimientos alojativos de Tenerife (hotel + apartamento)</v>
      </c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1" t="s">
        <v>176</v>
      </c>
    </row>
    <row r="93" spans="1:14" ht="10.5" customHeight="1" thickBot="1" x14ac:dyDescent="0.3">
      <c r="B93" s="135"/>
      <c r="C93" s="136"/>
      <c r="D93" s="135"/>
      <c r="E93" s="135"/>
      <c r="F93" s="135"/>
      <c r="G93" s="135"/>
      <c r="H93" s="135"/>
      <c r="I93" s="135"/>
      <c r="J93" s="135"/>
      <c r="K93" s="4"/>
      <c r="L93" s="4"/>
      <c r="N93" s="1" t="s">
        <v>177</v>
      </c>
    </row>
    <row r="94" spans="1:14" ht="22.5" thickTop="1" thickBot="1" x14ac:dyDescent="0.3">
      <c r="B94" s="150" t="s">
        <v>178</v>
      </c>
      <c r="C94" s="332" t="s">
        <v>179</v>
      </c>
      <c r="D94" s="333"/>
      <c r="E94" s="333"/>
      <c r="F94" s="333"/>
      <c r="G94" s="333"/>
      <c r="H94" s="333"/>
      <c r="I94" s="333"/>
      <c r="J94" s="333"/>
      <c r="K94" s="333"/>
      <c r="L94" s="333"/>
      <c r="M94" s="334"/>
    </row>
    <row r="95" spans="1:14" ht="22.5" thickTop="1" thickBot="1" x14ac:dyDescent="0.3">
      <c r="B95" s="13"/>
      <c r="C95" s="335">
        <v>2019</v>
      </c>
      <c r="D95" s="336"/>
      <c r="E95" s="337">
        <v>2020</v>
      </c>
      <c r="F95" s="336"/>
      <c r="G95" s="337">
        <v>2021</v>
      </c>
      <c r="H95" s="336"/>
      <c r="I95" s="337">
        <v>2022</v>
      </c>
      <c r="J95" s="336"/>
      <c r="K95" s="337">
        <v>2023</v>
      </c>
      <c r="L95" s="338"/>
      <c r="M95" s="339"/>
    </row>
    <row r="96" spans="1:14" ht="16.5" thickTop="1" thickBot="1" x14ac:dyDescent="0.3">
      <c r="B96" s="16"/>
      <c r="C96" s="138" t="s">
        <v>136</v>
      </c>
      <c r="D96" s="139" t="str">
        <f>CONCATENATE("var. ",RIGHT(C95,2),"/",RIGHT(C95-1,2))</f>
        <v>var. 19/18</v>
      </c>
      <c r="E96" s="140" t="s">
        <v>136</v>
      </c>
      <c r="F96" s="139" t="str">
        <f>CONCATENATE("var. ",RIGHT(E95,2),"/",RIGHT(E95-1,2))</f>
        <v>var. 20/19</v>
      </c>
      <c r="G96" s="140" t="s">
        <v>136</v>
      </c>
      <c r="H96" s="139" t="s">
        <v>526</v>
      </c>
      <c r="I96" s="140" t="s">
        <v>136</v>
      </c>
      <c r="J96" s="139" t="s">
        <v>137</v>
      </c>
      <c r="K96" s="140" t="s">
        <v>136</v>
      </c>
      <c r="L96" s="139" t="s">
        <v>537</v>
      </c>
      <c r="M96" s="139" t="s">
        <v>528</v>
      </c>
    </row>
    <row r="97" spans="2:13" x14ac:dyDescent="0.25">
      <c r="B97" s="142" t="s">
        <v>140</v>
      </c>
      <c r="C97" s="143">
        <v>2712602</v>
      </c>
      <c r="D97" s="144">
        <v>2.8181364809116705E-3</v>
      </c>
      <c r="E97" s="143">
        <v>2741116</v>
      </c>
      <c r="F97" s="144">
        <f t="shared" ref="F97:F109" si="23">IFERROR(E97/C97-1,"-")</f>
        <v>1.0511678454856233E-2</v>
      </c>
      <c r="G97" s="143">
        <v>205112</v>
      </c>
      <c r="H97" s="144">
        <f t="shared" ref="H97:H109" si="24">IFERROR(G97/E97-1,"-")</f>
        <v>-0.92517208319531163</v>
      </c>
      <c r="I97" s="143">
        <v>1828321</v>
      </c>
      <c r="J97" s="144">
        <f t="shared" ref="J97:J109" si="25">IFERROR(I97/G97-1,"-")</f>
        <v>7.9137690627559572</v>
      </c>
      <c r="K97" s="143">
        <v>2648818</v>
      </c>
      <c r="L97" s="144">
        <f t="shared" ref="L97:L104" si="26">IFERROR(K97/I97-1,"-")</f>
        <v>0.44877075743263894</v>
      </c>
      <c r="M97" s="144">
        <f t="shared" ref="M97" si="27">K97/C97-1</f>
        <v>-2.3513954498300849E-2</v>
      </c>
    </row>
    <row r="98" spans="2:13" x14ac:dyDescent="0.25">
      <c r="B98" s="142" t="s">
        <v>142</v>
      </c>
      <c r="C98" s="143">
        <v>2482200</v>
      </c>
      <c r="D98" s="144">
        <v>-2.4713773413136408E-2</v>
      </c>
      <c r="E98" s="143">
        <v>2622985</v>
      </c>
      <c r="F98" s="144">
        <f t="shared" si="23"/>
        <v>5.6717830956409587E-2</v>
      </c>
      <c r="G98" s="143">
        <v>188881</v>
      </c>
      <c r="H98" s="144">
        <f t="shared" si="24"/>
        <v>-0.92799005712956806</v>
      </c>
      <c r="I98" s="143">
        <v>2025462</v>
      </c>
      <c r="J98" s="144">
        <f t="shared" si="25"/>
        <v>9.7234819807180184</v>
      </c>
      <c r="K98" s="143">
        <v>2572143</v>
      </c>
      <c r="L98" s="144">
        <f t="shared" si="26"/>
        <v>0.26990434774880989</v>
      </c>
      <c r="M98" s="144">
        <f>IFERROR(K98/C98-1,"-")</f>
        <v>3.6235194585448438E-2</v>
      </c>
    </row>
    <row r="99" spans="2:13" x14ac:dyDescent="0.25">
      <c r="B99" s="142" t="s">
        <v>144</v>
      </c>
      <c r="C99" s="143">
        <v>2633990</v>
      </c>
      <c r="D99" s="144">
        <v>-2.6542976145399466E-3</v>
      </c>
      <c r="E99" s="143">
        <v>1208573</v>
      </c>
      <c r="F99" s="144">
        <f t="shared" si="23"/>
        <v>-0.5411626467830174</v>
      </c>
      <c r="G99" s="143">
        <v>242445</v>
      </c>
      <c r="H99" s="144">
        <f t="shared" si="24"/>
        <v>-0.799395650904</v>
      </c>
      <c r="I99" s="143">
        <v>2378640</v>
      </c>
      <c r="J99" s="144">
        <f t="shared" si="25"/>
        <v>8.8110499288498421</v>
      </c>
      <c r="K99" s="143">
        <v>2608059</v>
      </c>
      <c r="L99" s="144">
        <f t="shared" si="26"/>
        <v>9.6449651901927114E-2</v>
      </c>
      <c r="M99" s="144">
        <f t="shared" ref="M99:M104" si="28">IFERROR(K99/C99-1,"-")</f>
        <v>-9.8447602306767079E-3</v>
      </c>
    </row>
    <row r="100" spans="2:13" x14ac:dyDescent="0.25">
      <c r="B100" s="142" t="s">
        <v>146</v>
      </c>
      <c r="C100" s="143">
        <v>2266664</v>
      </c>
      <c r="D100" s="144">
        <v>-1.9602635830249793E-2</v>
      </c>
      <c r="E100" s="143">
        <v>0</v>
      </c>
      <c r="F100" s="144">
        <f t="shared" si="23"/>
        <v>-1</v>
      </c>
      <c r="G100" s="143">
        <v>257256</v>
      </c>
      <c r="H100" s="144" t="str">
        <f t="shared" si="24"/>
        <v>-</v>
      </c>
      <c r="I100" s="143">
        <v>2319426</v>
      </c>
      <c r="J100" s="144">
        <f t="shared" si="25"/>
        <v>8.0160229499020428</v>
      </c>
      <c r="K100" s="143">
        <v>2350457</v>
      </c>
      <c r="L100" s="144">
        <f t="shared" si="26"/>
        <v>1.3378741119570048E-2</v>
      </c>
      <c r="M100" s="144">
        <f t="shared" si="28"/>
        <v>3.696754349122755E-2</v>
      </c>
    </row>
    <row r="101" spans="2:13" x14ac:dyDescent="0.25">
      <c r="B101" s="142" t="s">
        <v>148</v>
      </c>
      <c r="C101" s="143">
        <v>2083632</v>
      </c>
      <c r="D101" s="144">
        <v>-3.4907413025585532E-2</v>
      </c>
      <c r="E101" s="143">
        <v>2101</v>
      </c>
      <c r="F101" s="144">
        <f t="shared" si="23"/>
        <v>-0.99899166455496935</v>
      </c>
      <c r="G101" s="143">
        <v>305650</v>
      </c>
      <c r="H101" s="144">
        <f t="shared" si="24"/>
        <v>144.47834364588292</v>
      </c>
      <c r="I101" s="143">
        <v>2007623</v>
      </c>
      <c r="J101" s="144">
        <f t="shared" si="25"/>
        <v>5.5683723212825127</v>
      </c>
      <c r="K101" s="143">
        <v>2142513</v>
      </c>
      <c r="L101" s="144">
        <f t="shared" si="26"/>
        <v>6.7188909471549207E-2</v>
      </c>
      <c r="M101" s="144">
        <f t="shared" si="28"/>
        <v>2.8258828814301085E-2</v>
      </c>
    </row>
    <row r="102" spans="2:13" x14ac:dyDescent="0.25">
      <c r="B102" s="142" t="s">
        <v>150</v>
      </c>
      <c r="C102" s="143">
        <v>2250824</v>
      </c>
      <c r="D102" s="144">
        <v>-9.9242807559496438E-4</v>
      </c>
      <c r="E102" s="143">
        <v>2342</v>
      </c>
      <c r="F102" s="144">
        <f t="shared" si="23"/>
        <v>-0.99895949216820146</v>
      </c>
      <c r="G102" s="143">
        <v>416108</v>
      </c>
      <c r="H102" s="144">
        <f t="shared" si="24"/>
        <v>176.67207514944491</v>
      </c>
      <c r="I102" s="143">
        <v>2044023</v>
      </c>
      <c r="J102" s="144">
        <f t="shared" si="25"/>
        <v>3.9122415334480474</v>
      </c>
      <c r="K102" s="143">
        <v>2250779</v>
      </c>
      <c r="L102" s="144">
        <f t="shared" si="26"/>
        <v>0.1011515036768178</v>
      </c>
      <c r="M102" s="144">
        <f t="shared" si="28"/>
        <v>-1.9992678236935291E-5</v>
      </c>
    </row>
    <row r="103" spans="2:13" x14ac:dyDescent="0.25">
      <c r="B103" s="142" t="s">
        <v>152</v>
      </c>
      <c r="C103" s="143">
        <v>2529491</v>
      </c>
      <c r="D103" s="144">
        <v>-2.6189478233199504E-3</v>
      </c>
      <c r="E103" s="143">
        <v>314482</v>
      </c>
      <c r="F103" s="144">
        <f t="shared" si="23"/>
        <v>-0.87567380156719277</v>
      </c>
      <c r="G103" s="143">
        <v>802126</v>
      </c>
      <c r="H103" s="144">
        <f t="shared" si="24"/>
        <v>1.5506261089664908</v>
      </c>
      <c r="I103" s="143">
        <v>2429630</v>
      </c>
      <c r="J103" s="144">
        <f t="shared" si="25"/>
        <v>2.0289879644843829</v>
      </c>
      <c r="K103" s="143">
        <v>2550167</v>
      </c>
      <c r="L103" s="144">
        <f t="shared" si="26"/>
        <v>4.9611257681210663E-2</v>
      </c>
      <c r="M103" s="144">
        <f t="shared" si="28"/>
        <v>8.1739765035733214E-3</v>
      </c>
    </row>
    <row r="104" spans="2:13" x14ac:dyDescent="0.25">
      <c r="B104" s="142" t="s">
        <v>154</v>
      </c>
      <c r="C104" s="143">
        <v>2603629</v>
      </c>
      <c r="D104" s="144">
        <v>-1.0884856138079435E-2</v>
      </c>
      <c r="E104" s="143">
        <v>429672</v>
      </c>
      <c r="F104" s="144">
        <f t="shared" si="23"/>
        <v>-0.83497187963415676</v>
      </c>
      <c r="G104" s="143">
        <v>1220783</v>
      </c>
      <c r="H104" s="144">
        <f t="shared" si="24"/>
        <v>1.8411974715597013</v>
      </c>
      <c r="I104" s="143">
        <v>2555151</v>
      </c>
      <c r="J104" s="144">
        <f t="shared" si="25"/>
        <v>1.0930427438783141</v>
      </c>
      <c r="K104" s="143">
        <v>2630739</v>
      </c>
      <c r="L104" s="144">
        <f t="shared" si="26"/>
        <v>2.9582596097060376E-2</v>
      </c>
      <c r="M104" s="144">
        <f t="shared" si="28"/>
        <v>1.0412389783644338E-2</v>
      </c>
    </row>
    <row r="105" spans="2:13" x14ac:dyDescent="0.25">
      <c r="B105" s="142" t="s">
        <v>156</v>
      </c>
      <c r="C105" s="143">
        <v>2328655</v>
      </c>
      <c r="D105" s="144">
        <v>-2.7439946273653537E-2</v>
      </c>
      <c r="E105" s="143">
        <v>250967</v>
      </c>
      <c r="F105" s="144">
        <f t="shared" si="23"/>
        <v>-0.89222662867621005</v>
      </c>
      <c r="G105" s="143">
        <v>1393292</v>
      </c>
      <c r="H105" s="144">
        <f t="shared" si="24"/>
        <v>4.5516940474245615</v>
      </c>
      <c r="I105" s="143">
        <v>2181575</v>
      </c>
      <c r="J105" s="144">
        <f t="shared" si="25"/>
        <v>0.56577013289389444</v>
      </c>
      <c r="K105" s="143"/>
      <c r="L105" s="144"/>
      <c r="M105" s="144"/>
    </row>
    <row r="106" spans="2:13" x14ac:dyDescent="0.25">
      <c r="B106" s="142" t="s">
        <v>158</v>
      </c>
      <c r="C106" s="143">
        <v>2499933</v>
      </c>
      <c r="D106" s="144">
        <v>-6.2793751740907289E-2</v>
      </c>
      <c r="E106" s="143">
        <v>231324</v>
      </c>
      <c r="F106" s="144">
        <f t="shared" si="23"/>
        <v>-0.90746792014025979</v>
      </c>
      <c r="G106" s="143">
        <v>2000930</v>
      </c>
      <c r="H106" s="144">
        <f t="shared" si="24"/>
        <v>7.6499023015337801</v>
      </c>
      <c r="I106" s="143">
        <v>2480422</v>
      </c>
      <c r="J106" s="144">
        <f t="shared" si="25"/>
        <v>0.23963456992498489</v>
      </c>
      <c r="K106" s="143"/>
      <c r="L106" s="144"/>
      <c r="M106" s="144"/>
    </row>
    <row r="107" spans="2:13" x14ac:dyDescent="0.25">
      <c r="B107" s="142" t="s">
        <v>160</v>
      </c>
      <c r="C107" s="143">
        <v>2469680</v>
      </c>
      <c r="D107" s="144">
        <v>-1.7165615919045307E-2</v>
      </c>
      <c r="E107" s="143">
        <v>327224</v>
      </c>
      <c r="F107" s="144">
        <f t="shared" si="23"/>
        <v>-0.86750348223251594</v>
      </c>
      <c r="G107" s="143">
        <v>2147000</v>
      </c>
      <c r="H107" s="144">
        <f t="shared" si="24"/>
        <v>5.5612546756961594</v>
      </c>
      <c r="I107" s="143">
        <v>2484652</v>
      </c>
      <c r="J107" s="144">
        <f t="shared" si="25"/>
        <v>0.15726688402421973</v>
      </c>
      <c r="K107" s="143"/>
      <c r="L107" s="144"/>
      <c r="M107" s="144"/>
    </row>
    <row r="108" spans="2:13" x14ac:dyDescent="0.25">
      <c r="B108" s="142" t="s">
        <v>162</v>
      </c>
      <c r="C108" s="143">
        <v>2559533</v>
      </c>
      <c r="D108" s="144">
        <v>1.4734170430325877E-2</v>
      </c>
      <c r="E108" s="143">
        <v>445661</v>
      </c>
      <c r="F108" s="144">
        <f t="shared" si="23"/>
        <v>-0.82588190892635494</v>
      </c>
      <c r="G108" s="143">
        <v>1872313</v>
      </c>
      <c r="H108" s="144">
        <f t="shared" si="24"/>
        <v>3.2012045029742335</v>
      </c>
      <c r="I108" s="143">
        <v>2516744</v>
      </c>
      <c r="J108" s="144">
        <f t="shared" si="25"/>
        <v>0.3441897802343945</v>
      </c>
      <c r="K108" s="143"/>
      <c r="L108" s="144"/>
      <c r="M108" s="144"/>
    </row>
    <row r="109" spans="2:13" ht="15.75" x14ac:dyDescent="0.25">
      <c r="B109" s="145" t="s">
        <v>122</v>
      </c>
      <c r="C109" s="146">
        <v>29420833</v>
      </c>
      <c r="D109" s="147">
        <v>-1.5383609840838308E-2</v>
      </c>
      <c r="E109" s="146">
        <v>8577456</v>
      </c>
      <c r="F109" s="147">
        <f t="shared" si="23"/>
        <v>-0.70845638531036836</v>
      </c>
      <c r="G109" s="146">
        <v>11051896</v>
      </c>
      <c r="H109" s="147">
        <f t="shared" si="24"/>
        <v>0.28848180626050435</v>
      </c>
      <c r="I109" s="146">
        <v>27251669</v>
      </c>
      <c r="J109" s="147">
        <f t="shared" si="25"/>
        <v>1.46579129952001</v>
      </c>
      <c r="K109" s="146">
        <v>19753675</v>
      </c>
      <c r="L109" s="147">
        <v>0.12311604616620753</v>
      </c>
      <c r="M109" s="147">
        <v>9.7450640575551528E-3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22" t="str">
        <f>CONCATENATE("Pernoctaciones realizadas por los procedentes de ",C116," en los establecimientos alojativos de Tenerife (hotel + apartamento)")</f>
        <v>Pernoctaciones realizadas por los procedentes de Reino Unido en los establecimientos alojativos de Tenerife (hotel + apartamento)</v>
      </c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1" t="s">
        <v>181</v>
      </c>
    </row>
    <row r="115" spans="1:14" ht="10.5" customHeight="1" thickBot="1" x14ac:dyDescent="0.3">
      <c r="B115" s="135"/>
      <c r="C115" s="136"/>
      <c r="D115" s="135"/>
      <c r="E115" s="135"/>
      <c r="F115" s="135"/>
      <c r="G115" s="135"/>
      <c r="H115" s="135"/>
      <c r="I115" s="135"/>
      <c r="J115" s="135"/>
      <c r="K115" s="4"/>
      <c r="L115" s="4"/>
      <c r="N115" s="1" t="s">
        <v>182</v>
      </c>
    </row>
    <row r="116" spans="1:14" ht="22.5" thickTop="1" thickBot="1" x14ac:dyDescent="0.3">
      <c r="B116" s="150" t="str">
        <f>C116</f>
        <v>Reino Unido</v>
      </c>
      <c r="C116" s="332" t="s">
        <v>183</v>
      </c>
      <c r="D116" s="333"/>
      <c r="E116" s="333"/>
      <c r="F116" s="333"/>
      <c r="G116" s="333"/>
      <c r="H116" s="333"/>
      <c r="I116" s="333"/>
      <c r="J116" s="333"/>
      <c r="K116" s="333"/>
      <c r="L116" s="333"/>
      <c r="M116" s="334"/>
    </row>
    <row r="117" spans="1:14" ht="22.5" thickTop="1" thickBot="1" x14ac:dyDescent="0.3">
      <c r="B117" s="13"/>
      <c r="C117" s="335">
        <v>2019</v>
      </c>
      <c r="D117" s="336"/>
      <c r="E117" s="337">
        <v>2020</v>
      </c>
      <c r="F117" s="336"/>
      <c r="G117" s="337">
        <v>2021</v>
      </c>
      <c r="H117" s="336"/>
      <c r="I117" s="337">
        <v>2022</v>
      </c>
      <c r="J117" s="336"/>
      <c r="K117" s="337">
        <v>2023</v>
      </c>
      <c r="L117" s="338"/>
      <c r="M117" s="339"/>
    </row>
    <row r="118" spans="1:14" ht="16.5" thickTop="1" thickBot="1" x14ac:dyDescent="0.3">
      <c r="B118" s="16"/>
      <c r="C118" s="138" t="s">
        <v>136</v>
      </c>
      <c r="D118" s="139" t="str">
        <f>CONCATENATE("var. ",RIGHT(C117,2),"/",RIGHT(C117-1,2))</f>
        <v>var. 19/18</v>
      </c>
      <c r="E118" s="140" t="s">
        <v>136</v>
      </c>
      <c r="F118" s="139" t="str">
        <f>CONCATENATE("var. ",RIGHT(E117,2),"/",RIGHT(E117-1,2))</f>
        <v>var. 20/19</v>
      </c>
      <c r="G118" s="140" t="s">
        <v>136</v>
      </c>
      <c r="H118" s="139" t="s">
        <v>526</v>
      </c>
      <c r="I118" s="140" t="s">
        <v>136</v>
      </c>
      <c r="J118" s="139" t="s">
        <v>137</v>
      </c>
      <c r="K118" s="140" t="s">
        <v>136</v>
      </c>
      <c r="L118" s="139" t="s">
        <v>537</v>
      </c>
      <c r="M118" s="139" t="s">
        <v>528</v>
      </c>
    </row>
    <row r="119" spans="1:14" x14ac:dyDescent="0.25">
      <c r="B119" s="142" t="s">
        <v>140</v>
      </c>
      <c r="C119" s="143">
        <v>1039815</v>
      </c>
      <c r="D119" s="144">
        <v>4.8554703453283166E-2</v>
      </c>
      <c r="E119" s="143">
        <v>1052899</v>
      </c>
      <c r="F119" s="144">
        <f t="shared" ref="F119:F131" si="29">IFERROR(E119/C119-1,"-")</f>
        <v>1.2583007554228365E-2</v>
      </c>
      <c r="G119" s="143">
        <v>34741</v>
      </c>
      <c r="H119" s="144">
        <f t="shared" ref="H119:H131" si="30">IFERROR(G119/E119-1,"-")</f>
        <v>-0.96700443252391732</v>
      </c>
      <c r="I119" s="143">
        <v>624260</v>
      </c>
      <c r="J119" s="144">
        <f t="shared" ref="J119:J131" si="31">IFERROR(I119/G119-1,"-")</f>
        <v>16.968970380818053</v>
      </c>
      <c r="K119" s="143">
        <v>996744</v>
      </c>
      <c r="L119" s="144">
        <f t="shared" ref="L119:L126" si="32">IFERROR(K119/I119-1,"-")</f>
        <v>0.59668087015025795</v>
      </c>
      <c r="M119" s="144">
        <f t="shared" ref="M119" si="33">K119/C119-1</f>
        <v>-4.1421791376350603E-2</v>
      </c>
    </row>
    <row r="120" spans="1:14" x14ac:dyDescent="0.25">
      <c r="B120" s="142" t="s">
        <v>142</v>
      </c>
      <c r="C120" s="143">
        <v>959254</v>
      </c>
      <c r="D120" s="144">
        <v>1.7420974535149014E-2</v>
      </c>
      <c r="E120" s="143">
        <v>1045275</v>
      </c>
      <c r="F120" s="144">
        <f t="shared" si="29"/>
        <v>8.9674893198256056E-2</v>
      </c>
      <c r="G120" s="143">
        <v>10447</v>
      </c>
      <c r="H120" s="144">
        <f t="shared" si="30"/>
        <v>-0.9900055009447275</v>
      </c>
      <c r="I120" s="143">
        <v>809079</v>
      </c>
      <c r="J120" s="144">
        <f t="shared" si="31"/>
        <v>76.44606107016368</v>
      </c>
      <c r="K120" s="143">
        <v>976969</v>
      </c>
      <c r="L120" s="144">
        <f t="shared" si="32"/>
        <v>0.20750754870661581</v>
      </c>
      <c r="M120" s="144">
        <f>IFERROR(K120/C120-1,"-")</f>
        <v>1.846747576762775E-2</v>
      </c>
    </row>
    <row r="121" spans="1:14" x14ac:dyDescent="0.25">
      <c r="B121" s="142" t="s">
        <v>144</v>
      </c>
      <c r="C121" s="143">
        <v>1054463</v>
      </c>
      <c r="D121" s="144">
        <v>1.1418058834080425E-2</v>
      </c>
      <c r="E121" s="143">
        <v>538290</v>
      </c>
      <c r="F121" s="144">
        <f t="shared" si="29"/>
        <v>-0.4895126713787018</v>
      </c>
      <c r="G121" s="143">
        <v>12241</v>
      </c>
      <c r="H121" s="144">
        <f t="shared" si="30"/>
        <v>-0.97725946980252276</v>
      </c>
      <c r="I121" s="143">
        <v>1005364</v>
      </c>
      <c r="J121" s="144">
        <f t="shared" si="31"/>
        <v>81.130871660812019</v>
      </c>
      <c r="K121" s="143">
        <v>1094218</v>
      </c>
      <c r="L121" s="144">
        <f t="shared" si="32"/>
        <v>8.8379930055183964E-2</v>
      </c>
      <c r="M121" s="144">
        <f t="shared" ref="M121:M126" si="34">IFERROR(K121/C121-1,"-")</f>
        <v>3.770165477593812E-2</v>
      </c>
    </row>
    <row r="122" spans="1:14" x14ac:dyDescent="0.25">
      <c r="B122" s="142" t="s">
        <v>146</v>
      </c>
      <c r="C122" s="143">
        <v>1007987</v>
      </c>
      <c r="D122" s="144">
        <v>1.6749345862644205E-2</v>
      </c>
      <c r="E122" s="143">
        <v>0</v>
      </c>
      <c r="F122" s="144">
        <f t="shared" si="29"/>
        <v>-1</v>
      </c>
      <c r="G122" s="143">
        <v>13729</v>
      </c>
      <c r="H122" s="144" t="str">
        <f t="shared" si="30"/>
        <v>-</v>
      </c>
      <c r="I122" s="143">
        <v>1064117</v>
      </c>
      <c r="J122" s="144">
        <f t="shared" si="31"/>
        <v>76.508704202782425</v>
      </c>
      <c r="K122" s="143">
        <v>1041525</v>
      </c>
      <c r="L122" s="144">
        <f t="shared" si="32"/>
        <v>-2.1230748122621823E-2</v>
      </c>
      <c r="M122" s="144">
        <f t="shared" si="34"/>
        <v>3.3272254503282195E-2</v>
      </c>
    </row>
    <row r="123" spans="1:14" x14ac:dyDescent="0.25">
      <c r="B123" s="142" t="s">
        <v>148</v>
      </c>
      <c r="C123" s="143">
        <v>1070717</v>
      </c>
      <c r="D123" s="144">
        <v>5.4268305891481017E-2</v>
      </c>
      <c r="E123" s="143">
        <v>447</v>
      </c>
      <c r="F123" s="144">
        <f t="shared" si="29"/>
        <v>-0.99958252273943538</v>
      </c>
      <c r="G123" s="143">
        <v>14994</v>
      </c>
      <c r="H123" s="144">
        <f t="shared" si="30"/>
        <v>32.543624161073822</v>
      </c>
      <c r="I123" s="143">
        <v>1033439</v>
      </c>
      <c r="J123" s="144">
        <f t="shared" si="31"/>
        <v>67.923502734427103</v>
      </c>
      <c r="K123" s="143">
        <v>1119114</v>
      </c>
      <c r="L123" s="144">
        <f t="shared" si="32"/>
        <v>8.2902812841396445E-2</v>
      </c>
      <c r="M123" s="144">
        <f t="shared" si="34"/>
        <v>4.5200552526951654E-2</v>
      </c>
    </row>
    <row r="124" spans="1:14" x14ac:dyDescent="0.25">
      <c r="B124" s="142" t="s">
        <v>150</v>
      </c>
      <c r="C124" s="143">
        <v>1174425</v>
      </c>
      <c r="D124" s="144">
        <v>5.9093909618214813E-2</v>
      </c>
      <c r="E124" s="143">
        <v>486</v>
      </c>
      <c r="F124" s="144">
        <f t="shared" si="29"/>
        <v>-0.99958618047129444</v>
      </c>
      <c r="G124" s="143">
        <v>36911</v>
      </c>
      <c r="H124" s="144">
        <f t="shared" si="30"/>
        <v>74.94855967078189</v>
      </c>
      <c r="I124" s="143">
        <v>1088743</v>
      </c>
      <c r="J124" s="144">
        <f t="shared" si="31"/>
        <v>28.49643737639186</v>
      </c>
      <c r="K124" s="143">
        <v>1199939</v>
      </c>
      <c r="L124" s="144">
        <f t="shared" si="32"/>
        <v>0.10213245917539759</v>
      </c>
      <c r="M124" s="144">
        <f t="shared" si="34"/>
        <v>2.1724673776528869E-2</v>
      </c>
    </row>
    <row r="125" spans="1:14" x14ac:dyDescent="0.25">
      <c r="B125" s="142" t="s">
        <v>152</v>
      </c>
      <c r="C125" s="143">
        <v>1253069</v>
      </c>
      <c r="D125" s="144">
        <v>6.4559922587902108E-2</v>
      </c>
      <c r="E125" s="143">
        <v>122008</v>
      </c>
      <c r="F125" s="144">
        <f t="shared" si="29"/>
        <v>-0.90263265630224676</v>
      </c>
      <c r="G125" s="143">
        <v>115051</v>
      </c>
      <c r="H125" s="144">
        <f t="shared" si="30"/>
        <v>-5.7020851091731717E-2</v>
      </c>
      <c r="I125" s="143">
        <v>1256894</v>
      </c>
      <c r="J125" s="144">
        <f t="shared" si="31"/>
        <v>9.9246681906285037</v>
      </c>
      <c r="K125" s="143">
        <v>1302324</v>
      </c>
      <c r="L125" s="144">
        <f t="shared" si="32"/>
        <v>3.6144654998750969E-2</v>
      </c>
      <c r="M125" s="144">
        <f t="shared" si="34"/>
        <v>3.9307492245040043E-2</v>
      </c>
    </row>
    <row r="126" spans="1:14" x14ac:dyDescent="0.25">
      <c r="B126" s="142" t="s">
        <v>154</v>
      </c>
      <c r="C126" s="143">
        <v>1284707</v>
      </c>
      <c r="D126" s="144">
        <v>3.5538768209689264E-2</v>
      </c>
      <c r="E126" s="143">
        <v>85753</v>
      </c>
      <c r="F126" s="144">
        <f t="shared" si="29"/>
        <v>-0.93325092803261755</v>
      </c>
      <c r="G126" s="143">
        <v>360702</v>
      </c>
      <c r="H126" s="144">
        <f t="shared" si="30"/>
        <v>3.2062901589448769</v>
      </c>
      <c r="I126" s="143">
        <v>1344872</v>
      </c>
      <c r="J126" s="144">
        <f t="shared" si="31"/>
        <v>2.7284850097864721</v>
      </c>
      <c r="K126" s="143">
        <v>1338126</v>
      </c>
      <c r="L126" s="144">
        <f t="shared" si="32"/>
        <v>-5.016090750643909E-3</v>
      </c>
      <c r="M126" s="144">
        <f t="shared" si="34"/>
        <v>4.1580687269548555E-2</v>
      </c>
    </row>
    <row r="127" spans="1:14" x14ac:dyDescent="0.25">
      <c r="B127" s="142" t="s">
        <v>156</v>
      </c>
      <c r="C127" s="143">
        <v>1184373</v>
      </c>
      <c r="D127" s="144">
        <v>2.5081487354097431E-2</v>
      </c>
      <c r="E127" s="143">
        <v>73616</v>
      </c>
      <c r="F127" s="144">
        <f t="shared" si="29"/>
        <v>-0.93784390559393027</v>
      </c>
      <c r="G127" s="143">
        <v>513305</v>
      </c>
      <c r="H127" s="144">
        <f t="shared" si="30"/>
        <v>5.972736905020648</v>
      </c>
      <c r="I127" s="143">
        <v>1155744</v>
      </c>
      <c r="J127" s="144">
        <f t="shared" si="31"/>
        <v>1.2515736258170094</v>
      </c>
      <c r="K127" s="143"/>
      <c r="L127" s="144"/>
      <c r="M127" s="144"/>
    </row>
    <row r="128" spans="1:14" x14ac:dyDescent="0.25">
      <c r="A128" s="141"/>
      <c r="B128" s="142" t="s">
        <v>158</v>
      </c>
      <c r="C128" s="143">
        <v>1158077</v>
      </c>
      <c r="D128" s="144">
        <v>-4.3673470061868058E-2</v>
      </c>
      <c r="E128" s="143">
        <v>83174</v>
      </c>
      <c r="F128" s="144">
        <f t="shared" si="29"/>
        <v>-0.92817921433548889</v>
      </c>
      <c r="G128" s="143">
        <v>850312</v>
      </c>
      <c r="H128" s="144">
        <f t="shared" si="30"/>
        <v>9.2232909322624863</v>
      </c>
      <c r="I128" s="143">
        <v>1232885</v>
      </c>
      <c r="J128" s="144">
        <f t="shared" si="31"/>
        <v>0.44992073497727891</v>
      </c>
      <c r="K128" s="143"/>
      <c r="L128" s="144"/>
      <c r="M128" s="144"/>
    </row>
    <row r="129" spans="2:14" x14ac:dyDescent="0.25">
      <c r="B129" s="142" t="s">
        <v>160</v>
      </c>
      <c r="C129" s="143">
        <v>954894</v>
      </c>
      <c r="D129" s="144">
        <v>5.5940403251115711E-3</v>
      </c>
      <c r="E129" s="143">
        <v>161653</v>
      </c>
      <c r="F129" s="144">
        <f t="shared" si="29"/>
        <v>-0.83071105274512147</v>
      </c>
      <c r="G129" s="143">
        <v>780228</v>
      </c>
      <c r="H129" s="144">
        <f t="shared" si="30"/>
        <v>3.8265605958441844</v>
      </c>
      <c r="I129" s="143">
        <v>999210</v>
      </c>
      <c r="J129" s="144">
        <f t="shared" si="31"/>
        <v>0.28066411356680354</v>
      </c>
      <c r="K129" s="143"/>
      <c r="L129" s="144"/>
      <c r="M129" s="144"/>
    </row>
    <row r="130" spans="2:14" x14ac:dyDescent="0.25">
      <c r="B130" s="142" t="s">
        <v>162</v>
      </c>
      <c r="C130" s="143">
        <v>1018249</v>
      </c>
      <c r="D130" s="144">
        <v>5.7651818498148488E-2</v>
      </c>
      <c r="E130" s="143">
        <v>227075</v>
      </c>
      <c r="F130" s="144">
        <f t="shared" si="29"/>
        <v>-0.77699462508679118</v>
      </c>
      <c r="G130" s="143">
        <v>608137</v>
      </c>
      <c r="H130" s="144">
        <f t="shared" si="30"/>
        <v>1.678132775514698</v>
      </c>
      <c r="I130" s="143">
        <v>1043010</v>
      </c>
      <c r="J130" s="144">
        <f t="shared" si="31"/>
        <v>0.71509051414401692</v>
      </c>
      <c r="K130" s="143"/>
      <c r="L130" s="144"/>
      <c r="M130" s="144"/>
    </row>
    <row r="131" spans="2:14" ht="15.75" x14ac:dyDescent="0.25">
      <c r="B131" s="145" t="s">
        <v>122</v>
      </c>
      <c r="C131" s="146">
        <v>13160030</v>
      </c>
      <c r="D131" s="147">
        <v>2.8986547517176886E-2</v>
      </c>
      <c r="E131" s="146">
        <v>3390819</v>
      </c>
      <c r="F131" s="147">
        <f t="shared" si="29"/>
        <v>-0.74233956913472077</v>
      </c>
      <c r="G131" s="146">
        <v>3350798</v>
      </c>
      <c r="H131" s="147">
        <f t="shared" si="30"/>
        <v>-1.1802753258136178E-2</v>
      </c>
      <c r="I131" s="146">
        <v>12657617</v>
      </c>
      <c r="J131" s="147">
        <f t="shared" si="31"/>
        <v>2.7774933015956198</v>
      </c>
      <c r="K131" s="146">
        <v>9068959</v>
      </c>
      <c r="L131" s="147">
        <v>0.10237203723260468</v>
      </c>
      <c r="M131" s="147">
        <v>2.5385674633670918E-2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41"/>
      <c r="I134" s="141"/>
      <c r="K134" s="141"/>
      <c r="L134" s="151"/>
    </row>
    <row r="136" spans="2:14" ht="48.75" customHeight="1" thickBot="1" x14ac:dyDescent="0.3">
      <c r="B136" s="322" t="str">
        <f>CONCATENATE("Pernoctaciones realizadas por los procedentes de ",C138," en los establecimientos alojativos de Tenerife (hotel + apartamento)")</f>
        <v>Pernoctaciones realizadas por los procedentes de Alemania en los establecimientos alojativos de Tenerife (hotel + apartamento)</v>
      </c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1" t="s">
        <v>185</v>
      </c>
    </row>
    <row r="137" spans="2:14" ht="10.5" customHeight="1" thickBot="1" x14ac:dyDescent="0.3">
      <c r="B137" s="135"/>
      <c r="C137" s="136"/>
      <c r="D137" s="135"/>
      <c r="E137" s="135"/>
      <c r="F137" s="135"/>
      <c r="G137" s="135"/>
      <c r="H137" s="135"/>
      <c r="I137" s="135"/>
      <c r="J137" s="135"/>
      <c r="K137" s="4"/>
      <c r="L137" s="4"/>
      <c r="N137" s="1" t="s">
        <v>186</v>
      </c>
    </row>
    <row r="138" spans="2:14" ht="22.5" thickTop="1" thickBot="1" x14ac:dyDescent="0.3">
      <c r="B138" s="150" t="str">
        <f>C138</f>
        <v>Alemania</v>
      </c>
      <c r="C138" s="332" t="s">
        <v>187</v>
      </c>
      <c r="D138" s="333"/>
      <c r="E138" s="333"/>
      <c r="F138" s="333"/>
      <c r="G138" s="333"/>
      <c r="H138" s="333"/>
      <c r="I138" s="333"/>
      <c r="J138" s="333"/>
      <c r="K138" s="333"/>
      <c r="L138" s="333"/>
      <c r="M138" s="334"/>
    </row>
    <row r="139" spans="2:14" ht="22.5" thickTop="1" thickBot="1" x14ac:dyDescent="0.3">
      <c r="B139" s="13"/>
      <c r="C139" s="335">
        <v>2019</v>
      </c>
      <c r="D139" s="336"/>
      <c r="E139" s="337">
        <v>2020</v>
      </c>
      <c r="F139" s="336"/>
      <c r="G139" s="337">
        <v>2021</v>
      </c>
      <c r="H139" s="336"/>
      <c r="I139" s="337">
        <v>2022</v>
      </c>
      <c r="J139" s="336"/>
      <c r="K139" s="337">
        <v>2023</v>
      </c>
      <c r="L139" s="338"/>
      <c r="M139" s="339"/>
    </row>
    <row r="140" spans="2:14" ht="16.5" thickTop="1" thickBot="1" x14ac:dyDescent="0.3">
      <c r="B140" s="16"/>
      <c r="C140" s="138" t="s">
        <v>136</v>
      </c>
      <c r="D140" s="139" t="str">
        <f>CONCATENATE("var. ",RIGHT(C139,2),"/",RIGHT(C139-1,2))</f>
        <v>var. 19/18</v>
      </c>
      <c r="E140" s="140" t="s">
        <v>136</v>
      </c>
      <c r="F140" s="139" t="str">
        <f>CONCATENATE("var. ",RIGHT(E139,2),"/",RIGHT(E139-1,2))</f>
        <v>var. 20/19</v>
      </c>
      <c r="G140" s="140" t="s">
        <v>136</v>
      </c>
      <c r="H140" s="139" t="s">
        <v>526</v>
      </c>
      <c r="I140" s="140" t="s">
        <v>136</v>
      </c>
      <c r="J140" s="139" t="s">
        <v>137</v>
      </c>
      <c r="K140" s="140" t="s">
        <v>136</v>
      </c>
      <c r="L140" s="139" t="s">
        <v>537</v>
      </c>
      <c r="M140" s="139" t="s">
        <v>528</v>
      </c>
    </row>
    <row r="141" spans="2:14" x14ac:dyDescent="0.25">
      <c r="B141" s="142" t="s">
        <v>140</v>
      </c>
      <c r="C141" s="143">
        <v>457415</v>
      </c>
      <c r="D141" s="144">
        <v>-5.6491103584556224E-2</v>
      </c>
      <c r="E141" s="143">
        <v>420089</v>
      </c>
      <c r="F141" s="144">
        <f t="shared" ref="F141:F153" si="35">IFERROR(E141/C141-1,"-")</f>
        <v>-8.1602046281822882E-2</v>
      </c>
      <c r="G141" s="143">
        <v>32334</v>
      </c>
      <c r="H141" s="144">
        <f t="shared" ref="H141:H153" si="36">IFERROR(G141/E141-1,"-")</f>
        <v>-0.923030595897536</v>
      </c>
      <c r="I141" s="143">
        <v>238924</v>
      </c>
      <c r="J141" s="144">
        <f t="shared" ref="J141:J153" si="37">IFERROR(I141/G141-1,"-")</f>
        <v>6.3892497061916247</v>
      </c>
      <c r="K141" s="143">
        <v>354283</v>
      </c>
      <c r="L141" s="144">
        <f t="shared" ref="L141:L148" si="38">IFERROR(K141/I141-1,"-")</f>
        <v>0.4828271751686728</v>
      </c>
      <c r="M141" s="144">
        <f t="shared" ref="M141" si="39">K141/C141-1</f>
        <v>-0.22546702666069107</v>
      </c>
    </row>
    <row r="142" spans="2:14" x14ac:dyDescent="0.25">
      <c r="B142" s="142" t="s">
        <v>142</v>
      </c>
      <c r="C142" s="143">
        <v>397543</v>
      </c>
      <c r="D142" s="144">
        <v>-0.11128225305261086</v>
      </c>
      <c r="E142" s="143">
        <v>376084</v>
      </c>
      <c r="F142" s="144">
        <f t="shared" si="35"/>
        <v>-5.3979066415456911E-2</v>
      </c>
      <c r="G142" s="143">
        <v>32115</v>
      </c>
      <c r="H142" s="144">
        <f t="shared" si="36"/>
        <v>-0.91460684315206175</v>
      </c>
      <c r="I142" s="143">
        <v>234944</v>
      </c>
      <c r="J142" s="144">
        <f t="shared" si="37"/>
        <v>6.3157091701697023</v>
      </c>
      <c r="K142" s="143">
        <v>338200</v>
      </c>
      <c r="L142" s="144">
        <f t="shared" si="38"/>
        <v>0.43949196404249524</v>
      </c>
      <c r="M142" s="144">
        <f>IFERROR(K142/C142-1,"-")</f>
        <v>-0.1492744181132607</v>
      </c>
    </row>
    <row r="143" spans="2:14" x14ac:dyDescent="0.25">
      <c r="B143" s="142" t="s">
        <v>144</v>
      </c>
      <c r="C143" s="143">
        <v>417631</v>
      </c>
      <c r="D143" s="144">
        <v>-9.6596046603184993E-2</v>
      </c>
      <c r="E143" s="143">
        <v>186706</v>
      </c>
      <c r="F143" s="144">
        <f t="shared" si="35"/>
        <v>-0.55294027502747634</v>
      </c>
      <c r="G143" s="143">
        <v>47243</v>
      </c>
      <c r="H143" s="144">
        <f t="shared" si="36"/>
        <v>-0.74696581791693895</v>
      </c>
      <c r="I143" s="143">
        <v>309470</v>
      </c>
      <c r="J143" s="144">
        <f t="shared" si="37"/>
        <v>5.5506000889020592</v>
      </c>
      <c r="K143" s="143">
        <v>343780</v>
      </c>
      <c r="L143" s="144">
        <f t="shared" si="38"/>
        <v>0.11086696610333791</v>
      </c>
      <c r="M143" s="144">
        <f t="shared" ref="M143:M148" si="40">IFERROR(K143/C143-1,"-")</f>
        <v>-0.17683313738683193</v>
      </c>
    </row>
    <row r="144" spans="2:14" x14ac:dyDescent="0.25">
      <c r="B144" s="142" t="s">
        <v>146</v>
      </c>
      <c r="C144" s="143">
        <v>337995</v>
      </c>
      <c r="D144" s="144">
        <v>-8.5286149999052818E-2</v>
      </c>
      <c r="E144" s="143">
        <v>0</v>
      </c>
      <c r="F144" s="144">
        <f t="shared" si="35"/>
        <v>-1</v>
      </c>
      <c r="G144" s="143">
        <v>40849</v>
      </c>
      <c r="H144" s="144" t="str">
        <f t="shared" si="36"/>
        <v>-</v>
      </c>
      <c r="I144" s="143">
        <v>278608</v>
      </c>
      <c r="J144" s="144">
        <f t="shared" si="37"/>
        <v>5.820436240789248</v>
      </c>
      <c r="K144" s="143">
        <v>278156</v>
      </c>
      <c r="L144" s="144">
        <f t="shared" si="38"/>
        <v>-1.6223511169816129E-3</v>
      </c>
      <c r="M144" s="144">
        <f t="shared" si="40"/>
        <v>-0.17704108048935641</v>
      </c>
    </row>
    <row r="145" spans="1:14" x14ac:dyDescent="0.25">
      <c r="B145" s="142" t="s">
        <v>148</v>
      </c>
      <c r="C145" s="143">
        <v>294777</v>
      </c>
      <c r="D145" s="144">
        <v>-0.21652079385287626</v>
      </c>
      <c r="E145" s="143">
        <v>593</v>
      </c>
      <c r="F145" s="144">
        <f t="shared" si="35"/>
        <v>-0.99798830980707454</v>
      </c>
      <c r="G145" s="143">
        <v>49950</v>
      </c>
      <c r="H145" s="144">
        <f t="shared" si="36"/>
        <v>83.232715008431697</v>
      </c>
      <c r="I145" s="143">
        <v>214787</v>
      </c>
      <c r="J145" s="144">
        <f t="shared" si="37"/>
        <v>3.3000400400400398</v>
      </c>
      <c r="K145" s="143">
        <v>236645</v>
      </c>
      <c r="L145" s="144">
        <f t="shared" si="38"/>
        <v>0.10176593555475888</v>
      </c>
      <c r="M145" s="144">
        <f t="shared" si="40"/>
        <v>-0.19720670201542179</v>
      </c>
    </row>
    <row r="146" spans="1:14" x14ac:dyDescent="0.25">
      <c r="B146" s="142" t="s">
        <v>150</v>
      </c>
      <c r="C146" s="143">
        <v>320983</v>
      </c>
      <c r="D146" s="144">
        <v>-0.18465391678965248</v>
      </c>
      <c r="E146" s="143">
        <v>529</v>
      </c>
      <c r="F146" s="144">
        <f t="shared" si="35"/>
        <v>-0.99835193764155739</v>
      </c>
      <c r="G146" s="143">
        <v>81566</v>
      </c>
      <c r="H146" s="144">
        <f t="shared" si="36"/>
        <v>153.1890359168242</v>
      </c>
      <c r="I146" s="143">
        <v>232142</v>
      </c>
      <c r="J146" s="144">
        <f t="shared" si="37"/>
        <v>1.846063310693181</v>
      </c>
      <c r="K146" s="143">
        <v>242760</v>
      </c>
      <c r="L146" s="144">
        <f t="shared" si="38"/>
        <v>4.5739245806446061E-2</v>
      </c>
      <c r="M146" s="144">
        <f t="shared" si="40"/>
        <v>-0.2436982643940645</v>
      </c>
    </row>
    <row r="147" spans="1:14" x14ac:dyDescent="0.25">
      <c r="B147" s="142" t="s">
        <v>152</v>
      </c>
      <c r="C147" s="143">
        <v>336291</v>
      </c>
      <c r="D147" s="144">
        <v>-0.20583255205442896</v>
      </c>
      <c r="E147" s="143">
        <v>59328</v>
      </c>
      <c r="F147" s="144">
        <f t="shared" si="35"/>
        <v>-0.8235813625699171</v>
      </c>
      <c r="G147" s="143">
        <v>149984</v>
      </c>
      <c r="H147" s="144">
        <f t="shared" si="36"/>
        <v>1.528047464940669</v>
      </c>
      <c r="I147" s="143">
        <v>228057</v>
      </c>
      <c r="J147" s="144">
        <f t="shared" si="37"/>
        <v>0.5205421911670578</v>
      </c>
      <c r="K147" s="143">
        <v>228503</v>
      </c>
      <c r="L147" s="144">
        <f t="shared" si="38"/>
        <v>1.9556514380176804E-3</v>
      </c>
      <c r="M147" s="144">
        <f t="shared" si="40"/>
        <v>-0.32052002581097916</v>
      </c>
    </row>
    <row r="148" spans="1:14" x14ac:dyDescent="0.25">
      <c r="B148" s="142" t="s">
        <v>154</v>
      </c>
      <c r="C148" s="143">
        <v>327484</v>
      </c>
      <c r="D148" s="144">
        <v>-0.19293593446566049</v>
      </c>
      <c r="E148" s="143">
        <v>85698</v>
      </c>
      <c r="F148" s="144">
        <f t="shared" si="35"/>
        <v>-0.73831393289443148</v>
      </c>
      <c r="G148" s="143">
        <v>162669</v>
      </c>
      <c r="H148" s="144">
        <f t="shared" si="36"/>
        <v>0.89816565147377991</v>
      </c>
      <c r="I148" s="143">
        <v>236713</v>
      </c>
      <c r="J148" s="144">
        <f t="shared" si="37"/>
        <v>0.45518199534023074</v>
      </c>
      <c r="K148" s="143">
        <v>240134</v>
      </c>
      <c r="L148" s="144">
        <f t="shared" si="38"/>
        <v>1.4452100222632547E-2</v>
      </c>
      <c r="M148" s="144">
        <f t="shared" si="40"/>
        <v>-0.26673058836462238</v>
      </c>
    </row>
    <row r="149" spans="1:14" x14ac:dyDescent="0.25">
      <c r="B149" s="142" t="s">
        <v>156</v>
      </c>
      <c r="C149" s="143">
        <v>358642</v>
      </c>
      <c r="D149" s="144">
        <v>-0.1654908275239434</v>
      </c>
      <c r="E149" s="143">
        <v>21237</v>
      </c>
      <c r="F149" s="144">
        <f t="shared" si="35"/>
        <v>-0.94078496104750697</v>
      </c>
      <c r="G149" s="143">
        <v>245802</v>
      </c>
      <c r="H149" s="144">
        <f t="shared" si="36"/>
        <v>10.574233648820455</v>
      </c>
      <c r="I149" s="143">
        <v>240568</v>
      </c>
      <c r="J149" s="144">
        <f t="shared" si="37"/>
        <v>-2.1293561484446832E-2</v>
      </c>
      <c r="K149" s="143"/>
      <c r="L149" s="144"/>
      <c r="M149" s="144"/>
    </row>
    <row r="150" spans="1:14" x14ac:dyDescent="0.25">
      <c r="A150" s="141"/>
      <c r="B150" s="142" t="s">
        <v>158</v>
      </c>
      <c r="C150" s="143">
        <v>360471</v>
      </c>
      <c r="D150" s="144">
        <v>-0.20608795623331655</v>
      </c>
      <c r="E150" s="143">
        <v>10444</v>
      </c>
      <c r="F150" s="144">
        <f t="shared" si="35"/>
        <v>-0.97102679549811222</v>
      </c>
      <c r="G150" s="143">
        <v>298448</v>
      </c>
      <c r="H150" s="144">
        <f t="shared" si="36"/>
        <v>27.576024511681346</v>
      </c>
      <c r="I150" s="143">
        <v>256441</v>
      </c>
      <c r="J150" s="144">
        <f t="shared" si="37"/>
        <v>-0.14075148769634915</v>
      </c>
      <c r="K150" s="143"/>
      <c r="L150" s="144"/>
      <c r="M150" s="144"/>
    </row>
    <row r="151" spans="1:14" x14ac:dyDescent="0.25">
      <c r="B151" s="142" t="s">
        <v>160</v>
      </c>
      <c r="C151" s="143">
        <v>411200</v>
      </c>
      <c r="D151" s="144">
        <v>-0.15192364012853143</v>
      </c>
      <c r="E151" s="143">
        <v>56413</v>
      </c>
      <c r="F151" s="144">
        <f t="shared" si="35"/>
        <v>-0.86280885214007785</v>
      </c>
      <c r="G151" s="143">
        <v>362841</v>
      </c>
      <c r="H151" s="144">
        <f t="shared" si="36"/>
        <v>5.4318685409391456</v>
      </c>
      <c r="I151" s="143">
        <v>367823</v>
      </c>
      <c r="J151" s="144">
        <f t="shared" si="37"/>
        <v>1.3730532106349669E-2</v>
      </c>
      <c r="K151" s="143"/>
      <c r="L151" s="144"/>
      <c r="M151" s="144"/>
    </row>
    <row r="152" spans="1:14" x14ac:dyDescent="0.25">
      <c r="B152" s="142" t="s">
        <v>162</v>
      </c>
      <c r="C152" s="143">
        <v>403671</v>
      </c>
      <c r="D152" s="144">
        <v>-8.2884815052947536E-2</v>
      </c>
      <c r="E152" s="143">
        <v>61166</v>
      </c>
      <c r="F152" s="144">
        <f t="shared" si="35"/>
        <v>-0.84847561504294333</v>
      </c>
      <c r="G152" s="143">
        <v>303136</v>
      </c>
      <c r="H152" s="144">
        <f t="shared" si="36"/>
        <v>3.9559559232253214</v>
      </c>
      <c r="I152" s="143">
        <v>330779</v>
      </c>
      <c r="J152" s="144">
        <f t="shared" si="37"/>
        <v>9.1190092895597985E-2</v>
      </c>
      <c r="K152" s="143"/>
      <c r="L152" s="144"/>
      <c r="M152" s="144"/>
    </row>
    <row r="153" spans="1:14" ht="15.75" x14ac:dyDescent="0.25">
      <c r="B153" s="145" t="s">
        <v>122</v>
      </c>
      <c r="C153" s="146">
        <v>4424103</v>
      </c>
      <c r="D153" s="147">
        <v>-0.1445856373781077</v>
      </c>
      <c r="E153" s="146">
        <v>1278654</v>
      </c>
      <c r="F153" s="147">
        <f t="shared" si="35"/>
        <v>-0.71098005629615768</v>
      </c>
      <c r="G153" s="146">
        <v>1806937</v>
      </c>
      <c r="H153" s="147">
        <f t="shared" si="36"/>
        <v>0.4131555526358186</v>
      </c>
      <c r="I153" s="146">
        <v>3169256</v>
      </c>
      <c r="J153" s="147">
        <f t="shared" si="37"/>
        <v>0.75393829447291183</v>
      </c>
      <c r="K153" s="146">
        <v>2262461</v>
      </c>
      <c r="L153" s="147">
        <v>0.14633634721543132</v>
      </c>
      <c r="M153" s="147">
        <v>-0.21717375651314008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1"/>
      <c r="L156" s="152"/>
    </row>
    <row r="157" spans="1:14" x14ac:dyDescent="0.25">
      <c r="M157" s="151"/>
    </row>
    <row r="158" spans="1:14" ht="48.75" customHeight="1" thickBot="1" x14ac:dyDescent="0.3">
      <c r="B158" s="322" t="str">
        <f>CONCATENATE("Pernoctaciones realizadas por los procedentes de ",C160," en los establecimientos alojativos de Tenerife (hotel + apartamento)")</f>
        <v>Pernoctaciones realizadas por los procedentes de Francia en los establecimientos alojativos de Tenerife (hotel + apartamento)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1" t="s">
        <v>189</v>
      </c>
    </row>
    <row r="159" spans="1:14" ht="10.5" customHeight="1" thickBot="1" x14ac:dyDescent="0.3">
      <c r="B159" s="135"/>
      <c r="C159" s="136"/>
      <c r="D159" s="135"/>
      <c r="E159" s="135"/>
      <c r="F159" s="135"/>
      <c r="G159" s="135"/>
      <c r="H159" s="135"/>
      <c r="I159" s="135"/>
      <c r="J159" s="135"/>
      <c r="K159" s="4"/>
      <c r="L159" s="4"/>
      <c r="N159" s="1" t="s">
        <v>190</v>
      </c>
    </row>
    <row r="160" spans="1:14" ht="22.5" thickTop="1" thickBot="1" x14ac:dyDescent="0.3">
      <c r="B160" s="150" t="str">
        <f>C160</f>
        <v>Francia</v>
      </c>
      <c r="C160" s="332" t="s">
        <v>191</v>
      </c>
      <c r="D160" s="333"/>
      <c r="E160" s="333"/>
      <c r="F160" s="333"/>
      <c r="G160" s="333"/>
      <c r="H160" s="333"/>
      <c r="I160" s="333"/>
      <c r="J160" s="333"/>
      <c r="K160" s="333"/>
      <c r="L160" s="333"/>
      <c r="M160" s="334"/>
    </row>
    <row r="161" spans="2:13" ht="22.5" thickTop="1" thickBot="1" x14ac:dyDescent="0.3">
      <c r="B161" s="13"/>
      <c r="C161" s="335">
        <v>2019</v>
      </c>
      <c r="D161" s="336"/>
      <c r="E161" s="337">
        <v>2020</v>
      </c>
      <c r="F161" s="336"/>
      <c r="G161" s="337">
        <v>2021</v>
      </c>
      <c r="H161" s="336"/>
      <c r="I161" s="337">
        <v>2022</v>
      </c>
      <c r="J161" s="336"/>
      <c r="K161" s="337">
        <v>2023</v>
      </c>
      <c r="L161" s="338"/>
      <c r="M161" s="339"/>
    </row>
    <row r="162" spans="2:13" ht="16.5" thickTop="1" thickBot="1" x14ac:dyDescent="0.3">
      <c r="B162" s="16"/>
      <c r="C162" s="138" t="s">
        <v>136</v>
      </c>
      <c r="D162" s="139" t="str">
        <f>CONCATENATE("var. ",RIGHT(C161,2),"/",RIGHT(C161-1,2))</f>
        <v>var. 19/18</v>
      </c>
      <c r="E162" s="140" t="s">
        <v>136</v>
      </c>
      <c r="F162" s="139" t="str">
        <f>CONCATENATE("var. ",RIGHT(E161,2),"/",RIGHT(E161-1,2))</f>
        <v>var. 20/19</v>
      </c>
      <c r="G162" s="140" t="s">
        <v>136</v>
      </c>
      <c r="H162" s="139" t="s">
        <v>526</v>
      </c>
      <c r="I162" s="140" t="s">
        <v>136</v>
      </c>
      <c r="J162" s="139" t="s">
        <v>137</v>
      </c>
      <c r="K162" s="140" t="s">
        <v>136</v>
      </c>
      <c r="L162" s="139" t="s">
        <v>537</v>
      </c>
      <c r="M162" s="139" t="s">
        <v>528</v>
      </c>
    </row>
    <row r="163" spans="2:13" x14ac:dyDescent="0.25">
      <c r="B163" s="142" t="s">
        <v>140</v>
      </c>
      <c r="C163" s="143">
        <v>101986</v>
      </c>
      <c r="D163" s="144">
        <v>6.769262981574542E-2</v>
      </c>
      <c r="E163" s="143">
        <v>101413</v>
      </c>
      <c r="F163" s="144">
        <f t="shared" ref="F163:F175" si="41">IFERROR(E163/C163-1,"-")</f>
        <v>-5.6184182142646755E-3</v>
      </c>
      <c r="G163" s="143">
        <v>30295</v>
      </c>
      <c r="H163" s="144">
        <f t="shared" ref="H163:H175" si="42">IFERROR(G163/E163-1,"-")</f>
        <v>-0.70127104020194642</v>
      </c>
      <c r="I163" s="143">
        <v>80394</v>
      </c>
      <c r="J163" s="144">
        <f t="shared" ref="J163:J175" si="43">IFERROR(I163/G163-1,"-")</f>
        <v>1.65370523188645</v>
      </c>
      <c r="K163" s="143">
        <v>126041</v>
      </c>
      <c r="L163" s="144">
        <f t="shared" ref="L163:L170" si="44">IFERROR(K163/I163-1,"-")</f>
        <v>0.56779112869119586</v>
      </c>
      <c r="M163" s="144">
        <f t="shared" ref="M163" si="45">K163/C163-1</f>
        <v>0.23586570705783139</v>
      </c>
    </row>
    <row r="164" spans="2:13" x14ac:dyDescent="0.25">
      <c r="B164" s="142" t="s">
        <v>142</v>
      </c>
      <c r="C164" s="143">
        <v>112064</v>
      </c>
      <c r="D164" s="144">
        <v>0.14903259543315328</v>
      </c>
      <c r="E164" s="143">
        <v>114355</v>
      </c>
      <c r="F164" s="144">
        <f t="shared" si="41"/>
        <v>2.0443675042832732E-2</v>
      </c>
      <c r="G164" s="143">
        <v>42634</v>
      </c>
      <c r="H164" s="144">
        <f t="shared" si="42"/>
        <v>-0.62717852302041888</v>
      </c>
      <c r="I164" s="143">
        <v>114316</v>
      </c>
      <c r="J164" s="144">
        <f t="shared" si="43"/>
        <v>1.6813341464558804</v>
      </c>
      <c r="K164" s="143">
        <v>145020</v>
      </c>
      <c r="L164" s="144">
        <f t="shared" si="44"/>
        <v>0.26858882396165007</v>
      </c>
      <c r="M164" s="144">
        <f>IFERROR(K164/C164-1,"-")</f>
        <v>0.29408195316961727</v>
      </c>
    </row>
    <row r="165" spans="2:13" x14ac:dyDescent="0.25">
      <c r="B165" s="142" t="s">
        <v>144</v>
      </c>
      <c r="C165" s="143">
        <v>91891</v>
      </c>
      <c r="D165" s="144">
        <v>-0.10947115431207421</v>
      </c>
      <c r="E165" s="143">
        <v>41633</v>
      </c>
      <c r="F165" s="144">
        <f t="shared" si="41"/>
        <v>-0.54693060256173076</v>
      </c>
      <c r="G165" s="143">
        <v>45051</v>
      </c>
      <c r="H165" s="144">
        <f t="shared" si="42"/>
        <v>8.2098335455047744E-2</v>
      </c>
      <c r="I165" s="143">
        <v>106845</v>
      </c>
      <c r="J165" s="144">
        <f t="shared" si="43"/>
        <v>1.3716454684690684</v>
      </c>
      <c r="K165" s="143">
        <v>131263</v>
      </c>
      <c r="L165" s="144">
        <f t="shared" si="44"/>
        <v>0.22853666526276384</v>
      </c>
      <c r="M165" s="144">
        <f t="shared" ref="M165:M170" si="46">IFERROR(K165/C165-1,"-")</f>
        <v>0.42846415862271603</v>
      </c>
    </row>
    <row r="166" spans="2:13" x14ac:dyDescent="0.25">
      <c r="B166" s="142" t="s">
        <v>146</v>
      </c>
      <c r="C166" s="143">
        <v>110366</v>
      </c>
      <c r="D166" s="144">
        <v>-6.9465874119978066E-2</v>
      </c>
      <c r="E166" s="143">
        <v>0</v>
      </c>
      <c r="F166" s="144">
        <f t="shared" si="41"/>
        <v>-1</v>
      </c>
      <c r="G166" s="143">
        <v>31063</v>
      </c>
      <c r="H166" s="144" t="str">
        <f t="shared" si="42"/>
        <v>-</v>
      </c>
      <c r="I166" s="143">
        <v>114040</v>
      </c>
      <c r="J166" s="144">
        <f t="shared" si="43"/>
        <v>2.6712487525351705</v>
      </c>
      <c r="K166" s="143">
        <v>138315</v>
      </c>
      <c r="L166" s="144">
        <f t="shared" si="44"/>
        <v>0.21286390740091199</v>
      </c>
      <c r="M166" s="144">
        <f t="shared" si="46"/>
        <v>0.25323922222423567</v>
      </c>
    </row>
    <row r="167" spans="2:13" x14ac:dyDescent="0.25">
      <c r="B167" s="142" t="s">
        <v>148</v>
      </c>
      <c r="C167" s="143">
        <v>94991</v>
      </c>
      <c r="D167" s="144">
        <v>-7.4576700504647042E-2</v>
      </c>
      <c r="E167" s="143">
        <v>34</v>
      </c>
      <c r="F167" s="144">
        <f t="shared" si="41"/>
        <v>-0.9996420713541283</v>
      </c>
      <c r="G167" s="143">
        <v>52639</v>
      </c>
      <c r="H167" s="144">
        <f t="shared" si="42"/>
        <v>1547.2058823529412</v>
      </c>
      <c r="I167" s="143">
        <v>108904</v>
      </c>
      <c r="J167" s="144">
        <f t="shared" si="43"/>
        <v>1.0688842873154885</v>
      </c>
      <c r="K167" s="143">
        <v>106558</v>
      </c>
      <c r="L167" s="144">
        <f t="shared" si="44"/>
        <v>-2.154190846984505E-2</v>
      </c>
      <c r="M167" s="144">
        <f t="shared" si="46"/>
        <v>0.12176943078818003</v>
      </c>
    </row>
    <row r="168" spans="2:13" x14ac:dyDescent="0.25">
      <c r="B168" s="142" t="s">
        <v>150</v>
      </c>
      <c r="C168" s="143">
        <v>79884</v>
      </c>
      <c r="D168" s="144">
        <v>7.7010192525481358E-2</v>
      </c>
      <c r="E168" s="143">
        <v>118</v>
      </c>
      <c r="F168" s="144">
        <f t="shared" si="41"/>
        <v>-0.9985228581443093</v>
      </c>
      <c r="G168" s="143">
        <v>48177</v>
      </c>
      <c r="H168" s="144">
        <f t="shared" si="42"/>
        <v>407.27966101694915</v>
      </c>
      <c r="I168" s="143">
        <v>75211</v>
      </c>
      <c r="J168" s="144">
        <f t="shared" si="43"/>
        <v>0.56113913278120275</v>
      </c>
      <c r="K168" s="143">
        <v>97312</v>
      </c>
      <c r="L168" s="144">
        <f t="shared" si="44"/>
        <v>0.29385329273643479</v>
      </c>
      <c r="M168" s="144">
        <f t="shared" si="46"/>
        <v>0.21816634119473233</v>
      </c>
    </row>
    <row r="169" spans="2:13" x14ac:dyDescent="0.25">
      <c r="B169" s="142" t="s">
        <v>152</v>
      </c>
      <c r="C169" s="143">
        <v>103465</v>
      </c>
      <c r="D169" s="144">
        <v>7.6269335191869514E-2</v>
      </c>
      <c r="E169" s="143">
        <v>9890</v>
      </c>
      <c r="F169" s="144">
        <f t="shared" si="41"/>
        <v>-0.90441212004059346</v>
      </c>
      <c r="G169" s="143">
        <v>78936</v>
      </c>
      <c r="H169" s="144">
        <f t="shared" si="42"/>
        <v>6.9813953488372089</v>
      </c>
      <c r="I169" s="143">
        <v>103512</v>
      </c>
      <c r="J169" s="144">
        <f t="shared" si="43"/>
        <v>0.31134083307996341</v>
      </c>
      <c r="K169" s="143">
        <v>120065</v>
      </c>
      <c r="L169" s="144">
        <f t="shared" si="44"/>
        <v>0.15991382641626095</v>
      </c>
      <c r="M169" s="144">
        <f t="shared" si="46"/>
        <v>0.16044072874885229</v>
      </c>
    </row>
    <row r="170" spans="2:13" x14ac:dyDescent="0.25">
      <c r="B170" s="142" t="s">
        <v>154</v>
      </c>
      <c r="C170" s="143">
        <v>144376</v>
      </c>
      <c r="D170" s="144">
        <v>0.11824892145396526</v>
      </c>
      <c r="E170" s="143">
        <v>40514</v>
      </c>
      <c r="F170" s="144">
        <f t="shared" si="41"/>
        <v>-0.71938549343381175</v>
      </c>
      <c r="G170" s="143">
        <v>120894</v>
      </c>
      <c r="H170" s="144">
        <f t="shared" si="42"/>
        <v>1.9840055289529546</v>
      </c>
      <c r="I170" s="143">
        <v>143032</v>
      </c>
      <c r="J170" s="144">
        <f t="shared" si="43"/>
        <v>0.18311909606762944</v>
      </c>
      <c r="K170" s="143">
        <v>165297</v>
      </c>
      <c r="L170" s="144">
        <f t="shared" si="44"/>
        <v>0.15566446669276801</v>
      </c>
      <c r="M170" s="144">
        <f t="shared" si="46"/>
        <v>0.14490635562697407</v>
      </c>
    </row>
    <row r="171" spans="2:13" x14ac:dyDescent="0.25">
      <c r="B171" s="142" t="s">
        <v>156</v>
      </c>
      <c r="C171" s="143">
        <v>88844</v>
      </c>
      <c r="D171" s="144">
        <v>5.402776130027287E-2</v>
      </c>
      <c r="E171" s="143">
        <v>15164</v>
      </c>
      <c r="F171" s="144">
        <f t="shared" si="41"/>
        <v>-0.82931880599702845</v>
      </c>
      <c r="G171" s="143">
        <v>70250</v>
      </c>
      <c r="H171" s="144">
        <f t="shared" si="42"/>
        <v>3.6326826694803485</v>
      </c>
      <c r="I171" s="143">
        <v>96299</v>
      </c>
      <c r="J171" s="144">
        <f t="shared" si="43"/>
        <v>0.37080427046263353</v>
      </c>
      <c r="K171" s="143"/>
      <c r="L171" s="144"/>
      <c r="M171" s="144"/>
    </row>
    <row r="172" spans="2:13" x14ac:dyDescent="0.25">
      <c r="B172" s="142" t="s">
        <v>158</v>
      </c>
      <c r="C172" s="143">
        <v>102739</v>
      </c>
      <c r="D172" s="144">
        <v>-3.0873863336226104E-2</v>
      </c>
      <c r="E172" s="143">
        <v>35919</v>
      </c>
      <c r="F172" s="144">
        <f t="shared" si="41"/>
        <v>-0.65038592939390105</v>
      </c>
      <c r="G172" s="143">
        <v>99521</v>
      </c>
      <c r="H172" s="144">
        <f t="shared" si="42"/>
        <v>1.770706311422924</v>
      </c>
      <c r="I172" s="143">
        <v>129560</v>
      </c>
      <c r="J172" s="144">
        <f t="shared" si="43"/>
        <v>0.30183579345062861</v>
      </c>
      <c r="K172" s="143"/>
      <c r="L172" s="144"/>
      <c r="M172" s="144"/>
    </row>
    <row r="173" spans="2:13" x14ac:dyDescent="0.25">
      <c r="B173" s="142" t="s">
        <v>160</v>
      </c>
      <c r="C173" s="143">
        <v>76005</v>
      </c>
      <c r="D173" s="144">
        <v>0.12445075673516492</v>
      </c>
      <c r="E173" s="143">
        <v>9336</v>
      </c>
      <c r="F173" s="144">
        <f t="shared" si="41"/>
        <v>-0.87716597592263668</v>
      </c>
      <c r="G173" s="143">
        <v>103410</v>
      </c>
      <c r="H173" s="144">
        <f t="shared" si="42"/>
        <v>10.076478149100257</v>
      </c>
      <c r="I173" s="143">
        <v>100560</v>
      </c>
      <c r="J173" s="144">
        <f t="shared" si="43"/>
        <v>-2.7560197272990972E-2</v>
      </c>
      <c r="K173" s="143"/>
      <c r="L173" s="144"/>
      <c r="M173" s="144"/>
    </row>
    <row r="174" spans="2:13" x14ac:dyDescent="0.25">
      <c r="B174" s="142" t="s">
        <v>162</v>
      </c>
      <c r="C174" s="143">
        <v>74211</v>
      </c>
      <c r="D174" s="144">
        <v>1.6296681776475364E-2</v>
      </c>
      <c r="E174" s="143">
        <v>26842</v>
      </c>
      <c r="F174" s="144">
        <f t="shared" si="41"/>
        <v>-0.63830159949333654</v>
      </c>
      <c r="G174" s="143">
        <v>93032</v>
      </c>
      <c r="H174" s="144">
        <f t="shared" si="42"/>
        <v>2.4659116310260041</v>
      </c>
      <c r="I174" s="143">
        <v>115679</v>
      </c>
      <c r="J174" s="144">
        <f t="shared" si="43"/>
        <v>0.24343236735746832</v>
      </c>
      <c r="K174" s="143"/>
      <c r="L174" s="144"/>
      <c r="M174" s="144"/>
    </row>
    <row r="175" spans="2:13" ht="15.75" x14ac:dyDescent="0.25">
      <c r="B175" s="145" t="s">
        <v>122</v>
      </c>
      <c r="C175" s="146">
        <v>1180822</v>
      </c>
      <c r="D175" s="147">
        <v>2.8754583701060321E-2</v>
      </c>
      <c r="E175" s="146">
        <v>395218</v>
      </c>
      <c r="F175" s="147">
        <f t="shared" si="41"/>
        <v>-0.66530264510654447</v>
      </c>
      <c r="G175" s="146">
        <v>815902</v>
      </c>
      <c r="H175" s="147">
        <f t="shared" si="42"/>
        <v>1.0644353243020306</v>
      </c>
      <c r="I175" s="146">
        <v>1288352</v>
      </c>
      <c r="J175" s="147">
        <f t="shared" si="43"/>
        <v>0.57905238619343979</v>
      </c>
      <c r="K175" s="146">
        <v>1029871</v>
      </c>
      <c r="L175" s="147">
        <v>0.21697622699567742</v>
      </c>
      <c r="M175" s="147">
        <v>0.2274645629500025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22" t="str">
        <f>CONCATENATE("Pernoctaciones realizadas por los procedentes de ",C182," en los establecimientos alojativos de Tenerife (hotel + apartamento)")</f>
        <v>Pernoctaciones realizadas por los procedentes de Bélgica en los establecimientos alojativos de Tenerife (hotel + apartamento)</v>
      </c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1" t="s">
        <v>193</v>
      </c>
    </row>
    <row r="181" spans="1:14" ht="10.5" customHeight="1" thickBot="1" x14ac:dyDescent="0.3">
      <c r="B181" s="135"/>
      <c r="C181" s="136"/>
      <c r="D181" s="135"/>
      <c r="E181" s="135"/>
      <c r="F181" s="135"/>
      <c r="G181" s="135"/>
      <c r="H181" s="135"/>
      <c r="I181" s="135"/>
      <c r="J181" s="135"/>
      <c r="K181" s="4"/>
      <c r="L181" s="4"/>
      <c r="N181" s="1" t="s">
        <v>194</v>
      </c>
    </row>
    <row r="182" spans="1:14" ht="22.5" thickTop="1" thickBot="1" x14ac:dyDescent="0.3">
      <c r="B182" s="150" t="str">
        <f>C182</f>
        <v>Bélgica</v>
      </c>
      <c r="C182" s="332" t="s">
        <v>195</v>
      </c>
      <c r="D182" s="333"/>
      <c r="E182" s="333"/>
      <c r="F182" s="333"/>
      <c r="G182" s="333"/>
      <c r="H182" s="333"/>
      <c r="I182" s="333"/>
      <c r="J182" s="333"/>
      <c r="K182" s="333"/>
      <c r="L182" s="333"/>
      <c r="M182" s="334"/>
    </row>
    <row r="183" spans="1:14" ht="22.5" thickTop="1" thickBot="1" x14ac:dyDescent="0.3">
      <c r="B183" s="13"/>
      <c r="C183" s="335">
        <v>2019</v>
      </c>
      <c r="D183" s="336"/>
      <c r="E183" s="337">
        <v>2020</v>
      </c>
      <c r="F183" s="336"/>
      <c r="G183" s="337">
        <v>2021</v>
      </c>
      <c r="H183" s="336"/>
      <c r="I183" s="337">
        <v>2022</v>
      </c>
      <c r="J183" s="336"/>
      <c r="K183" s="337">
        <v>2023</v>
      </c>
      <c r="L183" s="338"/>
      <c r="M183" s="339"/>
    </row>
    <row r="184" spans="1:14" ht="16.5" thickTop="1" thickBot="1" x14ac:dyDescent="0.3">
      <c r="B184" s="16"/>
      <c r="C184" s="138" t="s">
        <v>136</v>
      </c>
      <c r="D184" s="139" t="str">
        <f>CONCATENATE("var. ",RIGHT(C183,2),"/",RIGHT(C183-1,2))</f>
        <v>var. 19/18</v>
      </c>
      <c r="E184" s="140" t="s">
        <v>136</v>
      </c>
      <c r="F184" s="139" t="str">
        <f>CONCATENATE("var. ",RIGHT(E183,2),"/",RIGHT(E183-1,2))</f>
        <v>var. 20/19</v>
      </c>
      <c r="G184" s="140" t="s">
        <v>136</v>
      </c>
      <c r="H184" s="139" t="s">
        <v>526</v>
      </c>
      <c r="I184" s="140" t="s">
        <v>136</v>
      </c>
      <c r="J184" s="139" t="s">
        <v>137</v>
      </c>
      <c r="K184" s="140" t="s">
        <v>136</v>
      </c>
      <c r="L184" s="139" t="s">
        <v>537</v>
      </c>
      <c r="M184" s="139" t="s">
        <v>528</v>
      </c>
    </row>
    <row r="185" spans="1:14" x14ac:dyDescent="0.25">
      <c r="A185" s="141"/>
      <c r="B185" s="142" t="s">
        <v>140</v>
      </c>
      <c r="C185" s="143">
        <v>104676</v>
      </c>
      <c r="D185" s="144">
        <v>-2.8285510058204788E-2</v>
      </c>
      <c r="E185" s="143">
        <v>106486</v>
      </c>
      <c r="F185" s="144">
        <f t="shared" ref="F185:F197" si="47">IFERROR(E185/C185-1,"-")</f>
        <v>1.7291451717681205E-2</v>
      </c>
      <c r="G185" s="143">
        <v>15935</v>
      </c>
      <c r="H185" s="144">
        <f t="shared" ref="H185:H197" si="48">IFERROR(G185/E185-1,"-")</f>
        <v>-0.85035591533159294</v>
      </c>
      <c r="I185" s="143">
        <v>99130</v>
      </c>
      <c r="J185" s="144">
        <f t="shared" ref="J185:J197" si="49">IFERROR(I185/G185-1,"-")</f>
        <v>5.2208973956699092</v>
      </c>
      <c r="K185" s="143">
        <v>106604</v>
      </c>
      <c r="L185" s="144">
        <f t="shared" ref="L185:L192" si="50">IFERROR(K185/I185-1,"-")</f>
        <v>7.5395944719055752E-2</v>
      </c>
      <c r="M185" s="144">
        <f t="shared" ref="M185" si="51">K185/C185-1</f>
        <v>1.8418739730215128E-2</v>
      </c>
    </row>
    <row r="186" spans="1:14" x14ac:dyDescent="0.25">
      <c r="B186" s="142" t="s">
        <v>142</v>
      </c>
      <c r="C186" s="143">
        <v>83167</v>
      </c>
      <c r="D186" s="144">
        <v>-0.17824042052842715</v>
      </c>
      <c r="E186" s="143">
        <v>98953</v>
      </c>
      <c r="F186" s="144">
        <f t="shared" si="47"/>
        <v>0.18981086248151313</v>
      </c>
      <c r="G186" s="143">
        <v>5298</v>
      </c>
      <c r="H186" s="144">
        <f t="shared" si="48"/>
        <v>-0.94645943023455581</v>
      </c>
      <c r="I186" s="143">
        <v>91920</v>
      </c>
      <c r="J186" s="144">
        <f t="shared" si="49"/>
        <v>16.349943374858437</v>
      </c>
      <c r="K186" s="143">
        <v>100713</v>
      </c>
      <c r="L186" s="144">
        <f t="shared" si="50"/>
        <v>9.5659268929503938E-2</v>
      </c>
      <c r="M186" s="144">
        <f>IFERROR(K186/C186-1,"-")</f>
        <v>0.21097310231221522</v>
      </c>
    </row>
    <row r="187" spans="1:14" x14ac:dyDescent="0.25">
      <c r="B187" s="142" t="s">
        <v>144</v>
      </c>
      <c r="C187" s="143">
        <v>99533</v>
      </c>
      <c r="D187" s="144">
        <v>0.12258639357574674</v>
      </c>
      <c r="E187" s="143">
        <v>45152</v>
      </c>
      <c r="F187" s="144">
        <f t="shared" si="47"/>
        <v>-0.54636150824349716</v>
      </c>
      <c r="G187" s="143">
        <v>5757</v>
      </c>
      <c r="H187" s="144">
        <f t="shared" si="48"/>
        <v>-0.87249734231041809</v>
      </c>
      <c r="I187" s="143">
        <v>104961</v>
      </c>
      <c r="J187" s="144">
        <f t="shared" si="49"/>
        <v>17.231891610213651</v>
      </c>
      <c r="K187" s="143">
        <v>85919</v>
      </c>
      <c r="L187" s="144">
        <f t="shared" si="50"/>
        <v>-0.18141976543668603</v>
      </c>
      <c r="M187" s="144">
        <f t="shared" ref="M187:M192" si="52">IFERROR(K187/C187-1,"-")</f>
        <v>-0.13677875679422902</v>
      </c>
    </row>
    <row r="188" spans="1:14" x14ac:dyDescent="0.25">
      <c r="B188" s="142" t="s">
        <v>146</v>
      </c>
      <c r="C188" s="143">
        <v>91023</v>
      </c>
      <c r="D188" s="144">
        <v>-9.9406352033244327E-2</v>
      </c>
      <c r="E188" s="143">
        <v>0</v>
      </c>
      <c r="F188" s="144">
        <f t="shared" si="47"/>
        <v>-1</v>
      </c>
      <c r="G188" s="143">
        <v>10928</v>
      </c>
      <c r="H188" s="144" t="str">
        <f t="shared" si="48"/>
        <v>-</v>
      </c>
      <c r="I188" s="143">
        <v>107027</v>
      </c>
      <c r="J188" s="144">
        <f t="shared" si="49"/>
        <v>8.7938323572474371</v>
      </c>
      <c r="K188" s="143">
        <v>87599</v>
      </c>
      <c r="L188" s="144">
        <f t="shared" si="50"/>
        <v>-0.18152428826370914</v>
      </c>
      <c r="M188" s="144">
        <f t="shared" si="52"/>
        <v>-3.7616866066818244E-2</v>
      </c>
    </row>
    <row r="189" spans="1:14" x14ac:dyDescent="0.25">
      <c r="B189" s="142" t="s">
        <v>148</v>
      </c>
      <c r="C189" s="143">
        <v>67755</v>
      </c>
      <c r="D189" s="144">
        <v>-8.5318933513331086E-2</v>
      </c>
      <c r="E189" s="143">
        <v>221</v>
      </c>
      <c r="F189" s="144">
        <f t="shared" si="47"/>
        <v>-0.99673824809977118</v>
      </c>
      <c r="G189" s="143">
        <v>24046</v>
      </c>
      <c r="H189" s="144">
        <f t="shared" si="48"/>
        <v>107.8054298642534</v>
      </c>
      <c r="I189" s="143">
        <v>72154</v>
      </c>
      <c r="J189" s="144">
        <f t="shared" si="49"/>
        <v>2.0006653913332779</v>
      </c>
      <c r="K189" s="143">
        <v>86039</v>
      </c>
      <c r="L189" s="144">
        <f t="shared" si="50"/>
        <v>0.19243562380464008</v>
      </c>
      <c r="M189" s="144">
        <f t="shared" si="52"/>
        <v>0.26985462327503495</v>
      </c>
    </row>
    <row r="190" spans="1:14" x14ac:dyDescent="0.25">
      <c r="B190" s="142" t="s">
        <v>196</v>
      </c>
      <c r="C190" s="143">
        <v>80965</v>
      </c>
      <c r="D190" s="144">
        <v>5.2395559830504146E-2</v>
      </c>
      <c r="E190" s="143">
        <v>77</v>
      </c>
      <c r="F190" s="144">
        <f t="shared" si="47"/>
        <v>-0.99904897177792873</v>
      </c>
      <c r="G190" s="143">
        <v>44724</v>
      </c>
      <c r="H190" s="144">
        <f t="shared" si="48"/>
        <v>579.83116883116884</v>
      </c>
      <c r="I190" s="143">
        <v>69929</v>
      </c>
      <c r="J190" s="144">
        <f t="shared" si="49"/>
        <v>0.56356765942223408</v>
      </c>
      <c r="K190" s="143">
        <v>73982</v>
      </c>
      <c r="L190" s="144">
        <f t="shared" si="50"/>
        <v>5.7958786769437554E-2</v>
      </c>
      <c r="M190" s="144">
        <f t="shared" si="52"/>
        <v>-8.6247143827579809E-2</v>
      </c>
    </row>
    <row r="191" spans="1:14" x14ac:dyDescent="0.25">
      <c r="B191" s="142" t="s">
        <v>152</v>
      </c>
      <c r="C191" s="143">
        <v>102444</v>
      </c>
      <c r="D191" s="144">
        <v>3.3594186149008554E-3</v>
      </c>
      <c r="E191" s="143">
        <v>26752</v>
      </c>
      <c r="F191" s="144">
        <f t="shared" si="47"/>
        <v>-0.73886220764515254</v>
      </c>
      <c r="G191" s="143">
        <v>73800</v>
      </c>
      <c r="H191" s="144">
        <f t="shared" si="48"/>
        <v>1.7586722488038276</v>
      </c>
      <c r="I191" s="143">
        <v>112629</v>
      </c>
      <c r="J191" s="144">
        <f t="shared" si="49"/>
        <v>0.52613821138211381</v>
      </c>
      <c r="K191" s="143">
        <v>124358</v>
      </c>
      <c r="L191" s="144">
        <f t="shared" si="50"/>
        <v>0.10413836578501101</v>
      </c>
      <c r="M191" s="144">
        <f t="shared" si="52"/>
        <v>0.21391199094139246</v>
      </c>
    </row>
    <row r="192" spans="1:14" x14ac:dyDescent="0.25">
      <c r="B192" s="142" t="s">
        <v>154</v>
      </c>
      <c r="C192" s="143">
        <v>87661</v>
      </c>
      <c r="D192" s="144">
        <v>-2.1487732458196573E-2</v>
      </c>
      <c r="E192" s="143">
        <v>41750</v>
      </c>
      <c r="F192" s="144">
        <f t="shared" si="47"/>
        <v>-0.52373347326633279</v>
      </c>
      <c r="G192" s="143">
        <v>86619</v>
      </c>
      <c r="H192" s="144">
        <f t="shared" si="48"/>
        <v>1.0747065868263475</v>
      </c>
      <c r="I192" s="143">
        <v>82193</v>
      </c>
      <c r="J192" s="144">
        <f t="shared" si="49"/>
        <v>-5.1097334303097486E-2</v>
      </c>
      <c r="K192" s="143">
        <v>95269</v>
      </c>
      <c r="L192" s="144">
        <f t="shared" si="50"/>
        <v>0.15908897351355944</v>
      </c>
      <c r="M192" s="144">
        <f t="shared" si="52"/>
        <v>8.6788879889574622E-2</v>
      </c>
    </row>
    <row r="193" spans="2:14" x14ac:dyDescent="0.25">
      <c r="B193" s="142" t="s">
        <v>156</v>
      </c>
      <c r="C193" s="143">
        <v>85629</v>
      </c>
      <c r="D193" s="144">
        <v>1.0645957014883134E-2</v>
      </c>
      <c r="E193" s="143">
        <v>61832</v>
      </c>
      <c r="F193" s="144">
        <f t="shared" si="47"/>
        <v>-0.27790818531105121</v>
      </c>
      <c r="G193" s="143">
        <v>99484</v>
      </c>
      <c r="H193" s="144">
        <f t="shared" si="48"/>
        <v>0.6089403545089922</v>
      </c>
      <c r="I193" s="143">
        <v>86458</v>
      </c>
      <c r="J193" s="144">
        <f t="shared" si="49"/>
        <v>-0.13093562783965262</v>
      </c>
      <c r="K193" s="143"/>
      <c r="L193" s="144"/>
      <c r="M193" s="144"/>
    </row>
    <row r="194" spans="2:14" x14ac:dyDescent="0.25">
      <c r="B194" s="142" t="s">
        <v>158</v>
      </c>
      <c r="C194" s="143">
        <v>81111</v>
      </c>
      <c r="D194" s="144">
        <v>-0.10324050017136732</v>
      </c>
      <c r="E194" s="143">
        <v>28253</v>
      </c>
      <c r="F194" s="144">
        <f t="shared" si="47"/>
        <v>-0.65167486530803465</v>
      </c>
      <c r="G194" s="143">
        <v>104460</v>
      </c>
      <c r="H194" s="144">
        <f t="shared" si="48"/>
        <v>2.6973064807277103</v>
      </c>
      <c r="I194" s="143">
        <v>88293</v>
      </c>
      <c r="J194" s="144">
        <f t="shared" si="49"/>
        <v>-0.15476737507179783</v>
      </c>
      <c r="K194" s="143"/>
      <c r="L194" s="144"/>
      <c r="M194" s="144"/>
    </row>
    <row r="195" spans="2:14" x14ac:dyDescent="0.25">
      <c r="B195" s="142" t="s">
        <v>160</v>
      </c>
      <c r="C195" s="143">
        <v>90274</v>
      </c>
      <c r="D195" s="144">
        <v>-8.2286894521165221E-3</v>
      </c>
      <c r="E195" s="143">
        <v>14569</v>
      </c>
      <c r="F195" s="144">
        <f t="shared" si="47"/>
        <v>-0.83861355429027185</v>
      </c>
      <c r="G195" s="143">
        <v>143003</v>
      </c>
      <c r="H195" s="144">
        <f t="shared" si="48"/>
        <v>8.8155673004324253</v>
      </c>
      <c r="I195" s="143">
        <v>104326</v>
      </c>
      <c r="J195" s="144">
        <f t="shared" si="49"/>
        <v>-0.27046285742257159</v>
      </c>
      <c r="K195" s="143"/>
      <c r="L195" s="144"/>
      <c r="M195" s="144"/>
    </row>
    <row r="196" spans="2:14" x14ac:dyDescent="0.25">
      <c r="B196" s="142" t="s">
        <v>162</v>
      </c>
      <c r="C196" s="143">
        <v>110575</v>
      </c>
      <c r="D196" s="144">
        <v>3.9258256734149066E-2</v>
      </c>
      <c r="E196" s="143">
        <v>19664</v>
      </c>
      <c r="F196" s="144">
        <f t="shared" si="47"/>
        <v>-0.82216595071218634</v>
      </c>
      <c r="G196" s="143">
        <v>112413</v>
      </c>
      <c r="H196" s="144">
        <f t="shared" si="48"/>
        <v>4.7166903986981286</v>
      </c>
      <c r="I196" s="143">
        <v>105632</v>
      </c>
      <c r="J196" s="144">
        <f t="shared" si="49"/>
        <v>-6.0322204727211282E-2</v>
      </c>
      <c r="K196" s="143"/>
      <c r="L196" s="144"/>
      <c r="M196" s="144"/>
    </row>
    <row r="197" spans="2:14" ht="15.75" x14ac:dyDescent="0.25">
      <c r="B197" s="145" t="s">
        <v>122</v>
      </c>
      <c r="C197" s="146">
        <v>1084813</v>
      </c>
      <c r="D197" s="147">
        <v>-2.6161715543522313E-2</v>
      </c>
      <c r="E197" s="146">
        <v>443857</v>
      </c>
      <c r="F197" s="147">
        <f t="shared" si="47"/>
        <v>-0.59084468936120782</v>
      </c>
      <c r="G197" s="146">
        <v>726467</v>
      </c>
      <c r="H197" s="147">
        <f t="shared" si="48"/>
        <v>0.63671407683105152</v>
      </c>
      <c r="I197" s="146">
        <v>1124652</v>
      </c>
      <c r="J197" s="147">
        <f t="shared" si="49"/>
        <v>0.54811161415453147</v>
      </c>
      <c r="K197" s="146">
        <v>760483</v>
      </c>
      <c r="L197" s="147">
        <v>2.7758894941907641E-2</v>
      </c>
      <c r="M197" s="147">
        <v>6.0314490312649793E-2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1"/>
    </row>
    <row r="202" spans="2:14" ht="48.75" customHeight="1" thickBot="1" x14ac:dyDescent="0.3">
      <c r="B202" s="322" t="str">
        <f>CONCATENATE("Pernoctaciones realizadas por los procedentes de ",C204," en los establecimientos alojativos de Tenerife (hotel + apartamento)")</f>
        <v>Pernoctaciones realizadas por los procedentes de Países Bajos en los establecimientos alojativos de Tenerife (hotel + apartamento)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1" t="s">
        <v>198</v>
      </c>
    </row>
    <row r="203" spans="2:14" ht="10.5" customHeight="1" thickBot="1" x14ac:dyDescent="0.3">
      <c r="B203" s="135"/>
      <c r="C203" s="136"/>
      <c r="D203" s="135"/>
      <c r="E203" s="135"/>
      <c r="F203" s="135"/>
      <c r="G203" s="135"/>
      <c r="H203" s="135"/>
      <c r="I203" s="135"/>
      <c r="J203" s="135"/>
      <c r="K203" s="4"/>
      <c r="L203" s="4"/>
      <c r="N203" s="1" t="s">
        <v>199</v>
      </c>
    </row>
    <row r="204" spans="2:14" ht="22.5" thickTop="1" thickBot="1" x14ac:dyDescent="0.3">
      <c r="B204" s="150" t="str">
        <f>C204</f>
        <v>Países Bajos</v>
      </c>
      <c r="C204" s="332" t="s">
        <v>200</v>
      </c>
      <c r="D204" s="333"/>
      <c r="E204" s="333"/>
      <c r="F204" s="333"/>
      <c r="G204" s="333"/>
      <c r="H204" s="333"/>
      <c r="I204" s="333"/>
      <c r="J204" s="333"/>
      <c r="K204" s="333"/>
      <c r="L204" s="333"/>
      <c r="M204" s="334"/>
    </row>
    <row r="205" spans="2:14" ht="22.5" thickTop="1" thickBot="1" x14ac:dyDescent="0.3">
      <c r="B205" s="13"/>
      <c r="C205" s="335">
        <v>2019</v>
      </c>
      <c r="D205" s="336"/>
      <c r="E205" s="337">
        <v>2020</v>
      </c>
      <c r="F205" s="336"/>
      <c r="G205" s="337">
        <v>2021</v>
      </c>
      <c r="H205" s="336"/>
      <c r="I205" s="337">
        <v>2022</v>
      </c>
      <c r="J205" s="336"/>
      <c r="K205" s="337">
        <v>2023</v>
      </c>
      <c r="L205" s="338"/>
      <c r="M205" s="339"/>
    </row>
    <row r="206" spans="2:14" ht="16.5" thickTop="1" thickBot="1" x14ac:dyDescent="0.3">
      <c r="B206" s="16"/>
      <c r="C206" s="138" t="s">
        <v>136</v>
      </c>
      <c r="D206" s="139" t="str">
        <f>CONCATENATE("var. ",RIGHT(C205,2),"/",RIGHT(C205-1,2))</f>
        <v>var. 19/18</v>
      </c>
      <c r="E206" s="140" t="s">
        <v>136</v>
      </c>
      <c r="F206" s="139" t="str">
        <f>CONCATENATE("var. ",RIGHT(E205,2),"/",RIGHT(E205-1,2))</f>
        <v>var. 20/19</v>
      </c>
      <c r="G206" s="140" t="s">
        <v>136</v>
      </c>
      <c r="H206" s="139" t="s">
        <v>526</v>
      </c>
      <c r="I206" s="140" t="s">
        <v>136</v>
      </c>
      <c r="J206" s="139" t="s">
        <v>137</v>
      </c>
      <c r="K206" s="140" t="s">
        <v>136</v>
      </c>
      <c r="L206" s="139" t="s">
        <v>537</v>
      </c>
      <c r="M206" s="139" t="s">
        <v>528</v>
      </c>
    </row>
    <row r="207" spans="2:14" x14ac:dyDescent="0.25">
      <c r="B207" s="142" t="s">
        <v>140</v>
      </c>
      <c r="C207" s="143">
        <v>83128</v>
      </c>
      <c r="D207" s="144">
        <v>-6.6617262325821658E-2</v>
      </c>
      <c r="E207" s="143">
        <v>86270</v>
      </c>
      <c r="F207" s="144">
        <f t="shared" ref="F207:F219" si="53">IFERROR(E207/C207-1,"-")</f>
        <v>3.7797132133577049E-2</v>
      </c>
      <c r="G207" s="143">
        <v>3178</v>
      </c>
      <c r="H207" s="144">
        <f t="shared" ref="H207:H219" si="54">IFERROR(G207/E207-1,"-")</f>
        <v>-0.96316216529500409</v>
      </c>
      <c r="I207" s="143">
        <v>102811</v>
      </c>
      <c r="J207" s="144">
        <f t="shared" ref="J207:J219" si="55">IFERROR(I207/G207-1,"-")</f>
        <v>31.350849590937699</v>
      </c>
      <c r="K207" s="143">
        <v>99985</v>
      </c>
      <c r="L207" s="144">
        <f t="shared" ref="L207:L214" si="56">IFERROR(K207/I207-1,"-")</f>
        <v>-2.7487331122156178E-2</v>
      </c>
      <c r="M207" s="144">
        <f t="shared" ref="M207" si="57">K207/C207-1</f>
        <v>0.20278365893561734</v>
      </c>
    </row>
    <row r="208" spans="2:14" x14ac:dyDescent="0.25">
      <c r="B208" s="142" t="s">
        <v>142</v>
      </c>
      <c r="C208" s="143">
        <v>87289</v>
      </c>
      <c r="D208" s="144">
        <v>-3.4392353813137433E-2</v>
      </c>
      <c r="E208" s="143">
        <v>89313</v>
      </c>
      <c r="F208" s="144">
        <f t="shared" si="53"/>
        <v>2.3187343193300514E-2</v>
      </c>
      <c r="G208" s="143">
        <v>3231</v>
      </c>
      <c r="H208" s="144">
        <f t="shared" si="54"/>
        <v>-0.96382385542978066</v>
      </c>
      <c r="I208" s="143">
        <v>93483</v>
      </c>
      <c r="J208" s="144">
        <f t="shared" si="55"/>
        <v>27.933147632311979</v>
      </c>
      <c r="K208" s="143">
        <v>94411</v>
      </c>
      <c r="L208" s="144">
        <f t="shared" si="56"/>
        <v>9.926938587764722E-3</v>
      </c>
      <c r="M208" s="144">
        <f>IFERROR(K208/C208-1,"-")</f>
        <v>8.1591036671287309E-2</v>
      </c>
    </row>
    <row r="209" spans="2:14" x14ac:dyDescent="0.25">
      <c r="B209" s="142" t="s">
        <v>144</v>
      </c>
      <c r="C209" s="143">
        <v>88897</v>
      </c>
      <c r="D209" s="144">
        <v>5.7466752313658276E-2</v>
      </c>
      <c r="E209" s="143">
        <v>39929</v>
      </c>
      <c r="F209" s="144">
        <f t="shared" si="53"/>
        <v>-0.55083973587410151</v>
      </c>
      <c r="G209" s="143">
        <v>3661</v>
      </c>
      <c r="H209" s="144">
        <f t="shared" si="54"/>
        <v>-0.90831225425129603</v>
      </c>
      <c r="I209" s="143">
        <v>104674</v>
      </c>
      <c r="J209" s="144">
        <f t="shared" si="55"/>
        <v>27.5916416279705</v>
      </c>
      <c r="K209" s="143">
        <v>92238</v>
      </c>
      <c r="L209" s="144">
        <f t="shared" si="56"/>
        <v>-0.11880696256950152</v>
      </c>
      <c r="M209" s="144">
        <f t="shared" ref="M209:M214" si="58">IFERROR(K209/C209-1,"-")</f>
        <v>3.7582820567623187E-2</v>
      </c>
    </row>
    <row r="210" spans="2:14" x14ac:dyDescent="0.25">
      <c r="B210" s="142" t="s">
        <v>146</v>
      </c>
      <c r="C210" s="143">
        <v>97842</v>
      </c>
      <c r="D210" s="144">
        <v>-5.354189036245971E-2</v>
      </c>
      <c r="E210" s="143">
        <v>0</v>
      </c>
      <c r="F210" s="144">
        <f t="shared" si="53"/>
        <v>-1</v>
      </c>
      <c r="G210" s="143">
        <v>3486</v>
      </c>
      <c r="H210" s="144" t="str">
        <f t="shared" si="54"/>
        <v>-</v>
      </c>
      <c r="I210" s="143">
        <v>109312</v>
      </c>
      <c r="J210" s="144">
        <f t="shared" si="55"/>
        <v>30.357429718875501</v>
      </c>
      <c r="K210" s="143">
        <v>106948</v>
      </c>
      <c r="L210" s="144">
        <f t="shared" si="56"/>
        <v>-2.1626170960187374E-2</v>
      </c>
      <c r="M210" s="144">
        <f t="shared" si="58"/>
        <v>9.3068416426483447E-2</v>
      </c>
    </row>
    <row r="211" spans="2:14" x14ac:dyDescent="0.25">
      <c r="B211" s="142" t="s">
        <v>148</v>
      </c>
      <c r="C211" s="143">
        <v>91202</v>
      </c>
      <c r="D211" s="144">
        <v>-0.19125653985989177</v>
      </c>
      <c r="E211" s="143">
        <v>88</v>
      </c>
      <c r="F211" s="144">
        <f t="shared" si="53"/>
        <v>-0.99903510887919122</v>
      </c>
      <c r="G211" s="143">
        <v>9469</v>
      </c>
      <c r="H211" s="144">
        <f t="shared" si="54"/>
        <v>106.60227272727273</v>
      </c>
      <c r="I211" s="143">
        <v>128308</v>
      </c>
      <c r="J211" s="144">
        <f t="shared" si="55"/>
        <v>12.550322103706833</v>
      </c>
      <c r="K211" s="143">
        <v>104374</v>
      </c>
      <c r="L211" s="144">
        <f t="shared" si="56"/>
        <v>-0.18653552389562611</v>
      </c>
      <c r="M211" s="144">
        <f t="shared" si="58"/>
        <v>0.1444266573101467</v>
      </c>
    </row>
    <row r="212" spans="2:14" x14ac:dyDescent="0.25">
      <c r="B212" s="142" t="s">
        <v>150</v>
      </c>
      <c r="C212" s="143">
        <v>81601</v>
      </c>
      <c r="D212" s="144">
        <v>-2.910276392970601E-2</v>
      </c>
      <c r="E212" s="143">
        <v>44</v>
      </c>
      <c r="F212" s="144">
        <f t="shared" si="53"/>
        <v>-0.99946079092167983</v>
      </c>
      <c r="G212" s="143">
        <v>43592</v>
      </c>
      <c r="H212" s="144">
        <f t="shared" si="54"/>
        <v>989.72727272727275</v>
      </c>
      <c r="I212" s="143">
        <v>92592</v>
      </c>
      <c r="J212" s="144">
        <f t="shared" si="55"/>
        <v>1.1240594604514591</v>
      </c>
      <c r="K212" s="143">
        <v>94837</v>
      </c>
      <c r="L212" s="144">
        <f t="shared" si="56"/>
        <v>2.4246155175393191E-2</v>
      </c>
      <c r="M212" s="144">
        <f t="shared" si="58"/>
        <v>0.16220389456011564</v>
      </c>
    </row>
    <row r="213" spans="2:14" x14ac:dyDescent="0.25">
      <c r="B213" s="142" t="s">
        <v>152</v>
      </c>
      <c r="C213" s="143">
        <v>109558</v>
      </c>
      <c r="D213" s="144">
        <v>-8.2766819597468233E-2</v>
      </c>
      <c r="E213" s="143">
        <v>21504</v>
      </c>
      <c r="F213" s="144">
        <f t="shared" si="53"/>
        <v>-0.80372040380437759</v>
      </c>
      <c r="G213" s="143">
        <v>63536</v>
      </c>
      <c r="H213" s="144">
        <f t="shared" si="54"/>
        <v>1.9546130952380953</v>
      </c>
      <c r="I213" s="143">
        <v>117669</v>
      </c>
      <c r="J213" s="144">
        <f t="shared" si="55"/>
        <v>0.85200516242760016</v>
      </c>
      <c r="K213" s="143">
        <v>122960</v>
      </c>
      <c r="L213" s="144">
        <f t="shared" si="56"/>
        <v>4.4965114006237927E-2</v>
      </c>
      <c r="M213" s="144">
        <f t="shared" si="58"/>
        <v>0.12232789937749877</v>
      </c>
    </row>
    <row r="214" spans="2:14" x14ac:dyDescent="0.25">
      <c r="B214" s="142" t="s">
        <v>154</v>
      </c>
      <c r="C214" s="143">
        <v>136160</v>
      </c>
      <c r="D214" s="144">
        <v>-7.4597651152675026E-2</v>
      </c>
      <c r="E214" s="143">
        <v>40533</v>
      </c>
      <c r="F214" s="144">
        <f t="shared" si="53"/>
        <v>-0.702313454759107</v>
      </c>
      <c r="G214" s="143">
        <v>96472</v>
      </c>
      <c r="H214" s="144">
        <f t="shared" si="54"/>
        <v>1.3800853625440999</v>
      </c>
      <c r="I214" s="143">
        <v>145474</v>
      </c>
      <c r="J214" s="144">
        <f t="shared" si="55"/>
        <v>0.50794012770544827</v>
      </c>
      <c r="K214" s="143">
        <v>161643</v>
      </c>
      <c r="L214" s="144">
        <f t="shared" si="56"/>
        <v>0.11114700908753461</v>
      </c>
      <c r="M214" s="144">
        <f t="shared" si="58"/>
        <v>0.18715481786133958</v>
      </c>
    </row>
    <row r="215" spans="2:14" x14ac:dyDescent="0.25">
      <c r="B215" s="142" t="s">
        <v>156</v>
      </c>
      <c r="C215" s="143">
        <v>88702</v>
      </c>
      <c r="D215" s="144">
        <v>-8.6920717270911774E-2</v>
      </c>
      <c r="E215" s="143">
        <v>2488</v>
      </c>
      <c r="F215" s="144">
        <f t="shared" si="53"/>
        <v>-0.97195102703433967</v>
      </c>
      <c r="G215" s="143">
        <v>110449</v>
      </c>
      <c r="H215" s="144">
        <f t="shared" si="54"/>
        <v>43.392684887459808</v>
      </c>
      <c r="I215" s="143">
        <v>115899</v>
      </c>
      <c r="J215" s="144">
        <f t="shared" si="55"/>
        <v>4.9344041141160089E-2</v>
      </c>
      <c r="K215" s="143"/>
      <c r="L215" s="144"/>
      <c r="M215" s="144"/>
    </row>
    <row r="216" spans="2:14" x14ac:dyDescent="0.25">
      <c r="B216" s="142" t="s">
        <v>158</v>
      </c>
      <c r="C216" s="143">
        <v>97778</v>
      </c>
      <c r="D216" s="144">
        <v>-0.10426075724402017</v>
      </c>
      <c r="E216" s="143">
        <v>2609</v>
      </c>
      <c r="F216" s="144">
        <f t="shared" si="53"/>
        <v>-0.97331710609748612</v>
      </c>
      <c r="G216" s="143">
        <v>146692</v>
      </c>
      <c r="H216" s="144">
        <f t="shared" si="54"/>
        <v>55.225373706400923</v>
      </c>
      <c r="I216" s="143">
        <v>100406</v>
      </c>
      <c r="J216" s="144">
        <f t="shared" si="55"/>
        <v>-0.31553186267826472</v>
      </c>
      <c r="K216" s="143"/>
      <c r="L216" s="144"/>
      <c r="M216" s="144"/>
    </row>
    <row r="217" spans="2:14" x14ac:dyDescent="0.25">
      <c r="B217" s="142" t="s">
        <v>160</v>
      </c>
      <c r="C217" s="143">
        <v>72557</v>
      </c>
      <c r="D217" s="144">
        <v>-1.3098476605005405E-2</v>
      </c>
      <c r="E217" s="143">
        <v>8403</v>
      </c>
      <c r="F217" s="144">
        <f t="shared" si="53"/>
        <v>-0.8841876042283997</v>
      </c>
      <c r="G217" s="143">
        <v>110264</v>
      </c>
      <c r="H217" s="144">
        <f t="shared" si="54"/>
        <v>12.121980245150542</v>
      </c>
      <c r="I217" s="143">
        <v>88047</v>
      </c>
      <c r="J217" s="144">
        <f t="shared" si="55"/>
        <v>-0.20148915330479578</v>
      </c>
      <c r="K217" s="143"/>
      <c r="L217" s="144"/>
      <c r="M217" s="144"/>
    </row>
    <row r="218" spans="2:14" x14ac:dyDescent="0.25">
      <c r="B218" s="142" t="s">
        <v>162</v>
      </c>
      <c r="C218" s="143">
        <v>82284</v>
      </c>
      <c r="D218" s="144">
        <v>2.3089261069044076E-2</v>
      </c>
      <c r="E218" s="143">
        <v>11490</v>
      </c>
      <c r="F218" s="144">
        <f t="shared" si="53"/>
        <v>-0.86036167420154586</v>
      </c>
      <c r="G218" s="143">
        <v>97951</v>
      </c>
      <c r="H218" s="144">
        <f t="shared" si="54"/>
        <v>7.5248912097476062</v>
      </c>
      <c r="I218" s="143">
        <v>89069</v>
      </c>
      <c r="J218" s="144">
        <f t="shared" si="55"/>
        <v>-9.0677992057253132E-2</v>
      </c>
      <c r="K218" s="143"/>
      <c r="L218" s="144"/>
      <c r="M218" s="144"/>
    </row>
    <row r="219" spans="2:14" ht="15.75" x14ac:dyDescent="0.25">
      <c r="B219" s="145" t="s">
        <v>122</v>
      </c>
      <c r="C219" s="146">
        <v>1116998</v>
      </c>
      <c r="D219" s="147">
        <v>-6.1780637704726638E-2</v>
      </c>
      <c r="E219" s="146">
        <v>302698</v>
      </c>
      <c r="F219" s="147">
        <f t="shared" si="53"/>
        <v>-0.72900757208159728</v>
      </c>
      <c r="G219" s="146">
        <v>691981</v>
      </c>
      <c r="H219" s="147">
        <f t="shared" si="54"/>
        <v>1.2860441760434491</v>
      </c>
      <c r="I219" s="146">
        <v>1287744</v>
      </c>
      <c r="J219" s="147">
        <f t="shared" si="55"/>
        <v>0.86095282962971531</v>
      </c>
      <c r="K219" s="146">
        <v>877396</v>
      </c>
      <c r="L219" s="147">
        <v>-1.8927166135724982E-2</v>
      </c>
      <c r="M219" s="147">
        <v>0.13113576914102132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1"/>
      <c r="K222" s="151"/>
      <c r="M222" s="151"/>
    </row>
    <row r="224" spans="2:14" ht="48.75" customHeight="1" thickBot="1" x14ac:dyDescent="0.3">
      <c r="B224" s="322" t="str">
        <f>CONCATENATE("Pernoctaciones realizadas por los procedentes de ",C226," en los establecimientos alojativos de Tenerife (hotel + apartamento)")</f>
        <v>Pernoctaciones realizadas por los procedentes de Italia en los establecimientos alojativos de Tenerife (hotel + apartamento)</v>
      </c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1" t="s">
        <v>202</v>
      </c>
    </row>
    <row r="225" spans="2:14" ht="10.5" customHeight="1" thickBot="1" x14ac:dyDescent="0.3">
      <c r="B225" s="135"/>
      <c r="C225" s="136"/>
      <c r="D225" s="135"/>
      <c r="E225" s="135"/>
      <c r="F225" s="135"/>
      <c r="G225" s="135"/>
      <c r="H225" s="135"/>
      <c r="I225" s="135"/>
      <c r="J225" s="135"/>
      <c r="K225" s="4"/>
      <c r="L225" s="4"/>
      <c r="N225" s="1" t="s">
        <v>203</v>
      </c>
    </row>
    <row r="226" spans="2:14" ht="22.5" thickTop="1" thickBot="1" x14ac:dyDescent="0.3">
      <c r="B226" s="150" t="str">
        <f>C226</f>
        <v>Italia</v>
      </c>
      <c r="C226" s="332" t="s">
        <v>204</v>
      </c>
      <c r="D226" s="333"/>
      <c r="E226" s="333"/>
      <c r="F226" s="333"/>
      <c r="G226" s="333"/>
      <c r="H226" s="333"/>
      <c r="I226" s="333"/>
      <c r="J226" s="333"/>
      <c r="K226" s="333"/>
      <c r="L226" s="333"/>
      <c r="M226" s="334"/>
    </row>
    <row r="227" spans="2:14" ht="22.5" thickTop="1" thickBot="1" x14ac:dyDescent="0.3">
      <c r="B227" s="13"/>
      <c r="C227" s="335">
        <v>2019</v>
      </c>
      <c r="D227" s="336"/>
      <c r="E227" s="337">
        <v>2020</v>
      </c>
      <c r="F227" s="336"/>
      <c r="G227" s="337">
        <v>2021</v>
      </c>
      <c r="H227" s="336"/>
      <c r="I227" s="337">
        <v>2022</v>
      </c>
      <c r="J227" s="336"/>
      <c r="K227" s="337">
        <v>2023</v>
      </c>
      <c r="L227" s="338"/>
      <c r="M227" s="339"/>
    </row>
    <row r="228" spans="2:14" ht="16.5" thickTop="1" thickBot="1" x14ac:dyDescent="0.3">
      <c r="B228" s="16"/>
      <c r="C228" s="138" t="s">
        <v>136</v>
      </c>
      <c r="D228" s="139" t="str">
        <f>CONCATENATE("var. ",RIGHT(C227,2),"/",RIGHT(C227-1,2))</f>
        <v>var. 19/18</v>
      </c>
      <c r="E228" s="140" t="s">
        <v>136</v>
      </c>
      <c r="F228" s="139" t="str">
        <f>CONCATENATE("var. ",RIGHT(E227,2),"/",RIGHT(E227-1,2))</f>
        <v>var. 20/19</v>
      </c>
      <c r="G228" s="140" t="s">
        <v>136</v>
      </c>
      <c r="H228" s="139" t="s">
        <v>526</v>
      </c>
      <c r="I228" s="140" t="s">
        <v>136</v>
      </c>
      <c r="J228" s="139" t="s">
        <v>137</v>
      </c>
      <c r="K228" s="140" t="s">
        <v>136</v>
      </c>
      <c r="L228" s="139" t="s">
        <v>537</v>
      </c>
      <c r="M228" s="139" t="s">
        <v>528</v>
      </c>
    </row>
    <row r="229" spans="2:14" x14ac:dyDescent="0.25">
      <c r="B229" s="142" t="s">
        <v>140</v>
      </c>
      <c r="C229" s="143">
        <v>110064</v>
      </c>
      <c r="D229" s="144">
        <v>-4.4002432033353633E-2</v>
      </c>
      <c r="E229" s="143">
        <v>106285</v>
      </c>
      <c r="F229" s="144">
        <f t="shared" ref="F229:F241" si="59">IFERROR(E229/C229-1,"-")</f>
        <v>-3.4334568978049096E-2</v>
      </c>
      <c r="G229" s="143">
        <v>7527</v>
      </c>
      <c r="H229" s="144">
        <f t="shared" ref="H229:H241" si="60">IFERROR(G229/E229-1,"-")</f>
        <v>-0.92918097567860003</v>
      </c>
      <c r="I229" s="143">
        <v>69419</v>
      </c>
      <c r="J229" s="144">
        <f t="shared" ref="J229:J241" si="61">IFERROR(I229/G229-1,"-")</f>
        <v>8.2226650724060057</v>
      </c>
      <c r="K229" s="143">
        <v>119390</v>
      </c>
      <c r="L229" s="144">
        <f t="shared" ref="L229:L236" si="62">IFERROR(K229/I229-1,"-")</f>
        <v>0.71984615162995724</v>
      </c>
      <c r="M229" s="144">
        <f t="shared" ref="M229" si="63">K229/C229-1</f>
        <v>8.4732519261520478E-2</v>
      </c>
    </row>
    <row r="230" spans="2:14" x14ac:dyDescent="0.25">
      <c r="B230" s="142" t="s">
        <v>142</v>
      </c>
      <c r="C230" s="143">
        <v>94523</v>
      </c>
      <c r="D230" s="144">
        <v>-4.2417181643197299E-2</v>
      </c>
      <c r="E230" s="143">
        <v>87382</v>
      </c>
      <c r="F230" s="144">
        <f t="shared" si="59"/>
        <v>-7.554775028299987E-2</v>
      </c>
      <c r="G230" s="143">
        <v>9475</v>
      </c>
      <c r="H230" s="144">
        <f t="shared" si="60"/>
        <v>-0.89156805749467849</v>
      </c>
      <c r="I230" s="143">
        <v>68860</v>
      </c>
      <c r="J230" s="144">
        <f t="shared" si="61"/>
        <v>6.2675461741424803</v>
      </c>
      <c r="K230" s="143">
        <v>94960</v>
      </c>
      <c r="L230" s="144">
        <f t="shared" si="62"/>
        <v>0.37902991577112988</v>
      </c>
      <c r="M230" s="144">
        <f>IFERROR(K230/C230-1,"-")</f>
        <v>4.6232133977972545E-3</v>
      </c>
    </row>
    <row r="231" spans="2:14" x14ac:dyDescent="0.25">
      <c r="B231" s="142" t="s">
        <v>144</v>
      </c>
      <c r="C231" s="143">
        <v>79773</v>
      </c>
      <c r="D231" s="144">
        <v>0.1289856918439265</v>
      </c>
      <c r="E231" s="143">
        <v>18072</v>
      </c>
      <c r="F231" s="144">
        <f t="shared" si="59"/>
        <v>-0.77345718476176151</v>
      </c>
      <c r="G231" s="143">
        <v>12722</v>
      </c>
      <c r="H231" s="144">
        <f t="shared" si="60"/>
        <v>-0.29603806994245241</v>
      </c>
      <c r="I231" s="143">
        <v>80966</v>
      </c>
      <c r="J231" s="144">
        <f t="shared" si="61"/>
        <v>5.3642509039459201</v>
      </c>
      <c r="K231" s="143">
        <v>78463</v>
      </c>
      <c r="L231" s="144">
        <f t="shared" si="62"/>
        <v>-3.0914210903342121E-2</v>
      </c>
      <c r="M231" s="144">
        <f t="shared" ref="M231:M236" si="64">IFERROR(K231/C231-1,"-")</f>
        <v>-1.6421596279442952E-2</v>
      </c>
    </row>
    <row r="232" spans="2:14" x14ac:dyDescent="0.25">
      <c r="B232" s="142" t="s">
        <v>146</v>
      </c>
      <c r="C232" s="143">
        <v>69948</v>
      </c>
      <c r="D232" s="144">
        <v>8.5211298066525387E-3</v>
      </c>
      <c r="E232" s="143">
        <v>0</v>
      </c>
      <c r="F232" s="144">
        <f t="shared" si="59"/>
        <v>-1</v>
      </c>
      <c r="G232" s="143">
        <v>23678</v>
      </c>
      <c r="H232" s="144" t="str">
        <f t="shared" si="60"/>
        <v>-</v>
      </c>
      <c r="I232" s="143">
        <v>72863</v>
      </c>
      <c r="J232" s="144">
        <f t="shared" si="61"/>
        <v>2.0772446997212604</v>
      </c>
      <c r="K232" s="143">
        <v>73488</v>
      </c>
      <c r="L232" s="144">
        <f t="shared" si="62"/>
        <v>8.577741789385529E-3</v>
      </c>
      <c r="M232" s="144">
        <f t="shared" si="64"/>
        <v>5.0609023846285739E-2</v>
      </c>
    </row>
    <row r="233" spans="2:14" x14ac:dyDescent="0.25">
      <c r="B233" s="142" t="s">
        <v>148</v>
      </c>
      <c r="C233" s="143">
        <v>58844</v>
      </c>
      <c r="D233" s="144">
        <v>-0.12010287696632571</v>
      </c>
      <c r="E233" s="143">
        <v>174</v>
      </c>
      <c r="F233" s="144">
        <f t="shared" si="59"/>
        <v>-0.99704302902589903</v>
      </c>
      <c r="G233" s="143">
        <v>23568</v>
      </c>
      <c r="H233" s="144">
        <f t="shared" si="60"/>
        <v>134.44827586206895</v>
      </c>
      <c r="I233" s="143">
        <v>70056</v>
      </c>
      <c r="J233" s="144">
        <f t="shared" si="61"/>
        <v>1.9725050916496945</v>
      </c>
      <c r="K233" s="143">
        <v>66969</v>
      </c>
      <c r="L233" s="144">
        <f t="shared" si="62"/>
        <v>-4.4064748201438797E-2</v>
      </c>
      <c r="M233" s="144">
        <f t="shared" si="64"/>
        <v>0.13807694922167091</v>
      </c>
    </row>
    <row r="234" spans="2:14" x14ac:dyDescent="0.25">
      <c r="B234" s="142" t="s">
        <v>150</v>
      </c>
      <c r="C234" s="143">
        <v>54083</v>
      </c>
      <c r="D234" s="144">
        <v>-0.15460968518460627</v>
      </c>
      <c r="E234" s="143">
        <v>176</v>
      </c>
      <c r="F234" s="144">
        <f t="shared" si="59"/>
        <v>-0.99674574265480831</v>
      </c>
      <c r="G234" s="143">
        <v>27505</v>
      </c>
      <c r="H234" s="144">
        <f t="shared" si="60"/>
        <v>155.27840909090909</v>
      </c>
      <c r="I234" s="143">
        <v>70281</v>
      </c>
      <c r="J234" s="144">
        <f t="shared" si="61"/>
        <v>1.555208143973823</v>
      </c>
      <c r="K234" s="143">
        <v>69006</v>
      </c>
      <c r="L234" s="144">
        <f t="shared" si="62"/>
        <v>-1.8141460707730372E-2</v>
      </c>
      <c r="M234" s="144">
        <f t="shared" si="64"/>
        <v>0.27592774069485793</v>
      </c>
    </row>
    <row r="235" spans="2:14" x14ac:dyDescent="0.25">
      <c r="B235" s="142" t="s">
        <v>152</v>
      </c>
      <c r="C235" s="143">
        <v>65606</v>
      </c>
      <c r="D235" s="144">
        <v>-8.3523084445065288E-2</v>
      </c>
      <c r="E235" s="143">
        <v>7559</v>
      </c>
      <c r="F235" s="144">
        <f t="shared" si="59"/>
        <v>-0.88478187970612443</v>
      </c>
      <c r="G235" s="143">
        <v>37614</v>
      </c>
      <c r="H235" s="144">
        <f t="shared" si="60"/>
        <v>3.976055033734621</v>
      </c>
      <c r="I235" s="143">
        <v>68568</v>
      </c>
      <c r="J235" s="144">
        <f t="shared" si="61"/>
        <v>0.82293826766629441</v>
      </c>
      <c r="K235" s="143">
        <v>70593</v>
      </c>
      <c r="L235" s="144">
        <f t="shared" si="62"/>
        <v>2.9532726636331885E-2</v>
      </c>
      <c r="M235" s="144">
        <f t="shared" si="64"/>
        <v>7.6014388927841958E-2</v>
      </c>
    </row>
    <row r="236" spans="2:14" x14ac:dyDescent="0.25">
      <c r="B236" s="142" t="s">
        <v>154</v>
      </c>
      <c r="C236" s="143">
        <v>112248</v>
      </c>
      <c r="D236" s="144">
        <v>-5.9008944813768505E-2</v>
      </c>
      <c r="E236" s="143">
        <v>24332</v>
      </c>
      <c r="F236" s="144">
        <f t="shared" si="59"/>
        <v>-0.78322999073480148</v>
      </c>
      <c r="G236" s="143">
        <v>77027</v>
      </c>
      <c r="H236" s="144">
        <f t="shared" si="60"/>
        <v>2.1656666118691437</v>
      </c>
      <c r="I236" s="143">
        <v>111955</v>
      </c>
      <c r="J236" s="144">
        <f t="shared" si="61"/>
        <v>0.45345138717592537</v>
      </c>
      <c r="K236" s="143">
        <v>107295</v>
      </c>
      <c r="L236" s="144">
        <f t="shared" si="62"/>
        <v>-4.1623866732169224E-2</v>
      </c>
      <c r="M236" s="144">
        <f t="shared" si="64"/>
        <v>-4.4125507804147923E-2</v>
      </c>
    </row>
    <row r="237" spans="2:14" x14ac:dyDescent="0.25">
      <c r="B237" s="142" t="s">
        <v>156</v>
      </c>
      <c r="C237" s="143">
        <v>65700</v>
      </c>
      <c r="D237" s="144">
        <v>-0.10406240198551775</v>
      </c>
      <c r="E237" s="143">
        <v>10797</v>
      </c>
      <c r="F237" s="144">
        <f t="shared" si="59"/>
        <v>-0.83566210045662104</v>
      </c>
      <c r="G237" s="143">
        <v>49943</v>
      </c>
      <c r="H237" s="144">
        <f t="shared" si="60"/>
        <v>3.6256367509493375</v>
      </c>
      <c r="I237" s="143">
        <v>78519</v>
      </c>
      <c r="J237" s="144">
        <f t="shared" si="61"/>
        <v>0.5721722763950905</v>
      </c>
      <c r="K237" s="143"/>
      <c r="L237" s="144"/>
      <c r="M237" s="144"/>
    </row>
    <row r="238" spans="2:14" x14ac:dyDescent="0.25">
      <c r="B238" s="142" t="s">
        <v>158</v>
      </c>
      <c r="C238" s="143">
        <v>69473</v>
      </c>
      <c r="D238" s="144">
        <v>-2.2800798942245515E-2</v>
      </c>
      <c r="E238" s="143">
        <v>12132</v>
      </c>
      <c r="F238" s="144">
        <f t="shared" si="59"/>
        <v>-0.82537100744173997</v>
      </c>
      <c r="G238" s="143">
        <v>59820</v>
      </c>
      <c r="H238" s="144">
        <f t="shared" si="60"/>
        <v>3.9307616221562807</v>
      </c>
      <c r="I238" s="143">
        <v>79672</v>
      </c>
      <c r="J238" s="144">
        <f t="shared" si="61"/>
        <v>0.33186225342694753</v>
      </c>
      <c r="K238" s="143"/>
      <c r="L238" s="144"/>
      <c r="M238" s="144"/>
    </row>
    <row r="239" spans="2:14" x14ac:dyDescent="0.25">
      <c r="B239" s="142" t="s">
        <v>160</v>
      </c>
      <c r="C239" s="143">
        <v>77025</v>
      </c>
      <c r="D239" s="144">
        <v>1.0601309419158378E-2</v>
      </c>
      <c r="E239" s="143">
        <v>6085</v>
      </c>
      <c r="F239" s="144">
        <f t="shared" si="59"/>
        <v>-0.92099967543005512</v>
      </c>
      <c r="G239" s="143">
        <v>72086</v>
      </c>
      <c r="H239" s="144">
        <f t="shared" si="60"/>
        <v>10.846507806080526</v>
      </c>
      <c r="I239" s="143">
        <v>88825</v>
      </c>
      <c r="J239" s="144">
        <f t="shared" si="61"/>
        <v>0.2322087506589352</v>
      </c>
      <c r="K239" s="143"/>
      <c r="L239" s="144"/>
      <c r="M239" s="144"/>
    </row>
    <row r="240" spans="2:14" x14ac:dyDescent="0.25">
      <c r="B240" s="142" t="s">
        <v>162</v>
      </c>
      <c r="C240" s="143">
        <v>82234</v>
      </c>
      <c r="D240" s="144">
        <v>3.8491652564847323E-2</v>
      </c>
      <c r="E240" s="143">
        <v>6909</v>
      </c>
      <c r="F240" s="144">
        <f t="shared" si="59"/>
        <v>-0.91598365639516499</v>
      </c>
      <c r="G240" s="143">
        <v>73156</v>
      </c>
      <c r="H240" s="144">
        <f t="shared" si="60"/>
        <v>9.5885077435229409</v>
      </c>
      <c r="I240" s="143">
        <v>85191</v>
      </c>
      <c r="J240" s="144">
        <f t="shared" si="61"/>
        <v>0.16451145497293451</v>
      </c>
      <c r="K240" s="143"/>
      <c r="L240" s="144"/>
      <c r="M240" s="144"/>
    </row>
    <row r="241" spans="2:14" ht="15.75" x14ac:dyDescent="0.25">
      <c r="B241" s="145" t="s">
        <v>122</v>
      </c>
      <c r="C241" s="146">
        <v>939521</v>
      </c>
      <c r="D241" s="147">
        <v>-3.6789808551516034E-2</v>
      </c>
      <c r="E241" s="146">
        <v>279952</v>
      </c>
      <c r="F241" s="147">
        <f t="shared" si="59"/>
        <v>-0.7020268839121212</v>
      </c>
      <c r="G241" s="146">
        <v>474121</v>
      </c>
      <c r="H241" s="147">
        <f t="shared" si="60"/>
        <v>0.69357961364805387</v>
      </c>
      <c r="I241" s="146">
        <v>945175</v>
      </c>
      <c r="J241" s="147">
        <f t="shared" si="61"/>
        <v>0.99353118718639344</v>
      </c>
      <c r="K241" s="146">
        <v>680164</v>
      </c>
      <c r="L241" s="147">
        <v>0.10962399342216878</v>
      </c>
      <c r="M241" s="147">
        <v>5.4372342420968334E-2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1"/>
      <c r="I244" s="141"/>
      <c r="K244" s="49"/>
      <c r="M244" s="151"/>
    </row>
    <row r="246" spans="2:14" ht="48.75" customHeight="1" thickBot="1" x14ac:dyDescent="0.3">
      <c r="B246" s="322" t="str">
        <f>CONCATENATE("Pernoctaciones realizadas por los procedentes de ",C248," en los establecimientos alojativos de Tenerife (hotel + apartamento)")</f>
        <v>Pernoctaciones realizadas por los procedentes de Irlanda en los establecimientos alojativos de Tenerife (hotel + apartamento)</v>
      </c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1" t="s">
        <v>206</v>
      </c>
    </row>
    <row r="247" spans="2:14" ht="10.5" customHeight="1" thickBot="1" x14ac:dyDescent="0.3">
      <c r="B247" s="135"/>
      <c r="C247" s="136"/>
      <c r="D247" s="135"/>
      <c r="E247" s="135"/>
      <c r="F247" s="135"/>
      <c r="G247" s="135"/>
      <c r="H247" s="135"/>
      <c r="I247" s="135"/>
      <c r="J247" s="135"/>
      <c r="K247" s="4"/>
      <c r="L247" s="4"/>
      <c r="N247" s="1" t="s">
        <v>207</v>
      </c>
    </row>
    <row r="248" spans="2:14" ht="22.5" thickTop="1" thickBot="1" x14ac:dyDescent="0.3">
      <c r="B248" s="150" t="str">
        <f>C248</f>
        <v>Irlanda</v>
      </c>
      <c r="C248" s="332" t="s">
        <v>208</v>
      </c>
      <c r="D248" s="333"/>
      <c r="E248" s="333"/>
      <c r="F248" s="333"/>
      <c r="G248" s="333"/>
      <c r="H248" s="333"/>
      <c r="I248" s="333"/>
      <c r="J248" s="333"/>
      <c r="K248" s="333"/>
      <c r="L248" s="333"/>
      <c r="M248" s="334"/>
    </row>
    <row r="249" spans="2:14" ht="22.5" thickTop="1" thickBot="1" x14ac:dyDescent="0.3">
      <c r="B249" s="13"/>
      <c r="C249" s="335">
        <v>2019</v>
      </c>
      <c r="D249" s="336"/>
      <c r="E249" s="337">
        <v>2020</v>
      </c>
      <c r="F249" s="336"/>
      <c r="G249" s="337">
        <v>2021</v>
      </c>
      <c r="H249" s="336"/>
      <c r="I249" s="337">
        <v>2022</v>
      </c>
      <c r="J249" s="336"/>
      <c r="K249" s="337">
        <v>2023</v>
      </c>
      <c r="L249" s="338"/>
      <c r="M249" s="339"/>
    </row>
    <row r="250" spans="2:14" ht="16.5" thickTop="1" thickBot="1" x14ac:dyDescent="0.3">
      <c r="B250" s="16"/>
      <c r="C250" s="138" t="s">
        <v>136</v>
      </c>
      <c r="D250" s="139" t="str">
        <f>CONCATENATE("var. ",RIGHT(C249,2),"/",RIGHT(C249-1,2))</f>
        <v>var. 19/18</v>
      </c>
      <c r="E250" s="140" t="s">
        <v>136</v>
      </c>
      <c r="F250" s="139" t="str">
        <f>CONCATENATE("var. ",RIGHT(E249,2),"/",RIGHT(E249-1,2))</f>
        <v>var. 20/19</v>
      </c>
      <c r="G250" s="140" t="s">
        <v>136</v>
      </c>
      <c r="H250" s="139" t="s">
        <v>526</v>
      </c>
      <c r="I250" s="140" t="s">
        <v>136</v>
      </c>
      <c r="J250" s="139" t="s">
        <v>137</v>
      </c>
      <c r="K250" s="140" t="s">
        <v>136</v>
      </c>
      <c r="L250" s="139" t="s">
        <v>537</v>
      </c>
      <c r="M250" s="139" t="s">
        <v>528</v>
      </c>
    </row>
    <row r="251" spans="2:14" x14ac:dyDescent="0.25">
      <c r="B251" s="142" t="s">
        <v>140</v>
      </c>
      <c r="C251" s="143">
        <v>60936</v>
      </c>
      <c r="D251" s="144">
        <v>0.11335233501425135</v>
      </c>
      <c r="E251" s="143">
        <v>70083</v>
      </c>
      <c r="F251" s="144">
        <f t="shared" ref="F251:F263" si="65">IFERROR(E251/C251-1,"-")</f>
        <v>0.15010831035840888</v>
      </c>
      <c r="G251" s="143">
        <v>8496</v>
      </c>
      <c r="H251" s="144">
        <f t="shared" ref="H251:H263" si="66">IFERROR(G251/E251-1,"-")</f>
        <v>-0.87877231282907409</v>
      </c>
      <c r="I251" s="143">
        <v>77475</v>
      </c>
      <c r="J251" s="144">
        <f t="shared" ref="J251:J263" si="67">IFERROR(I251/G251-1,"-")</f>
        <v>8.1189971751412422</v>
      </c>
      <c r="K251" s="143">
        <v>92162</v>
      </c>
      <c r="L251" s="144">
        <f t="shared" ref="L251:L258" si="68">IFERROR(K251/I251-1,"-")</f>
        <v>0.1895708292997742</v>
      </c>
      <c r="M251" s="144">
        <f t="shared" ref="M251" si="69">K251/C251-1</f>
        <v>0.51243928055664956</v>
      </c>
    </row>
    <row r="252" spans="2:14" x14ac:dyDescent="0.25">
      <c r="B252" s="142" t="s">
        <v>142</v>
      </c>
      <c r="C252" s="143">
        <v>51650</v>
      </c>
      <c r="D252" s="144">
        <v>0.13693895969534875</v>
      </c>
      <c r="E252" s="143">
        <v>61033</v>
      </c>
      <c r="F252" s="144">
        <f t="shared" si="65"/>
        <v>0.18166505324298154</v>
      </c>
      <c r="G252" s="143">
        <v>5732</v>
      </c>
      <c r="H252" s="144">
        <f t="shared" si="66"/>
        <v>-0.90608359412121309</v>
      </c>
      <c r="I252" s="143">
        <v>79330</v>
      </c>
      <c r="J252" s="144">
        <f t="shared" si="67"/>
        <v>12.839846475924634</v>
      </c>
      <c r="K252" s="143">
        <v>78475</v>
      </c>
      <c r="L252" s="144">
        <f t="shared" si="68"/>
        <v>-1.0777763771587012E-2</v>
      </c>
      <c r="M252" s="144">
        <f>IFERROR(K252/C252-1,"-")</f>
        <v>0.51936108422071636</v>
      </c>
    </row>
    <row r="253" spans="2:14" x14ac:dyDescent="0.25">
      <c r="B253" s="142" t="s">
        <v>144</v>
      </c>
      <c r="C253" s="143">
        <v>58469</v>
      </c>
      <c r="D253" s="144">
        <v>8.6905602855336994E-2</v>
      </c>
      <c r="E253" s="143">
        <v>24378</v>
      </c>
      <c r="F253" s="144">
        <f t="shared" si="65"/>
        <v>-0.58306110930578603</v>
      </c>
      <c r="G253" s="143">
        <v>4382</v>
      </c>
      <c r="H253" s="144">
        <f t="shared" si="66"/>
        <v>-0.82024776437771763</v>
      </c>
      <c r="I253" s="143">
        <v>82955</v>
      </c>
      <c r="J253" s="144">
        <f t="shared" si="67"/>
        <v>17.930853491556366</v>
      </c>
      <c r="K253" s="143">
        <v>84122</v>
      </c>
      <c r="L253" s="144">
        <f t="shared" si="68"/>
        <v>1.4067868121270477E-2</v>
      </c>
      <c r="M253" s="144">
        <f t="shared" ref="M253:M258" si="70">IFERROR(K253/C253-1,"-")</f>
        <v>0.43874531803177752</v>
      </c>
    </row>
    <row r="254" spans="2:14" x14ac:dyDescent="0.25">
      <c r="B254" s="142" t="s">
        <v>146</v>
      </c>
      <c r="C254" s="143">
        <v>60666</v>
      </c>
      <c r="D254" s="144">
        <v>0.11134315234117387</v>
      </c>
      <c r="E254" s="143">
        <v>0</v>
      </c>
      <c r="F254" s="144">
        <f t="shared" si="65"/>
        <v>-1</v>
      </c>
      <c r="G254" s="143">
        <v>3191</v>
      </c>
      <c r="H254" s="144" t="str">
        <f t="shared" si="66"/>
        <v>-</v>
      </c>
      <c r="I254" s="143">
        <v>77432</v>
      </c>
      <c r="J254" s="144">
        <f t="shared" si="67"/>
        <v>23.265747414603574</v>
      </c>
      <c r="K254" s="143">
        <v>86861</v>
      </c>
      <c r="L254" s="144">
        <f t="shared" si="68"/>
        <v>0.12177136067775596</v>
      </c>
      <c r="M254" s="144">
        <f t="shared" si="70"/>
        <v>0.43179045923581572</v>
      </c>
    </row>
    <row r="255" spans="2:14" x14ac:dyDescent="0.25">
      <c r="B255" s="142" t="s">
        <v>148</v>
      </c>
      <c r="C255" s="143">
        <v>68478</v>
      </c>
      <c r="D255" s="144">
        <v>7.6528847665461308E-2</v>
      </c>
      <c r="E255" s="143">
        <v>0</v>
      </c>
      <c r="F255" s="144">
        <f t="shared" si="65"/>
        <v>-1</v>
      </c>
      <c r="G255" s="143">
        <v>3193</v>
      </c>
      <c r="H255" s="144" t="str">
        <f t="shared" si="66"/>
        <v>-</v>
      </c>
      <c r="I255" s="143">
        <v>81123</v>
      </c>
      <c r="J255" s="144">
        <f t="shared" si="67"/>
        <v>24.406514249921702</v>
      </c>
      <c r="K255" s="143">
        <v>90687</v>
      </c>
      <c r="L255" s="144">
        <f t="shared" si="68"/>
        <v>0.1178950482600496</v>
      </c>
      <c r="M255" s="144">
        <f t="shared" si="70"/>
        <v>0.32432314027862974</v>
      </c>
    </row>
    <row r="256" spans="2:14" x14ac:dyDescent="0.25">
      <c r="B256" s="142" t="s">
        <v>150</v>
      </c>
      <c r="C256" s="143">
        <v>85866</v>
      </c>
      <c r="D256" s="144">
        <v>6.1843813763680311E-2</v>
      </c>
      <c r="E256" s="143">
        <v>8</v>
      </c>
      <c r="F256" s="144">
        <f t="shared" si="65"/>
        <v>-0.99990683157477933</v>
      </c>
      <c r="G256" s="143">
        <v>3977</v>
      </c>
      <c r="H256" s="144">
        <f t="shared" si="66"/>
        <v>496.125</v>
      </c>
      <c r="I256" s="143">
        <v>87990</v>
      </c>
      <c r="J256" s="144">
        <f t="shared" si="67"/>
        <v>21.124717123459895</v>
      </c>
      <c r="K256" s="143">
        <v>104653</v>
      </c>
      <c r="L256" s="144">
        <f t="shared" si="68"/>
        <v>0.18937379247641783</v>
      </c>
      <c r="M256" s="144">
        <f t="shared" si="70"/>
        <v>0.21879440057764432</v>
      </c>
    </row>
    <row r="257" spans="2:14" x14ac:dyDescent="0.25">
      <c r="B257" s="142" t="s">
        <v>152</v>
      </c>
      <c r="C257" s="143">
        <v>103042</v>
      </c>
      <c r="D257" s="144">
        <v>0.13350053901832659</v>
      </c>
      <c r="E257" s="143">
        <v>6948</v>
      </c>
      <c r="F257" s="144">
        <f t="shared" si="65"/>
        <v>-0.93257118456551702</v>
      </c>
      <c r="G257" s="143">
        <v>15552</v>
      </c>
      <c r="H257" s="144">
        <f t="shared" si="66"/>
        <v>1.2383419689119171</v>
      </c>
      <c r="I257" s="143">
        <v>112022</v>
      </c>
      <c r="J257" s="144">
        <f t="shared" si="67"/>
        <v>6.2030606995884776</v>
      </c>
      <c r="K257" s="143">
        <v>123124</v>
      </c>
      <c r="L257" s="144">
        <f t="shared" si="68"/>
        <v>9.9105532841763155E-2</v>
      </c>
      <c r="M257" s="144">
        <f t="shared" si="70"/>
        <v>0.19489140350536682</v>
      </c>
    </row>
    <row r="258" spans="2:14" x14ac:dyDescent="0.25">
      <c r="B258" s="142" t="s">
        <v>154</v>
      </c>
      <c r="C258" s="143">
        <v>91814</v>
      </c>
      <c r="D258" s="144">
        <v>0.11878244339921529</v>
      </c>
      <c r="E258" s="143">
        <v>7492</v>
      </c>
      <c r="F258" s="144">
        <f t="shared" si="65"/>
        <v>-0.91840024397150766</v>
      </c>
      <c r="G258" s="143">
        <v>44116</v>
      </c>
      <c r="H258" s="144">
        <f t="shared" si="66"/>
        <v>4.8884143085958351</v>
      </c>
      <c r="I258" s="143">
        <v>101352</v>
      </c>
      <c r="J258" s="144">
        <f t="shared" si="67"/>
        <v>1.2973977695167287</v>
      </c>
      <c r="K258" s="143">
        <v>114055</v>
      </c>
      <c r="L258" s="144">
        <f t="shared" si="68"/>
        <v>0.1253354645196938</v>
      </c>
      <c r="M258" s="144">
        <f t="shared" si="70"/>
        <v>0.24223974557257066</v>
      </c>
    </row>
    <row r="259" spans="2:14" x14ac:dyDescent="0.25">
      <c r="B259" s="142" t="s">
        <v>156</v>
      </c>
      <c r="C259" s="143">
        <v>76846</v>
      </c>
      <c r="D259" s="144">
        <v>-4.0132901984786251E-2</v>
      </c>
      <c r="E259" s="143">
        <v>4727</v>
      </c>
      <c r="F259" s="144">
        <f t="shared" si="65"/>
        <v>-0.93848736433906776</v>
      </c>
      <c r="G259" s="143">
        <v>51034</v>
      </c>
      <c r="H259" s="144">
        <f t="shared" si="66"/>
        <v>9.7962767082716304</v>
      </c>
      <c r="I259" s="143">
        <v>84740</v>
      </c>
      <c r="J259" s="144">
        <f t="shared" si="67"/>
        <v>0.66046165301563664</v>
      </c>
      <c r="K259" s="143"/>
      <c r="L259" s="144"/>
      <c r="M259" s="144"/>
    </row>
    <row r="260" spans="2:14" x14ac:dyDescent="0.25">
      <c r="B260" s="142" t="s">
        <v>158</v>
      </c>
      <c r="C260" s="143">
        <v>70948</v>
      </c>
      <c r="D260" s="144">
        <v>-1.3487583080730836E-2</v>
      </c>
      <c r="E260" s="143">
        <v>3957</v>
      </c>
      <c r="F260" s="144">
        <f t="shared" si="65"/>
        <v>-0.94422675762530306</v>
      </c>
      <c r="G260" s="143">
        <v>63236</v>
      </c>
      <c r="H260" s="144">
        <f t="shared" si="66"/>
        <v>14.980793530452363</v>
      </c>
      <c r="I260" s="143">
        <v>77116</v>
      </c>
      <c r="J260" s="144">
        <f t="shared" si="67"/>
        <v>0.2194952242393573</v>
      </c>
      <c r="K260" s="143"/>
      <c r="L260" s="144"/>
      <c r="M260" s="144"/>
    </row>
    <row r="261" spans="2:14" x14ac:dyDescent="0.25">
      <c r="B261" s="142" t="s">
        <v>160</v>
      </c>
      <c r="C261" s="143">
        <v>58572</v>
      </c>
      <c r="D261" s="144">
        <v>0.14104262448375282</v>
      </c>
      <c r="E261" s="143">
        <v>7551</v>
      </c>
      <c r="F261" s="144">
        <f t="shared" si="65"/>
        <v>-0.87108174554394591</v>
      </c>
      <c r="G261" s="143">
        <v>61881</v>
      </c>
      <c r="H261" s="144">
        <f t="shared" si="66"/>
        <v>7.1950735001986494</v>
      </c>
      <c r="I261" s="143">
        <v>79296</v>
      </c>
      <c r="J261" s="144">
        <f t="shared" si="67"/>
        <v>0.28142725553885684</v>
      </c>
      <c r="K261" s="143"/>
      <c r="L261" s="144"/>
      <c r="M261" s="144"/>
    </row>
    <row r="262" spans="2:14" x14ac:dyDescent="0.25">
      <c r="B262" s="142" t="s">
        <v>162</v>
      </c>
      <c r="C262" s="143">
        <v>54582</v>
      </c>
      <c r="D262" s="144">
        <v>0.11576279155338409</v>
      </c>
      <c r="E262" s="143">
        <v>10706</v>
      </c>
      <c r="F262" s="144">
        <f t="shared" si="65"/>
        <v>-0.80385475065039758</v>
      </c>
      <c r="G262" s="143">
        <v>55519</v>
      </c>
      <c r="H262" s="144">
        <f t="shared" si="66"/>
        <v>4.1857836727068936</v>
      </c>
      <c r="I262" s="143">
        <v>75189</v>
      </c>
      <c r="J262" s="144">
        <f t="shared" si="67"/>
        <v>0.35429312487616849</v>
      </c>
      <c r="K262" s="143"/>
      <c r="L262" s="144"/>
      <c r="M262" s="144"/>
    </row>
    <row r="263" spans="2:14" ht="15.75" x14ac:dyDescent="0.25">
      <c r="B263" s="145" t="s">
        <v>122</v>
      </c>
      <c r="C263" s="146">
        <v>841869</v>
      </c>
      <c r="D263" s="147">
        <v>8.1790706460143525E-2</v>
      </c>
      <c r="E263" s="146">
        <v>196883</v>
      </c>
      <c r="F263" s="147">
        <f t="shared" si="65"/>
        <v>-0.76613582398211599</v>
      </c>
      <c r="G263" s="146">
        <v>320309</v>
      </c>
      <c r="H263" s="147">
        <f t="shared" si="66"/>
        <v>0.62690024024420588</v>
      </c>
      <c r="I263" s="146">
        <v>1016020</v>
      </c>
      <c r="J263" s="147">
        <f t="shared" si="67"/>
        <v>2.1719995379461707</v>
      </c>
      <c r="K263" s="146">
        <v>774139</v>
      </c>
      <c r="L263" s="147">
        <v>0.10642022984825905</v>
      </c>
      <c r="M263" s="147">
        <v>0.3326063268499504</v>
      </c>
    </row>
    <row r="264" spans="2:14" ht="6" customHeight="1" x14ac:dyDescent="0.25"/>
    <row r="265" spans="2:14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1"/>
    </row>
    <row r="268" spans="2:14" ht="48.75" customHeight="1" thickBot="1" x14ac:dyDescent="0.3">
      <c r="B268" s="322" t="str">
        <f>CONCATENATE("Pernoctaciones realizadas por los procedentes de ",C270," en los establecimientos alojativos de Tenerife (hotel + apartamento)")</f>
        <v>Pernoctaciones realizadas por los procedentes de Suiza en los establecimientos alojativos de Tenerife (hotel + apartamento)</v>
      </c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1" t="s">
        <v>210</v>
      </c>
    </row>
    <row r="269" spans="2:14" ht="10.5" customHeight="1" thickBot="1" x14ac:dyDescent="0.3">
      <c r="B269" s="135"/>
      <c r="C269" s="136"/>
      <c r="D269" s="135"/>
      <c r="E269" s="135"/>
      <c r="F269" s="135"/>
      <c r="G269" s="135"/>
      <c r="H269" s="135"/>
      <c r="I269" s="135"/>
      <c r="J269" s="135"/>
      <c r="K269" s="4"/>
      <c r="L269" s="4"/>
      <c r="N269" s="1" t="s">
        <v>211</v>
      </c>
    </row>
    <row r="270" spans="2:14" ht="22.5" thickTop="1" thickBot="1" x14ac:dyDescent="0.3">
      <c r="B270" s="150" t="str">
        <f>C270</f>
        <v>Suiza</v>
      </c>
      <c r="C270" s="332" t="s">
        <v>212</v>
      </c>
      <c r="D270" s="333"/>
      <c r="E270" s="333"/>
      <c r="F270" s="333"/>
      <c r="G270" s="333"/>
      <c r="H270" s="333"/>
      <c r="I270" s="333"/>
      <c r="J270" s="333"/>
      <c r="K270" s="333"/>
      <c r="L270" s="333"/>
      <c r="M270" s="334"/>
    </row>
    <row r="271" spans="2:14" ht="22.5" thickTop="1" thickBot="1" x14ac:dyDescent="0.3">
      <c r="B271" s="13"/>
      <c r="C271" s="335">
        <v>2019</v>
      </c>
      <c r="D271" s="336"/>
      <c r="E271" s="337">
        <v>2020</v>
      </c>
      <c r="F271" s="336"/>
      <c r="G271" s="337">
        <v>2021</v>
      </c>
      <c r="H271" s="336"/>
      <c r="I271" s="337">
        <v>2022</v>
      </c>
      <c r="J271" s="336"/>
      <c r="K271" s="337">
        <v>2023</v>
      </c>
      <c r="L271" s="338"/>
      <c r="M271" s="339"/>
    </row>
    <row r="272" spans="2:14" ht="16.5" thickTop="1" thickBot="1" x14ac:dyDescent="0.3">
      <c r="B272" s="16"/>
      <c r="C272" s="138" t="s">
        <v>136</v>
      </c>
      <c r="D272" s="139" t="str">
        <f>CONCATENATE("var. ",RIGHT(C271,2),"/",RIGHT(C271-1,2))</f>
        <v>var. 19/18</v>
      </c>
      <c r="E272" s="140" t="s">
        <v>136</v>
      </c>
      <c r="F272" s="139" t="str">
        <f>CONCATENATE("var. ",RIGHT(E271,2),"/",RIGHT(E271-1,2))</f>
        <v>var. 20/19</v>
      </c>
      <c r="G272" s="140" t="s">
        <v>136</v>
      </c>
      <c r="H272" s="139" t="s">
        <v>526</v>
      </c>
      <c r="I272" s="140" t="s">
        <v>136</v>
      </c>
      <c r="J272" s="139" t="s">
        <v>137</v>
      </c>
      <c r="K272" s="140" t="s">
        <v>136</v>
      </c>
      <c r="L272" s="139" t="s">
        <v>537</v>
      </c>
      <c r="M272" s="139" t="s">
        <v>528</v>
      </c>
    </row>
    <row r="273" spans="2:13" x14ac:dyDescent="0.25">
      <c r="B273" s="142" t="s">
        <v>140</v>
      </c>
      <c r="C273" s="143">
        <v>25767</v>
      </c>
      <c r="D273" s="144">
        <v>-0.1234223507399218</v>
      </c>
      <c r="E273" s="143">
        <v>27938</v>
      </c>
      <c r="F273" s="144">
        <f t="shared" ref="F273:F285" si="71">IFERROR(E273/C273-1,"-")</f>
        <v>8.4255054915201688E-2</v>
      </c>
      <c r="G273" s="143">
        <v>4591</v>
      </c>
      <c r="H273" s="144">
        <f t="shared" ref="H273:H285" si="72">IFERROR(G273/E273-1,"-")</f>
        <v>-0.8356718447991982</v>
      </c>
      <c r="I273" s="143">
        <v>17388</v>
      </c>
      <c r="J273" s="144">
        <f t="shared" ref="J273:J285" si="73">IFERROR(I273/G273-1,"-")</f>
        <v>2.7874101502940536</v>
      </c>
      <c r="K273" s="143">
        <v>29392</v>
      </c>
      <c r="L273" s="144">
        <f t="shared" ref="L273:L280" si="74">IFERROR(K273/I273-1,"-")</f>
        <v>0.69036116862203811</v>
      </c>
      <c r="M273" s="144">
        <f t="shared" ref="M273" si="75">K273/C273-1</f>
        <v>0.14068382039042193</v>
      </c>
    </row>
    <row r="274" spans="2:13" x14ac:dyDescent="0.25">
      <c r="B274" s="142" t="s">
        <v>142</v>
      </c>
      <c r="C274" s="143">
        <v>26001</v>
      </c>
      <c r="D274" s="144">
        <v>-7.2022556122631087E-2</v>
      </c>
      <c r="E274" s="143">
        <v>27844</v>
      </c>
      <c r="F274" s="144">
        <f t="shared" si="71"/>
        <v>7.0881889158109335E-2</v>
      </c>
      <c r="G274" s="143">
        <v>3573</v>
      </c>
      <c r="H274" s="144">
        <f t="shared" si="72"/>
        <v>-0.87167791983910359</v>
      </c>
      <c r="I274" s="143">
        <v>21440</v>
      </c>
      <c r="J274" s="144">
        <f t="shared" si="73"/>
        <v>5.0005597537083686</v>
      </c>
      <c r="K274" s="143">
        <v>28151</v>
      </c>
      <c r="L274" s="144">
        <f t="shared" si="74"/>
        <v>0.31301305970149262</v>
      </c>
      <c r="M274" s="144">
        <f>IFERROR(K274/C274-1,"-")</f>
        <v>8.2689127341255997E-2</v>
      </c>
    </row>
    <row r="275" spans="2:13" x14ac:dyDescent="0.25">
      <c r="B275" s="142" t="s">
        <v>144</v>
      </c>
      <c r="C275" s="143">
        <v>22911</v>
      </c>
      <c r="D275" s="144">
        <v>-7.9731683804627251E-2</v>
      </c>
      <c r="E275" s="143">
        <v>9009</v>
      </c>
      <c r="F275" s="144">
        <f t="shared" si="71"/>
        <v>-0.60678276810265808</v>
      </c>
      <c r="G275" s="143">
        <v>5593</v>
      </c>
      <c r="H275" s="144">
        <f t="shared" si="72"/>
        <v>-0.37917637917637914</v>
      </c>
      <c r="I275" s="143">
        <v>22630</v>
      </c>
      <c r="J275" s="144">
        <f t="shared" si="73"/>
        <v>3.0461290899338458</v>
      </c>
      <c r="K275" s="143">
        <v>27202</v>
      </c>
      <c r="L275" s="144">
        <f t="shared" si="74"/>
        <v>0.20203269995581086</v>
      </c>
      <c r="M275" s="144">
        <f t="shared" ref="M275:M280" si="76">IFERROR(K275/C275-1,"-")</f>
        <v>0.18728994805988397</v>
      </c>
    </row>
    <row r="276" spans="2:13" x14ac:dyDescent="0.25">
      <c r="B276" s="142" t="s">
        <v>146</v>
      </c>
      <c r="C276" s="143">
        <v>25430</v>
      </c>
      <c r="D276" s="144">
        <v>-0.20842930959347572</v>
      </c>
      <c r="E276" s="143">
        <v>0</v>
      </c>
      <c r="F276" s="144">
        <f t="shared" si="71"/>
        <v>-1</v>
      </c>
      <c r="G276" s="143">
        <v>14461</v>
      </c>
      <c r="H276" s="144" t="str">
        <f t="shared" si="72"/>
        <v>-</v>
      </c>
      <c r="I276" s="143">
        <v>31651</v>
      </c>
      <c r="J276" s="144">
        <f t="shared" si="73"/>
        <v>1.188714473411244</v>
      </c>
      <c r="K276" s="143">
        <v>34280</v>
      </c>
      <c r="L276" s="144">
        <f t="shared" si="74"/>
        <v>8.3062146535654469E-2</v>
      </c>
      <c r="M276" s="144">
        <f t="shared" si="76"/>
        <v>0.34801415650806145</v>
      </c>
    </row>
    <row r="277" spans="2:13" x14ac:dyDescent="0.25">
      <c r="B277" s="142" t="s">
        <v>148</v>
      </c>
      <c r="C277" s="143">
        <v>20060</v>
      </c>
      <c r="D277" s="144">
        <v>-0.17924798494333294</v>
      </c>
      <c r="E277" s="143">
        <v>4</v>
      </c>
      <c r="F277" s="144">
        <f t="shared" si="71"/>
        <v>-0.99980059820538381</v>
      </c>
      <c r="G277" s="143">
        <v>18449</v>
      </c>
      <c r="H277" s="144">
        <f t="shared" si="72"/>
        <v>4611.25</v>
      </c>
      <c r="I277" s="143">
        <v>22292</v>
      </c>
      <c r="J277" s="144">
        <f t="shared" si="73"/>
        <v>0.20830397311507398</v>
      </c>
      <c r="K277" s="143">
        <v>26561</v>
      </c>
      <c r="L277" s="144">
        <f t="shared" si="74"/>
        <v>0.19150367844966798</v>
      </c>
      <c r="M277" s="144">
        <f t="shared" si="76"/>
        <v>0.3240777666999004</v>
      </c>
    </row>
    <row r="278" spans="2:13" x14ac:dyDescent="0.25">
      <c r="B278" s="142" t="s">
        <v>150</v>
      </c>
      <c r="C278" s="143">
        <v>19779</v>
      </c>
      <c r="D278" s="144">
        <v>-7.760108193816162E-2</v>
      </c>
      <c r="E278" s="143">
        <v>6</v>
      </c>
      <c r="F278" s="144">
        <f t="shared" si="71"/>
        <v>-0.9996966479599575</v>
      </c>
      <c r="G278" s="143">
        <v>11865</v>
      </c>
      <c r="H278" s="144">
        <f t="shared" si="72"/>
        <v>1976.5</v>
      </c>
      <c r="I278" s="143">
        <v>19321</v>
      </c>
      <c r="J278" s="144">
        <f t="shared" si="73"/>
        <v>0.62840286557100722</v>
      </c>
      <c r="K278" s="143">
        <v>21525</v>
      </c>
      <c r="L278" s="144">
        <f t="shared" si="74"/>
        <v>0.11407277056053</v>
      </c>
      <c r="M278" s="144">
        <f t="shared" si="76"/>
        <v>8.827544365235851E-2</v>
      </c>
    </row>
    <row r="279" spans="2:13" x14ac:dyDescent="0.25">
      <c r="B279" s="142" t="s">
        <v>152</v>
      </c>
      <c r="C279" s="143">
        <v>30083</v>
      </c>
      <c r="D279" s="144">
        <v>-0.16902381083918017</v>
      </c>
      <c r="E279" s="143">
        <v>6672</v>
      </c>
      <c r="F279" s="144">
        <f t="shared" si="71"/>
        <v>-0.77821360901505832</v>
      </c>
      <c r="G279" s="143">
        <v>21301</v>
      </c>
      <c r="H279" s="144">
        <f t="shared" si="72"/>
        <v>2.1925959232613907</v>
      </c>
      <c r="I279" s="143">
        <v>30190</v>
      </c>
      <c r="J279" s="144">
        <f t="shared" si="73"/>
        <v>0.41730435190836102</v>
      </c>
      <c r="K279" s="143">
        <v>31481</v>
      </c>
      <c r="L279" s="144">
        <f t="shared" si="74"/>
        <v>4.2762504140443802E-2</v>
      </c>
      <c r="M279" s="144">
        <f t="shared" si="76"/>
        <v>4.6471429046305301E-2</v>
      </c>
    </row>
    <row r="280" spans="2:13" x14ac:dyDescent="0.25">
      <c r="B280" s="142" t="s">
        <v>154</v>
      </c>
      <c r="C280" s="143">
        <v>18239</v>
      </c>
      <c r="D280" s="144">
        <v>-0.14169411764705886</v>
      </c>
      <c r="E280" s="143">
        <v>4708</v>
      </c>
      <c r="F280" s="144">
        <f t="shared" si="71"/>
        <v>-0.74187181314765072</v>
      </c>
      <c r="G280" s="143">
        <v>18788</v>
      </c>
      <c r="H280" s="144">
        <f t="shared" si="72"/>
        <v>2.9906542056074765</v>
      </c>
      <c r="I280" s="143">
        <v>20835</v>
      </c>
      <c r="J280" s="144">
        <f t="shared" si="73"/>
        <v>0.10895252288694901</v>
      </c>
      <c r="K280" s="143">
        <v>22397</v>
      </c>
      <c r="L280" s="144">
        <f t="shared" si="74"/>
        <v>7.4970002399808111E-2</v>
      </c>
      <c r="M280" s="144">
        <f t="shared" si="76"/>
        <v>0.22797302483688808</v>
      </c>
    </row>
    <row r="281" spans="2:13" x14ac:dyDescent="0.25">
      <c r="B281" s="142" t="s">
        <v>156</v>
      </c>
      <c r="C281" s="143">
        <v>25504</v>
      </c>
      <c r="D281" s="144">
        <v>-4.2822293113154442E-2</v>
      </c>
      <c r="E281" s="143">
        <v>3486</v>
      </c>
      <c r="F281" s="144">
        <f t="shared" si="71"/>
        <v>-0.86331555834378926</v>
      </c>
      <c r="G281" s="143">
        <v>20652</v>
      </c>
      <c r="H281" s="144">
        <f t="shared" si="72"/>
        <v>4.9242685025817554</v>
      </c>
      <c r="I281" s="143">
        <v>22600</v>
      </c>
      <c r="J281" s="144">
        <f t="shared" si="73"/>
        <v>9.432500484214601E-2</v>
      </c>
      <c r="K281" s="143"/>
      <c r="L281" s="144"/>
      <c r="M281" s="144"/>
    </row>
    <row r="282" spans="2:13" x14ac:dyDescent="0.25">
      <c r="B282" s="142" t="s">
        <v>158</v>
      </c>
      <c r="C282" s="143">
        <v>42177</v>
      </c>
      <c r="D282" s="144">
        <v>-0.12633606761123539</v>
      </c>
      <c r="E282" s="143">
        <v>1337</v>
      </c>
      <c r="F282" s="144">
        <f t="shared" si="71"/>
        <v>-0.96830025843469192</v>
      </c>
      <c r="G282" s="143">
        <v>46189</v>
      </c>
      <c r="H282" s="144">
        <f t="shared" si="72"/>
        <v>33.54674644727001</v>
      </c>
      <c r="I282" s="143">
        <v>40855</v>
      </c>
      <c r="J282" s="144">
        <f t="shared" si="73"/>
        <v>-0.11548204117863559</v>
      </c>
      <c r="K282" s="143"/>
      <c r="L282" s="144"/>
      <c r="M282" s="144"/>
    </row>
    <row r="283" spans="2:13" x14ac:dyDescent="0.25">
      <c r="B283" s="142" t="s">
        <v>160</v>
      </c>
      <c r="C283" s="143">
        <v>33092</v>
      </c>
      <c r="D283" s="144">
        <v>-1.599034545180289E-3</v>
      </c>
      <c r="E283" s="143">
        <v>3587</v>
      </c>
      <c r="F283" s="144">
        <f t="shared" si="71"/>
        <v>-0.89160522180587454</v>
      </c>
      <c r="G283" s="143">
        <v>34106</v>
      </c>
      <c r="H283" s="144">
        <f t="shared" si="72"/>
        <v>8.5082241427376637</v>
      </c>
      <c r="I283" s="143">
        <v>35178</v>
      </c>
      <c r="J283" s="144">
        <f t="shared" si="73"/>
        <v>3.1431419691549944E-2</v>
      </c>
      <c r="K283" s="143"/>
      <c r="L283" s="144"/>
      <c r="M283" s="144"/>
    </row>
    <row r="284" spans="2:13" x14ac:dyDescent="0.25">
      <c r="B284" s="142" t="s">
        <v>162</v>
      </c>
      <c r="C284" s="143">
        <v>26696</v>
      </c>
      <c r="D284" s="144">
        <v>9.9143610013175287E-2</v>
      </c>
      <c r="E284" s="143">
        <v>4828</v>
      </c>
      <c r="F284" s="144">
        <f t="shared" si="71"/>
        <v>-0.81914893617021278</v>
      </c>
      <c r="G284" s="143">
        <v>21910</v>
      </c>
      <c r="H284" s="144">
        <f t="shared" si="72"/>
        <v>3.5381110190555098</v>
      </c>
      <c r="I284" s="143">
        <v>27035</v>
      </c>
      <c r="J284" s="144">
        <f t="shared" si="73"/>
        <v>0.23391145595618434</v>
      </c>
      <c r="K284" s="143"/>
      <c r="L284" s="144"/>
      <c r="M284" s="144"/>
    </row>
    <row r="285" spans="2:13" ht="15.75" x14ac:dyDescent="0.25">
      <c r="B285" s="145" t="s">
        <v>122</v>
      </c>
      <c r="C285" s="146">
        <v>315739</v>
      </c>
      <c r="D285" s="147">
        <v>-9.8213214671289739E-2</v>
      </c>
      <c r="E285" s="146">
        <v>89423</v>
      </c>
      <c r="F285" s="147">
        <f t="shared" si="71"/>
        <v>-0.71678189897351929</v>
      </c>
      <c r="G285" s="146">
        <v>221478</v>
      </c>
      <c r="H285" s="147">
        <f t="shared" si="72"/>
        <v>1.4767453563400914</v>
      </c>
      <c r="I285" s="146">
        <v>311415</v>
      </c>
      <c r="J285" s="147">
        <f t="shared" si="73"/>
        <v>0.40607645003115445</v>
      </c>
      <c r="K285" s="146">
        <v>220989</v>
      </c>
      <c r="L285" s="147">
        <v>0.189731193505144</v>
      </c>
      <c r="M285" s="147">
        <v>0.17378764540287883</v>
      </c>
    </row>
    <row r="286" spans="2:13" ht="6" customHeight="1" x14ac:dyDescent="0.25"/>
    <row r="287" spans="2:13" x14ac:dyDescent="0.25">
      <c r="B287" s="49" t="s">
        <v>108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1"/>
      <c r="I288" s="141"/>
      <c r="L288" s="121"/>
    </row>
    <row r="290" spans="2:14" ht="48.75" customHeight="1" thickBot="1" x14ac:dyDescent="0.3">
      <c r="B290" s="322" t="str">
        <f>CONCATENATE("Pernoctaciones realizadas por los procedentes de ",C292," en los establecimientos alojativos de Tenerife (hotel + apartamento)")</f>
        <v>Pernoctaciones realizadas por los procedentes de Austria en los establecimientos alojativos de Tenerife (hotel + apartamento)</v>
      </c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1" t="s">
        <v>214</v>
      </c>
    </row>
    <row r="291" spans="2:14" ht="10.5" customHeight="1" thickBot="1" x14ac:dyDescent="0.3">
      <c r="B291" s="135"/>
      <c r="C291" s="136"/>
      <c r="D291" s="135"/>
      <c r="E291" s="135"/>
      <c r="F291" s="135"/>
      <c r="G291" s="135"/>
      <c r="H291" s="135"/>
      <c r="I291" s="135"/>
      <c r="J291" s="135"/>
      <c r="K291" s="4"/>
      <c r="L291" s="4"/>
      <c r="N291" s="1" t="s">
        <v>215</v>
      </c>
    </row>
    <row r="292" spans="2:14" ht="22.5" thickTop="1" thickBot="1" x14ac:dyDescent="0.3">
      <c r="B292" s="150" t="str">
        <f>C292</f>
        <v>Austria</v>
      </c>
      <c r="C292" s="332" t="s">
        <v>216</v>
      </c>
      <c r="D292" s="333"/>
      <c r="E292" s="333"/>
      <c r="F292" s="333"/>
      <c r="G292" s="333"/>
      <c r="H292" s="333"/>
      <c r="I292" s="333"/>
      <c r="J292" s="333"/>
      <c r="K292" s="333"/>
      <c r="L292" s="333"/>
      <c r="M292" s="334"/>
    </row>
    <row r="293" spans="2:14" ht="22.5" thickTop="1" thickBot="1" x14ac:dyDescent="0.3">
      <c r="B293" s="13"/>
      <c r="C293" s="335">
        <v>2019</v>
      </c>
      <c r="D293" s="336"/>
      <c r="E293" s="337">
        <v>2020</v>
      </c>
      <c r="F293" s="336"/>
      <c r="G293" s="337">
        <v>2021</v>
      </c>
      <c r="H293" s="336"/>
      <c r="I293" s="337">
        <v>2022</v>
      </c>
      <c r="J293" s="336"/>
      <c r="K293" s="337">
        <v>2023</v>
      </c>
      <c r="L293" s="338"/>
      <c r="M293" s="339"/>
    </row>
    <row r="294" spans="2:14" ht="16.5" thickTop="1" thickBot="1" x14ac:dyDescent="0.3">
      <c r="B294" s="16"/>
      <c r="C294" s="138" t="s">
        <v>136</v>
      </c>
      <c r="D294" s="139" t="str">
        <f>CONCATENATE("var. ",RIGHT(C293,2),"/",RIGHT(C293-1,2))</f>
        <v>var. 19/18</v>
      </c>
      <c r="E294" s="140" t="s">
        <v>136</v>
      </c>
      <c r="F294" s="139" t="str">
        <f>CONCATENATE("var. ",RIGHT(E293,2),"/",RIGHT(E293-1,2))</f>
        <v>var. 20/19</v>
      </c>
      <c r="G294" s="140" t="s">
        <v>136</v>
      </c>
      <c r="H294" s="139" t="s">
        <v>526</v>
      </c>
      <c r="I294" s="140" t="s">
        <v>136</v>
      </c>
      <c r="J294" s="139" t="s">
        <v>137</v>
      </c>
      <c r="K294" s="140" t="s">
        <v>136</v>
      </c>
      <c r="L294" s="139" t="s">
        <v>537</v>
      </c>
      <c r="M294" s="139" t="s">
        <v>528</v>
      </c>
    </row>
    <row r="295" spans="2:14" x14ac:dyDescent="0.25">
      <c r="B295" s="142" t="s">
        <v>140</v>
      </c>
      <c r="C295" s="143">
        <v>31513</v>
      </c>
      <c r="D295" s="144">
        <v>0.11875177506390222</v>
      </c>
      <c r="E295" s="143">
        <v>30466</v>
      </c>
      <c r="F295" s="144">
        <f t="shared" ref="F295:F307" si="77">IFERROR(E295/C295-1,"-")</f>
        <v>-3.3224383587725725E-2</v>
      </c>
      <c r="G295" s="143">
        <v>2676</v>
      </c>
      <c r="H295" s="144">
        <f t="shared" ref="H295:H307" si="78">IFERROR(G295/E295-1,"-")</f>
        <v>-0.91216437996455069</v>
      </c>
      <c r="I295" s="143">
        <v>21247</v>
      </c>
      <c r="J295" s="144">
        <f t="shared" ref="J295:J307" si="79">IFERROR(I295/G295-1,"-")</f>
        <v>6.9398355754857999</v>
      </c>
      <c r="K295" s="143">
        <v>26920</v>
      </c>
      <c r="L295" s="144">
        <f t="shared" ref="L295:L302" si="80">IFERROR(K295/I295-1,"-")</f>
        <v>0.26700240033887135</v>
      </c>
      <c r="M295" s="144">
        <f t="shared" ref="M295" si="81">K295/C295-1</f>
        <v>-0.14574937327452164</v>
      </c>
    </row>
    <row r="296" spans="2:14" x14ac:dyDescent="0.25">
      <c r="B296" s="142" t="s">
        <v>142</v>
      </c>
      <c r="C296" s="143">
        <v>29475</v>
      </c>
      <c r="D296" s="144">
        <v>0.12560146643244474</v>
      </c>
      <c r="E296" s="143">
        <v>27386</v>
      </c>
      <c r="F296" s="144">
        <f t="shared" si="77"/>
        <v>-7.0873621713316348E-2</v>
      </c>
      <c r="G296" s="143">
        <v>2000</v>
      </c>
      <c r="H296" s="144">
        <f t="shared" si="78"/>
        <v>-0.92696998466369673</v>
      </c>
      <c r="I296" s="143">
        <v>20889</v>
      </c>
      <c r="J296" s="144">
        <f t="shared" si="79"/>
        <v>9.4444999999999997</v>
      </c>
      <c r="K296" s="143">
        <v>27805</v>
      </c>
      <c r="L296" s="144">
        <f t="shared" si="80"/>
        <v>0.33108334530135486</v>
      </c>
      <c r="M296" s="144">
        <f>IFERROR(K296/C296-1,"-")</f>
        <v>-5.6658184902459663E-2</v>
      </c>
    </row>
    <row r="297" spans="2:14" x14ac:dyDescent="0.25">
      <c r="B297" s="142" t="s">
        <v>144</v>
      </c>
      <c r="C297" s="143">
        <v>22253</v>
      </c>
      <c r="D297" s="144">
        <v>7.914262159934049E-2</v>
      </c>
      <c r="E297" s="143">
        <v>8634</v>
      </c>
      <c r="F297" s="144">
        <f t="shared" si="77"/>
        <v>-0.61200736979283699</v>
      </c>
      <c r="G297" s="143">
        <v>2956</v>
      </c>
      <c r="H297" s="144">
        <f t="shared" si="78"/>
        <v>-0.65763261524206618</v>
      </c>
      <c r="I297" s="143">
        <v>17121</v>
      </c>
      <c r="J297" s="144">
        <f t="shared" si="79"/>
        <v>4.7919485791610281</v>
      </c>
      <c r="K297" s="143">
        <v>17472</v>
      </c>
      <c r="L297" s="144">
        <f t="shared" si="80"/>
        <v>2.05011389521641E-2</v>
      </c>
      <c r="M297" s="144">
        <f t="shared" ref="M297:M302" si="82">IFERROR(K297/C297-1,"-")</f>
        <v>-0.21484743630072345</v>
      </c>
    </row>
    <row r="298" spans="2:14" x14ac:dyDescent="0.25">
      <c r="B298" s="142" t="s">
        <v>146</v>
      </c>
      <c r="C298" s="143">
        <v>18025</v>
      </c>
      <c r="D298" s="144">
        <v>0.26313945339873857</v>
      </c>
      <c r="E298" s="143">
        <v>0</v>
      </c>
      <c r="F298" s="144">
        <f t="shared" si="77"/>
        <v>-1</v>
      </c>
      <c r="G298" s="143">
        <v>3194</v>
      </c>
      <c r="H298" s="144" t="str">
        <f t="shared" si="78"/>
        <v>-</v>
      </c>
      <c r="I298" s="143">
        <v>16332</v>
      </c>
      <c r="J298" s="144">
        <f t="shared" si="79"/>
        <v>4.1133375078271763</v>
      </c>
      <c r="K298" s="143">
        <v>18885</v>
      </c>
      <c r="L298" s="144">
        <f t="shared" si="80"/>
        <v>0.15631888317413667</v>
      </c>
      <c r="M298" s="144">
        <f t="shared" si="82"/>
        <v>4.771151178918176E-2</v>
      </c>
    </row>
    <row r="299" spans="2:14" x14ac:dyDescent="0.25">
      <c r="B299" s="142" t="s">
        <v>148</v>
      </c>
      <c r="C299" s="143">
        <v>13928</v>
      </c>
      <c r="D299" s="144">
        <v>-0.50761834058047861</v>
      </c>
      <c r="E299" s="143">
        <v>31</v>
      </c>
      <c r="F299" s="144">
        <f t="shared" si="77"/>
        <v>-0.99777426766226307</v>
      </c>
      <c r="G299" s="143">
        <v>3495</v>
      </c>
      <c r="H299" s="144">
        <f t="shared" si="78"/>
        <v>111.74193548387096</v>
      </c>
      <c r="I299" s="143">
        <v>12459</v>
      </c>
      <c r="J299" s="144">
        <f t="shared" si="79"/>
        <v>2.5648068669527899</v>
      </c>
      <c r="K299" s="143">
        <v>13512</v>
      </c>
      <c r="L299" s="144">
        <f t="shared" si="80"/>
        <v>8.4517216470021639E-2</v>
      </c>
      <c r="M299" s="144">
        <f t="shared" si="82"/>
        <v>-2.9867892016082753E-2</v>
      </c>
    </row>
    <row r="300" spans="2:14" x14ac:dyDescent="0.25">
      <c r="B300" s="142" t="s">
        <v>150</v>
      </c>
      <c r="C300" s="143">
        <v>13338</v>
      </c>
      <c r="D300" s="144">
        <v>-0.11878964059196617</v>
      </c>
      <c r="E300" s="143">
        <v>38</v>
      </c>
      <c r="F300" s="144">
        <f t="shared" si="77"/>
        <v>-0.9971509971509972</v>
      </c>
      <c r="G300" s="143">
        <v>3287</v>
      </c>
      <c r="H300" s="144">
        <f t="shared" si="78"/>
        <v>85.5</v>
      </c>
      <c r="I300" s="143">
        <v>9791</v>
      </c>
      <c r="J300" s="144">
        <f t="shared" si="79"/>
        <v>1.9787039853970185</v>
      </c>
      <c r="K300" s="143">
        <v>11662</v>
      </c>
      <c r="L300" s="144">
        <f t="shared" si="80"/>
        <v>0.19109386170973353</v>
      </c>
      <c r="M300" s="144">
        <f t="shared" si="82"/>
        <v>-0.1256560203928625</v>
      </c>
    </row>
    <row r="301" spans="2:14" x14ac:dyDescent="0.25">
      <c r="B301" s="142" t="s">
        <v>152</v>
      </c>
      <c r="C301" s="143">
        <v>21773</v>
      </c>
      <c r="D301" s="144">
        <v>-3.6081105011510517E-2</v>
      </c>
      <c r="E301" s="143">
        <v>1710</v>
      </c>
      <c r="F301" s="144">
        <f t="shared" si="77"/>
        <v>-0.92146236164056394</v>
      </c>
      <c r="G301" s="143">
        <v>10228</v>
      </c>
      <c r="H301" s="144">
        <f t="shared" si="78"/>
        <v>4.981286549707602</v>
      </c>
      <c r="I301" s="143">
        <v>17682</v>
      </c>
      <c r="J301" s="144">
        <f t="shared" si="79"/>
        <v>0.72878373093468918</v>
      </c>
      <c r="K301" s="143">
        <v>19541</v>
      </c>
      <c r="L301" s="144">
        <f t="shared" si="80"/>
        <v>0.10513516570523707</v>
      </c>
      <c r="M301" s="144">
        <f t="shared" si="82"/>
        <v>-0.10251228585863226</v>
      </c>
    </row>
    <row r="302" spans="2:14" x14ac:dyDescent="0.25">
      <c r="B302" s="142" t="s">
        <v>154</v>
      </c>
      <c r="C302" s="143">
        <v>18983</v>
      </c>
      <c r="D302" s="144">
        <v>-5.1359991614695621E-3</v>
      </c>
      <c r="E302" s="143">
        <v>1785</v>
      </c>
      <c r="F302" s="144">
        <f t="shared" si="77"/>
        <v>-0.90596849812990565</v>
      </c>
      <c r="G302" s="143">
        <v>10555</v>
      </c>
      <c r="H302" s="144">
        <f t="shared" si="78"/>
        <v>4.9131652661064429</v>
      </c>
      <c r="I302" s="143">
        <v>16801</v>
      </c>
      <c r="J302" s="144">
        <f t="shared" si="79"/>
        <v>0.59175746091899573</v>
      </c>
      <c r="K302" s="143">
        <v>18997</v>
      </c>
      <c r="L302" s="144">
        <f t="shared" si="80"/>
        <v>0.13070650556514485</v>
      </c>
      <c r="M302" s="144">
        <f t="shared" si="82"/>
        <v>7.3750197545163765E-4</v>
      </c>
    </row>
    <row r="303" spans="2:14" x14ac:dyDescent="0.25">
      <c r="B303" s="142" t="s">
        <v>156</v>
      </c>
      <c r="C303" s="143">
        <v>15164</v>
      </c>
      <c r="D303" s="144">
        <v>-0.14942786627776528</v>
      </c>
      <c r="E303" s="143">
        <v>1199</v>
      </c>
      <c r="F303" s="144">
        <f t="shared" si="77"/>
        <v>-0.92093115273015036</v>
      </c>
      <c r="G303" s="143">
        <v>9563</v>
      </c>
      <c r="H303" s="144">
        <f t="shared" si="78"/>
        <v>6.9758131776480399</v>
      </c>
      <c r="I303" s="143">
        <v>11166</v>
      </c>
      <c r="J303" s="144">
        <f t="shared" si="79"/>
        <v>0.16762522221060339</v>
      </c>
      <c r="K303" s="143"/>
      <c r="L303" s="144"/>
      <c r="M303" s="144"/>
    </row>
    <row r="304" spans="2:14" x14ac:dyDescent="0.25">
      <c r="B304" s="142" t="s">
        <v>158</v>
      </c>
      <c r="C304" s="143">
        <v>17986</v>
      </c>
      <c r="D304" s="144">
        <v>-0.1738171796049609</v>
      </c>
      <c r="E304" s="143">
        <v>2635</v>
      </c>
      <c r="F304" s="144">
        <f t="shared" si="77"/>
        <v>-0.85349716446124768</v>
      </c>
      <c r="G304" s="143">
        <v>16770</v>
      </c>
      <c r="H304" s="144">
        <f t="shared" si="78"/>
        <v>5.3643263757115749</v>
      </c>
      <c r="I304" s="143">
        <v>15863</v>
      </c>
      <c r="J304" s="144">
        <f t="shared" si="79"/>
        <v>-5.4084675014907546E-2</v>
      </c>
      <c r="K304" s="143"/>
      <c r="L304" s="144"/>
      <c r="M304" s="144"/>
    </row>
    <row r="305" spans="2:14" x14ac:dyDescent="0.25">
      <c r="B305" s="142" t="s">
        <v>160</v>
      </c>
      <c r="C305" s="143">
        <v>26781</v>
      </c>
      <c r="D305" s="144">
        <v>-6.4190369697393224E-2</v>
      </c>
      <c r="E305" s="143">
        <v>4078</v>
      </c>
      <c r="F305" s="144">
        <f t="shared" si="77"/>
        <v>-0.84772786677121836</v>
      </c>
      <c r="G305" s="143">
        <v>19368</v>
      </c>
      <c r="H305" s="144">
        <f t="shared" si="78"/>
        <v>3.7493869543894069</v>
      </c>
      <c r="I305" s="143">
        <v>22202</v>
      </c>
      <c r="J305" s="144">
        <f t="shared" si="79"/>
        <v>0.14632383312680708</v>
      </c>
      <c r="K305" s="143"/>
      <c r="L305" s="144"/>
      <c r="M305" s="144"/>
    </row>
    <row r="306" spans="2:14" x14ac:dyDescent="0.25">
      <c r="B306" s="142" t="s">
        <v>162</v>
      </c>
      <c r="C306" s="143">
        <v>24937</v>
      </c>
      <c r="D306" s="144">
        <v>-6.1813393528969196E-2</v>
      </c>
      <c r="E306" s="143">
        <v>3647</v>
      </c>
      <c r="F306" s="144">
        <f t="shared" si="77"/>
        <v>-0.85375145366323135</v>
      </c>
      <c r="G306" s="143">
        <v>18300</v>
      </c>
      <c r="H306" s="144">
        <f t="shared" si="78"/>
        <v>4.0178228681107759</v>
      </c>
      <c r="I306" s="143">
        <v>20121</v>
      </c>
      <c r="J306" s="144">
        <f t="shared" si="79"/>
        <v>9.9508196721311393E-2</v>
      </c>
      <c r="K306" s="143"/>
      <c r="L306" s="144"/>
      <c r="M306" s="144"/>
    </row>
    <row r="307" spans="2:14" ht="15.75" x14ac:dyDescent="0.25">
      <c r="B307" s="145" t="s">
        <v>122</v>
      </c>
      <c r="C307" s="146">
        <v>254156</v>
      </c>
      <c r="D307" s="147">
        <v>-5.5649065703574085E-2</v>
      </c>
      <c r="E307" s="146">
        <v>81721</v>
      </c>
      <c r="F307" s="147">
        <f t="shared" si="77"/>
        <v>-0.67846126001353502</v>
      </c>
      <c r="G307" s="146">
        <v>102392</v>
      </c>
      <c r="H307" s="147">
        <f t="shared" si="78"/>
        <v>0.25294599919237415</v>
      </c>
      <c r="I307" s="146">
        <v>201674</v>
      </c>
      <c r="J307" s="147">
        <f t="shared" si="79"/>
        <v>0.96962653332291593</v>
      </c>
      <c r="K307" s="146">
        <v>154794</v>
      </c>
      <c r="L307" s="147">
        <v>0.16982814649113531</v>
      </c>
      <c r="M307" s="147">
        <v>-8.5617409385189691E-2</v>
      </c>
    </row>
    <row r="308" spans="2:14" ht="6" customHeight="1" x14ac:dyDescent="0.25"/>
    <row r="309" spans="2:14" x14ac:dyDescent="0.25">
      <c r="B309" s="49" t="s">
        <v>108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1"/>
      <c r="G310" s="121"/>
      <c r="I310" s="121"/>
      <c r="K310" s="121"/>
    </row>
    <row r="313" spans="2:14" ht="48.75" customHeight="1" thickBot="1" x14ac:dyDescent="0.3">
      <c r="B313" s="322" t="str">
        <f>CONCATENATE("Pernoctaciones realizadas por los procedentes de ",C315," en los establecimientos alojativos de Tenerife (hotel + apartamento)")</f>
        <v>Pernoctaciones realizadas por los procedentes de Canadá en los establecimientos alojativos de Tenerife (hotel + apartamento)</v>
      </c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1" t="s">
        <v>214</v>
      </c>
    </row>
    <row r="314" spans="2:14" ht="10.5" customHeight="1" thickBot="1" x14ac:dyDescent="0.3">
      <c r="B314" s="135"/>
      <c r="C314" s="136"/>
      <c r="D314" s="135"/>
      <c r="E314" s="135"/>
      <c r="F314" s="135"/>
      <c r="G314" s="135"/>
      <c r="H314" s="135"/>
      <c r="I314" s="135"/>
      <c r="J314" s="135"/>
      <c r="K314" s="4"/>
      <c r="L314" s="4"/>
      <c r="N314" s="1" t="s">
        <v>215</v>
      </c>
    </row>
    <row r="315" spans="2:14" ht="22.5" thickTop="1" thickBot="1" x14ac:dyDescent="0.3">
      <c r="B315" s="150" t="str">
        <f>C315</f>
        <v>Canadá</v>
      </c>
      <c r="C315" s="332" t="s">
        <v>218</v>
      </c>
      <c r="D315" s="333"/>
      <c r="E315" s="333"/>
      <c r="F315" s="333"/>
      <c r="G315" s="333"/>
      <c r="H315" s="333"/>
      <c r="I315" s="333"/>
      <c r="J315" s="333"/>
      <c r="K315" s="333"/>
      <c r="L315" s="333"/>
      <c r="M315" s="334"/>
    </row>
    <row r="316" spans="2:14" ht="22.5" thickTop="1" thickBot="1" x14ac:dyDescent="0.3">
      <c r="B316" s="13"/>
      <c r="C316" s="335">
        <v>2019</v>
      </c>
      <c r="D316" s="336"/>
      <c r="E316" s="337">
        <v>2020</v>
      </c>
      <c r="F316" s="336"/>
      <c r="G316" s="337">
        <v>2021</v>
      </c>
      <c r="H316" s="336"/>
      <c r="I316" s="337">
        <v>2022</v>
      </c>
      <c r="J316" s="336"/>
      <c r="K316" s="337">
        <v>2023</v>
      </c>
      <c r="L316" s="338"/>
      <c r="M316" s="339"/>
    </row>
    <row r="317" spans="2:14" ht="16.5" thickTop="1" thickBot="1" x14ac:dyDescent="0.3">
      <c r="B317" s="16"/>
      <c r="C317" s="138" t="s">
        <v>136</v>
      </c>
      <c r="D317" s="139" t="str">
        <f>CONCATENATE("var. ",RIGHT(C316,2),"/",RIGHT(C316-1,2))</f>
        <v>var. 19/18</v>
      </c>
      <c r="E317" s="140" t="s">
        <v>136</v>
      </c>
      <c r="F317" s="139" t="str">
        <f>CONCATENATE("var. ",RIGHT(E316,2),"/",RIGHT(E316-1,2))</f>
        <v>var. 20/19</v>
      </c>
      <c r="G317" s="140" t="s">
        <v>136</v>
      </c>
      <c r="H317" s="139" t="s">
        <v>526</v>
      </c>
      <c r="I317" s="140" t="s">
        <v>136</v>
      </c>
      <c r="J317" s="139" t="s">
        <v>137</v>
      </c>
      <c r="K317" s="140" t="s">
        <v>136</v>
      </c>
      <c r="L317" s="139" t="s">
        <v>537</v>
      </c>
      <c r="M317" s="139" t="s">
        <v>528</v>
      </c>
    </row>
    <row r="318" spans="2:14" x14ac:dyDescent="0.25">
      <c r="B318" s="142" t="s">
        <v>140</v>
      </c>
      <c r="C318" s="143">
        <v>3907</v>
      </c>
      <c r="D318" s="144">
        <v>2.5518181818181818</v>
      </c>
      <c r="E318" s="143">
        <v>2064</v>
      </c>
      <c r="F318" s="144">
        <f t="shared" ref="F318:F330" si="83">IFERROR(E318/C318-1,"-")</f>
        <v>-0.4717174302533913</v>
      </c>
      <c r="G318" s="143">
        <v>102</v>
      </c>
      <c r="H318" s="144">
        <f t="shared" ref="H318:H330" si="84">IFERROR(G318/E318-1,"-")</f>
        <v>-0.95058139534883723</v>
      </c>
      <c r="I318" s="143">
        <v>1515</v>
      </c>
      <c r="J318" s="144">
        <f t="shared" ref="J318:J330" si="85">IFERROR(I318/G318-1,"-")</f>
        <v>13.852941176470589</v>
      </c>
      <c r="K318" s="143">
        <v>3465</v>
      </c>
      <c r="L318" s="144">
        <f t="shared" ref="L318:L325" si="86">IFERROR(K318/I318-1,"-")</f>
        <v>1.2871287128712869</v>
      </c>
      <c r="M318" s="144">
        <f t="shared" ref="M318" si="87">K318/C318-1</f>
        <v>-0.11313027898643457</v>
      </c>
    </row>
    <row r="319" spans="2:14" x14ac:dyDescent="0.25">
      <c r="B319" s="142" t="s">
        <v>142</v>
      </c>
      <c r="C319" s="143">
        <v>1887</v>
      </c>
      <c r="D319" s="144">
        <v>-0.17454068241469811</v>
      </c>
      <c r="E319" s="143">
        <v>3757</v>
      </c>
      <c r="F319" s="144">
        <f t="shared" si="83"/>
        <v>0.99099099099099108</v>
      </c>
      <c r="G319" s="143">
        <v>213</v>
      </c>
      <c r="H319" s="144">
        <f t="shared" si="84"/>
        <v>-0.94330582911897787</v>
      </c>
      <c r="I319" s="143">
        <v>1791</v>
      </c>
      <c r="J319" s="144">
        <f t="shared" si="85"/>
        <v>7.408450704225352</v>
      </c>
      <c r="K319" s="143">
        <v>3822</v>
      </c>
      <c r="L319" s="144">
        <f t="shared" si="86"/>
        <v>1.1340033500837521</v>
      </c>
      <c r="M319" s="144">
        <f>IFERROR(K319/C319-1,"-")</f>
        <v>1.0254372019077902</v>
      </c>
    </row>
    <row r="320" spans="2:14" x14ac:dyDescent="0.25">
      <c r="B320" s="142" t="s">
        <v>144</v>
      </c>
      <c r="C320" s="143">
        <v>3619</v>
      </c>
      <c r="D320" s="144">
        <v>0.32321755027422294</v>
      </c>
      <c r="E320" s="143">
        <v>3697</v>
      </c>
      <c r="F320" s="144">
        <f t="shared" si="83"/>
        <v>2.1552915169936515E-2</v>
      </c>
      <c r="G320" s="143">
        <v>327</v>
      </c>
      <c r="H320" s="144">
        <f t="shared" si="84"/>
        <v>-0.91154990532864488</v>
      </c>
      <c r="I320" s="143">
        <v>1898</v>
      </c>
      <c r="J320" s="144">
        <f t="shared" si="85"/>
        <v>4.8042813455657489</v>
      </c>
      <c r="K320" s="143">
        <v>3915</v>
      </c>
      <c r="L320" s="144">
        <f t="shared" si="86"/>
        <v>1.0626975763962063</v>
      </c>
      <c r="M320" s="144">
        <f t="shared" ref="M320:M325" si="88">IFERROR(K320/C320-1,"-")</f>
        <v>8.1790549875656149E-2</v>
      </c>
    </row>
    <row r="321" spans="2:13" x14ac:dyDescent="0.25">
      <c r="B321" s="142" t="s">
        <v>146</v>
      </c>
      <c r="C321" s="143">
        <v>1455</v>
      </c>
      <c r="D321" s="144">
        <v>6.9204152249136008E-3</v>
      </c>
      <c r="E321" s="143">
        <v>0</v>
      </c>
      <c r="F321" s="144">
        <f t="shared" si="83"/>
        <v>-1</v>
      </c>
      <c r="G321" s="143">
        <v>199</v>
      </c>
      <c r="H321" s="144" t="str">
        <f t="shared" si="84"/>
        <v>-</v>
      </c>
      <c r="I321" s="143">
        <v>1670</v>
      </c>
      <c r="J321" s="144">
        <f t="shared" si="85"/>
        <v>7.391959798994975</v>
      </c>
      <c r="K321" s="143">
        <v>1803</v>
      </c>
      <c r="L321" s="144">
        <f t="shared" si="86"/>
        <v>7.9640718562874246E-2</v>
      </c>
      <c r="M321" s="144">
        <f t="shared" si="88"/>
        <v>0.2391752577319588</v>
      </c>
    </row>
    <row r="322" spans="2:13" x14ac:dyDescent="0.25">
      <c r="B322" s="142" t="s">
        <v>148</v>
      </c>
      <c r="C322" s="143">
        <v>972</v>
      </c>
      <c r="D322" s="144">
        <v>0.22418136020151125</v>
      </c>
      <c r="E322" s="143">
        <v>4</v>
      </c>
      <c r="F322" s="144">
        <f t="shared" si="83"/>
        <v>-0.99588477366255146</v>
      </c>
      <c r="G322" s="143">
        <v>103</v>
      </c>
      <c r="H322" s="144">
        <f t="shared" si="84"/>
        <v>24.75</v>
      </c>
      <c r="I322" s="143">
        <v>1384</v>
      </c>
      <c r="J322" s="144">
        <f t="shared" si="85"/>
        <v>12.436893203883495</v>
      </c>
      <c r="K322" s="143">
        <v>1886</v>
      </c>
      <c r="L322" s="144">
        <f t="shared" si="86"/>
        <v>0.36271676300578037</v>
      </c>
      <c r="M322" s="144">
        <f t="shared" si="88"/>
        <v>0.94032921810699599</v>
      </c>
    </row>
    <row r="323" spans="2:13" x14ac:dyDescent="0.25">
      <c r="B323" s="142" t="s">
        <v>150</v>
      </c>
      <c r="C323" s="143">
        <v>815</v>
      </c>
      <c r="D323" s="144">
        <v>0.17945007235890009</v>
      </c>
      <c r="E323" s="143">
        <v>31</v>
      </c>
      <c r="F323" s="144">
        <f t="shared" si="83"/>
        <v>-0.96196319018404908</v>
      </c>
      <c r="G323" s="143">
        <v>196</v>
      </c>
      <c r="H323" s="144">
        <f t="shared" si="84"/>
        <v>5.32258064516129</v>
      </c>
      <c r="I323" s="143">
        <v>1346</v>
      </c>
      <c r="J323" s="144">
        <f t="shared" si="85"/>
        <v>5.8673469387755102</v>
      </c>
      <c r="K323" s="143">
        <v>2204</v>
      </c>
      <c r="L323" s="144">
        <f t="shared" si="86"/>
        <v>0.63744427934621095</v>
      </c>
      <c r="M323" s="144">
        <f t="shared" si="88"/>
        <v>1.7042944785276073</v>
      </c>
    </row>
    <row r="324" spans="2:13" x14ac:dyDescent="0.25">
      <c r="B324" s="142" t="s">
        <v>152</v>
      </c>
      <c r="C324" s="143">
        <v>1201</v>
      </c>
      <c r="D324" s="144">
        <v>0.10691244239631326</v>
      </c>
      <c r="E324" s="143">
        <v>110</v>
      </c>
      <c r="F324" s="144">
        <f t="shared" si="83"/>
        <v>-0.90840965861781853</v>
      </c>
      <c r="G324" s="143">
        <v>375</v>
      </c>
      <c r="H324" s="144">
        <f t="shared" si="84"/>
        <v>2.4090909090909092</v>
      </c>
      <c r="I324" s="143">
        <v>1774</v>
      </c>
      <c r="J324" s="144">
        <f t="shared" si="85"/>
        <v>3.730666666666667</v>
      </c>
      <c r="K324" s="143">
        <v>1456</v>
      </c>
      <c r="L324" s="144">
        <f t="shared" si="86"/>
        <v>-0.17925591882750846</v>
      </c>
      <c r="M324" s="144">
        <f t="shared" si="88"/>
        <v>0.21232306411323898</v>
      </c>
    </row>
    <row r="325" spans="2:13" x14ac:dyDescent="0.25">
      <c r="B325" s="142" t="s">
        <v>154</v>
      </c>
      <c r="C325" s="143">
        <v>1587</v>
      </c>
      <c r="D325" s="144">
        <v>0.72500000000000009</v>
      </c>
      <c r="E325" s="143">
        <v>39</v>
      </c>
      <c r="F325" s="144">
        <f t="shared" si="83"/>
        <v>-0.97542533081285443</v>
      </c>
      <c r="G325" s="143">
        <v>465</v>
      </c>
      <c r="H325" s="144">
        <f t="shared" si="84"/>
        <v>10.923076923076923</v>
      </c>
      <c r="I325" s="143">
        <v>1556</v>
      </c>
      <c r="J325" s="144">
        <f t="shared" si="85"/>
        <v>2.3462365591397849</v>
      </c>
      <c r="K325" s="143">
        <v>1506</v>
      </c>
      <c r="L325" s="144">
        <f t="shared" si="86"/>
        <v>-3.2133676092545027E-2</v>
      </c>
      <c r="M325" s="144">
        <f t="shared" si="88"/>
        <v>-5.1039697542533125E-2</v>
      </c>
    </row>
    <row r="326" spans="2:13" x14ac:dyDescent="0.25">
      <c r="B326" s="142" t="s">
        <v>156</v>
      </c>
      <c r="C326" s="143">
        <v>1269</v>
      </c>
      <c r="D326" s="144">
        <v>0.83646888567293787</v>
      </c>
      <c r="E326" s="143">
        <v>56</v>
      </c>
      <c r="F326" s="144">
        <f t="shared" si="83"/>
        <v>-0.95587076438140273</v>
      </c>
      <c r="G326" s="143">
        <v>513</v>
      </c>
      <c r="H326" s="144">
        <f t="shared" si="84"/>
        <v>8.1607142857142865</v>
      </c>
      <c r="I326" s="143">
        <v>1499</v>
      </c>
      <c r="J326" s="144">
        <f t="shared" si="85"/>
        <v>1.9220272904483431</v>
      </c>
      <c r="K326" s="143"/>
      <c r="L326" s="144"/>
      <c r="M326" s="144"/>
    </row>
    <row r="327" spans="2:13" x14ac:dyDescent="0.25">
      <c r="B327" s="142" t="s">
        <v>158</v>
      </c>
      <c r="C327" s="143">
        <v>1114</v>
      </c>
      <c r="D327" s="144">
        <v>-0.1052208835341365</v>
      </c>
      <c r="E327" s="143">
        <v>39</v>
      </c>
      <c r="F327" s="144">
        <f t="shared" si="83"/>
        <v>-0.96499102333931774</v>
      </c>
      <c r="G327" s="143">
        <v>943</v>
      </c>
      <c r="H327" s="144">
        <f t="shared" si="84"/>
        <v>23.179487179487179</v>
      </c>
      <c r="I327" s="143">
        <v>2643</v>
      </c>
      <c r="J327" s="144">
        <f t="shared" si="85"/>
        <v>1.8027571580063628</v>
      </c>
      <c r="K327" s="143"/>
      <c r="L327" s="144"/>
      <c r="M327" s="144"/>
    </row>
    <row r="328" spans="2:13" x14ac:dyDescent="0.25">
      <c r="B328" s="142" t="s">
        <v>160</v>
      </c>
      <c r="C328" s="143">
        <v>1391</v>
      </c>
      <c r="D328" s="144">
        <v>0.14674361088211052</v>
      </c>
      <c r="E328" s="143">
        <v>203</v>
      </c>
      <c r="F328" s="144">
        <f t="shared" si="83"/>
        <v>-0.85406182602444281</v>
      </c>
      <c r="G328" s="143">
        <v>1154</v>
      </c>
      <c r="H328" s="144">
        <f t="shared" si="84"/>
        <v>4.6847290640394093</v>
      </c>
      <c r="I328" s="143">
        <v>2724</v>
      </c>
      <c r="J328" s="144">
        <f t="shared" si="85"/>
        <v>1.3604852686308493</v>
      </c>
      <c r="K328" s="143"/>
      <c r="L328" s="144"/>
      <c r="M328" s="144"/>
    </row>
    <row r="329" spans="2:13" x14ac:dyDescent="0.25">
      <c r="B329" s="142" t="s">
        <v>162</v>
      </c>
      <c r="C329" s="143">
        <v>1669</v>
      </c>
      <c r="D329" s="144">
        <v>0.25394440270473329</v>
      </c>
      <c r="E329" s="143">
        <v>159</v>
      </c>
      <c r="F329" s="144">
        <f t="shared" si="83"/>
        <v>-0.90473337327741166</v>
      </c>
      <c r="G329" s="143">
        <v>1281</v>
      </c>
      <c r="H329" s="144">
        <f t="shared" si="84"/>
        <v>7.0566037735849054</v>
      </c>
      <c r="I329" s="143">
        <v>2505</v>
      </c>
      <c r="J329" s="144">
        <f t="shared" si="85"/>
        <v>0.95550351288056201</v>
      </c>
      <c r="K329" s="143"/>
      <c r="L329" s="144"/>
      <c r="M329" s="144"/>
    </row>
    <row r="330" spans="2:13" ht="15.75" x14ac:dyDescent="0.25">
      <c r="B330" s="145" t="s">
        <v>122</v>
      </c>
      <c r="C330" s="146">
        <v>20886</v>
      </c>
      <c r="D330" s="147">
        <v>0.34436148300720903</v>
      </c>
      <c r="E330" s="146">
        <v>10159</v>
      </c>
      <c r="F330" s="147">
        <f t="shared" si="83"/>
        <v>-0.51359762520348551</v>
      </c>
      <c r="G330" s="146">
        <v>5871</v>
      </c>
      <c r="H330" s="147">
        <f t="shared" si="84"/>
        <v>-0.42208878826656171</v>
      </c>
      <c r="I330" s="146">
        <v>22305</v>
      </c>
      <c r="J330" s="147">
        <f t="shared" si="85"/>
        <v>2.7991824220746038</v>
      </c>
      <c r="K330" s="146">
        <v>20057</v>
      </c>
      <c r="L330" s="147">
        <v>0.55071903510128339</v>
      </c>
      <c r="M330" s="147">
        <v>0.29877614453150292</v>
      </c>
    </row>
    <row r="331" spans="2:13" ht="6" customHeight="1" x14ac:dyDescent="0.25"/>
    <row r="332" spans="2:13" x14ac:dyDescent="0.25">
      <c r="B332" s="49" t="s">
        <v>108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1"/>
      <c r="G333" s="121"/>
      <c r="I333" s="121"/>
      <c r="K333" s="121"/>
    </row>
    <row r="339" spans="2:14" ht="48.75" customHeight="1" thickBot="1" x14ac:dyDescent="0.3">
      <c r="B339" s="322" t="str">
        <f>CONCATENATE("Pernoctaciones realizadas por los procedentes de ",C341," en los establecimientos alojativos de Tenerife (hotel + apartamento)")</f>
        <v>Pernoctaciones realizadas por los procedentes de Dinamarca en los establecimientos alojativos de Tenerife (hotel + apartamento)</v>
      </c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1" t="s">
        <v>214</v>
      </c>
    </row>
    <row r="340" spans="2:14" ht="10.5" customHeight="1" thickBot="1" x14ac:dyDescent="0.3">
      <c r="B340" s="135"/>
      <c r="C340" s="136"/>
      <c r="D340" s="135"/>
      <c r="E340" s="135"/>
      <c r="F340" s="135"/>
      <c r="G340" s="135"/>
      <c r="H340" s="135"/>
      <c r="I340" s="135"/>
      <c r="J340" s="135"/>
      <c r="K340" s="4"/>
      <c r="L340" s="4"/>
      <c r="N340" s="1" t="s">
        <v>215</v>
      </c>
    </row>
    <row r="341" spans="2:14" ht="22.5" thickTop="1" thickBot="1" x14ac:dyDescent="0.3">
      <c r="B341" s="150" t="str">
        <f>C341</f>
        <v>Dinamarca</v>
      </c>
      <c r="C341" s="332" t="s">
        <v>220</v>
      </c>
      <c r="D341" s="333"/>
      <c r="E341" s="333"/>
      <c r="F341" s="333"/>
      <c r="G341" s="333"/>
      <c r="H341" s="333"/>
      <c r="I341" s="333"/>
      <c r="J341" s="333"/>
      <c r="K341" s="333"/>
      <c r="L341" s="333"/>
      <c r="M341" s="334"/>
    </row>
    <row r="342" spans="2:14" ht="22.5" thickTop="1" thickBot="1" x14ac:dyDescent="0.3">
      <c r="B342" s="13"/>
      <c r="C342" s="335">
        <v>2019</v>
      </c>
      <c r="D342" s="336"/>
      <c r="E342" s="337">
        <v>2020</v>
      </c>
      <c r="F342" s="336"/>
      <c r="G342" s="337">
        <v>2021</v>
      </c>
      <c r="H342" s="336"/>
      <c r="I342" s="337">
        <v>2022</v>
      </c>
      <c r="J342" s="336"/>
      <c r="K342" s="337">
        <v>2023</v>
      </c>
      <c r="L342" s="338"/>
      <c r="M342" s="339"/>
    </row>
    <row r="343" spans="2:14" ht="16.5" thickTop="1" thickBot="1" x14ac:dyDescent="0.3">
      <c r="B343" s="16"/>
      <c r="C343" s="138" t="s">
        <v>136</v>
      </c>
      <c r="D343" s="139" t="str">
        <f>CONCATENATE("var. ",RIGHT(C342,2),"/",RIGHT(C342-1,2))</f>
        <v>var. 19/18</v>
      </c>
      <c r="E343" s="140" t="s">
        <v>136</v>
      </c>
      <c r="F343" s="139" t="str">
        <f>CONCATENATE("var. ",RIGHT(E342,2),"/",RIGHT(E342-1,2))</f>
        <v>var. 20/19</v>
      </c>
      <c r="G343" s="140" t="s">
        <v>136</v>
      </c>
      <c r="H343" s="139" t="s">
        <v>526</v>
      </c>
      <c r="I343" s="140" t="s">
        <v>136</v>
      </c>
      <c r="J343" s="139" t="s">
        <v>137</v>
      </c>
      <c r="K343" s="140" t="s">
        <v>136</v>
      </c>
      <c r="L343" s="139" t="s">
        <v>537</v>
      </c>
      <c r="M343" s="139" t="s">
        <v>528</v>
      </c>
    </row>
    <row r="344" spans="2:14" x14ac:dyDescent="0.25">
      <c r="B344" s="142" t="s">
        <v>140</v>
      </c>
      <c r="C344" s="143">
        <v>93140</v>
      </c>
      <c r="D344" s="144">
        <v>4.3211397594139944E-2</v>
      </c>
      <c r="E344" s="143">
        <v>91656</v>
      </c>
      <c r="F344" s="144">
        <f t="shared" ref="F344:F356" si="89">IFERROR(E344/C344-1,"-")</f>
        <v>-1.5933004079879742E-2</v>
      </c>
      <c r="G344" s="143">
        <v>700</v>
      </c>
      <c r="H344" s="144">
        <f t="shared" ref="H344:H356" si="90">IFERROR(G344/E344-1,"-")</f>
        <v>-0.99236274766518284</v>
      </c>
      <c r="I344" s="143">
        <v>65027</v>
      </c>
      <c r="J344" s="144">
        <f t="shared" ref="J344:J356" si="91">IFERROR(I344/G344-1,"-")</f>
        <v>91.895714285714291</v>
      </c>
      <c r="K344" s="143">
        <v>87732</v>
      </c>
      <c r="L344" s="144">
        <f t="shared" ref="L344:L351" si="92">IFERROR(K344/I344-1,"-")</f>
        <v>0.34916265551232573</v>
      </c>
      <c r="M344" s="144">
        <f t="shared" ref="M344" si="93">K344/C344-1</f>
        <v>-5.8063130770882543E-2</v>
      </c>
    </row>
    <row r="345" spans="2:14" x14ac:dyDescent="0.25">
      <c r="B345" s="142" t="s">
        <v>142</v>
      </c>
      <c r="C345" s="143">
        <v>93681</v>
      </c>
      <c r="D345" s="144">
        <v>1.2100128563865997E-2</v>
      </c>
      <c r="E345" s="143">
        <v>98434</v>
      </c>
      <c r="F345" s="144">
        <f t="shared" si="89"/>
        <v>5.0736008368826191E-2</v>
      </c>
      <c r="G345" s="143">
        <v>617</v>
      </c>
      <c r="H345" s="144">
        <f t="shared" si="90"/>
        <v>-0.99373184062417452</v>
      </c>
      <c r="I345" s="143">
        <v>69529</v>
      </c>
      <c r="J345" s="144">
        <f t="shared" si="91"/>
        <v>111.68881685575364</v>
      </c>
      <c r="K345" s="143">
        <v>99234</v>
      </c>
      <c r="L345" s="144">
        <f t="shared" si="92"/>
        <v>0.42723180255720639</v>
      </c>
      <c r="M345" s="144">
        <f>IFERROR(K345/C345-1,"-")</f>
        <v>5.927562686136989E-2</v>
      </c>
    </row>
    <row r="346" spans="2:14" x14ac:dyDescent="0.25">
      <c r="B346" s="142" t="s">
        <v>144</v>
      </c>
      <c r="C346" s="143">
        <v>96325</v>
      </c>
      <c r="D346" s="144">
        <v>6.1432506887052263E-2</v>
      </c>
      <c r="E346" s="143">
        <v>48891</v>
      </c>
      <c r="F346" s="144">
        <f t="shared" si="89"/>
        <v>-0.49243706202958737</v>
      </c>
      <c r="G346" s="143">
        <v>659</v>
      </c>
      <c r="H346" s="144">
        <f t="shared" si="90"/>
        <v>-0.98652103659160173</v>
      </c>
      <c r="I346" s="143">
        <v>70472</v>
      </c>
      <c r="J346" s="144">
        <f t="shared" si="91"/>
        <v>105.93778452200303</v>
      </c>
      <c r="K346" s="143">
        <v>88964</v>
      </c>
      <c r="L346" s="144">
        <f t="shared" si="92"/>
        <v>0.26240208877284599</v>
      </c>
      <c r="M346" s="144">
        <f t="shared" ref="M346:M351" si="94">IFERROR(K346/C346-1,"-")</f>
        <v>-7.6418375291980256E-2</v>
      </c>
    </row>
    <row r="347" spans="2:14" x14ac:dyDescent="0.25">
      <c r="B347" s="142" t="s">
        <v>146</v>
      </c>
      <c r="C347" s="143">
        <v>48934</v>
      </c>
      <c r="D347" s="144">
        <v>0.10231573256442594</v>
      </c>
      <c r="E347" s="143">
        <v>0</v>
      </c>
      <c r="F347" s="144">
        <f t="shared" si="89"/>
        <v>-1</v>
      </c>
      <c r="G347" s="143">
        <v>572</v>
      </c>
      <c r="H347" s="144" t="str">
        <f t="shared" si="90"/>
        <v>-</v>
      </c>
      <c r="I347" s="143">
        <v>43901</v>
      </c>
      <c r="J347" s="144">
        <f t="shared" si="91"/>
        <v>75.75</v>
      </c>
      <c r="K347" s="143">
        <v>40457</v>
      </c>
      <c r="L347" s="144">
        <f t="shared" si="92"/>
        <v>-7.8449238058358572E-2</v>
      </c>
      <c r="M347" s="144">
        <f t="shared" si="94"/>
        <v>-0.17323333469571256</v>
      </c>
    </row>
    <row r="348" spans="2:14" x14ac:dyDescent="0.25">
      <c r="B348" s="142" t="s">
        <v>148</v>
      </c>
      <c r="C348" s="143">
        <v>26707</v>
      </c>
      <c r="D348" s="144">
        <v>0.84529814136668269</v>
      </c>
      <c r="E348" s="143">
        <v>10</v>
      </c>
      <c r="F348" s="144">
        <f t="shared" si="89"/>
        <v>-0.99962556633092448</v>
      </c>
      <c r="G348" s="143">
        <v>545</v>
      </c>
      <c r="H348" s="144">
        <f t="shared" si="90"/>
        <v>53.5</v>
      </c>
      <c r="I348" s="143">
        <v>8100</v>
      </c>
      <c r="J348" s="144">
        <f t="shared" si="91"/>
        <v>13.862385321100918</v>
      </c>
      <c r="K348" s="143">
        <v>8522</v>
      </c>
      <c r="L348" s="144">
        <f t="shared" si="92"/>
        <v>5.2098765432098793E-2</v>
      </c>
      <c r="M348" s="144">
        <f t="shared" si="94"/>
        <v>-0.68090762721383902</v>
      </c>
    </row>
    <row r="349" spans="2:14" x14ac:dyDescent="0.25">
      <c r="B349" s="142" t="s">
        <v>150</v>
      </c>
      <c r="C349" s="143">
        <v>10808</v>
      </c>
      <c r="D349" s="144">
        <v>1.6936394429807988E-2</v>
      </c>
      <c r="E349" s="143">
        <v>16</v>
      </c>
      <c r="F349" s="144">
        <f t="shared" si="89"/>
        <v>-0.99851961509992593</v>
      </c>
      <c r="G349" s="143">
        <v>940</v>
      </c>
      <c r="H349" s="144">
        <f t="shared" si="90"/>
        <v>57.75</v>
      </c>
      <c r="I349" s="143">
        <v>6382</v>
      </c>
      <c r="J349" s="144">
        <f t="shared" si="91"/>
        <v>5.7893617021276595</v>
      </c>
      <c r="K349" s="143">
        <v>8901</v>
      </c>
      <c r="L349" s="144">
        <f t="shared" si="92"/>
        <v>0.3947038545910373</v>
      </c>
      <c r="M349" s="144">
        <f t="shared" si="94"/>
        <v>-0.17644337527757215</v>
      </c>
    </row>
    <row r="350" spans="2:14" x14ac:dyDescent="0.25">
      <c r="B350" s="142" t="s">
        <v>152</v>
      </c>
      <c r="C350" s="143">
        <v>18668</v>
      </c>
      <c r="D350" s="144">
        <v>-9.0696541646371198E-2</v>
      </c>
      <c r="E350" s="143">
        <v>589</v>
      </c>
      <c r="F350" s="144">
        <f t="shared" si="89"/>
        <v>-0.9684486822369831</v>
      </c>
      <c r="G350" s="143">
        <v>9150</v>
      </c>
      <c r="H350" s="144">
        <f t="shared" si="90"/>
        <v>14.534804753820033</v>
      </c>
      <c r="I350" s="143">
        <v>16868</v>
      </c>
      <c r="J350" s="144">
        <f t="shared" si="91"/>
        <v>0.84349726775956291</v>
      </c>
      <c r="K350" s="143">
        <v>11785</v>
      </c>
      <c r="L350" s="144">
        <f t="shared" si="92"/>
        <v>-0.30133981503438467</v>
      </c>
      <c r="M350" s="144">
        <f t="shared" si="94"/>
        <v>-0.36870580672809083</v>
      </c>
    </row>
    <row r="351" spans="2:14" x14ac:dyDescent="0.25">
      <c r="B351" s="142" t="s">
        <v>154</v>
      </c>
      <c r="C351" s="143">
        <v>12759</v>
      </c>
      <c r="D351" s="144">
        <v>0.13322675193178801</v>
      </c>
      <c r="E351" s="143">
        <v>178</v>
      </c>
      <c r="F351" s="144">
        <f t="shared" si="89"/>
        <v>-0.98604906340622311</v>
      </c>
      <c r="G351" s="143">
        <v>7666</v>
      </c>
      <c r="H351" s="144">
        <f t="shared" si="90"/>
        <v>42.067415730337082</v>
      </c>
      <c r="I351" s="143">
        <v>13290</v>
      </c>
      <c r="J351" s="144">
        <f t="shared" si="91"/>
        <v>0.73362901121836677</v>
      </c>
      <c r="K351" s="143">
        <v>9391</v>
      </c>
      <c r="L351" s="144">
        <f t="shared" si="92"/>
        <v>-0.29337848006019562</v>
      </c>
      <c r="M351" s="144">
        <f t="shared" si="94"/>
        <v>-0.26397053060584685</v>
      </c>
    </row>
    <row r="352" spans="2:14" x14ac:dyDescent="0.25">
      <c r="B352" s="142" t="s">
        <v>156</v>
      </c>
      <c r="C352" s="143">
        <v>14799</v>
      </c>
      <c r="D352" s="144">
        <v>-2.2249190938511409E-3</v>
      </c>
      <c r="E352" s="143">
        <v>209</v>
      </c>
      <c r="F352" s="144">
        <f t="shared" si="89"/>
        <v>-0.98587742415028046</v>
      </c>
      <c r="G352" s="143">
        <v>6588</v>
      </c>
      <c r="H352" s="144">
        <f t="shared" si="90"/>
        <v>30.52153110047847</v>
      </c>
      <c r="I352" s="143">
        <v>10414</v>
      </c>
      <c r="J352" s="144">
        <f t="shared" si="91"/>
        <v>0.58075288403157255</v>
      </c>
      <c r="K352" s="143"/>
      <c r="L352" s="144"/>
      <c r="M352" s="144"/>
    </row>
    <row r="353" spans="2:14" x14ac:dyDescent="0.25">
      <c r="B353" s="142" t="s">
        <v>158</v>
      </c>
      <c r="C353" s="143">
        <v>40520</v>
      </c>
      <c r="D353" s="144">
        <v>6.309851764397223E-2</v>
      </c>
      <c r="E353" s="143">
        <v>289</v>
      </c>
      <c r="F353" s="144">
        <f t="shared" si="89"/>
        <v>-0.99286771964461995</v>
      </c>
      <c r="G353" s="143">
        <v>35628</v>
      </c>
      <c r="H353" s="144">
        <f t="shared" si="90"/>
        <v>122.280276816609</v>
      </c>
      <c r="I353" s="143">
        <v>45582</v>
      </c>
      <c r="J353" s="144">
        <f t="shared" si="91"/>
        <v>0.27938699898955877</v>
      </c>
      <c r="K353" s="143"/>
      <c r="L353" s="144"/>
      <c r="M353" s="144"/>
    </row>
    <row r="354" spans="2:14" x14ac:dyDescent="0.25">
      <c r="B354" s="142" t="s">
        <v>160</v>
      </c>
      <c r="C354" s="143">
        <v>66403</v>
      </c>
      <c r="D354" s="144">
        <v>2.5750741473059779E-2</v>
      </c>
      <c r="E354" s="143">
        <v>387</v>
      </c>
      <c r="F354" s="144">
        <f t="shared" si="89"/>
        <v>-0.99417195006249715</v>
      </c>
      <c r="G354" s="143">
        <v>69910</v>
      </c>
      <c r="H354" s="144">
        <f t="shared" si="90"/>
        <v>179.64599483204134</v>
      </c>
      <c r="I354" s="143">
        <v>76519</v>
      </c>
      <c r="J354" s="144">
        <f t="shared" si="91"/>
        <v>9.4535831783721935E-2</v>
      </c>
      <c r="K354" s="143"/>
      <c r="L354" s="144"/>
      <c r="M354" s="144"/>
    </row>
    <row r="355" spans="2:14" x14ac:dyDescent="0.25">
      <c r="B355" s="142" t="s">
        <v>162</v>
      </c>
      <c r="C355" s="143">
        <v>72090</v>
      </c>
      <c r="D355" s="144">
        <v>2.4748041905357621E-2</v>
      </c>
      <c r="E355" s="143">
        <v>769</v>
      </c>
      <c r="F355" s="144">
        <f t="shared" si="89"/>
        <v>-0.98933277847135526</v>
      </c>
      <c r="G355" s="143">
        <v>58459</v>
      </c>
      <c r="H355" s="144">
        <f t="shared" si="90"/>
        <v>75.019505851755525</v>
      </c>
      <c r="I355" s="143">
        <v>65089</v>
      </c>
      <c r="J355" s="144">
        <f t="shared" si="91"/>
        <v>0.11341281924083546</v>
      </c>
      <c r="K355" s="143"/>
      <c r="L355" s="144"/>
      <c r="M355" s="144"/>
    </row>
    <row r="356" spans="2:14" ht="15.75" x14ac:dyDescent="0.25">
      <c r="B356" s="145" t="s">
        <v>122</v>
      </c>
      <c r="C356" s="146">
        <v>594834</v>
      </c>
      <c r="D356" s="147">
        <v>5.8598664903622755E-2</v>
      </c>
      <c r="E356" s="146">
        <v>241432</v>
      </c>
      <c r="F356" s="147">
        <f t="shared" si="89"/>
        <v>-0.59411869529986516</v>
      </c>
      <c r="G356" s="146">
        <v>191434</v>
      </c>
      <c r="H356" s="147">
        <f t="shared" si="90"/>
        <v>-0.20708936677822332</v>
      </c>
      <c r="I356" s="146">
        <v>491173</v>
      </c>
      <c r="J356" s="147">
        <f t="shared" si="91"/>
        <v>1.5657563442230744</v>
      </c>
      <c r="K356" s="146">
        <v>354986</v>
      </c>
      <c r="L356" s="147">
        <v>0.2092080567089849</v>
      </c>
      <c r="M356" s="147">
        <v>-0.11479669444569129</v>
      </c>
    </row>
    <row r="357" spans="2:14" ht="6" customHeight="1" x14ac:dyDescent="0.25"/>
    <row r="358" spans="2:14" x14ac:dyDescent="0.25">
      <c r="B358" s="49" t="s">
        <v>108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1"/>
      <c r="G359" s="121"/>
      <c r="I359" s="121"/>
      <c r="K359" s="121"/>
    </row>
    <row r="365" spans="2:14" ht="48.75" customHeight="1" thickBot="1" x14ac:dyDescent="0.3">
      <c r="B365" s="322" t="str">
        <f>CONCATENATE("Pernoctaciones realizadas por los procedentes de ",C367," en los establecimientos alojativos de Tenerife (hotel + apartamento)")</f>
        <v>Pernoctaciones realizadas por los procedentes de Finlandia en los establecimientos alojativos de Tenerife (hotel + apartamento)</v>
      </c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1" t="s">
        <v>214</v>
      </c>
    </row>
    <row r="366" spans="2:14" ht="10.5" customHeight="1" thickBot="1" x14ac:dyDescent="0.3">
      <c r="B366" s="135"/>
      <c r="C366" s="136"/>
      <c r="D366" s="135"/>
      <c r="E366" s="135"/>
      <c r="F366" s="135"/>
      <c r="G366" s="135"/>
      <c r="H366" s="135"/>
      <c r="I366" s="135"/>
      <c r="J366" s="135"/>
      <c r="K366" s="4"/>
      <c r="L366" s="4"/>
      <c r="N366" s="1" t="s">
        <v>215</v>
      </c>
    </row>
    <row r="367" spans="2:14" ht="22.5" thickTop="1" thickBot="1" x14ac:dyDescent="0.3">
      <c r="B367" s="150" t="str">
        <f>C367</f>
        <v>Finlandia</v>
      </c>
      <c r="C367" s="332" t="s">
        <v>222</v>
      </c>
      <c r="D367" s="333"/>
      <c r="E367" s="333"/>
      <c r="F367" s="333"/>
      <c r="G367" s="333"/>
      <c r="H367" s="333"/>
      <c r="I367" s="333"/>
      <c r="J367" s="333"/>
      <c r="K367" s="333"/>
      <c r="L367" s="333"/>
      <c r="M367" s="334"/>
    </row>
    <row r="368" spans="2:14" ht="22.5" thickTop="1" thickBot="1" x14ac:dyDescent="0.3">
      <c r="B368" s="13"/>
      <c r="C368" s="335">
        <v>2019</v>
      </c>
      <c r="D368" s="336"/>
      <c r="E368" s="337">
        <v>2020</v>
      </c>
      <c r="F368" s="336"/>
      <c r="G368" s="337">
        <v>2021</v>
      </c>
      <c r="H368" s="336"/>
      <c r="I368" s="337">
        <v>2022</v>
      </c>
      <c r="J368" s="336"/>
      <c r="K368" s="337">
        <v>2023</v>
      </c>
      <c r="L368" s="338"/>
      <c r="M368" s="339"/>
    </row>
    <row r="369" spans="2:13" ht="16.5" thickTop="1" thickBot="1" x14ac:dyDescent="0.3">
      <c r="B369" s="16"/>
      <c r="C369" s="138" t="s">
        <v>136</v>
      </c>
      <c r="D369" s="139" t="str">
        <f>CONCATENATE("var. ",RIGHT(C368,2),"/",RIGHT(C368-1,2))</f>
        <v>var. 19/18</v>
      </c>
      <c r="E369" s="140" t="s">
        <v>136</v>
      </c>
      <c r="F369" s="139" t="str">
        <f>CONCATENATE("var. ",RIGHT(E368,2),"/",RIGHT(E368-1,2))</f>
        <v>var. 20/19</v>
      </c>
      <c r="G369" s="140" t="s">
        <v>136</v>
      </c>
      <c r="H369" s="139" t="s">
        <v>526</v>
      </c>
      <c r="I369" s="140" t="s">
        <v>136</v>
      </c>
      <c r="J369" s="139" t="s">
        <v>137</v>
      </c>
      <c r="K369" s="140" t="s">
        <v>136</v>
      </c>
      <c r="L369" s="139" t="s">
        <v>537</v>
      </c>
      <c r="M369" s="139" t="s">
        <v>528</v>
      </c>
    </row>
    <row r="370" spans="2:13" x14ac:dyDescent="0.25">
      <c r="B370" s="142" t="s">
        <v>140</v>
      </c>
      <c r="C370" s="143">
        <v>109930</v>
      </c>
      <c r="D370" s="144">
        <v>-5.8504123808463482E-2</v>
      </c>
      <c r="E370" s="143">
        <v>117219</v>
      </c>
      <c r="F370" s="144">
        <f t="shared" ref="F370:F382" si="95">IFERROR(E370/C370-1,"-")</f>
        <v>6.6305830983353076E-2</v>
      </c>
      <c r="G370" s="143">
        <v>796</v>
      </c>
      <c r="H370" s="144">
        <f t="shared" ref="H370:H382" si="96">IFERROR(G370/E370-1,"-")</f>
        <v>-0.99320929200897468</v>
      </c>
      <c r="I370" s="143">
        <v>63029</v>
      </c>
      <c r="J370" s="144">
        <f t="shared" ref="J370:J382" si="97">IFERROR(I370/G370-1,"-")</f>
        <v>78.1821608040201</v>
      </c>
      <c r="K370" s="143">
        <v>92741</v>
      </c>
      <c r="L370" s="144">
        <f t="shared" ref="L370:L377" si="98">IFERROR(K370/I370-1,"-")</f>
        <v>0.47140205302321148</v>
      </c>
      <c r="M370" s="144">
        <f t="shared" ref="M370" si="99">K370/C370-1</f>
        <v>-0.15636314018011466</v>
      </c>
    </row>
    <row r="371" spans="2:13" x14ac:dyDescent="0.25">
      <c r="B371" s="142" t="s">
        <v>142</v>
      </c>
      <c r="C371" s="143">
        <v>113827</v>
      </c>
      <c r="D371" s="144">
        <v>-3.4603543470701492E-2</v>
      </c>
      <c r="E371" s="143">
        <v>117907</v>
      </c>
      <c r="F371" s="144">
        <f t="shared" si="95"/>
        <v>3.5843868326495443E-2</v>
      </c>
      <c r="G371" s="143">
        <v>488</v>
      </c>
      <c r="H371" s="144">
        <f t="shared" si="96"/>
        <v>-0.9958611448005632</v>
      </c>
      <c r="I371" s="143">
        <v>60898</v>
      </c>
      <c r="J371" s="144">
        <f t="shared" si="97"/>
        <v>123.79098360655738</v>
      </c>
      <c r="K371" s="143">
        <v>88167</v>
      </c>
      <c r="L371" s="144">
        <f t="shared" si="98"/>
        <v>0.44778153633945283</v>
      </c>
      <c r="M371" s="144">
        <f>IFERROR(K371/C371-1,"-")</f>
        <v>-0.22542981893575342</v>
      </c>
    </row>
    <row r="372" spans="2:13" x14ac:dyDescent="0.25">
      <c r="B372" s="142" t="s">
        <v>144</v>
      </c>
      <c r="C372" s="143">
        <v>114103</v>
      </c>
      <c r="D372" s="144">
        <v>-3.3410421272882851E-2</v>
      </c>
      <c r="E372" s="143">
        <v>57516</v>
      </c>
      <c r="F372" s="144">
        <f t="shared" si="95"/>
        <v>-0.49592911667528461</v>
      </c>
      <c r="G372" s="143">
        <v>614</v>
      </c>
      <c r="H372" s="144">
        <f t="shared" si="96"/>
        <v>-0.98932470964601149</v>
      </c>
      <c r="I372" s="143">
        <v>60513</v>
      </c>
      <c r="J372" s="144">
        <f t="shared" si="97"/>
        <v>97.555374592833871</v>
      </c>
      <c r="K372" s="143">
        <v>86261</v>
      </c>
      <c r="L372" s="144">
        <f t="shared" si="98"/>
        <v>0.42549534810701828</v>
      </c>
      <c r="M372" s="144">
        <f t="shared" ref="M372:M377" si="100">IFERROR(K372/C372-1,"-")</f>
        <v>-0.24400760716195014</v>
      </c>
    </row>
    <row r="373" spans="2:13" x14ac:dyDescent="0.25">
      <c r="B373" s="142" t="s">
        <v>146</v>
      </c>
      <c r="C373" s="143">
        <v>47083</v>
      </c>
      <c r="D373" s="144">
        <v>5.0256524648672807E-2</v>
      </c>
      <c r="E373" s="143">
        <v>0</v>
      </c>
      <c r="F373" s="144">
        <f t="shared" si="95"/>
        <v>-1</v>
      </c>
      <c r="G373" s="143">
        <v>217</v>
      </c>
      <c r="H373" s="144" t="str">
        <f t="shared" si="96"/>
        <v>-</v>
      </c>
      <c r="I373" s="143">
        <v>23573</v>
      </c>
      <c r="J373" s="144">
        <f t="shared" si="97"/>
        <v>107.63133640552995</v>
      </c>
      <c r="K373" s="143">
        <v>30668</v>
      </c>
      <c r="L373" s="144">
        <f t="shared" si="98"/>
        <v>0.30097993467102202</v>
      </c>
      <c r="M373" s="144">
        <f t="shared" si="100"/>
        <v>-0.34863963638680628</v>
      </c>
    </row>
    <row r="374" spans="2:13" x14ac:dyDescent="0.25">
      <c r="B374" s="142" t="s">
        <v>148</v>
      </c>
      <c r="C374" s="143">
        <v>6257</v>
      </c>
      <c r="D374" s="144">
        <v>-0.14997962233392204</v>
      </c>
      <c r="E374" s="143">
        <v>0</v>
      </c>
      <c r="F374" s="144">
        <f t="shared" si="95"/>
        <v>-1</v>
      </c>
      <c r="G374" s="143">
        <v>65</v>
      </c>
      <c r="H374" s="144" t="str">
        <f t="shared" si="96"/>
        <v>-</v>
      </c>
      <c r="I374" s="143">
        <v>3764</v>
      </c>
      <c r="J374" s="144">
        <f t="shared" si="97"/>
        <v>56.907692307692308</v>
      </c>
      <c r="K374" s="143">
        <v>4067</v>
      </c>
      <c r="L374" s="144">
        <f t="shared" si="98"/>
        <v>8.0499468650371941E-2</v>
      </c>
      <c r="M374" s="144">
        <f t="shared" si="100"/>
        <v>-0.350007991050024</v>
      </c>
    </row>
    <row r="375" spans="2:13" x14ac:dyDescent="0.25">
      <c r="B375" s="142" t="s">
        <v>150</v>
      </c>
      <c r="C375" s="143">
        <v>2786</v>
      </c>
      <c r="D375" s="144">
        <v>4.3258832011536796E-3</v>
      </c>
      <c r="E375" s="143">
        <v>5</v>
      </c>
      <c r="F375" s="144">
        <f t="shared" si="95"/>
        <v>-0.998205312275664</v>
      </c>
      <c r="G375" s="143">
        <v>77</v>
      </c>
      <c r="H375" s="144">
        <f t="shared" si="96"/>
        <v>14.4</v>
      </c>
      <c r="I375" s="143">
        <v>3196</v>
      </c>
      <c r="J375" s="144">
        <f t="shared" si="97"/>
        <v>40.506493506493506</v>
      </c>
      <c r="K375" s="143">
        <v>4183</v>
      </c>
      <c r="L375" s="144">
        <f t="shared" si="98"/>
        <v>0.30882352941176472</v>
      </c>
      <c r="M375" s="144">
        <f t="shared" si="100"/>
        <v>0.50143575017946884</v>
      </c>
    </row>
    <row r="376" spans="2:13" x14ac:dyDescent="0.25">
      <c r="B376" s="142" t="s">
        <v>152</v>
      </c>
      <c r="C376" s="143">
        <v>1480</v>
      </c>
      <c r="D376" s="144">
        <v>5.4882394868139617E-2</v>
      </c>
      <c r="E376" s="143">
        <v>92</v>
      </c>
      <c r="F376" s="144">
        <f t="shared" si="95"/>
        <v>-0.93783783783783781</v>
      </c>
      <c r="G376" s="143">
        <v>304</v>
      </c>
      <c r="H376" s="144">
        <f t="shared" si="96"/>
        <v>2.3043478260869565</v>
      </c>
      <c r="I376" s="143">
        <v>1909</v>
      </c>
      <c r="J376" s="144">
        <f t="shared" si="97"/>
        <v>5.2796052631578947</v>
      </c>
      <c r="K376" s="143">
        <v>1102</v>
      </c>
      <c r="L376" s="144">
        <f t="shared" si="98"/>
        <v>-0.42273441592456784</v>
      </c>
      <c r="M376" s="144">
        <f t="shared" si="100"/>
        <v>-0.25540540540540535</v>
      </c>
    </row>
    <row r="377" spans="2:13" x14ac:dyDescent="0.25">
      <c r="B377" s="142" t="s">
        <v>154</v>
      </c>
      <c r="C377" s="143">
        <v>1113</v>
      </c>
      <c r="D377" s="144">
        <v>0.54155124653739617</v>
      </c>
      <c r="E377" s="143">
        <v>123</v>
      </c>
      <c r="F377" s="144">
        <f t="shared" si="95"/>
        <v>-0.88948787061994605</v>
      </c>
      <c r="G377" s="143">
        <v>266</v>
      </c>
      <c r="H377" s="144">
        <f t="shared" si="96"/>
        <v>1.1626016260162602</v>
      </c>
      <c r="I377" s="143">
        <v>1728</v>
      </c>
      <c r="J377" s="144">
        <f t="shared" si="97"/>
        <v>5.496240601503759</v>
      </c>
      <c r="K377" s="143">
        <v>2901</v>
      </c>
      <c r="L377" s="144">
        <f t="shared" si="98"/>
        <v>0.67881944444444442</v>
      </c>
      <c r="M377" s="144">
        <f t="shared" si="100"/>
        <v>1.6064690026954178</v>
      </c>
    </row>
    <row r="378" spans="2:13" x14ac:dyDescent="0.25">
      <c r="B378" s="142" t="s">
        <v>156</v>
      </c>
      <c r="C378" s="143">
        <v>3802</v>
      </c>
      <c r="D378" s="144">
        <v>-0.18464507827578813</v>
      </c>
      <c r="E378" s="143">
        <v>73</v>
      </c>
      <c r="F378" s="144">
        <f t="shared" si="95"/>
        <v>-0.98079957916885852</v>
      </c>
      <c r="G378" s="143">
        <v>2698</v>
      </c>
      <c r="H378" s="144">
        <f t="shared" si="96"/>
        <v>35.958904109589042</v>
      </c>
      <c r="I378" s="143">
        <v>1463</v>
      </c>
      <c r="J378" s="144">
        <f t="shared" si="97"/>
        <v>-0.45774647887323938</v>
      </c>
      <c r="K378" s="143"/>
      <c r="L378" s="144"/>
      <c r="M378" s="144"/>
    </row>
    <row r="379" spans="2:13" x14ac:dyDescent="0.25">
      <c r="B379" s="142" t="s">
        <v>158</v>
      </c>
      <c r="C379" s="143">
        <v>52262</v>
      </c>
      <c r="D379" s="144">
        <v>-3.9036499034660332E-2</v>
      </c>
      <c r="E379" s="143">
        <v>242</v>
      </c>
      <c r="F379" s="144">
        <f t="shared" si="95"/>
        <v>-0.99536948452030161</v>
      </c>
      <c r="G379" s="143">
        <v>19953</v>
      </c>
      <c r="H379" s="144">
        <f t="shared" si="96"/>
        <v>81.450413223140501</v>
      </c>
      <c r="I379" s="143">
        <v>42338</v>
      </c>
      <c r="J379" s="144">
        <f t="shared" si="97"/>
        <v>1.1218864331178269</v>
      </c>
      <c r="K379" s="143"/>
      <c r="L379" s="144"/>
      <c r="M379" s="144"/>
    </row>
    <row r="380" spans="2:13" x14ac:dyDescent="0.25">
      <c r="B380" s="142" t="s">
        <v>160</v>
      </c>
      <c r="C380" s="143">
        <v>121746</v>
      </c>
      <c r="D380" s="144">
        <v>6.6927236239034515E-2</v>
      </c>
      <c r="E380" s="143">
        <v>290</v>
      </c>
      <c r="F380" s="144">
        <f t="shared" si="95"/>
        <v>-0.9976179915561908</v>
      </c>
      <c r="G380" s="143">
        <v>61011</v>
      </c>
      <c r="H380" s="144">
        <f t="shared" si="96"/>
        <v>209.38275862068966</v>
      </c>
      <c r="I380" s="143">
        <v>86756</v>
      </c>
      <c r="J380" s="144">
        <f t="shared" si="97"/>
        <v>0.42197308682040946</v>
      </c>
      <c r="K380" s="143"/>
      <c r="L380" s="144"/>
      <c r="M380" s="144"/>
    </row>
    <row r="381" spans="2:13" x14ac:dyDescent="0.25">
      <c r="B381" s="142" t="s">
        <v>162</v>
      </c>
      <c r="C381" s="143">
        <v>127254</v>
      </c>
      <c r="D381" s="144">
        <v>-2.4536126114120815E-3</v>
      </c>
      <c r="E381" s="143">
        <v>704</v>
      </c>
      <c r="F381" s="144">
        <f t="shared" si="95"/>
        <v>-0.99446775739858861</v>
      </c>
      <c r="G381" s="143">
        <v>67645</v>
      </c>
      <c r="H381" s="144">
        <f t="shared" si="96"/>
        <v>95.086647727272734</v>
      </c>
      <c r="I381" s="143">
        <v>92174</v>
      </c>
      <c r="J381" s="144">
        <f t="shared" si="97"/>
        <v>0.36261364476310143</v>
      </c>
      <c r="K381" s="143"/>
      <c r="L381" s="144"/>
      <c r="M381" s="144"/>
    </row>
    <row r="382" spans="2:13" ht="15.75" x14ac:dyDescent="0.25">
      <c r="B382" s="145" t="s">
        <v>122</v>
      </c>
      <c r="C382" s="146">
        <v>701643</v>
      </c>
      <c r="D382" s="147">
        <v>-1.250617497667228E-2</v>
      </c>
      <c r="E382" s="146">
        <v>294196</v>
      </c>
      <c r="F382" s="147">
        <f t="shared" si="95"/>
        <v>-0.58070414726577479</v>
      </c>
      <c r="G382" s="146">
        <v>154134</v>
      </c>
      <c r="H382" s="147">
        <f t="shared" si="96"/>
        <v>-0.4760839712300643</v>
      </c>
      <c r="I382" s="146">
        <v>441341</v>
      </c>
      <c r="J382" s="147">
        <f t="shared" si="97"/>
        <v>1.8633591550209556</v>
      </c>
      <c r="K382" s="146">
        <v>310090</v>
      </c>
      <c r="L382" s="147">
        <v>0.41846210145921958</v>
      </c>
      <c r="M382" s="147">
        <v>-0.21808769501158665</v>
      </c>
    </row>
    <row r="383" spans="2:13" ht="6" customHeight="1" x14ac:dyDescent="0.25"/>
    <row r="384" spans="2:13" x14ac:dyDescent="0.25">
      <c r="B384" s="49" t="s">
        <v>108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1"/>
      <c r="G385" s="121"/>
      <c r="I385" s="121"/>
      <c r="K385" s="121"/>
    </row>
    <row r="391" spans="2:14" ht="48.75" customHeight="1" thickBot="1" x14ac:dyDescent="0.3">
      <c r="B391" s="322" t="str">
        <f>CONCATENATE("Pernoctaciones realizadas por los procedentes de ",C393," en los establecimientos alojativos de Tenerife (hotel + apartamento)")</f>
        <v>Pernoctaciones realizadas por los procedentes de Noruega en los establecimientos alojativos de Tenerife (hotel + apartamento)</v>
      </c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1" t="s">
        <v>214</v>
      </c>
    </row>
    <row r="392" spans="2:14" ht="10.5" customHeight="1" thickBot="1" x14ac:dyDescent="0.3">
      <c r="B392" s="135"/>
      <c r="C392" s="136"/>
      <c r="D392" s="135"/>
      <c r="E392" s="135"/>
      <c r="F392" s="135"/>
      <c r="G392" s="135"/>
      <c r="H392" s="135"/>
      <c r="I392" s="135"/>
      <c r="J392" s="135"/>
      <c r="K392" s="4"/>
      <c r="L392" s="4"/>
      <c r="N392" s="1" t="s">
        <v>215</v>
      </c>
    </row>
    <row r="393" spans="2:14" ht="22.5" thickTop="1" thickBot="1" x14ac:dyDescent="0.3">
      <c r="B393" s="150" t="str">
        <f>C393</f>
        <v>Noruega</v>
      </c>
      <c r="C393" s="332" t="s">
        <v>224</v>
      </c>
      <c r="D393" s="333"/>
      <c r="E393" s="333"/>
      <c r="F393" s="333"/>
      <c r="G393" s="333"/>
      <c r="H393" s="333"/>
      <c r="I393" s="333"/>
      <c r="J393" s="333"/>
      <c r="K393" s="333"/>
      <c r="L393" s="333"/>
      <c r="M393" s="334"/>
    </row>
    <row r="394" spans="2:14" ht="22.5" thickTop="1" thickBot="1" x14ac:dyDescent="0.3">
      <c r="B394" s="13"/>
      <c r="C394" s="335">
        <v>2019</v>
      </c>
      <c r="D394" s="336"/>
      <c r="E394" s="337">
        <v>2020</v>
      </c>
      <c r="F394" s="336"/>
      <c r="G394" s="337">
        <v>2021</v>
      </c>
      <c r="H394" s="336"/>
      <c r="I394" s="337">
        <v>2022</v>
      </c>
      <c r="J394" s="336"/>
      <c r="K394" s="337">
        <v>2023</v>
      </c>
      <c r="L394" s="338"/>
      <c r="M394" s="339"/>
    </row>
    <row r="395" spans="2:14" ht="16.5" thickTop="1" thickBot="1" x14ac:dyDescent="0.3">
      <c r="B395" s="16"/>
      <c r="C395" s="138" t="s">
        <v>136</v>
      </c>
      <c r="D395" s="139" t="str">
        <f>CONCATENATE("var. ",RIGHT(C394,2),"/",RIGHT(C394-1,2))</f>
        <v>var. 19/18</v>
      </c>
      <c r="E395" s="140" t="s">
        <v>136</v>
      </c>
      <c r="F395" s="139" t="str">
        <f>CONCATENATE("var. ",RIGHT(E394,2),"/",RIGHT(E394-1,2))</f>
        <v>var. 20/19</v>
      </c>
      <c r="G395" s="140" t="s">
        <v>136</v>
      </c>
      <c r="H395" s="139" t="s">
        <v>526</v>
      </c>
      <c r="I395" s="140" t="s">
        <v>136</v>
      </c>
      <c r="J395" s="139" t="s">
        <v>137</v>
      </c>
      <c r="K395" s="140" t="s">
        <v>136</v>
      </c>
      <c r="L395" s="139" t="s">
        <v>537</v>
      </c>
      <c r="M395" s="139" t="s">
        <v>528</v>
      </c>
    </row>
    <row r="396" spans="2:14" x14ac:dyDescent="0.25">
      <c r="B396" s="142" t="s">
        <v>140</v>
      </c>
      <c r="C396" s="143">
        <v>80879</v>
      </c>
      <c r="D396" s="144">
        <v>-2.0605582015151835E-3</v>
      </c>
      <c r="E396" s="143">
        <v>75840</v>
      </c>
      <c r="F396" s="144">
        <f t="shared" ref="F396:F408" si="101">IFERROR(E396/C396-1,"-")</f>
        <v>-6.2302946376686208E-2</v>
      </c>
      <c r="G396" s="143">
        <v>187</v>
      </c>
      <c r="H396" s="144">
        <f t="shared" ref="H396:H408" si="102">IFERROR(G396/E396-1,"-")</f>
        <v>-0.99753428270042199</v>
      </c>
      <c r="I396" s="143">
        <v>33597</v>
      </c>
      <c r="J396" s="144">
        <f t="shared" ref="J396:J408" si="103">IFERROR(I396/G396-1,"-")</f>
        <v>178.66310160427807</v>
      </c>
      <c r="K396" s="143">
        <v>59883</v>
      </c>
      <c r="L396" s="144">
        <f t="shared" ref="L396:L403" si="104">IFERROR(K396/I396-1,"-")</f>
        <v>0.78239128493615495</v>
      </c>
      <c r="M396" s="144">
        <f t="shared" ref="M396" si="105">K396/C396-1</f>
        <v>-0.25959767059434469</v>
      </c>
    </row>
    <row r="397" spans="2:14" x14ac:dyDescent="0.25">
      <c r="B397" s="142" t="s">
        <v>142</v>
      </c>
      <c r="C397" s="143">
        <v>85466</v>
      </c>
      <c r="D397" s="144">
        <v>5.6622901367356482E-2</v>
      </c>
      <c r="E397" s="143">
        <v>72278</v>
      </c>
      <c r="F397" s="144">
        <f t="shared" si="101"/>
        <v>-0.15430697587344677</v>
      </c>
      <c r="G397" s="143">
        <v>333</v>
      </c>
      <c r="H397" s="144">
        <f t="shared" si="102"/>
        <v>-0.99539278895376182</v>
      </c>
      <c r="I397" s="143">
        <v>34861</v>
      </c>
      <c r="J397" s="144">
        <f t="shared" si="103"/>
        <v>103.68768768768768</v>
      </c>
      <c r="K397" s="143">
        <v>74965</v>
      </c>
      <c r="L397" s="144">
        <f t="shared" si="104"/>
        <v>1.1503972921029231</v>
      </c>
      <c r="M397" s="144">
        <f>IFERROR(K397/C397-1,"-")</f>
        <v>-0.12286757306999274</v>
      </c>
    </row>
    <row r="398" spans="2:14" x14ac:dyDescent="0.25">
      <c r="B398" s="142" t="s">
        <v>144</v>
      </c>
      <c r="C398" s="143">
        <v>87695</v>
      </c>
      <c r="D398" s="144">
        <v>0.10713429029529475</v>
      </c>
      <c r="E398" s="143">
        <v>35394</v>
      </c>
      <c r="F398" s="144">
        <f t="shared" si="101"/>
        <v>-0.59639660185871479</v>
      </c>
      <c r="G398" s="143">
        <v>264</v>
      </c>
      <c r="H398" s="144">
        <f t="shared" si="102"/>
        <v>-0.99254110866248513</v>
      </c>
      <c r="I398" s="143">
        <v>41708</v>
      </c>
      <c r="J398" s="144">
        <f t="shared" si="103"/>
        <v>156.9848484848485</v>
      </c>
      <c r="K398" s="143">
        <v>66251</v>
      </c>
      <c r="L398" s="144">
        <f t="shared" si="104"/>
        <v>0.58844825932674794</v>
      </c>
      <c r="M398" s="144">
        <f t="shared" ref="M398:M403" si="106">IFERROR(K398/C398-1,"-")</f>
        <v>-0.24452933462569126</v>
      </c>
    </row>
    <row r="399" spans="2:14" x14ac:dyDescent="0.25">
      <c r="B399" s="142" t="s">
        <v>146</v>
      </c>
      <c r="C399" s="143">
        <v>42671</v>
      </c>
      <c r="D399" s="144">
        <v>0.38075977219777379</v>
      </c>
      <c r="E399" s="143">
        <v>0</v>
      </c>
      <c r="F399" s="144">
        <f t="shared" si="101"/>
        <v>-1</v>
      </c>
      <c r="G399" s="143">
        <v>155</v>
      </c>
      <c r="H399" s="144" t="str">
        <f t="shared" si="102"/>
        <v>-</v>
      </c>
      <c r="I399" s="143">
        <v>22927</v>
      </c>
      <c r="J399" s="144">
        <f t="shared" si="103"/>
        <v>146.91612903225806</v>
      </c>
      <c r="K399" s="143">
        <v>30836</v>
      </c>
      <c r="L399" s="144">
        <f t="shared" si="104"/>
        <v>0.34496445239237583</v>
      </c>
      <c r="M399" s="144">
        <f t="shared" si="106"/>
        <v>-0.27735464366900242</v>
      </c>
    </row>
    <row r="400" spans="2:14" x14ac:dyDescent="0.25">
      <c r="B400" s="142" t="s">
        <v>148</v>
      </c>
      <c r="C400" s="143">
        <v>6276</v>
      </c>
      <c r="D400" s="144">
        <v>0.11871657754010689</v>
      </c>
      <c r="E400" s="143">
        <v>0</v>
      </c>
      <c r="F400" s="144">
        <f t="shared" si="101"/>
        <v>-1</v>
      </c>
      <c r="G400" s="143">
        <v>135</v>
      </c>
      <c r="H400" s="144" t="str">
        <f t="shared" si="102"/>
        <v>-</v>
      </c>
      <c r="I400" s="143">
        <v>1557</v>
      </c>
      <c r="J400" s="144">
        <f t="shared" si="103"/>
        <v>10.533333333333333</v>
      </c>
      <c r="K400" s="143">
        <v>2885</v>
      </c>
      <c r="L400" s="144">
        <f t="shared" si="104"/>
        <v>0.85292228644829793</v>
      </c>
      <c r="M400" s="144">
        <f t="shared" si="106"/>
        <v>-0.54031230082855319</v>
      </c>
    </row>
    <row r="401" spans="2:13" x14ac:dyDescent="0.25">
      <c r="B401" s="142" t="s">
        <v>150</v>
      </c>
      <c r="C401" s="143">
        <v>9609</v>
      </c>
      <c r="D401" s="144">
        <v>0.19977525284055431</v>
      </c>
      <c r="E401" s="143">
        <v>18</v>
      </c>
      <c r="F401" s="144">
        <f t="shared" si="101"/>
        <v>-0.99812675616609425</v>
      </c>
      <c r="G401" s="143">
        <v>172</v>
      </c>
      <c r="H401" s="144">
        <f t="shared" si="102"/>
        <v>8.5555555555555554</v>
      </c>
      <c r="I401" s="143">
        <v>3131</v>
      </c>
      <c r="J401" s="144">
        <f t="shared" si="103"/>
        <v>17.203488372093023</v>
      </c>
      <c r="K401" s="143">
        <v>4647</v>
      </c>
      <c r="L401" s="144">
        <f t="shared" si="104"/>
        <v>0.48419035451932291</v>
      </c>
      <c r="M401" s="144">
        <f t="shared" si="106"/>
        <v>-0.51639088354667506</v>
      </c>
    </row>
    <row r="402" spans="2:13" x14ac:dyDescent="0.25">
      <c r="B402" s="142" t="s">
        <v>152</v>
      </c>
      <c r="C402" s="143">
        <v>20088</v>
      </c>
      <c r="D402" s="144">
        <v>-8.5204244273418661E-2</v>
      </c>
      <c r="E402" s="143">
        <v>79</v>
      </c>
      <c r="F402" s="144">
        <f t="shared" si="101"/>
        <v>-0.9960673038630028</v>
      </c>
      <c r="G402" s="143">
        <v>519</v>
      </c>
      <c r="H402" s="144">
        <f t="shared" si="102"/>
        <v>5.5696202531645573</v>
      </c>
      <c r="I402" s="143">
        <v>3754</v>
      </c>
      <c r="J402" s="144">
        <f t="shared" si="103"/>
        <v>6.2331406551059727</v>
      </c>
      <c r="K402" s="143">
        <v>12636</v>
      </c>
      <c r="L402" s="144">
        <f t="shared" si="104"/>
        <v>2.3660095897709112</v>
      </c>
      <c r="M402" s="144">
        <f t="shared" si="106"/>
        <v>-0.37096774193548387</v>
      </c>
    </row>
    <row r="403" spans="2:13" x14ac:dyDescent="0.25">
      <c r="B403" s="142" t="s">
        <v>154</v>
      </c>
      <c r="C403" s="143">
        <v>11435</v>
      </c>
      <c r="D403" s="144">
        <v>0.2044449125763641</v>
      </c>
      <c r="E403" s="143">
        <v>105</v>
      </c>
      <c r="F403" s="144">
        <f t="shared" si="101"/>
        <v>-0.99081766506340185</v>
      </c>
      <c r="G403" s="143">
        <v>370</v>
      </c>
      <c r="H403" s="144">
        <f t="shared" si="102"/>
        <v>2.5238095238095237</v>
      </c>
      <c r="I403" s="143">
        <v>3837</v>
      </c>
      <c r="J403" s="144">
        <f t="shared" si="103"/>
        <v>9.3702702702702698</v>
      </c>
      <c r="K403" s="143">
        <v>6024</v>
      </c>
      <c r="L403" s="144">
        <f t="shared" si="104"/>
        <v>0.56997654417513677</v>
      </c>
      <c r="M403" s="144">
        <f t="shared" si="106"/>
        <v>-0.47319632706602532</v>
      </c>
    </row>
    <row r="404" spans="2:13" x14ac:dyDescent="0.25">
      <c r="B404" s="142" t="s">
        <v>156</v>
      </c>
      <c r="C404" s="143">
        <v>11090</v>
      </c>
      <c r="D404" s="144">
        <v>7.6803573162443017E-2</v>
      </c>
      <c r="E404" s="143">
        <v>86</v>
      </c>
      <c r="F404" s="144">
        <f t="shared" si="101"/>
        <v>-0.9922452660054103</v>
      </c>
      <c r="G404" s="143">
        <v>527</v>
      </c>
      <c r="H404" s="144">
        <f t="shared" si="102"/>
        <v>5.1279069767441863</v>
      </c>
      <c r="I404" s="143">
        <v>1602</v>
      </c>
      <c r="J404" s="144">
        <f t="shared" si="103"/>
        <v>2.0398481973434537</v>
      </c>
      <c r="K404" s="143"/>
      <c r="L404" s="144"/>
      <c r="M404" s="144"/>
    </row>
    <row r="405" spans="2:13" x14ac:dyDescent="0.25">
      <c r="B405" s="142" t="s">
        <v>158</v>
      </c>
      <c r="C405" s="143">
        <v>39339</v>
      </c>
      <c r="D405" s="144">
        <v>-0.21246396540679047</v>
      </c>
      <c r="E405" s="143">
        <v>117</v>
      </c>
      <c r="F405" s="144">
        <f t="shared" si="101"/>
        <v>-0.99702585220773277</v>
      </c>
      <c r="G405" s="143">
        <v>5475</v>
      </c>
      <c r="H405" s="144">
        <f t="shared" si="102"/>
        <v>45.794871794871796</v>
      </c>
      <c r="I405" s="143">
        <v>29827</v>
      </c>
      <c r="J405" s="144">
        <f t="shared" si="103"/>
        <v>4.4478538812785384</v>
      </c>
      <c r="K405" s="143"/>
      <c r="L405" s="144"/>
      <c r="M405" s="144"/>
    </row>
    <row r="406" spans="2:13" x14ac:dyDescent="0.25">
      <c r="B406" s="142" t="s">
        <v>160</v>
      </c>
      <c r="C406" s="143">
        <v>81691</v>
      </c>
      <c r="D406" s="144">
        <v>-5.6751264346581065E-2</v>
      </c>
      <c r="E406" s="143">
        <v>148</v>
      </c>
      <c r="F406" s="144">
        <f t="shared" si="101"/>
        <v>-0.99818829491620864</v>
      </c>
      <c r="G406" s="143">
        <v>29717</v>
      </c>
      <c r="H406" s="144">
        <f t="shared" si="102"/>
        <v>199.79054054054055</v>
      </c>
      <c r="I406" s="143">
        <v>61476</v>
      </c>
      <c r="J406" s="144">
        <f t="shared" si="103"/>
        <v>1.0687148770064274</v>
      </c>
      <c r="K406" s="143"/>
      <c r="L406" s="144"/>
      <c r="M406" s="144"/>
    </row>
    <row r="407" spans="2:13" x14ac:dyDescent="0.25">
      <c r="B407" s="142" t="s">
        <v>162</v>
      </c>
      <c r="C407" s="143">
        <v>69027</v>
      </c>
      <c r="D407" s="144">
        <v>-4.0105129952302199E-2</v>
      </c>
      <c r="E407" s="143">
        <v>149</v>
      </c>
      <c r="F407" s="144">
        <f t="shared" si="101"/>
        <v>-0.99784142437017398</v>
      </c>
      <c r="G407" s="143">
        <v>29715</v>
      </c>
      <c r="H407" s="144">
        <f t="shared" si="102"/>
        <v>198.42953020134229</v>
      </c>
      <c r="I407" s="143">
        <v>50449</v>
      </c>
      <c r="J407" s="144">
        <f t="shared" si="103"/>
        <v>0.69776207302709059</v>
      </c>
      <c r="K407" s="143"/>
      <c r="L407" s="144"/>
      <c r="M407" s="144"/>
    </row>
    <row r="408" spans="2:13" ht="15.75" x14ac:dyDescent="0.25">
      <c r="B408" s="145" t="s">
        <v>122</v>
      </c>
      <c r="C408" s="146">
        <v>545266</v>
      </c>
      <c r="D408" s="147">
        <v>1.7505621541935357E-2</v>
      </c>
      <c r="E408" s="146">
        <v>184260</v>
      </c>
      <c r="F408" s="147">
        <f t="shared" si="101"/>
        <v>-0.66207318996599818</v>
      </c>
      <c r="G408" s="146">
        <v>67569</v>
      </c>
      <c r="H408" s="147">
        <f t="shared" si="102"/>
        <v>-0.63329534353630734</v>
      </c>
      <c r="I408" s="146">
        <v>288726</v>
      </c>
      <c r="J408" s="147">
        <f t="shared" si="103"/>
        <v>3.273054211250721</v>
      </c>
      <c r="K408" s="146">
        <v>258127</v>
      </c>
      <c r="L408" s="147">
        <v>0.77563079547643277</v>
      </c>
      <c r="M408" s="147">
        <v>-0.24989029957659992</v>
      </c>
    </row>
    <row r="409" spans="2:13" ht="6" customHeight="1" x14ac:dyDescent="0.25"/>
    <row r="410" spans="2:13" x14ac:dyDescent="0.25">
      <c r="B410" s="49" t="s">
        <v>108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1"/>
      <c r="G411" s="121"/>
      <c r="I411" s="121"/>
      <c r="K411" s="121"/>
    </row>
    <row r="417" spans="2:14" ht="48.75" customHeight="1" thickBot="1" x14ac:dyDescent="0.3">
      <c r="B417" s="322" t="str">
        <f>CONCATENATE("Pernoctaciones realizadas por los procedentes de ",C419," en los establecimientos alojativos de Tenerife (hotel + apartamento)")</f>
        <v>Pernoctaciones realizadas por los procedentes de Suecia en los establecimientos alojativos de Tenerife (hotel + apartamento)</v>
      </c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1" t="s">
        <v>214</v>
      </c>
    </row>
    <row r="418" spans="2:14" ht="10.5" customHeight="1" thickBot="1" x14ac:dyDescent="0.3">
      <c r="B418" s="135"/>
      <c r="C418" s="136"/>
      <c r="D418" s="135"/>
      <c r="E418" s="135"/>
      <c r="F418" s="135"/>
      <c r="G418" s="135"/>
      <c r="H418" s="135"/>
      <c r="I418" s="135"/>
      <c r="J418" s="135"/>
      <c r="K418" s="4"/>
      <c r="L418" s="4"/>
      <c r="N418" s="1" t="s">
        <v>215</v>
      </c>
    </row>
    <row r="419" spans="2:14" ht="22.5" thickTop="1" thickBot="1" x14ac:dyDescent="0.3">
      <c r="B419" s="150" t="str">
        <f>C419</f>
        <v>Suecia</v>
      </c>
      <c r="C419" s="332" t="s">
        <v>226</v>
      </c>
      <c r="D419" s="333"/>
      <c r="E419" s="333"/>
      <c r="F419" s="333"/>
      <c r="G419" s="333"/>
      <c r="H419" s="333"/>
      <c r="I419" s="333"/>
      <c r="J419" s="333"/>
      <c r="K419" s="333"/>
      <c r="L419" s="333"/>
      <c r="M419" s="334"/>
    </row>
    <row r="420" spans="2:14" ht="22.5" thickTop="1" thickBot="1" x14ac:dyDescent="0.3">
      <c r="B420" s="13"/>
      <c r="C420" s="335">
        <v>2019</v>
      </c>
      <c r="D420" s="336"/>
      <c r="E420" s="337">
        <v>2020</v>
      </c>
      <c r="F420" s="336"/>
      <c r="G420" s="337">
        <v>2021</v>
      </c>
      <c r="H420" s="336"/>
      <c r="I420" s="337">
        <v>2022</v>
      </c>
      <c r="J420" s="336"/>
      <c r="K420" s="337">
        <v>2023</v>
      </c>
      <c r="L420" s="338"/>
      <c r="M420" s="339"/>
    </row>
    <row r="421" spans="2:14" ht="16.5" thickTop="1" thickBot="1" x14ac:dyDescent="0.3">
      <c r="B421" s="16"/>
      <c r="C421" s="138" t="s">
        <v>136</v>
      </c>
      <c r="D421" s="139" t="str">
        <f>CONCATENATE("var. ",RIGHT(C420,2),"/",RIGHT(C420-1,2))</f>
        <v>var. 19/18</v>
      </c>
      <c r="E421" s="140" t="s">
        <v>136</v>
      </c>
      <c r="F421" s="139" t="str">
        <f>CONCATENATE("var. ",RIGHT(E420,2),"/",RIGHT(E420-1,2))</f>
        <v>var. 20/19</v>
      </c>
      <c r="G421" s="140" t="s">
        <v>136</v>
      </c>
      <c r="H421" s="139" t="s">
        <v>526</v>
      </c>
      <c r="I421" s="140" t="s">
        <v>136</v>
      </c>
      <c r="J421" s="139" t="s">
        <v>137</v>
      </c>
      <c r="K421" s="140" t="s">
        <v>136</v>
      </c>
      <c r="L421" s="139" t="s">
        <v>537</v>
      </c>
      <c r="M421" s="139" t="s">
        <v>528</v>
      </c>
    </row>
    <row r="422" spans="2:14" x14ac:dyDescent="0.25">
      <c r="B422" s="142" t="s">
        <v>140</v>
      </c>
      <c r="C422" s="143">
        <v>143404</v>
      </c>
      <c r="D422" s="144">
        <v>-0.14775415116541668</v>
      </c>
      <c r="E422" s="143">
        <v>149739</v>
      </c>
      <c r="F422" s="144">
        <f t="shared" ref="F422:F434" si="107">IFERROR(E422/C422-1,"-")</f>
        <v>4.4175894675183347E-2</v>
      </c>
      <c r="G422" s="143">
        <v>5617</v>
      </c>
      <c r="H422" s="144">
        <f t="shared" ref="H422:H434" si="108">IFERROR(G422/E422-1,"-")</f>
        <v>-0.96248806256219155</v>
      </c>
      <c r="I422" s="143">
        <v>60986</v>
      </c>
      <c r="J422" s="144">
        <f t="shared" ref="J422:J434" si="109">IFERROR(I422/G422-1,"-")</f>
        <v>9.857397187110557</v>
      </c>
      <c r="K422" s="143">
        <v>94135</v>
      </c>
      <c r="L422" s="144">
        <f t="shared" ref="L422:L429" si="110">IFERROR(K422/I422-1,"-")</f>
        <v>0.54355097891319315</v>
      </c>
      <c r="M422" s="144">
        <f t="shared" ref="M422" si="111">K422/C422-1</f>
        <v>-0.34356782237594485</v>
      </c>
    </row>
    <row r="423" spans="2:14" x14ac:dyDescent="0.25">
      <c r="B423" s="142" t="s">
        <v>142</v>
      </c>
      <c r="C423" s="143">
        <v>119019</v>
      </c>
      <c r="D423" s="144">
        <v>-0.22620974820073725</v>
      </c>
      <c r="E423" s="143">
        <v>136059</v>
      </c>
      <c r="F423" s="144">
        <f t="shared" si="107"/>
        <v>0.14317041816852782</v>
      </c>
      <c r="G423" s="143">
        <v>4068</v>
      </c>
      <c r="H423" s="144">
        <f t="shared" si="108"/>
        <v>-0.97010120609441497</v>
      </c>
      <c r="I423" s="143">
        <v>43013</v>
      </c>
      <c r="J423" s="144">
        <f t="shared" si="109"/>
        <v>9.5735004916420845</v>
      </c>
      <c r="K423" s="143">
        <v>76936</v>
      </c>
      <c r="L423" s="144">
        <f t="shared" si="110"/>
        <v>0.78866854206867698</v>
      </c>
      <c r="M423" s="144">
        <f>IFERROR(K423/C423-1,"-")</f>
        <v>-0.35358220116115913</v>
      </c>
    </row>
    <row r="424" spans="2:14" x14ac:dyDescent="0.25">
      <c r="B424" s="142" t="s">
        <v>144</v>
      </c>
      <c r="C424" s="143">
        <v>134100</v>
      </c>
      <c r="D424" s="144">
        <v>-0.17101456442719021</v>
      </c>
      <c r="E424" s="143">
        <v>52389</v>
      </c>
      <c r="F424" s="144">
        <f t="shared" si="107"/>
        <v>-0.60932885906040268</v>
      </c>
      <c r="G424" s="143">
        <v>6583</v>
      </c>
      <c r="H424" s="144">
        <f t="shared" si="108"/>
        <v>-0.87434385080837584</v>
      </c>
      <c r="I424" s="143">
        <v>59834</v>
      </c>
      <c r="J424" s="144">
        <f t="shared" si="109"/>
        <v>8.0891690718517388</v>
      </c>
      <c r="K424" s="143">
        <v>78356</v>
      </c>
      <c r="L424" s="144">
        <f t="shared" si="110"/>
        <v>0.3095564394825685</v>
      </c>
      <c r="M424" s="144">
        <f t="shared" ref="M424:M429" si="112">IFERROR(K424/C424-1,"-")</f>
        <v>-0.41568978374347498</v>
      </c>
    </row>
    <row r="425" spans="2:14" x14ac:dyDescent="0.25">
      <c r="B425" s="142" t="s">
        <v>146</v>
      </c>
      <c r="C425" s="143">
        <v>64990</v>
      </c>
      <c r="D425" s="144">
        <v>-0.18462850977341727</v>
      </c>
      <c r="E425" s="143">
        <v>0</v>
      </c>
      <c r="F425" s="144">
        <f t="shared" si="107"/>
        <v>-1</v>
      </c>
      <c r="G425" s="143">
        <v>2012</v>
      </c>
      <c r="H425" s="144" t="str">
        <f t="shared" si="108"/>
        <v>-</v>
      </c>
      <c r="I425" s="143">
        <v>35071</v>
      </c>
      <c r="J425" s="144">
        <f t="shared" si="109"/>
        <v>16.430914512922467</v>
      </c>
      <c r="K425" s="143">
        <v>42285</v>
      </c>
      <c r="L425" s="144">
        <f t="shared" si="110"/>
        <v>0.20569701462746992</v>
      </c>
      <c r="M425" s="144">
        <f t="shared" si="112"/>
        <v>-0.34936144022157256</v>
      </c>
    </row>
    <row r="426" spans="2:14" x14ac:dyDescent="0.25">
      <c r="B426" s="142" t="s">
        <v>148</v>
      </c>
      <c r="C426" s="143">
        <v>9158</v>
      </c>
      <c r="D426" s="144">
        <v>-5.6751467710371872E-2</v>
      </c>
      <c r="E426" s="143">
        <v>21</v>
      </c>
      <c r="F426" s="144">
        <f t="shared" si="107"/>
        <v>-0.99770692290893204</v>
      </c>
      <c r="G426" s="143">
        <v>1556</v>
      </c>
      <c r="H426" s="144">
        <f t="shared" si="108"/>
        <v>73.095238095238102</v>
      </c>
      <c r="I426" s="143">
        <v>3340</v>
      </c>
      <c r="J426" s="144">
        <f t="shared" si="109"/>
        <v>1.1465295629820051</v>
      </c>
      <c r="K426" s="143">
        <v>5483</v>
      </c>
      <c r="L426" s="144">
        <f t="shared" si="110"/>
        <v>0.64161676646706578</v>
      </c>
      <c r="M426" s="144">
        <f t="shared" si="112"/>
        <v>-0.40128849093688579</v>
      </c>
    </row>
    <row r="427" spans="2:14" x14ac:dyDescent="0.25">
      <c r="B427" s="142" t="s">
        <v>150</v>
      </c>
      <c r="C427" s="143">
        <v>12491</v>
      </c>
      <c r="D427" s="144">
        <v>0.39361820818922233</v>
      </c>
      <c r="E427" s="143">
        <v>23</v>
      </c>
      <c r="F427" s="144">
        <f t="shared" si="107"/>
        <v>-0.99815867424545668</v>
      </c>
      <c r="G427" s="143">
        <v>1508</v>
      </c>
      <c r="H427" s="144">
        <f t="shared" si="108"/>
        <v>64.565217391304344</v>
      </c>
      <c r="I427" s="143">
        <v>4948</v>
      </c>
      <c r="J427" s="144">
        <f t="shared" si="109"/>
        <v>2.2811671087533156</v>
      </c>
      <c r="K427" s="143">
        <v>6622</v>
      </c>
      <c r="L427" s="144">
        <f t="shared" si="110"/>
        <v>0.3383185125303152</v>
      </c>
      <c r="M427" s="144">
        <f t="shared" si="112"/>
        <v>-0.46985829797454171</v>
      </c>
    </row>
    <row r="428" spans="2:14" x14ac:dyDescent="0.25">
      <c r="B428" s="142" t="s">
        <v>152</v>
      </c>
      <c r="C428" s="143">
        <v>13557</v>
      </c>
      <c r="D428" s="144">
        <v>0.35043331009064649</v>
      </c>
      <c r="E428" s="143">
        <v>210</v>
      </c>
      <c r="F428" s="144">
        <f t="shared" si="107"/>
        <v>-0.98450984731135205</v>
      </c>
      <c r="G428" s="143">
        <v>1440</v>
      </c>
      <c r="H428" s="144">
        <f t="shared" si="108"/>
        <v>5.8571428571428568</v>
      </c>
      <c r="I428" s="143">
        <v>4797</v>
      </c>
      <c r="J428" s="144">
        <f t="shared" si="109"/>
        <v>2.3312499999999998</v>
      </c>
      <c r="K428" s="143">
        <v>7694</v>
      </c>
      <c r="L428" s="144">
        <f t="shared" si="110"/>
        <v>0.6039191161142381</v>
      </c>
      <c r="M428" s="144">
        <f t="shared" si="112"/>
        <v>-0.43247031054068008</v>
      </c>
    </row>
    <row r="429" spans="2:14" x14ac:dyDescent="0.25">
      <c r="B429" s="142" t="s">
        <v>154</v>
      </c>
      <c r="C429" s="143">
        <v>10385</v>
      </c>
      <c r="D429" s="144">
        <v>0.30252100840336138</v>
      </c>
      <c r="E429" s="143">
        <v>358</v>
      </c>
      <c r="F429" s="144">
        <f t="shared" si="107"/>
        <v>-0.96552720269619641</v>
      </c>
      <c r="G429" s="143">
        <v>1279</v>
      </c>
      <c r="H429" s="144">
        <f t="shared" si="108"/>
        <v>2.5726256983240225</v>
      </c>
      <c r="I429" s="143">
        <v>4669</v>
      </c>
      <c r="J429" s="144">
        <f t="shared" si="109"/>
        <v>2.6505082095387023</v>
      </c>
      <c r="K429" s="143">
        <v>6376</v>
      </c>
      <c r="L429" s="144">
        <f t="shared" si="110"/>
        <v>0.36560291282929969</v>
      </c>
      <c r="M429" s="144">
        <f t="shared" si="112"/>
        <v>-0.38603755416466057</v>
      </c>
    </row>
    <row r="430" spans="2:14" x14ac:dyDescent="0.25">
      <c r="B430" s="142" t="s">
        <v>156</v>
      </c>
      <c r="C430" s="143">
        <v>9801</v>
      </c>
      <c r="D430" s="144">
        <v>-7.1347356452529875E-2</v>
      </c>
      <c r="E430" s="143">
        <v>556</v>
      </c>
      <c r="F430" s="144">
        <f t="shared" si="107"/>
        <v>-0.94327109478624627</v>
      </c>
      <c r="G430" s="143">
        <v>2204</v>
      </c>
      <c r="H430" s="144">
        <f t="shared" si="108"/>
        <v>2.964028776978417</v>
      </c>
      <c r="I430" s="143">
        <v>4668</v>
      </c>
      <c r="J430" s="144">
        <f t="shared" si="109"/>
        <v>1.117967332123412</v>
      </c>
      <c r="K430" s="143"/>
      <c r="L430" s="144"/>
      <c r="M430" s="144"/>
    </row>
    <row r="431" spans="2:14" x14ac:dyDescent="0.25">
      <c r="B431" s="142" t="s">
        <v>158</v>
      </c>
      <c r="C431" s="143">
        <v>59957</v>
      </c>
      <c r="D431" s="144">
        <v>-4.7712075729419823E-2</v>
      </c>
      <c r="E431" s="143">
        <v>3908</v>
      </c>
      <c r="F431" s="144">
        <f t="shared" si="107"/>
        <v>-0.93481995430058207</v>
      </c>
      <c r="G431" s="143">
        <v>14191</v>
      </c>
      <c r="H431" s="144">
        <f t="shared" si="108"/>
        <v>2.6312691914022519</v>
      </c>
      <c r="I431" s="143">
        <v>31890</v>
      </c>
      <c r="J431" s="144">
        <f t="shared" si="109"/>
        <v>1.2471989288985976</v>
      </c>
      <c r="K431" s="143"/>
      <c r="L431" s="144"/>
      <c r="M431" s="144"/>
    </row>
    <row r="432" spans="2:14" x14ac:dyDescent="0.25">
      <c r="B432" s="142" t="s">
        <v>160</v>
      </c>
      <c r="C432" s="143">
        <v>132175</v>
      </c>
      <c r="D432" s="144">
        <v>-3.3525884761626212E-2</v>
      </c>
      <c r="E432" s="143">
        <v>7605</v>
      </c>
      <c r="F432" s="144">
        <f t="shared" si="107"/>
        <v>-0.9424626442216758</v>
      </c>
      <c r="G432" s="143">
        <v>67172</v>
      </c>
      <c r="H432" s="144">
        <f t="shared" si="108"/>
        <v>7.8326101249178173</v>
      </c>
      <c r="I432" s="143">
        <v>91214</v>
      </c>
      <c r="J432" s="144">
        <f t="shared" si="109"/>
        <v>0.35791698922169957</v>
      </c>
      <c r="K432" s="143"/>
      <c r="L432" s="144"/>
      <c r="M432" s="144"/>
    </row>
    <row r="433" spans="2:14" x14ac:dyDescent="0.25">
      <c r="B433" s="142" t="s">
        <v>162</v>
      </c>
      <c r="C433" s="143">
        <v>138359</v>
      </c>
      <c r="D433" s="144">
        <v>-4.8398855539354635E-2</v>
      </c>
      <c r="E433" s="143">
        <v>5352</v>
      </c>
      <c r="F433" s="144">
        <f t="shared" si="107"/>
        <v>-0.96131802051185689</v>
      </c>
      <c r="G433" s="143">
        <v>63983</v>
      </c>
      <c r="H433" s="144">
        <f t="shared" si="108"/>
        <v>10.954970104633782</v>
      </c>
      <c r="I433" s="143">
        <v>88432</v>
      </c>
      <c r="J433" s="144">
        <f t="shared" si="109"/>
        <v>0.38211712486129135</v>
      </c>
      <c r="K433" s="143"/>
      <c r="L433" s="144"/>
      <c r="M433" s="144"/>
    </row>
    <row r="434" spans="2:14" ht="15.75" x14ac:dyDescent="0.25">
      <c r="B434" s="145" t="s">
        <v>122</v>
      </c>
      <c r="C434" s="146">
        <v>847396</v>
      </c>
      <c r="D434" s="147">
        <v>-0.11351349089448315</v>
      </c>
      <c r="E434" s="146">
        <v>356220</v>
      </c>
      <c r="F434" s="147">
        <f t="shared" si="107"/>
        <v>-0.57962983068128715</v>
      </c>
      <c r="G434" s="146">
        <v>171613</v>
      </c>
      <c r="H434" s="147">
        <f t="shared" si="108"/>
        <v>-0.518238728875414</v>
      </c>
      <c r="I434" s="146">
        <v>432862</v>
      </c>
      <c r="J434" s="147">
        <f t="shared" si="109"/>
        <v>1.5223147430555959</v>
      </c>
      <c r="K434" s="146">
        <v>317887</v>
      </c>
      <c r="L434" s="147">
        <v>0.46722945840910568</v>
      </c>
      <c r="M434" s="147">
        <v>-0.37313253297154036</v>
      </c>
    </row>
    <row r="435" spans="2:14" ht="6" customHeight="1" x14ac:dyDescent="0.25"/>
    <row r="436" spans="2:14" x14ac:dyDescent="0.25">
      <c r="B436" s="49" t="s">
        <v>108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1"/>
      <c r="G437" s="121"/>
      <c r="I437" s="121"/>
      <c r="K437" s="121"/>
    </row>
    <row r="443" spans="2:14" ht="48.75" customHeight="1" thickBot="1" x14ac:dyDescent="0.3">
      <c r="B443" s="322" t="str">
        <f>CONCATENATE("Pernoctaciones realizadas por los procedentes de ",C445," en los establecimientos alojativos de Tenerife (hotel + apartamento)")</f>
        <v>Pernoctaciones realizadas por los procedentes de Portugal en los establecimientos alojativos de Tenerife (hotel + apartamento)</v>
      </c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1" t="s">
        <v>214</v>
      </c>
    </row>
    <row r="444" spans="2:14" ht="10.5" customHeight="1" thickBot="1" x14ac:dyDescent="0.3">
      <c r="B444" s="135"/>
      <c r="C444" s="136"/>
      <c r="D444" s="135"/>
      <c r="E444" s="135"/>
      <c r="F444" s="135"/>
      <c r="G444" s="135"/>
      <c r="H444" s="135"/>
      <c r="I444" s="135"/>
      <c r="J444" s="135"/>
      <c r="K444" s="4"/>
      <c r="L444" s="4"/>
      <c r="N444" s="1" t="s">
        <v>215</v>
      </c>
    </row>
    <row r="445" spans="2:14" ht="22.5" thickTop="1" thickBot="1" x14ac:dyDescent="0.3">
      <c r="B445" s="150" t="str">
        <f>C445</f>
        <v>Portugal</v>
      </c>
      <c r="C445" s="332" t="s">
        <v>228</v>
      </c>
      <c r="D445" s="333"/>
      <c r="E445" s="333"/>
      <c r="F445" s="333"/>
      <c r="G445" s="333"/>
      <c r="H445" s="333"/>
      <c r="I445" s="333"/>
      <c r="J445" s="333"/>
      <c r="K445" s="333"/>
      <c r="L445" s="333"/>
      <c r="M445" s="334"/>
    </row>
    <row r="446" spans="2:14" ht="22.5" thickTop="1" thickBot="1" x14ac:dyDescent="0.3">
      <c r="B446" s="13"/>
      <c r="C446" s="335">
        <v>2019</v>
      </c>
      <c r="D446" s="336"/>
      <c r="E446" s="337">
        <v>2020</v>
      </c>
      <c r="F446" s="336"/>
      <c r="G446" s="337">
        <v>2021</v>
      </c>
      <c r="H446" s="336"/>
      <c r="I446" s="337">
        <v>2022</v>
      </c>
      <c r="J446" s="336"/>
      <c r="K446" s="337">
        <v>2023</v>
      </c>
      <c r="L446" s="338"/>
      <c r="M446" s="339"/>
    </row>
    <row r="447" spans="2:14" ht="16.5" thickTop="1" thickBot="1" x14ac:dyDescent="0.3">
      <c r="B447" s="16"/>
      <c r="C447" s="138" t="s">
        <v>136</v>
      </c>
      <c r="D447" s="139" t="str">
        <f>CONCATENATE("var. ",RIGHT(C446,2),"/",RIGHT(C446-1,2))</f>
        <v>var. 19/18</v>
      </c>
      <c r="E447" s="140" t="s">
        <v>136</v>
      </c>
      <c r="F447" s="139" t="str">
        <f>CONCATENATE("var. ",RIGHT(E446,2),"/",RIGHT(E446-1,2))</f>
        <v>var. 20/19</v>
      </c>
      <c r="G447" s="140" t="s">
        <v>136</v>
      </c>
      <c r="H447" s="139" t="s">
        <v>526</v>
      </c>
      <c r="I447" s="140" t="s">
        <v>136</v>
      </c>
      <c r="J447" s="139" t="s">
        <v>137</v>
      </c>
      <c r="K447" s="140" t="s">
        <v>136</v>
      </c>
      <c r="L447" s="139" t="s">
        <v>537</v>
      </c>
      <c r="M447" s="139" t="s">
        <v>528</v>
      </c>
    </row>
    <row r="448" spans="2:14" x14ac:dyDescent="0.25">
      <c r="B448" s="142" t="s">
        <v>140</v>
      </c>
      <c r="C448" s="143">
        <v>1983</v>
      </c>
      <c r="D448" s="144">
        <v>0.17545939537640787</v>
      </c>
      <c r="E448" s="143">
        <v>2602</v>
      </c>
      <c r="F448" s="144">
        <f t="shared" ref="F448:F460" si="113">IFERROR(E448/C448-1,"-")</f>
        <v>0.31215330307614719</v>
      </c>
      <c r="G448" s="143">
        <v>670</v>
      </c>
      <c r="H448" s="144">
        <f t="shared" ref="H448:H460" si="114">IFERROR(G448/E448-1,"-")</f>
        <v>-0.74250576479631047</v>
      </c>
      <c r="I448" s="143">
        <v>2157</v>
      </c>
      <c r="J448" s="144">
        <f t="shared" ref="J448:J460" si="115">IFERROR(I448/G448-1,"-")</f>
        <v>2.2194029850746269</v>
      </c>
      <c r="K448" s="143">
        <v>4591</v>
      </c>
      <c r="L448" s="144">
        <f t="shared" ref="L448:L455" si="116">IFERROR(K448/I448-1,"-")</f>
        <v>1.1284191006026889</v>
      </c>
      <c r="M448" s="144">
        <f t="shared" ref="M448" si="117">K448/C448-1</f>
        <v>1.3151790216843167</v>
      </c>
    </row>
    <row r="449" spans="2:13" x14ac:dyDescent="0.25">
      <c r="B449" s="142" t="s">
        <v>142</v>
      </c>
      <c r="C449" s="143">
        <v>1879</v>
      </c>
      <c r="D449" s="144">
        <v>0.36159420289855082</v>
      </c>
      <c r="E449" s="143">
        <v>2484</v>
      </c>
      <c r="F449" s="144">
        <f t="shared" si="113"/>
        <v>0.32197977647684928</v>
      </c>
      <c r="G449" s="143">
        <v>580</v>
      </c>
      <c r="H449" s="144">
        <f t="shared" si="114"/>
        <v>-0.76650563607085342</v>
      </c>
      <c r="I449" s="143">
        <v>2723</v>
      </c>
      <c r="J449" s="144">
        <f t="shared" si="115"/>
        <v>3.6948275862068964</v>
      </c>
      <c r="K449" s="143">
        <v>4179</v>
      </c>
      <c r="L449" s="144">
        <f t="shared" si="116"/>
        <v>0.53470437017994854</v>
      </c>
      <c r="M449" s="144">
        <f>IFERROR(K449/C449-1,"-")</f>
        <v>1.2240553485896752</v>
      </c>
    </row>
    <row r="450" spans="2:13" x14ac:dyDescent="0.25">
      <c r="B450" s="142" t="s">
        <v>144</v>
      </c>
      <c r="C450" s="143">
        <v>2561</v>
      </c>
      <c r="D450" s="144">
        <v>0.7589285714285714</v>
      </c>
      <c r="E450" s="143">
        <v>715</v>
      </c>
      <c r="F450" s="144">
        <f t="shared" si="113"/>
        <v>-0.72081218274111669</v>
      </c>
      <c r="G450" s="143">
        <v>815</v>
      </c>
      <c r="H450" s="144">
        <f t="shared" si="114"/>
        <v>0.13986013986013979</v>
      </c>
      <c r="I450" s="143">
        <v>3864</v>
      </c>
      <c r="J450" s="144">
        <f t="shared" si="115"/>
        <v>3.7411042944785278</v>
      </c>
      <c r="K450" s="143">
        <v>4973</v>
      </c>
      <c r="L450" s="144">
        <f t="shared" si="116"/>
        <v>0.28700828157349889</v>
      </c>
      <c r="M450" s="144">
        <f t="shared" ref="M450:M455" si="118">IFERROR(K450/C450-1,"-")</f>
        <v>0.94181960171807888</v>
      </c>
    </row>
    <row r="451" spans="2:13" x14ac:dyDescent="0.25">
      <c r="B451" s="142" t="s">
        <v>146</v>
      </c>
      <c r="C451" s="143">
        <v>5152</v>
      </c>
      <c r="D451" s="144">
        <v>1.2083154736390913</v>
      </c>
      <c r="E451" s="143">
        <v>0</v>
      </c>
      <c r="F451" s="144">
        <f t="shared" si="113"/>
        <v>-1</v>
      </c>
      <c r="G451" s="143">
        <v>1278</v>
      </c>
      <c r="H451" s="144" t="str">
        <f t="shared" si="114"/>
        <v>-</v>
      </c>
      <c r="I451" s="143">
        <v>7040</v>
      </c>
      <c r="J451" s="144">
        <f t="shared" si="115"/>
        <v>4.5086071987480434</v>
      </c>
      <c r="K451" s="143">
        <v>9879</v>
      </c>
      <c r="L451" s="144">
        <f t="shared" si="116"/>
        <v>0.4032670454545455</v>
      </c>
      <c r="M451" s="144">
        <f t="shared" si="118"/>
        <v>0.91750776397515521</v>
      </c>
    </row>
    <row r="452" spans="2:13" x14ac:dyDescent="0.25">
      <c r="B452" s="142" t="s">
        <v>148</v>
      </c>
      <c r="C452" s="143">
        <v>5371</v>
      </c>
      <c r="D452" s="144">
        <v>0.82687074829931984</v>
      </c>
      <c r="E452" s="143">
        <v>40</v>
      </c>
      <c r="F452" s="144">
        <f t="shared" si="113"/>
        <v>-0.99255259728169798</v>
      </c>
      <c r="G452" s="143">
        <v>1619</v>
      </c>
      <c r="H452" s="144">
        <f t="shared" si="114"/>
        <v>39.475000000000001</v>
      </c>
      <c r="I452" s="143">
        <v>8644</v>
      </c>
      <c r="J452" s="144">
        <f t="shared" si="115"/>
        <v>4.3390982087708458</v>
      </c>
      <c r="K452" s="143">
        <v>10077</v>
      </c>
      <c r="L452" s="144">
        <f t="shared" si="116"/>
        <v>0.16577973160573811</v>
      </c>
      <c r="M452" s="144">
        <f t="shared" si="118"/>
        <v>0.87618692980822943</v>
      </c>
    </row>
    <row r="453" spans="2:13" x14ac:dyDescent="0.25">
      <c r="B453" s="142" t="s">
        <v>150</v>
      </c>
      <c r="C453" s="143">
        <v>9135</v>
      </c>
      <c r="D453" s="144">
        <v>0.5184507978723405</v>
      </c>
      <c r="E453" s="143">
        <v>18</v>
      </c>
      <c r="F453" s="144">
        <f t="shared" si="113"/>
        <v>-0.99802955665024629</v>
      </c>
      <c r="G453" s="143">
        <v>3488</v>
      </c>
      <c r="H453" s="144">
        <f t="shared" si="114"/>
        <v>192.77777777777777</v>
      </c>
      <c r="I453" s="143">
        <v>13299</v>
      </c>
      <c r="J453" s="144">
        <f t="shared" si="115"/>
        <v>2.8127866972477062</v>
      </c>
      <c r="K453" s="143">
        <v>18440</v>
      </c>
      <c r="L453" s="144">
        <f t="shared" si="116"/>
        <v>0.38657041882848331</v>
      </c>
      <c r="M453" s="144">
        <f t="shared" si="118"/>
        <v>1.0186097427476737</v>
      </c>
    </row>
    <row r="454" spans="2:13" x14ac:dyDescent="0.25">
      <c r="B454" s="142" t="s">
        <v>152</v>
      </c>
      <c r="C454" s="143">
        <v>11879</v>
      </c>
      <c r="D454" s="144">
        <v>-1.1730449251247888E-2</v>
      </c>
      <c r="E454" s="143">
        <v>1306</v>
      </c>
      <c r="F454" s="144">
        <f t="shared" si="113"/>
        <v>-0.89005808569744926</v>
      </c>
      <c r="G454" s="143">
        <v>7522</v>
      </c>
      <c r="H454" s="144">
        <f t="shared" si="114"/>
        <v>4.7595712098009191</v>
      </c>
      <c r="I454" s="143">
        <v>17670</v>
      </c>
      <c r="J454" s="144">
        <f t="shared" si="115"/>
        <v>1.3491092794469557</v>
      </c>
      <c r="K454" s="143">
        <v>21572</v>
      </c>
      <c r="L454" s="144">
        <f t="shared" si="116"/>
        <v>0.22082625919637811</v>
      </c>
      <c r="M454" s="144">
        <f t="shared" si="118"/>
        <v>0.81597777590706277</v>
      </c>
    </row>
    <row r="455" spans="2:13" x14ac:dyDescent="0.25">
      <c r="B455" s="142" t="s">
        <v>154</v>
      </c>
      <c r="C455" s="143">
        <v>14934</v>
      </c>
      <c r="D455" s="144">
        <v>-0.24769533021006496</v>
      </c>
      <c r="E455" s="143">
        <v>4510</v>
      </c>
      <c r="F455" s="144">
        <f t="shared" si="113"/>
        <v>-0.69800455336815315</v>
      </c>
      <c r="G455" s="143">
        <v>13085</v>
      </c>
      <c r="H455" s="144">
        <f t="shared" si="114"/>
        <v>1.9013303769401331</v>
      </c>
      <c r="I455" s="143">
        <v>23894</v>
      </c>
      <c r="J455" s="144">
        <f t="shared" si="115"/>
        <v>0.82606037447458913</v>
      </c>
      <c r="K455" s="143">
        <v>28430</v>
      </c>
      <c r="L455" s="144">
        <f t="shared" si="116"/>
        <v>0.18983845316815939</v>
      </c>
      <c r="M455" s="144">
        <f t="shared" si="118"/>
        <v>0.90370965581893659</v>
      </c>
    </row>
    <row r="456" spans="2:13" x14ac:dyDescent="0.25">
      <c r="B456" s="142" t="s">
        <v>156</v>
      </c>
      <c r="C456" s="143">
        <v>12356</v>
      </c>
      <c r="D456" s="144">
        <v>0.18318490855118252</v>
      </c>
      <c r="E456" s="143">
        <v>3491</v>
      </c>
      <c r="F456" s="144">
        <f t="shared" si="113"/>
        <v>-0.71746519909355777</v>
      </c>
      <c r="G456" s="143">
        <v>10958</v>
      </c>
      <c r="H456" s="144">
        <f t="shared" si="114"/>
        <v>2.1389286737324551</v>
      </c>
      <c r="I456" s="143">
        <v>17551</v>
      </c>
      <c r="J456" s="144">
        <f t="shared" si="115"/>
        <v>0.60166088702317944</v>
      </c>
      <c r="K456" s="143"/>
      <c r="L456" s="144"/>
      <c r="M456" s="144"/>
    </row>
    <row r="457" spans="2:13" x14ac:dyDescent="0.25">
      <c r="B457" s="142" t="s">
        <v>158</v>
      </c>
      <c r="C457" s="143">
        <v>6020</v>
      </c>
      <c r="D457" s="144">
        <v>1.1324831739284451</v>
      </c>
      <c r="E457" s="143">
        <v>1498</v>
      </c>
      <c r="F457" s="144">
        <f t="shared" si="113"/>
        <v>-0.75116279069767444</v>
      </c>
      <c r="G457" s="143">
        <v>5128</v>
      </c>
      <c r="H457" s="144">
        <f t="shared" si="114"/>
        <v>2.423230974632844</v>
      </c>
      <c r="I457" s="143">
        <v>8601</v>
      </c>
      <c r="J457" s="144">
        <f t="shared" si="115"/>
        <v>0.67726209048361929</v>
      </c>
      <c r="K457" s="143"/>
      <c r="L457" s="144"/>
      <c r="M457" s="144"/>
    </row>
    <row r="458" spans="2:13" x14ac:dyDescent="0.25">
      <c r="B458" s="142" t="s">
        <v>160</v>
      </c>
      <c r="C458" s="143">
        <v>3441</v>
      </c>
      <c r="D458" s="144">
        <v>0.80251440544787855</v>
      </c>
      <c r="E458" s="143">
        <v>693</v>
      </c>
      <c r="F458" s="144">
        <f t="shared" si="113"/>
        <v>-0.79860505666957282</v>
      </c>
      <c r="G458" s="143">
        <v>4470</v>
      </c>
      <c r="H458" s="144">
        <f t="shared" si="114"/>
        <v>5.4502164502164501</v>
      </c>
      <c r="I458" s="143">
        <v>5930</v>
      </c>
      <c r="J458" s="144">
        <f t="shared" si="115"/>
        <v>0.32662192393736023</v>
      </c>
      <c r="K458" s="143"/>
      <c r="L458" s="144"/>
      <c r="M458" s="144"/>
    </row>
    <row r="459" spans="2:13" x14ac:dyDescent="0.25">
      <c r="B459" s="142" t="s">
        <v>162</v>
      </c>
      <c r="C459" s="143">
        <v>3477</v>
      </c>
      <c r="D459" s="144">
        <v>0.85045236828100057</v>
      </c>
      <c r="E459" s="143">
        <v>877</v>
      </c>
      <c r="F459" s="144">
        <f t="shared" si="113"/>
        <v>-0.74777106701179186</v>
      </c>
      <c r="G459" s="143">
        <v>3416</v>
      </c>
      <c r="H459" s="144">
        <f t="shared" si="114"/>
        <v>2.8950969213226911</v>
      </c>
      <c r="I459" s="143">
        <v>4755</v>
      </c>
      <c r="J459" s="144">
        <f t="shared" si="115"/>
        <v>0.39197892271662771</v>
      </c>
      <c r="K459" s="143"/>
      <c r="L459" s="144"/>
      <c r="M459" s="144"/>
    </row>
    <row r="460" spans="2:13" ht="15.75" x14ac:dyDescent="0.25">
      <c r="B460" s="145" t="s">
        <v>122</v>
      </c>
      <c r="C460" s="146">
        <v>78188</v>
      </c>
      <c r="D460" s="147">
        <v>0.20777916801828944</v>
      </c>
      <c r="E460" s="146">
        <v>18234</v>
      </c>
      <c r="F460" s="147">
        <f t="shared" si="113"/>
        <v>-0.76679285823911592</v>
      </c>
      <c r="G460" s="146">
        <v>53029</v>
      </c>
      <c r="H460" s="147">
        <f t="shared" si="114"/>
        <v>1.908248327300647</v>
      </c>
      <c r="I460" s="146">
        <v>116128</v>
      </c>
      <c r="J460" s="147">
        <f t="shared" si="115"/>
        <v>1.189896094589753</v>
      </c>
      <c r="K460" s="146">
        <v>102141</v>
      </c>
      <c r="L460" s="147">
        <v>0.28817898626578042</v>
      </c>
      <c r="M460" s="147">
        <v>0.93105078080689685</v>
      </c>
    </row>
    <row r="461" spans="2:13" ht="6" customHeight="1" x14ac:dyDescent="0.25"/>
    <row r="462" spans="2:13" x14ac:dyDescent="0.25">
      <c r="B462" s="49" t="s">
        <v>108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1"/>
      <c r="G463" s="121"/>
      <c r="I463" s="121"/>
      <c r="K463" s="121"/>
    </row>
    <row r="466" spans="2:14" ht="48.75" customHeight="1" thickBot="1" x14ac:dyDescent="0.3">
      <c r="B466" s="322" t="str">
        <f>CONCATENATE("Pernoctaciones realizadas por los procedentes de ",C468," en los establecimientos alojativos de Tenerife (hotel + apartamento)")</f>
        <v>Pernoctaciones realizadas por los procedentes de Polonia en los establecimientos alojativos de Tenerife (hotel + apartamento)</v>
      </c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1" t="s">
        <v>214</v>
      </c>
    </row>
    <row r="467" spans="2:14" ht="10.5" customHeight="1" thickBot="1" x14ac:dyDescent="0.3">
      <c r="B467" s="135"/>
      <c r="C467" s="136"/>
      <c r="D467" s="135"/>
      <c r="E467" s="135"/>
      <c r="F467" s="135"/>
      <c r="G467" s="135"/>
      <c r="H467" s="135"/>
      <c r="I467" s="135"/>
      <c r="J467" s="135"/>
      <c r="K467" s="4"/>
      <c r="L467" s="4"/>
      <c r="N467" s="1" t="s">
        <v>215</v>
      </c>
    </row>
    <row r="468" spans="2:14" ht="22.5" thickTop="1" thickBot="1" x14ac:dyDescent="0.3">
      <c r="B468" s="150" t="str">
        <f>C468</f>
        <v>Polonia</v>
      </c>
      <c r="C468" s="332" t="s">
        <v>230</v>
      </c>
      <c r="D468" s="333"/>
      <c r="E468" s="333"/>
      <c r="F468" s="333"/>
      <c r="G468" s="333"/>
      <c r="H468" s="333"/>
      <c r="I468" s="333"/>
      <c r="J468" s="333"/>
      <c r="K468" s="333"/>
      <c r="L468" s="333"/>
      <c r="M468" s="334"/>
    </row>
    <row r="469" spans="2:14" ht="22.5" thickTop="1" thickBot="1" x14ac:dyDescent="0.3">
      <c r="B469" s="13"/>
      <c r="C469" s="335">
        <v>2019</v>
      </c>
      <c r="D469" s="336"/>
      <c r="E469" s="337">
        <v>2020</v>
      </c>
      <c r="F469" s="336"/>
      <c r="G469" s="337">
        <v>2021</v>
      </c>
      <c r="H469" s="336"/>
      <c r="I469" s="337">
        <v>2022</v>
      </c>
      <c r="J469" s="336"/>
      <c r="K469" s="337">
        <v>2023</v>
      </c>
      <c r="L469" s="338"/>
      <c r="M469" s="339"/>
    </row>
    <row r="470" spans="2:14" ht="16.5" thickTop="1" thickBot="1" x14ac:dyDescent="0.3">
      <c r="B470" s="16"/>
      <c r="C470" s="138" t="s">
        <v>136</v>
      </c>
      <c r="D470" s="139" t="str">
        <f>CONCATENATE("var. ",RIGHT(C469,2),"/",RIGHT(C469-1,2))</f>
        <v>var. 19/18</v>
      </c>
      <c r="E470" s="140" t="s">
        <v>136</v>
      </c>
      <c r="F470" s="139" t="str">
        <f>CONCATENATE("var. ",RIGHT(E469,2),"/",RIGHT(E469-1,2))</f>
        <v>var. 20/19</v>
      </c>
      <c r="G470" s="140" t="s">
        <v>136</v>
      </c>
      <c r="H470" s="139" t="s">
        <v>526</v>
      </c>
      <c r="I470" s="140" t="s">
        <v>136</v>
      </c>
      <c r="J470" s="139" t="s">
        <v>137</v>
      </c>
      <c r="K470" s="140" t="s">
        <v>136</v>
      </c>
      <c r="L470" s="139" t="s">
        <v>537</v>
      </c>
      <c r="M470" s="139" t="s">
        <v>528</v>
      </c>
    </row>
    <row r="471" spans="2:14" x14ac:dyDescent="0.25">
      <c r="B471" s="142" t="s">
        <v>140</v>
      </c>
      <c r="C471" s="143">
        <v>26105</v>
      </c>
      <c r="D471" s="144">
        <v>-2.7819156859824168E-2</v>
      </c>
      <c r="E471" s="143">
        <v>36486</v>
      </c>
      <c r="F471" s="144">
        <f t="shared" ref="F471:F483" si="119">IFERROR(E471/C471-1,"-")</f>
        <v>0.39766328289599695</v>
      </c>
      <c r="G471" s="143">
        <v>17064</v>
      </c>
      <c r="H471" s="144">
        <f t="shared" ref="H471:H483" si="120">IFERROR(G471/E471-1,"-")</f>
        <v>-0.5323137641835225</v>
      </c>
      <c r="I471" s="143">
        <v>54906</v>
      </c>
      <c r="J471" s="144">
        <f t="shared" ref="J471:J483" si="121">IFERROR(I471/G471-1,"-")</f>
        <v>2.2176511954992968</v>
      </c>
      <c r="K471" s="143">
        <v>66131</v>
      </c>
      <c r="L471" s="144">
        <f t="shared" ref="L471:L478" si="122">IFERROR(K471/I471-1,"-")</f>
        <v>0.20444031617673852</v>
      </c>
      <c r="M471" s="144">
        <f t="shared" ref="M471" si="123">K471/C471-1</f>
        <v>1.5332694886037159</v>
      </c>
    </row>
    <row r="472" spans="2:14" x14ac:dyDescent="0.25">
      <c r="B472" s="142" t="s">
        <v>142</v>
      </c>
      <c r="C472" s="143">
        <v>26973</v>
      </c>
      <c r="D472" s="144">
        <v>1.6200128094036037E-2</v>
      </c>
      <c r="E472" s="143">
        <v>43714</v>
      </c>
      <c r="F472" s="144">
        <f t="shared" si="119"/>
        <v>0.62065769473176879</v>
      </c>
      <c r="G472" s="143">
        <v>12103</v>
      </c>
      <c r="H472" s="144">
        <f t="shared" si="120"/>
        <v>-0.72313217733449231</v>
      </c>
      <c r="I472" s="143">
        <v>51776</v>
      </c>
      <c r="J472" s="144">
        <f t="shared" si="121"/>
        <v>3.2779476162934813</v>
      </c>
      <c r="K472" s="143">
        <v>66015</v>
      </c>
      <c r="L472" s="144">
        <f t="shared" si="122"/>
        <v>0.27501158838071693</v>
      </c>
      <c r="M472" s="144">
        <f>IFERROR(K472/C472-1,"-")</f>
        <v>1.4474474474474475</v>
      </c>
    </row>
    <row r="473" spans="2:14" x14ac:dyDescent="0.25">
      <c r="B473" s="142" t="s">
        <v>144</v>
      </c>
      <c r="C473" s="143">
        <v>28004</v>
      </c>
      <c r="D473" s="144">
        <v>3.9726739437142555E-2</v>
      </c>
      <c r="E473" s="143">
        <v>14635</v>
      </c>
      <c r="F473" s="144">
        <f t="shared" si="119"/>
        <v>-0.47739608627338947</v>
      </c>
      <c r="G473" s="143">
        <v>15648</v>
      </c>
      <c r="H473" s="144">
        <f t="shared" si="120"/>
        <v>6.9217628971643297E-2</v>
      </c>
      <c r="I473" s="143">
        <v>40134</v>
      </c>
      <c r="J473" s="144">
        <f t="shared" si="121"/>
        <v>1.5648006134969323</v>
      </c>
      <c r="K473" s="143">
        <v>51192</v>
      </c>
      <c r="L473" s="144">
        <f t="shared" si="122"/>
        <v>0.27552698460158465</v>
      </c>
      <c r="M473" s="144">
        <f t="shared" ref="M473:M478" si="124">IFERROR(K473/C473-1,"-")</f>
        <v>0.82802456791886869</v>
      </c>
    </row>
    <row r="474" spans="2:14" x14ac:dyDescent="0.25">
      <c r="B474" s="142" t="s">
        <v>146</v>
      </c>
      <c r="C474" s="143">
        <v>29381</v>
      </c>
      <c r="D474" s="144">
        <v>-7.4380946380190327E-2</v>
      </c>
      <c r="E474" s="143">
        <v>0</v>
      </c>
      <c r="F474" s="144">
        <f t="shared" si="119"/>
        <v>-1</v>
      </c>
      <c r="G474" s="143">
        <v>18421</v>
      </c>
      <c r="H474" s="144" t="str">
        <f t="shared" si="120"/>
        <v>-</v>
      </c>
      <c r="I474" s="143">
        <v>40865</v>
      </c>
      <c r="J474" s="144">
        <f t="shared" si="121"/>
        <v>1.2183920525487215</v>
      </c>
      <c r="K474" s="143">
        <v>52466</v>
      </c>
      <c r="L474" s="144">
        <f t="shared" si="122"/>
        <v>0.28388596598556215</v>
      </c>
      <c r="M474" s="144">
        <f t="shared" si="124"/>
        <v>0.78571185459991155</v>
      </c>
    </row>
    <row r="475" spans="2:14" x14ac:dyDescent="0.25">
      <c r="B475" s="142" t="s">
        <v>148</v>
      </c>
      <c r="C475" s="143">
        <v>27634</v>
      </c>
      <c r="D475" s="144">
        <v>-0.25663097864098561</v>
      </c>
      <c r="E475" s="143">
        <v>5</v>
      </c>
      <c r="F475" s="144">
        <f t="shared" si="119"/>
        <v>-0.9998190634725338</v>
      </c>
      <c r="G475" s="143">
        <v>23250</v>
      </c>
      <c r="H475" s="144">
        <f t="shared" si="120"/>
        <v>4649</v>
      </c>
      <c r="I475" s="143">
        <v>50794</v>
      </c>
      <c r="J475" s="144">
        <f t="shared" si="121"/>
        <v>1.1846881720430109</v>
      </c>
      <c r="K475" s="143">
        <v>52494</v>
      </c>
      <c r="L475" s="144">
        <f t="shared" si="122"/>
        <v>3.3468519903925742E-2</v>
      </c>
      <c r="M475" s="144">
        <f t="shared" si="124"/>
        <v>0.89961641456177177</v>
      </c>
    </row>
    <row r="476" spans="2:14" x14ac:dyDescent="0.25">
      <c r="B476" s="142" t="s">
        <v>150</v>
      </c>
      <c r="C476" s="143">
        <v>34296</v>
      </c>
      <c r="D476" s="144">
        <v>-0.26457091392546206</v>
      </c>
      <c r="E476" s="143">
        <v>58</v>
      </c>
      <c r="F476" s="144">
        <f t="shared" si="119"/>
        <v>-0.99830884068112902</v>
      </c>
      <c r="G476" s="143">
        <v>28910</v>
      </c>
      <c r="H476" s="144">
        <f t="shared" si="120"/>
        <v>497.44827586206895</v>
      </c>
      <c r="I476" s="143">
        <v>52458</v>
      </c>
      <c r="J476" s="144">
        <f t="shared" si="121"/>
        <v>0.81452784503631959</v>
      </c>
      <c r="K476" s="143">
        <v>60496</v>
      </c>
      <c r="L476" s="144">
        <f t="shared" si="122"/>
        <v>0.15322734377978575</v>
      </c>
      <c r="M476" s="144">
        <f t="shared" si="124"/>
        <v>0.76393748542104034</v>
      </c>
    </row>
    <row r="477" spans="2:14" x14ac:dyDescent="0.25">
      <c r="B477" s="142" t="s">
        <v>152</v>
      </c>
      <c r="C477" s="143">
        <v>39742</v>
      </c>
      <c r="D477" s="144">
        <v>-0.1595042720582015</v>
      </c>
      <c r="E477" s="143">
        <v>14791</v>
      </c>
      <c r="F477" s="144">
        <f t="shared" si="119"/>
        <v>-0.62782446781742229</v>
      </c>
      <c r="G477" s="143">
        <v>60069</v>
      </c>
      <c r="H477" s="144">
        <f t="shared" si="120"/>
        <v>3.0611858562639442</v>
      </c>
      <c r="I477" s="143">
        <v>75227</v>
      </c>
      <c r="J477" s="144">
        <f t="shared" si="121"/>
        <v>0.25234313872380087</v>
      </c>
      <c r="K477" s="143">
        <v>82591</v>
      </c>
      <c r="L477" s="144">
        <f t="shared" si="122"/>
        <v>9.7890385101093935E-2</v>
      </c>
      <c r="M477" s="144">
        <f t="shared" si="124"/>
        <v>1.0781792562025063</v>
      </c>
    </row>
    <row r="478" spans="2:14" x14ac:dyDescent="0.25">
      <c r="B478" s="142" t="s">
        <v>154</v>
      </c>
      <c r="C478" s="143">
        <v>41905</v>
      </c>
      <c r="D478" s="144">
        <v>-9.1056981107520141E-2</v>
      </c>
      <c r="E478" s="143">
        <v>30805</v>
      </c>
      <c r="F478" s="144">
        <f t="shared" si="119"/>
        <v>-0.26488485860875788</v>
      </c>
      <c r="G478" s="143">
        <v>61305</v>
      </c>
      <c r="H478" s="144">
        <f t="shared" si="120"/>
        <v>0.99009900990099009</v>
      </c>
      <c r="I478" s="143">
        <v>68394</v>
      </c>
      <c r="J478" s="144">
        <f t="shared" si="121"/>
        <v>0.11563494005382924</v>
      </c>
      <c r="K478" s="143">
        <v>70554</v>
      </c>
      <c r="L478" s="144">
        <f t="shared" si="122"/>
        <v>3.158171769453455E-2</v>
      </c>
      <c r="M478" s="144">
        <f t="shared" si="124"/>
        <v>0.68366543371912658</v>
      </c>
    </row>
    <row r="479" spans="2:14" x14ac:dyDescent="0.25">
      <c r="B479" s="142" t="s">
        <v>156</v>
      </c>
      <c r="C479" s="143">
        <v>36590</v>
      </c>
      <c r="D479" s="144">
        <v>-0.17736459902425861</v>
      </c>
      <c r="E479" s="143">
        <v>14680</v>
      </c>
      <c r="F479" s="144">
        <f t="shared" si="119"/>
        <v>-0.59879748565181745</v>
      </c>
      <c r="G479" s="143">
        <v>55509</v>
      </c>
      <c r="H479" s="144">
        <f t="shared" si="120"/>
        <v>2.781267029972752</v>
      </c>
      <c r="I479" s="143">
        <v>61304</v>
      </c>
      <c r="J479" s="144">
        <f t="shared" si="121"/>
        <v>0.10439748509250757</v>
      </c>
      <c r="K479" s="143"/>
      <c r="L479" s="144"/>
      <c r="M479" s="144"/>
    </row>
    <row r="480" spans="2:14" x14ac:dyDescent="0.25">
      <c r="B480" s="142" t="s">
        <v>158</v>
      </c>
      <c r="C480" s="143">
        <v>30591</v>
      </c>
      <c r="D480" s="144">
        <v>9.1044037605145789E-3</v>
      </c>
      <c r="E480" s="143">
        <v>14802</v>
      </c>
      <c r="F480" s="144">
        <f t="shared" si="119"/>
        <v>-0.51613219574384628</v>
      </c>
      <c r="G480" s="143">
        <v>38024</v>
      </c>
      <c r="H480" s="144">
        <f t="shared" si="120"/>
        <v>1.5688420483718417</v>
      </c>
      <c r="I480" s="143">
        <v>50955</v>
      </c>
      <c r="J480" s="144">
        <f t="shared" si="121"/>
        <v>0.34007468966968224</v>
      </c>
      <c r="K480" s="143"/>
      <c r="L480" s="144"/>
      <c r="M480" s="144"/>
    </row>
    <row r="481" spans="2:14" x14ac:dyDescent="0.25">
      <c r="B481" s="142" t="s">
        <v>160</v>
      </c>
      <c r="C481" s="143">
        <v>27523</v>
      </c>
      <c r="D481" s="144">
        <v>0.19162661817552062</v>
      </c>
      <c r="E481" s="143">
        <v>14022</v>
      </c>
      <c r="F481" s="144">
        <f t="shared" si="119"/>
        <v>-0.49053518875122626</v>
      </c>
      <c r="G481" s="143">
        <v>39045</v>
      </c>
      <c r="H481" s="144">
        <f t="shared" si="120"/>
        <v>1.7845528455284554</v>
      </c>
      <c r="I481" s="143">
        <v>45432</v>
      </c>
      <c r="J481" s="144">
        <f t="shared" si="121"/>
        <v>0.16358048405685754</v>
      </c>
      <c r="K481" s="143"/>
      <c r="L481" s="144"/>
      <c r="M481" s="144"/>
    </row>
    <row r="482" spans="2:14" x14ac:dyDescent="0.25">
      <c r="B482" s="142" t="s">
        <v>162</v>
      </c>
      <c r="C482" s="143">
        <v>29928</v>
      </c>
      <c r="D482" s="144">
        <v>0.18161718256475057</v>
      </c>
      <c r="E482" s="143">
        <v>18225</v>
      </c>
      <c r="F482" s="144">
        <f t="shared" si="119"/>
        <v>-0.39103849238171617</v>
      </c>
      <c r="G482" s="143">
        <v>45443</v>
      </c>
      <c r="H482" s="144">
        <f t="shared" si="120"/>
        <v>1.4934430727023318</v>
      </c>
      <c r="I482" s="143">
        <v>46229</v>
      </c>
      <c r="J482" s="144">
        <f t="shared" si="121"/>
        <v>1.7296393283894096E-2</v>
      </c>
      <c r="K482" s="143"/>
      <c r="L482" s="144"/>
      <c r="M482" s="144"/>
    </row>
    <row r="483" spans="2:14" ht="15.75" x14ac:dyDescent="0.25">
      <c r="B483" s="145" t="s">
        <v>122</v>
      </c>
      <c r="C483" s="146">
        <v>378672</v>
      </c>
      <c r="D483" s="147">
        <v>-8.1973889959634949E-2</v>
      </c>
      <c r="E483" s="146">
        <v>202223</v>
      </c>
      <c r="F483" s="147">
        <f t="shared" si="119"/>
        <v>-0.46596790890269146</v>
      </c>
      <c r="G483" s="146">
        <v>414791</v>
      </c>
      <c r="H483" s="147">
        <f t="shared" si="120"/>
        <v>1.0511563966512218</v>
      </c>
      <c r="I483" s="146">
        <v>638474</v>
      </c>
      <c r="J483" s="147">
        <f t="shared" si="121"/>
        <v>0.53926676326149803</v>
      </c>
      <c r="K483" s="146">
        <v>501939</v>
      </c>
      <c r="L483" s="147">
        <v>0.15506703424660695</v>
      </c>
      <c r="M483" s="147">
        <v>0.97582664147378373</v>
      </c>
    </row>
    <row r="484" spans="2:14" ht="6" customHeight="1" x14ac:dyDescent="0.25"/>
    <row r="485" spans="2:14" x14ac:dyDescent="0.25">
      <c r="B485" s="49" t="s">
        <v>108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1"/>
      <c r="G486" s="121"/>
      <c r="I486" s="121"/>
      <c r="K486" s="121"/>
    </row>
    <row r="493" spans="2:14" ht="48.75" customHeight="1" thickBot="1" x14ac:dyDescent="0.3">
      <c r="B493" s="322" t="str">
        <f>CONCATENATE("Pernoctaciones realizadas por los procedentes de ",C495," en los establecimientos alojativos de Tenerife (hotel + apartamento)")</f>
        <v>Pernoctaciones realizadas por los procedentes de Islandia en los establecimientos alojativos de Tenerife (hotel + apartamento)</v>
      </c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1" t="s">
        <v>214</v>
      </c>
    </row>
    <row r="494" spans="2:14" ht="10.5" customHeight="1" thickBot="1" x14ac:dyDescent="0.3">
      <c r="B494" s="135"/>
      <c r="C494" s="136"/>
      <c r="D494" s="135"/>
      <c r="E494" s="135"/>
      <c r="F494" s="135"/>
      <c r="G494" s="135"/>
      <c r="H494" s="135"/>
      <c r="I494" s="135"/>
      <c r="J494" s="135"/>
      <c r="K494" s="4"/>
      <c r="L494" s="4"/>
      <c r="N494" s="1" t="s">
        <v>215</v>
      </c>
    </row>
    <row r="495" spans="2:14" ht="22.5" thickTop="1" thickBot="1" x14ac:dyDescent="0.3">
      <c r="B495" s="150" t="str">
        <f>C495</f>
        <v>Islandia</v>
      </c>
      <c r="C495" s="332" t="s">
        <v>232</v>
      </c>
      <c r="D495" s="333"/>
      <c r="E495" s="333"/>
      <c r="F495" s="333"/>
      <c r="G495" s="333"/>
      <c r="H495" s="333"/>
      <c r="I495" s="333"/>
      <c r="J495" s="333"/>
      <c r="K495" s="333"/>
      <c r="L495" s="333"/>
      <c r="M495" s="334"/>
    </row>
    <row r="496" spans="2:14" ht="22.5" thickTop="1" thickBot="1" x14ac:dyDescent="0.3">
      <c r="B496" s="13"/>
      <c r="C496" s="335">
        <v>2019</v>
      </c>
      <c r="D496" s="336"/>
      <c r="E496" s="337">
        <v>2020</v>
      </c>
      <c r="F496" s="336"/>
      <c r="G496" s="337">
        <v>2021</v>
      </c>
      <c r="H496" s="336"/>
      <c r="I496" s="337">
        <v>2022</v>
      </c>
      <c r="J496" s="336"/>
      <c r="K496" s="337">
        <v>2023</v>
      </c>
      <c r="L496" s="338"/>
      <c r="M496" s="339"/>
    </row>
    <row r="497" spans="2:13" ht="16.5" thickTop="1" thickBot="1" x14ac:dyDescent="0.3">
      <c r="B497" s="16"/>
      <c r="C497" s="138" t="s">
        <v>136</v>
      </c>
      <c r="D497" s="139" t="str">
        <f>CONCATENATE("var. ",RIGHT(C496,2),"/",RIGHT(C496-1,2))</f>
        <v>var. 19/18</v>
      </c>
      <c r="E497" s="140" t="s">
        <v>136</v>
      </c>
      <c r="F497" s="139" t="str">
        <f>CONCATENATE("var. ",RIGHT(E496,2),"/",RIGHT(E496-1,2))</f>
        <v>var. 20/19</v>
      </c>
      <c r="G497" s="140" t="s">
        <v>136</v>
      </c>
      <c r="H497" s="139" t="s">
        <v>526</v>
      </c>
      <c r="I497" s="140" t="s">
        <v>136</v>
      </c>
      <c r="J497" s="139" t="s">
        <v>137</v>
      </c>
      <c r="K497" s="140" t="s">
        <v>136</v>
      </c>
      <c r="L497" s="139" t="s">
        <v>537</v>
      </c>
      <c r="M497" s="139" t="s">
        <v>528</v>
      </c>
    </row>
    <row r="498" spans="2:13" x14ac:dyDescent="0.25">
      <c r="B498" s="142" t="s">
        <v>140</v>
      </c>
      <c r="C498" s="143">
        <v>18154</v>
      </c>
      <c r="D498" s="144">
        <v>0.15564326182443189</v>
      </c>
      <c r="E498" s="143">
        <v>28374</v>
      </c>
      <c r="F498" s="144">
        <f t="shared" ref="F498:F510" si="125">IFERROR(E498/C498-1,"-")</f>
        <v>0.56296133083617939</v>
      </c>
      <c r="G498" s="143">
        <v>641</v>
      </c>
      <c r="H498" s="144">
        <f t="shared" ref="H498:H510" si="126">IFERROR(G498/E498-1,"-")</f>
        <v>-0.97740889546768173</v>
      </c>
      <c r="I498" s="143">
        <v>39108</v>
      </c>
      <c r="J498" s="144">
        <f t="shared" ref="J498:J510" si="127">IFERROR(I498/G498-1,"-")</f>
        <v>60.010920436817472</v>
      </c>
      <c r="K498" s="143">
        <v>47643</v>
      </c>
      <c r="L498" s="144">
        <f t="shared" ref="L498:L505" si="128">IFERROR(K498/I498-1,"-")</f>
        <v>0.21824179196072424</v>
      </c>
      <c r="M498" s="144">
        <f t="shared" ref="M498" si="129">K498/C498-1</f>
        <v>1.6243803018618488</v>
      </c>
    </row>
    <row r="499" spans="2:13" x14ac:dyDescent="0.25">
      <c r="B499" s="142" t="s">
        <v>142</v>
      </c>
      <c r="C499" s="143">
        <v>22843</v>
      </c>
      <c r="D499" s="144">
        <v>3.6245690437307188E-2</v>
      </c>
      <c r="E499" s="143">
        <v>29621</v>
      </c>
      <c r="F499" s="144">
        <f t="shared" si="125"/>
        <v>0.29672109617826026</v>
      </c>
      <c r="G499" s="143">
        <v>2355</v>
      </c>
      <c r="H499" s="144">
        <f t="shared" si="126"/>
        <v>-0.92049559434185202</v>
      </c>
      <c r="I499" s="143">
        <v>38347</v>
      </c>
      <c r="J499" s="144">
        <f t="shared" si="127"/>
        <v>15.283227176220805</v>
      </c>
      <c r="K499" s="143">
        <v>52489</v>
      </c>
      <c r="L499" s="144">
        <f t="shared" si="128"/>
        <v>0.36879025738649696</v>
      </c>
      <c r="M499" s="144">
        <f>IFERROR(K499/C499-1,"-")</f>
        <v>1.2978155233550761</v>
      </c>
    </row>
    <row r="500" spans="2:13" x14ac:dyDescent="0.25">
      <c r="B500" s="142" t="s">
        <v>144</v>
      </c>
      <c r="C500" s="143">
        <v>29297</v>
      </c>
      <c r="D500" s="144">
        <v>5.3053448833614958E-2</v>
      </c>
      <c r="E500" s="143">
        <v>16629</v>
      </c>
      <c r="F500" s="144">
        <f t="shared" si="125"/>
        <v>-0.43239922176332046</v>
      </c>
      <c r="G500" s="143">
        <v>3075</v>
      </c>
      <c r="H500" s="144">
        <f t="shared" si="126"/>
        <v>-0.81508208551326</v>
      </c>
      <c r="I500" s="143">
        <v>51161</v>
      </c>
      <c r="J500" s="144">
        <f t="shared" si="127"/>
        <v>15.637723577235771</v>
      </c>
      <c r="K500" s="143">
        <v>51280</v>
      </c>
      <c r="L500" s="144">
        <f t="shared" si="128"/>
        <v>2.3259905005765802E-3</v>
      </c>
      <c r="M500" s="144">
        <f t="shared" ref="M500:M505" si="130">IFERROR(K500/C500-1,"-")</f>
        <v>0.75034986517390867</v>
      </c>
    </row>
    <row r="501" spans="2:13" x14ac:dyDescent="0.25">
      <c r="B501" s="142" t="s">
        <v>146</v>
      </c>
      <c r="C501" s="143">
        <v>22568</v>
      </c>
      <c r="D501" s="144">
        <v>0.21021021021021014</v>
      </c>
      <c r="E501" s="143">
        <v>0</v>
      </c>
      <c r="F501" s="144">
        <f t="shared" si="125"/>
        <v>-1</v>
      </c>
      <c r="G501" s="143">
        <v>2268</v>
      </c>
      <c r="H501" s="144" t="str">
        <f t="shared" si="126"/>
        <v>-</v>
      </c>
      <c r="I501" s="143">
        <v>53172</v>
      </c>
      <c r="J501" s="144">
        <f t="shared" si="127"/>
        <v>22.444444444444443</v>
      </c>
      <c r="K501" s="143">
        <v>52484</v>
      </c>
      <c r="L501" s="144">
        <f t="shared" si="128"/>
        <v>-1.2939140901226165E-2</v>
      </c>
      <c r="M501" s="144">
        <f t="shared" si="130"/>
        <v>1.325593761077632</v>
      </c>
    </row>
    <row r="502" spans="2:13" x14ac:dyDescent="0.25">
      <c r="B502" s="142" t="s">
        <v>148</v>
      </c>
      <c r="C502" s="143">
        <v>12149</v>
      </c>
      <c r="D502" s="144">
        <v>-0.12471181556195965</v>
      </c>
      <c r="E502" s="143">
        <v>0</v>
      </c>
      <c r="F502" s="144">
        <f t="shared" si="125"/>
        <v>-1</v>
      </c>
      <c r="G502" s="143">
        <v>3390</v>
      </c>
      <c r="H502" s="144" t="str">
        <f t="shared" si="126"/>
        <v>-</v>
      </c>
      <c r="I502" s="143">
        <v>27614</v>
      </c>
      <c r="J502" s="144">
        <f t="shared" si="127"/>
        <v>7.1457227138643074</v>
      </c>
      <c r="K502" s="143">
        <v>27615</v>
      </c>
      <c r="L502" s="144">
        <f t="shared" si="128"/>
        <v>3.6213514883698394E-5</v>
      </c>
      <c r="M502" s="144">
        <f t="shared" si="130"/>
        <v>1.2730265865503334</v>
      </c>
    </row>
    <row r="503" spans="2:13" x14ac:dyDescent="0.25">
      <c r="B503" s="142" t="s">
        <v>150</v>
      </c>
      <c r="C503" s="143">
        <v>24134</v>
      </c>
      <c r="D503" s="144">
        <v>0.27612098138747876</v>
      </c>
      <c r="E503" s="143">
        <v>4</v>
      </c>
      <c r="F503" s="144">
        <f t="shared" si="125"/>
        <v>-0.99983425872213472</v>
      </c>
      <c r="G503" s="143">
        <v>8191</v>
      </c>
      <c r="H503" s="144">
        <f t="shared" si="126"/>
        <v>2046.75</v>
      </c>
      <c r="I503" s="143">
        <v>39955</v>
      </c>
      <c r="J503" s="144">
        <f t="shared" si="127"/>
        <v>3.8779147845195947</v>
      </c>
      <c r="K503" s="143">
        <v>41468</v>
      </c>
      <c r="L503" s="144">
        <f t="shared" si="128"/>
        <v>3.7867601051182476E-2</v>
      </c>
      <c r="M503" s="144">
        <f t="shared" si="130"/>
        <v>0.71823982762907113</v>
      </c>
    </row>
    <row r="504" spans="2:13" x14ac:dyDescent="0.25">
      <c r="B504" s="142" t="s">
        <v>152</v>
      </c>
      <c r="C504" s="143">
        <v>22827</v>
      </c>
      <c r="D504" s="144">
        <v>0.18385022300591225</v>
      </c>
      <c r="E504" s="143">
        <v>756</v>
      </c>
      <c r="F504" s="144">
        <f t="shared" si="125"/>
        <v>-0.96688132474701016</v>
      </c>
      <c r="G504" s="143">
        <v>24239</v>
      </c>
      <c r="H504" s="144">
        <f t="shared" si="126"/>
        <v>31.06216931216931</v>
      </c>
      <c r="I504" s="143">
        <v>53326</v>
      </c>
      <c r="J504" s="144">
        <f t="shared" si="127"/>
        <v>1.2000082511654773</v>
      </c>
      <c r="K504" s="143">
        <v>49357</v>
      </c>
      <c r="L504" s="144">
        <f t="shared" si="128"/>
        <v>-7.4428983985297958E-2</v>
      </c>
      <c r="M504" s="144">
        <f t="shared" si="130"/>
        <v>1.1622201778595525</v>
      </c>
    </row>
    <row r="505" spans="2:13" x14ac:dyDescent="0.25">
      <c r="B505" s="142" t="s">
        <v>154</v>
      </c>
      <c r="C505" s="143">
        <v>18170</v>
      </c>
      <c r="D505" s="144">
        <v>-0.1161591594513085</v>
      </c>
      <c r="E505" s="143">
        <v>2120</v>
      </c>
      <c r="F505" s="144">
        <f t="shared" si="125"/>
        <v>-0.88332416070445785</v>
      </c>
      <c r="G505" s="143">
        <v>17534</v>
      </c>
      <c r="H505" s="144">
        <f t="shared" si="126"/>
        <v>7.2707547169811324</v>
      </c>
      <c r="I505" s="143">
        <v>33393</v>
      </c>
      <c r="J505" s="144">
        <f t="shared" si="127"/>
        <v>0.90447131287783744</v>
      </c>
      <c r="K505" s="143">
        <v>26897</v>
      </c>
      <c r="L505" s="144">
        <f t="shared" si="128"/>
        <v>-0.19453178809930227</v>
      </c>
      <c r="M505" s="144">
        <f t="shared" si="130"/>
        <v>0.48029719317556419</v>
      </c>
    </row>
    <row r="506" spans="2:13" x14ac:dyDescent="0.25">
      <c r="B506" s="142" t="s">
        <v>156</v>
      </c>
      <c r="C506" s="143">
        <v>13208</v>
      </c>
      <c r="D506" s="144">
        <v>-8.2905152062213605E-2</v>
      </c>
      <c r="E506" s="143">
        <v>68</v>
      </c>
      <c r="F506" s="144">
        <f t="shared" si="125"/>
        <v>-0.99485160508782555</v>
      </c>
      <c r="G506" s="143">
        <v>22069</v>
      </c>
      <c r="H506" s="144">
        <f t="shared" si="126"/>
        <v>323.54411764705884</v>
      </c>
      <c r="I506" s="143">
        <v>29518</v>
      </c>
      <c r="J506" s="144">
        <f t="shared" si="127"/>
        <v>0.33753228510580446</v>
      </c>
      <c r="K506" s="143"/>
      <c r="L506" s="144"/>
      <c r="M506" s="144"/>
    </row>
    <row r="507" spans="2:13" x14ac:dyDescent="0.25">
      <c r="B507" s="142" t="s">
        <v>158</v>
      </c>
      <c r="C507" s="143">
        <v>23675</v>
      </c>
      <c r="D507" s="144">
        <v>0.17505459598967632</v>
      </c>
      <c r="E507" s="143">
        <v>100</v>
      </c>
      <c r="F507" s="144">
        <f t="shared" si="125"/>
        <v>-0.9957761351636748</v>
      </c>
      <c r="G507" s="143">
        <v>43216</v>
      </c>
      <c r="H507" s="144">
        <f t="shared" si="126"/>
        <v>431.16</v>
      </c>
      <c r="I507" s="143">
        <v>51495</v>
      </c>
      <c r="J507" s="144">
        <f t="shared" si="127"/>
        <v>0.19157256571640136</v>
      </c>
      <c r="K507" s="143"/>
      <c r="L507" s="144"/>
      <c r="M507" s="144"/>
    </row>
    <row r="508" spans="2:13" x14ac:dyDescent="0.25">
      <c r="B508" s="142" t="s">
        <v>160</v>
      </c>
      <c r="C508" s="143">
        <v>22588</v>
      </c>
      <c r="D508" s="144">
        <v>0.33238954757270101</v>
      </c>
      <c r="E508" s="143">
        <v>61</v>
      </c>
      <c r="F508" s="144">
        <f t="shared" si="125"/>
        <v>-0.9972994510359483</v>
      </c>
      <c r="G508" s="143">
        <v>32925</v>
      </c>
      <c r="H508" s="144">
        <f t="shared" si="126"/>
        <v>538.75409836065569</v>
      </c>
      <c r="I508" s="143">
        <v>34307</v>
      </c>
      <c r="J508" s="144">
        <f t="shared" si="127"/>
        <v>4.1974183750949079E-2</v>
      </c>
      <c r="K508" s="143"/>
      <c r="L508" s="144"/>
      <c r="M508" s="144"/>
    </row>
    <row r="509" spans="2:13" x14ac:dyDescent="0.25">
      <c r="B509" s="142" t="s">
        <v>162</v>
      </c>
      <c r="C509" s="143">
        <v>21362</v>
      </c>
      <c r="D509" s="144">
        <v>4.4341236861403122E-2</v>
      </c>
      <c r="E509" s="143">
        <v>260</v>
      </c>
      <c r="F509" s="144">
        <f t="shared" si="125"/>
        <v>-0.98782885497612583</v>
      </c>
      <c r="G509" s="143">
        <v>37921</v>
      </c>
      <c r="H509" s="144">
        <f t="shared" si="126"/>
        <v>144.85</v>
      </c>
      <c r="I509" s="143">
        <v>43398</v>
      </c>
      <c r="J509" s="144">
        <f t="shared" si="127"/>
        <v>0.14443184515176277</v>
      </c>
      <c r="K509" s="143"/>
      <c r="L509" s="144"/>
      <c r="M509" s="144"/>
    </row>
    <row r="510" spans="2:13" ht="15.75" x14ac:dyDescent="0.25">
      <c r="B510" s="145" t="s">
        <v>122</v>
      </c>
      <c r="C510" s="146">
        <v>250975</v>
      </c>
      <c r="D510" s="147">
        <v>9.6861178609513487E-2</v>
      </c>
      <c r="E510" s="146">
        <v>77993</v>
      </c>
      <c r="F510" s="147">
        <f t="shared" si="125"/>
        <v>-0.68923996413985456</v>
      </c>
      <c r="G510" s="146">
        <v>197824</v>
      </c>
      <c r="H510" s="147">
        <f t="shared" si="126"/>
        <v>1.5364327567858655</v>
      </c>
      <c r="I510" s="146">
        <v>494794</v>
      </c>
      <c r="J510" s="147">
        <f t="shared" si="127"/>
        <v>1.5011828696214815</v>
      </c>
      <c r="K510" s="146">
        <v>349233</v>
      </c>
      <c r="L510" s="147">
        <v>3.9148882990752032E-2</v>
      </c>
      <c r="M510" s="147">
        <v>1.0525972423034875</v>
      </c>
    </row>
    <row r="511" spans="2:13" ht="6" customHeight="1" x14ac:dyDescent="0.25"/>
    <row r="512" spans="2:13" x14ac:dyDescent="0.25">
      <c r="B512" s="49" t="s">
        <v>108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1"/>
      <c r="G513" s="121"/>
      <c r="I513" s="141"/>
    </row>
    <row r="516" spans="2:14" ht="48.75" customHeight="1" thickBot="1" x14ac:dyDescent="0.3">
      <c r="B516" s="322" t="str">
        <f>CONCATENATE("Pernoctaciones realizadas por los procedentes de ",C518," en los establecimientos alojativos de Tenerife (hotel + apartamento)")</f>
        <v>Pernoctaciones realizadas por los procedentes de Luxemburgo en los establecimientos alojativos de Tenerife (hotel + apartamento)</v>
      </c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1" t="s">
        <v>214</v>
      </c>
    </row>
    <row r="517" spans="2:14" ht="10.5" customHeight="1" thickBot="1" x14ac:dyDescent="0.3">
      <c r="B517" s="135"/>
      <c r="C517" s="136"/>
      <c r="D517" s="135"/>
      <c r="E517" s="135"/>
      <c r="F517" s="135"/>
      <c r="G517" s="135"/>
      <c r="H517" s="135"/>
      <c r="I517" s="135"/>
      <c r="J517" s="135"/>
      <c r="K517" s="4"/>
      <c r="L517" s="4"/>
      <c r="N517" s="1" t="s">
        <v>215</v>
      </c>
    </row>
    <row r="518" spans="2:14" ht="22.5" thickTop="1" thickBot="1" x14ac:dyDescent="0.3">
      <c r="B518" s="150" t="str">
        <f>C518</f>
        <v>Luxemburgo</v>
      </c>
      <c r="C518" s="332" t="s">
        <v>234</v>
      </c>
      <c r="D518" s="333"/>
      <c r="E518" s="333"/>
      <c r="F518" s="333"/>
      <c r="G518" s="333"/>
      <c r="H518" s="333"/>
      <c r="I518" s="333"/>
      <c r="J518" s="333"/>
      <c r="K518" s="333"/>
      <c r="L518" s="333"/>
      <c r="M518" s="334"/>
    </row>
    <row r="519" spans="2:14" ht="22.5" thickTop="1" thickBot="1" x14ac:dyDescent="0.3">
      <c r="B519" s="13"/>
      <c r="C519" s="335">
        <v>2019</v>
      </c>
      <c r="D519" s="336"/>
      <c r="E519" s="337">
        <v>2020</v>
      </c>
      <c r="F519" s="336"/>
      <c r="G519" s="337">
        <v>2021</v>
      </c>
      <c r="H519" s="336"/>
      <c r="I519" s="337">
        <v>2022</v>
      </c>
      <c r="J519" s="336"/>
      <c r="K519" s="337">
        <v>2023</v>
      </c>
      <c r="L519" s="338"/>
      <c r="M519" s="339"/>
    </row>
    <row r="520" spans="2:14" ht="16.5" thickTop="1" thickBot="1" x14ac:dyDescent="0.3">
      <c r="B520" s="16"/>
      <c r="C520" s="138" t="s">
        <v>136</v>
      </c>
      <c r="D520" s="139" t="str">
        <f>CONCATENATE("var. ",RIGHT(C519,2),"/",RIGHT(C519-1,2))</f>
        <v>var. 19/18</v>
      </c>
      <c r="E520" s="140" t="s">
        <v>136</v>
      </c>
      <c r="F520" s="139" t="str">
        <f>CONCATENATE("var. ",RIGHT(E519,2),"/",RIGHT(E519-1,2))</f>
        <v>var. 20/19</v>
      </c>
      <c r="G520" s="140" t="s">
        <v>136</v>
      </c>
      <c r="H520" s="139" t="s">
        <v>526</v>
      </c>
      <c r="I520" s="140" t="s">
        <v>136</v>
      </c>
      <c r="J520" s="139" t="s">
        <v>137</v>
      </c>
      <c r="K520" s="140" t="s">
        <v>136</v>
      </c>
      <c r="L520" s="139" t="s">
        <v>537</v>
      </c>
      <c r="M520" s="139" t="s">
        <v>528</v>
      </c>
    </row>
    <row r="521" spans="2:14" x14ac:dyDescent="0.25">
      <c r="B521" s="142" t="s">
        <v>140</v>
      </c>
      <c r="C521" s="143">
        <v>1864</v>
      </c>
      <c r="D521" s="144">
        <v>-0.22398001665278933</v>
      </c>
      <c r="E521" s="143">
        <v>2899</v>
      </c>
      <c r="F521" s="144">
        <f t="shared" ref="F521:F533" si="131">IFERROR(E521/C521-1,"-")</f>
        <v>0.55525751072961382</v>
      </c>
      <c r="G521" s="143">
        <v>1189</v>
      </c>
      <c r="H521" s="144">
        <f t="shared" ref="H521:H533" si="132">IFERROR(G521/E521-1,"-")</f>
        <v>-0.58985857192135227</v>
      </c>
      <c r="I521" s="143">
        <v>3619</v>
      </c>
      <c r="J521" s="144">
        <f t="shared" ref="J521:J533" si="133">IFERROR(I521/G521-1,"-")</f>
        <v>2.0437342304457529</v>
      </c>
      <c r="K521" s="143">
        <v>4696</v>
      </c>
      <c r="L521" s="144">
        <f t="shared" ref="L521:L528" si="134">IFERROR(K521/I521-1,"-")</f>
        <v>0.29759602100027638</v>
      </c>
      <c r="M521" s="144">
        <f t="shared" ref="M521" si="135">K521/C521-1</f>
        <v>1.5193133047210301</v>
      </c>
    </row>
    <row r="522" spans="2:14" x14ac:dyDescent="0.25">
      <c r="B522" s="142" t="s">
        <v>142</v>
      </c>
      <c r="C522" s="143">
        <v>2088</v>
      </c>
      <c r="D522" s="144">
        <v>-0.21177802944507362</v>
      </c>
      <c r="E522" s="143">
        <v>3013</v>
      </c>
      <c r="F522" s="144">
        <f t="shared" si="131"/>
        <v>0.44300766283524906</v>
      </c>
      <c r="G522" s="143">
        <v>1905</v>
      </c>
      <c r="H522" s="144">
        <f t="shared" si="132"/>
        <v>-0.3677397942250249</v>
      </c>
      <c r="I522" s="143">
        <v>4568</v>
      </c>
      <c r="J522" s="144">
        <f t="shared" si="133"/>
        <v>1.3979002624671915</v>
      </c>
      <c r="K522" s="143">
        <v>4075</v>
      </c>
      <c r="L522" s="144">
        <f t="shared" si="134"/>
        <v>-0.10792469352014011</v>
      </c>
      <c r="M522" s="144">
        <f>IFERROR(K522/C522-1,"-")</f>
        <v>0.95162835249042144</v>
      </c>
    </row>
    <row r="523" spans="2:14" x14ac:dyDescent="0.25">
      <c r="B523" s="142" t="s">
        <v>144</v>
      </c>
      <c r="C523" s="143">
        <v>2041</v>
      </c>
      <c r="D523" s="144">
        <v>-0.10756449497157849</v>
      </c>
      <c r="E523" s="143">
        <v>1003</v>
      </c>
      <c r="F523" s="144">
        <f t="shared" si="131"/>
        <v>-0.5085742283194512</v>
      </c>
      <c r="G523" s="143">
        <v>1746</v>
      </c>
      <c r="H523" s="144">
        <f t="shared" si="132"/>
        <v>0.74077766699900294</v>
      </c>
      <c r="I523" s="143">
        <v>3460</v>
      </c>
      <c r="J523" s="144">
        <f t="shared" si="133"/>
        <v>0.98167239404352813</v>
      </c>
      <c r="K523" s="143">
        <v>3127</v>
      </c>
      <c r="L523" s="144">
        <f t="shared" si="134"/>
        <v>-9.624277456647401E-2</v>
      </c>
      <c r="M523" s="144">
        <f t="shared" ref="M523:M528" si="136">IFERROR(K523/C523-1,"-")</f>
        <v>0.53209211170994619</v>
      </c>
    </row>
    <row r="524" spans="2:14" x14ac:dyDescent="0.25">
      <c r="B524" s="142" t="s">
        <v>146</v>
      </c>
      <c r="C524" s="143">
        <v>2569</v>
      </c>
      <c r="D524" s="144">
        <v>-2.0960365853658569E-2</v>
      </c>
      <c r="E524" s="143">
        <v>0</v>
      </c>
      <c r="F524" s="144">
        <f t="shared" si="131"/>
        <v>-1</v>
      </c>
      <c r="G524" s="143">
        <v>5732</v>
      </c>
      <c r="H524" s="144" t="str">
        <f t="shared" si="132"/>
        <v>-</v>
      </c>
      <c r="I524" s="143">
        <v>4874</v>
      </c>
      <c r="J524" s="144">
        <f t="shared" si="133"/>
        <v>-0.14968597348220514</v>
      </c>
      <c r="K524" s="143">
        <v>4106</v>
      </c>
      <c r="L524" s="144">
        <f t="shared" si="134"/>
        <v>-0.15757078375051292</v>
      </c>
      <c r="M524" s="144">
        <f t="shared" si="136"/>
        <v>0.59828727131179438</v>
      </c>
    </row>
    <row r="525" spans="2:14" x14ac:dyDescent="0.25">
      <c r="B525" s="142" t="s">
        <v>148</v>
      </c>
      <c r="C525" s="143">
        <v>1394</v>
      </c>
      <c r="D525" s="144">
        <v>0.10634920634920642</v>
      </c>
      <c r="E525" s="143">
        <v>0</v>
      </c>
      <c r="F525" s="144">
        <f t="shared" si="131"/>
        <v>-1</v>
      </c>
      <c r="G525" s="143">
        <v>2928</v>
      </c>
      <c r="H525" s="144" t="str">
        <f t="shared" si="132"/>
        <v>-</v>
      </c>
      <c r="I525" s="143">
        <v>2135</v>
      </c>
      <c r="J525" s="144">
        <f t="shared" si="133"/>
        <v>-0.27083333333333337</v>
      </c>
      <c r="K525" s="143">
        <v>2946</v>
      </c>
      <c r="L525" s="144">
        <f t="shared" si="134"/>
        <v>0.37985948477751763</v>
      </c>
      <c r="M525" s="144">
        <f t="shared" si="136"/>
        <v>1.1133428981348636</v>
      </c>
    </row>
    <row r="526" spans="2:14" x14ac:dyDescent="0.25">
      <c r="B526" s="142" t="s">
        <v>150</v>
      </c>
      <c r="C526" s="143">
        <v>712</v>
      </c>
      <c r="D526" s="144">
        <v>-0.3509571558796718</v>
      </c>
      <c r="E526" s="143">
        <v>0</v>
      </c>
      <c r="F526" s="144">
        <f t="shared" si="131"/>
        <v>-1</v>
      </c>
      <c r="G526" s="143">
        <v>1494</v>
      </c>
      <c r="H526" s="144" t="str">
        <f t="shared" si="132"/>
        <v>-</v>
      </c>
      <c r="I526" s="143">
        <v>1587</v>
      </c>
      <c r="J526" s="144">
        <f t="shared" si="133"/>
        <v>6.2248995983935851E-2</v>
      </c>
      <c r="K526" s="143">
        <v>2180</v>
      </c>
      <c r="L526" s="144">
        <f t="shared" si="134"/>
        <v>0.37366099558916188</v>
      </c>
      <c r="M526" s="144">
        <f t="shared" si="136"/>
        <v>2.0617977528089888</v>
      </c>
    </row>
    <row r="527" spans="2:14" x14ac:dyDescent="0.25">
      <c r="B527" s="142" t="s">
        <v>152</v>
      </c>
      <c r="C527" s="143">
        <v>1256</v>
      </c>
      <c r="D527" s="144">
        <v>-3.7547892720306564E-2</v>
      </c>
      <c r="E527" s="143">
        <v>550</v>
      </c>
      <c r="F527" s="144">
        <f t="shared" si="131"/>
        <v>-0.56210191082802541</v>
      </c>
      <c r="G527" s="143">
        <v>1929</v>
      </c>
      <c r="H527" s="144">
        <f t="shared" si="132"/>
        <v>2.5072727272727273</v>
      </c>
      <c r="I527" s="143">
        <v>1711</v>
      </c>
      <c r="J527" s="144">
        <f t="shared" si="133"/>
        <v>-0.11301192327630893</v>
      </c>
      <c r="K527" s="143">
        <v>1858</v>
      </c>
      <c r="L527" s="144">
        <f t="shared" si="134"/>
        <v>8.5914669783752284E-2</v>
      </c>
      <c r="M527" s="144">
        <f t="shared" si="136"/>
        <v>0.47929936305732479</v>
      </c>
    </row>
    <row r="528" spans="2:14" x14ac:dyDescent="0.25">
      <c r="B528" s="142" t="s">
        <v>154</v>
      </c>
      <c r="C528" s="143">
        <v>1935</v>
      </c>
      <c r="D528" s="144">
        <v>-0.19240400667779634</v>
      </c>
      <c r="E528" s="143">
        <v>904</v>
      </c>
      <c r="F528" s="144">
        <f t="shared" si="131"/>
        <v>-0.5328165374677003</v>
      </c>
      <c r="G528" s="143">
        <v>2688</v>
      </c>
      <c r="H528" s="144">
        <f t="shared" si="132"/>
        <v>1.9734513274336285</v>
      </c>
      <c r="I528" s="143">
        <v>3363</v>
      </c>
      <c r="J528" s="144">
        <f t="shared" si="133"/>
        <v>0.2511160714285714</v>
      </c>
      <c r="K528" s="143">
        <v>3118</v>
      </c>
      <c r="L528" s="144">
        <f t="shared" si="134"/>
        <v>-7.2851620576865894E-2</v>
      </c>
      <c r="M528" s="144">
        <f t="shared" si="136"/>
        <v>0.61136950904392773</v>
      </c>
    </row>
    <row r="529" spans="2:14" x14ac:dyDescent="0.25">
      <c r="B529" s="142" t="s">
        <v>156</v>
      </c>
      <c r="C529" s="143">
        <v>2018</v>
      </c>
      <c r="D529" s="144">
        <v>2.4838549428713996E-3</v>
      </c>
      <c r="E529" s="143">
        <v>799</v>
      </c>
      <c r="F529" s="144">
        <f t="shared" si="131"/>
        <v>-0.60406342913776023</v>
      </c>
      <c r="G529" s="143">
        <v>2089</v>
      </c>
      <c r="H529" s="144">
        <f t="shared" si="132"/>
        <v>1.6145181476846058</v>
      </c>
      <c r="I529" s="143">
        <v>3200</v>
      </c>
      <c r="J529" s="144">
        <f t="shared" si="133"/>
        <v>0.53183341311632359</v>
      </c>
      <c r="K529" s="143"/>
      <c r="L529" s="144"/>
      <c r="M529" s="144"/>
    </row>
    <row r="530" spans="2:14" x14ac:dyDescent="0.25">
      <c r="B530" s="142" t="s">
        <v>158</v>
      </c>
      <c r="C530" s="143">
        <v>1657</v>
      </c>
      <c r="D530" s="144">
        <v>5.9462915601023125E-2</v>
      </c>
      <c r="E530" s="143">
        <v>802</v>
      </c>
      <c r="F530" s="144">
        <f t="shared" si="131"/>
        <v>-0.515992757996379</v>
      </c>
      <c r="G530" s="143">
        <v>2546</v>
      </c>
      <c r="H530" s="144">
        <f t="shared" si="132"/>
        <v>2.1745635910224439</v>
      </c>
      <c r="I530" s="143">
        <v>2325</v>
      </c>
      <c r="J530" s="144">
        <f t="shared" si="133"/>
        <v>-8.6802827965435925E-2</v>
      </c>
      <c r="K530" s="143"/>
      <c r="L530" s="144"/>
      <c r="M530" s="144"/>
    </row>
    <row r="531" spans="2:14" x14ac:dyDescent="0.25">
      <c r="B531" s="142" t="s">
        <v>160</v>
      </c>
      <c r="C531" s="143">
        <v>1915</v>
      </c>
      <c r="D531" s="144">
        <v>-0.14813167259786475</v>
      </c>
      <c r="E531" s="143">
        <v>1520</v>
      </c>
      <c r="F531" s="144">
        <f t="shared" si="131"/>
        <v>-0.20626631853785904</v>
      </c>
      <c r="G531" s="143">
        <v>4295</v>
      </c>
      <c r="H531" s="144">
        <f t="shared" si="132"/>
        <v>1.825657894736842</v>
      </c>
      <c r="I531" s="143">
        <v>3570</v>
      </c>
      <c r="J531" s="144">
        <f t="shared" si="133"/>
        <v>-0.16880093131548313</v>
      </c>
      <c r="K531" s="143"/>
      <c r="L531" s="144"/>
      <c r="M531" s="144"/>
    </row>
    <row r="532" spans="2:14" x14ac:dyDescent="0.25">
      <c r="B532" s="142" t="s">
        <v>162</v>
      </c>
      <c r="C532" s="143">
        <v>3665</v>
      </c>
      <c r="D532" s="144">
        <v>0.32167327803822565</v>
      </c>
      <c r="E532" s="143">
        <v>2477</v>
      </c>
      <c r="F532" s="144">
        <f t="shared" si="131"/>
        <v>-0.32414733969986353</v>
      </c>
      <c r="G532" s="143">
        <v>5162</v>
      </c>
      <c r="H532" s="144">
        <f t="shared" si="132"/>
        <v>1.083972547436415</v>
      </c>
      <c r="I532" s="143">
        <v>4295</v>
      </c>
      <c r="J532" s="144">
        <f t="shared" si="133"/>
        <v>-0.16795815575358386</v>
      </c>
      <c r="K532" s="143"/>
      <c r="L532" s="144"/>
      <c r="M532" s="144"/>
    </row>
    <row r="533" spans="2:14" ht="15.75" x14ac:dyDescent="0.25">
      <c r="B533" s="145" t="s">
        <v>122</v>
      </c>
      <c r="C533" s="146">
        <v>23114</v>
      </c>
      <c r="D533" s="147">
        <v>-6.1093508814688446E-2</v>
      </c>
      <c r="E533" s="146">
        <v>13967</v>
      </c>
      <c r="F533" s="147">
        <f t="shared" si="131"/>
        <v>-0.39573418707276975</v>
      </c>
      <c r="G533" s="146">
        <v>33703</v>
      </c>
      <c r="H533" s="147">
        <f t="shared" si="132"/>
        <v>1.4130450347247083</v>
      </c>
      <c r="I533" s="146">
        <v>38707</v>
      </c>
      <c r="J533" s="147">
        <f t="shared" si="133"/>
        <v>0.14847342966501498</v>
      </c>
      <c r="K533" s="146">
        <v>26106</v>
      </c>
      <c r="L533" s="147">
        <v>3.1164829956155993E-2</v>
      </c>
      <c r="M533" s="147">
        <v>0.8836856916083411</v>
      </c>
    </row>
    <row r="534" spans="2:14" ht="6" customHeight="1" x14ac:dyDescent="0.25"/>
    <row r="535" spans="2:14" x14ac:dyDescent="0.25">
      <c r="B535" s="49" t="s">
        <v>108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1"/>
      <c r="G536" s="121"/>
      <c r="I536" s="121"/>
      <c r="K536" s="121"/>
    </row>
    <row r="539" spans="2:14" ht="48.75" customHeight="1" thickBot="1" x14ac:dyDescent="0.3">
      <c r="B539" s="322" t="str">
        <f>CONCATENATE("Pernoctaciones realizadas por los procedentes de ",C541," en los establecimientos alojativos de Tenerife (hotel + apartamento)")</f>
        <v>Pernoctaciones realizadas por los procedentes de Lituania en los establecimientos alojativos de Tenerife (hotel + apartamento)</v>
      </c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1" t="s">
        <v>214</v>
      </c>
    </row>
    <row r="540" spans="2:14" ht="10.5" customHeight="1" thickBot="1" x14ac:dyDescent="0.3">
      <c r="B540" s="135"/>
      <c r="C540" s="136"/>
      <c r="D540" s="135"/>
      <c r="E540" s="135"/>
      <c r="F540" s="135"/>
      <c r="G540" s="135"/>
      <c r="H540" s="135"/>
      <c r="I540" s="135"/>
      <c r="J540" s="135"/>
      <c r="K540" s="4"/>
      <c r="L540" s="4"/>
      <c r="N540" s="1" t="s">
        <v>215</v>
      </c>
    </row>
    <row r="541" spans="2:14" ht="22.5" thickTop="1" thickBot="1" x14ac:dyDescent="0.3">
      <c r="B541" s="150" t="str">
        <f>C541</f>
        <v>Lituania</v>
      </c>
      <c r="C541" s="332" t="s">
        <v>236</v>
      </c>
      <c r="D541" s="333"/>
      <c r="E541" s="333"/>
      <c r="F541" s="333"/>
      <c r="G541" s="333"/>
      <c r="H541" s="333"/>
      <c r="I541" s="333"/>
      <c r="J541" s="333"/>
      <c r="K541" s="333"/>
      <c r="L541" s="333"/>
      <c r="M541" s="334"/>
    </row>
    <row r="542" spans="2:14" ht="22.5" thickTop="1" thickBot="1" x14ac:dyDescent="0.3">
      <c r="B542" s="13"/>
      <c r="C542" s="335">
        <v>2019</v>
      </c>
      <c r="D542" s="336"/>
      <c r="E542" s="337">
        <v>2020</v>
      </c>
      <c r="F542" s="336"/>
      <c r="G542" s="337">
        <v>2021</v>
      </c>
      <c r="H542" s="336"/>
      <c r="I542" s="337">
        <v>2022</v>
      </c>
      <c r="J542" s="336"/>
      <c r="K542" s="337">
        <v>2023</v>
      </c>
      <c r="L542" s="338"/>
      <c r="M542" s="339"/>
    </row>
    <row r="543" spans="2:14" ht="16.5" thickTop="1" thickBot="1" x14ac:dyDescent="0.3">
      <c r="B543" s="16"/>
      <c r="C543" s="138" t="s">
        <v>136</v>
      </c>
      <c r="D543" s="139" t="str">
        <f>CONCATENATE("var. ",RIGHT(C542,2),"/",RIGHT(C542-1,2))</f>
        <v>var. 19/18</v>
      </c>
      <c r="E543" s="140" t="s">
        <v>136</v>
      </c>
      <c r="F543" s="139" t="str">
        <f>CONCATENATE("var. ",RIGHT(E542,2),"/",RIGHT(E542-1,2))</f>
        <v>var. 20/19</v>
      </c>
      <c r="G543" s="140" t="s">
        <v>136</v>
      </c>
      <c r="H543" s="139" t="s">
        <v>526</v>
      </c>
      <c r="I543" s="140" t="s">
        <v>136</v>
      </c>
      <c r="J543" s="139" t="s">
        <v>137</v>
      </c>
      <c r="K543" s="140" t="s">
        <v>136</v>
      </c>
      <c r="L543" s="139" t="s">
        <v>537</v>
      </c>
      <c r="M543" s="139" t="s">
        <v>528</v>
      </c>
    </row>
    <row r="544" spans="2:14" x14ac:dyDescent="0.25">
      <c r="B544" s="142" t="s">
        <v>140</v>
      </c>
      <c r="C544" s="143">
        <v>7062</v>
      </c>
      <c r="D544" s="144">
        <v>-9.1119691119691093E-2</v>
      </c>
      <c r="E544" s="143">
        <v>8485</v>
      </c>
      <c r="F544" s="144">
        <f t="shared" ref="F544:F556" si="137">IFERROR(E544/C544-1,"-")</f>
        <v>0.20150099122061738</v>
      </c>
      <c r="G544" s="143">
        <v>5136</v>
      </c>
      <c r="H544" s="144">
        <f t="shared" ref="H544:H556" si="138">IFERROR(G544/E544-1,"-")</f>
        <v>-0.39469652327637006</v>
      </c>
      <c r="I544" s="143">
        <v>16747</v>
      </c>
      <c r="J544" s="144">
        <f t="shared" ref="J544:J556" si="139">IFERROR(I544/G544-1,"-")</f>
        <v>2.2607087227414331</v>
      </c>
      <c r="K544" s="143">
        <v>20901</v>
      </c>
      <c r="L544" s="144">
        <f t="shared" ref="L544:L551" si="140">IFERROR(K544/I544-1,"-")</f>
        <v>0.24804442586731956</v>
      </c>
      <c r="M544" s="144">
        <f t="shared" ref="M544" si="141">K544/C544-1</f>
        <v>1.9596431605777398</v>
      </c>
    </row>
    <row r="545" spans="2:13" x14ac:dyDescent="0.25">
      <c r="B545" s="142" t="s">
        <v>142</v>
      </c>
      <c r="C545" s="143">
        <v>6693</v>
      </c>
      <c r="D545" s="144">
        <v>7.0537428023032644E-2</v>
      </c>
      <c r="E545" s="143">
        <v>7928</v>
      </c>
      <c r="F545" s="144">
        <f t="shared" si="137"/>
        <v>0.1845211414911101</v>
      </c>
      <c r="G545" s="143">
        <v>12638</v>
      </c>
      <c r="H545" s="144">
        <f t="shared" si="138"/>
        <v>0.59409687184661952</v>
      </c>
      <c r="I545" s="143">
        <v>19766</v>
      </c>
      <c r="J545" s="144">
        <f t="shared" si="139"/>
        <v>0.56401329324260163</v>
      </c>
      <c r="K545" s="143">
        <v>22729</v>
      </c>
      <c r="L545" s="144">
        <f t="shared" si="140"/>
        <v>0.14990387534149541</v>
      </c>
      <c r="M545" s="144">
        <f>IFERROR(K545/C545-1,"-")</f>
        <v>2.3959360525922606</v>
      </c>
    </row>
    <row r="546" spans="2:13" x14ac:dyDescent="0.25">
      <c r="B546" s="142" t="s">
        <v>144</v>
      </c>
      <c r="C546" s="143">
        <v>5285</v>
      </c>
      <c r="D546" s="144">
        <v>-0.31059222541090525</v>
      </c>
      <c r="E546" s="143">
        <v>3337</v>
      </c>
      <c r="F546" s="144">
        <f t="shared" si="137"/>
        <v>-0.36859035004730367</v>
      </c>
      <c r="G546" s="143">
        <v>11724</v>
      </c>
      <c r="H546" s="144">
        <f t="shared" si="138"/>
        <v>2.5133353311357505</v>
      </c>
      <c r="I546" s="143">
        <v>21544</v>
      </c>
      <c r="J546" s="144">
        <f t="shared" si="139"/>
        <v>0.83759808938928693</v>
      </c>
      <c r="K546" s="143">
        <v>18366</v>
      </c>
      <c r="L546" s="144">
        <f t="shared" si="140"/>
        <v>-0.14751206832528774</v>
      </c>
      <c r="M546" s="144">
        <f t="shared" ref="M546:M551" si="142">IFERROR(K546/C546-1,"-")</f>
        <v>2.4751182592242196</v>
      </c>
    </row>
    <row r="547" spans="2:13" x14ac:dyDescent="0.25">
      <c r="B547" s="142" t="s">
        <v>146</v>
      </c>
      <c r="C547" s="143">
        <v>5873</v>
      </c>
      <c r="D547" s="144">
        <v>-0.46262238082166718</v>
      </c>
      <c r="E547" s="143">
        <v>0</v>
      </c>
      <c r="F547" s="144">
        <f t="shared" si="137"/>
        <v>-1</v>
      </c>
      <c r="G547" s="143">
        <v>8444</v>
      </c>
      <c r="H547" s="144" t="str">
        <f t="shared" si="138"/>
        <v>-</v>
      </c>
      <c r="I547" s="143">
        <v>19342</v>
      </c>
      <c r="J547" s="144">
        <f t="shared" si="139"/>
        <v>1.2906205589767881</v>
      </c>
      <c r="K547" s="143">
        <v>17457</v>
      </c>
      <c r="L547" s="144">
        <f t="shared" si="140"/>
        <v>-9.7456312687415947E-2</v>
      </c>
      <c r="M547" s="144">
        <f t="shared" si="142"/>
        <v>1.9724161416652479</v>
      </c>
    </row>
    <row r="548" spans="2:13" x14ac:dyDescent="0.25">
      <c r="B548" s="142" t="s">
        <v>148</v>
      </c>
      <c r="C548" s="143">
        <v>5158</v>
      </c>
      <c r="D548" s="144">
        <v>-2.421490730230802E-2</v>
      </c>
      <c r="E548" s="143">
        <v>6</v>
      </c>
      <c r="F548" s="144">
        <f t="shared" si="137"/>
        <v>-0.99883675843350139</v>
      </c>
      <c r="G548" s="143">
        <v>4553</v>
      </c>
      <c r="H548" s="144">
        <f t="shared" si="138"/>
        <v>757.83333333333337</v>
      </c>
      <c r="I548" s="143">
        <v>8429</v>
      </c>
      <c r="J548" s="144">
        <f t="shared" si="139"/>
        <v>0.85130683066110246</v>
      </c>
      <c r="K548" s="143">
        <v>7267</v>
      </c>
      <c r="L548" s="144">
        <f t="shared" si="140"/>
        <v>-0.13785739708150435</v>
      </c>
      <c r="M548" s="144">
        <f t="shared" si="142"/>
        <v>0.40887941062427302</v>
      </c>
    </row>
    <row r="549" spans="2:13" x14ac:dyDescent="0.25">
      <c r="B549" s="142" t="s">
        <v>150</v>
      </c>
      <c r="C549" s="143">
        <v>3675</v>
      </c>
      <c r="D549" s="144">
        <v>0.24957497449846988</v>
      </c>
      <c r="E549" s="143">
        <v>2</v>
      </c>
      <c r="F549" s="144">
        <f t="shared" si="137"/>
        <v>-0.9994557823129252</v>
      </c>
      <c r="G549" s="143">
        <v>2132</v>
      </c>
      <c r="H549" s="144">
        <f t="shared" si="138"/>
        <v>1065</v>
      </c>
      <c r="I549" s="143">
        <v>4613</v>
      </c>
      <c r="J549" s="144">
        <f t="shared" si="139"/>
        <v>1.1636960600375232</v>
      </c>
      <c r="K549" s="143">
        <v>5506</v>
      </c>
      <c r="L549" s="144">
        <f t="shared" si="140"/>
        <v>0.19358335139822236</v>
      </c>
      <c r="M549" s="144">
        <f t="shared" si="142"/>
        <v>0.49823129251700671</v>
      </c>
    </row>
    <row r="550" spans="2:13" x14ac:dyDescent="0.25">
      <c r="B550" s="142" t="s">
        <v>152</v>
      </c>
      <c r="C550" s="143">
        <v>6217</v>
      </c>
      <c r="D550" s="144">
        <v>1.1131883072739632</v>
      </c>
      <c r="E550" s="143">
        <v>410</v>
      </c>
      <c r="F550" s="144">
        <f t="shared" si="137"/>
        <v>-0.93405179346951905</v>
      </c>
      <c r="G550" s="143">
        <v>2905</v>
      </c>
      <c r="H550" s="144">
        <f t="shared" si="138"/>
        <v>6.0853658536585362</v>
      </c>
      <c r="I550" s="143">
        <v>4754</v>
      </c>
      <c r="J550" s="144">
        <f t="shared" si="139"/>
        <v>0.63648881239242683</v>
      </c>
      <c r="K550" s="143">
        <v>5220</v>
      </c>
      <c r="L550" s="144">
        <f t="shared" si="140"/>
        <v>9.8022717711401031E-2</v>
      </c>
      <c r="M550" s="144">
        <f t="shared" si="142"/>
        <v>-0.16036673636802312</v>
      </c>
    </row>
    <row r="551" spans="2:13" x14ac:dyDescent="0.25">
      <c r="B551" s="142" t="s">
        <v>154</v>
      </c>
      <c r="C551" s="143">
        <v>6824</v>
      </c>
      <c r="D551" s="144">
        <v>1.0849373663305837</v>
      </c>
      <c r="E551" s="143">
        <v>610</v>
      </c>
      <c r="F551" s="144">
        <f t="shared" si="137"/>
        <v>-0.910609613130129</v>
      </c>
      <c r="G551" s="143">
        <v>2662</v>
      </c>
      <c r="H551" s="144">
        <f t="shared" si="138"/>
        <v>3.3639344262295081</v>
      </c>
      <c r="I551" s="143">
        <v>3857</v>
      </c>
      <c r="J551" s="144">
        <f t="shared" si="139"/>
        <v>0.44891059353869278</v>
      </c>
      <c r="K551" s="143">
        <v>3810</v>
      </c>
      <c r="L551" s="144">
        <f t="shared" si="140"/>
        <v>-1.2185636505055775E-2</v>
      </c>
      <c r="M551" s="144">
        <f t="shared" si="142"/>
        <v>-0.44167643610785468</v>
      </c>
    </row>
    <row r="552" spans="2:13" x14ac:dyDescent="0.25">
      <c r="B552" s="142" t="s">
        <v>156</v>
      </c>
      <c r="C552" s="143">
        <v>3638</v>
      </c>
      <c r="D552" s="144">
        <v>0.27470217238962857</v>
      </c>
      <c r="E552" s="143">
        <v>405</v>
      </c>
      <c r="F552" s="144">
        <f t="shared" si="137"/>
        <v>-0.88867509620670693</v>
      </c>
      <c r="G552" s="143">
        <v>2510</v>
      </c>
      <c r="H552" s="144">
        <f t="shared" si="138"/>
        <v>5.1975308641975309</v>
      </c>
      <c r="I552" s="143">
        <v>3867</v>
      </c>
      <c r="J552" s="144">
        <f t="shared" si="139"/>
        <v>0.54063745019920328</v>
      </c>
      <c r="K552" s="143"/>
      <c r="L552" s="144"/>
      <c r="M552" s="144"/>
    </row>
    <row r="553" spans="2:13" x14ac:dyDescent="0.25">
      <c r="B553" s="142" t="s">
        <v>158</v>
      </c>
      <c r="C553" s="143">
        <v>8016</v>
      </c>
      <c r="D553" s="144">
        <v>0.30532486565705907</v>
      </c>
      <c r="E553" s="143">
        <v>734</v>
      </c>
      <c r="F553" s="144">
        <f t="shared" si="137"/>
        <v>-0.90843313373253487</v>
      </c>
      <c r="G553" s="143">
        <v>8247</v>
      </c>
      <c r="H553" s="144">
        <f t="shared" si="138"/>
        <v>10.235694822888284</v>
      </c>
      <c r="I553" s="143">
        <v>11323</v>
      </c>
      <c r="J553" s="144">
        <f t="shared" si="139"/>
        <v>0.37298411543591614</v>
      </c>
      <c r="K553" s="143"/>
      <c r="L553" s="144"/>
      <c r="M553" s="144"/>
    </row>
    <row r="554" spans="2:13" x14ac:dyDescent="0.25">
      <c r="B554" s="142" t="s">
        <v>160</v>
      </c>
      <c r="C554" s="143">
        <v>9276</v>
      </c>
      <c r="D554" s="144">
        <v>9.0139851921494873E-2</v>
      </c>
      <c r="E554" s="143">
        <v>1348</v>
      </c>
      <c r="F554" s="144">
        <f t="shared" si="137"/>
        <v>-0.85467874083656747</v>
      </c>
      <c r="G554" s="143">
        <v>14043</v>
      </c>
      <c r="H554" s="144">
        <f t="shared" si="138"/>
        <v>9.4176557863501476</v>
      </c>
      <c r="I554" s="143">
        <v>15634</v>
      </c>
      <c r="J554" s="144">
        <f t="shared" si="139"/>
        <v>0.11329488001139354</v>
      </c>
      <c r="K554" s="143"/>
      <c r="L554" s="144"/>
      <c r="M554" s="144"/>
    </row>
    <row r="555" spans="2:13" x14ac:dyDescent="0.25">
      <c r="B555" s="142" t="s">
        <v>162</v>
      </c>
      <c r="C555" s="143">
        <v>9346</v>
      </c>
      <c r="D555" s="144">
        <v>-9.957627118644119E-3</v>
      </c>
      <c r="E555" s="143">
        <v>4328</v>
      </c>
      <c r="F555" s="144">
        <f t="shared" si="137"/>
        <v>-0.53691418788786649</v>
      </c>
      <c r="G555" s="143">
        <v>13121</v>
      </c>
      <c r="H555" s="144">
        <f t="shared" si="138"/>
        <v>2.0316543438077632</v>
      </c>
      <c r="I555" s="143">
        <v>15623</v>
      </c>
      <c r="J555" s="144">
        <f t="shared" si="139"/>
        <v>0.19068668546604672</v>
      </c>
      <c r="K555" s="143"/>
      <c r="L555" s="144"/>
      <c r="M555" s="144"/>
    </row>
    <row r="556" spans="2:13" ht="15.75" x14ac:dyDescent="0.25">
      <c r="B556" s="145" t="s">
        <v>122</v>
      </c>
      <c r="C556" s="146">
        <v>77063</v>
      </c>
      <c r="D556" s="147">
        <v>4.1349675013175213E-2</v>
      </c>
      <c r="E556" s="146">
        <v>27597</v>
      </c>
      <c r="F556" s="147">
        <f t="shared" si="137"/>
        <v>-0.64189040135992625</v>
      </c>
      <c r="G556" s="146">
        <v>88115</v>
      </c>
      <c r="H556" s="147">
        <f t="shared" si="138"/>
        <v>2.192919520237707</v>
      </c>
      <c r="I556" s="146">
        <v>145499</v>
      </c>
      <c r="J556" s="147">
        <f t="shared" si="139"/>
        <v>0.65123985700505016</v>
      </c>
      <c r="K556" s="146">
        <v>101256</v>
      </c>
      <c r="L556" s="147">
        <v>2.2250938900779449E-2</v>
      </c>
      <c r="M556" s="147">
        <v>1.1641909077307799</v>
      </c>
    </row>
    <row r="557" spans="2:13" ht="6" customHeight="1" x14ac:dyDescent="0.25"/>
    <row r="558" spans="2:13" x14ac:dyDescent="0.25">
      <c r="B558" s="49" t="s">
        <v>108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1"/>
      <c r="G559" s="121"/>
      <c r="I559" s="121"/>
      <c r="K559" s="121"/>
    </row>
    <row r="562" spans="2:14" ht="48.75" customHeight="1" thickBot="1" x14ac:dyDescent="0.3">
      <c r="B562" s="322" t="str">
        <f>CONCATENATE("Pernoctaciones realizadas por los procedentes de ",C564," en los establecimientos alojativos de Tenerife (hotel + apartamento)")</f>
        <v>Pernoctaciones realizadas por los procedentes de Hungría en los establecimientos alojativos de Tenerife (hotel + apartamento)</v>
      </c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1" t="s">
        <v>214</v>
      </c>
    </row>
    <row r="563" spans="2:14" ht="10.5" customHeight="1" thickBot="1" x14ac:dyDescent="0.3">
      <c r="B563" s="135"/>
      <c r="C563" s="136"/>
      <c r="D563" s="135"/>
      <c r="E563" s="135"/>
      <c r="F563" s="135"/>
      <c r="G563" s="135"/>
      <c r="H563" s="135"/>
      <c r="I563" s="135"/>
      <c r="J563" s="135"/>
      <c r="K563" s="4"/>
      <c r="L563" s="4"/>
      <c r="N563" s="1" t="s">
        <v>215</v>
      </c>
    </row>
    <row r="564" spans="2:14" ht="22.5" thickTop="1" thickBot="1" x14ac:dyDescent="0.3">
      <c r="B564" s="150" t="str">
        <f>C564</f>
        <v>Hungría</v>
      </c>
      <c r="C564" s="332" t="s">
        <v>238</v>
      </c>
      <c r="D564" s="333"/>
      <c r="E564" s="333"/>
      <c r="F564" s="333"/>
      <c r="G564" s="333"/>
      <c r="H564" s="333"/>
      <c r="I564" s="333"/>
      <c r="J564" s="333"/>
      <c r="K564" s="333"/>
      <c r="L564" s="333"/>
      <c r="M564" s="334"/>
    </row>
    <row r="565" spans="2:14" ht="22.5" thickTop="1" thickBot="1" x14ac:dyDescent="0.3">
      <c r="B565" s="13"/>
      <c r="C565" s="335">
        <v>2019</v>
      </c>
      <c r="D565" s="336"/>
      <c r="E565" s="337">
        <v>2020</v>
      </c>
      <c r="F565" s="336"/>
      <c r="G565" s="337">
        <v>2021</v>
      </c>
      <c r="H565" s="336"/>
      <c r="I565" s="337">
        <v>2022</v>
      </c>
      <c r="J565" s="336"/>
      <c r="K565" s="337">
        <v>2023</v>
      </c>
      <c r="L565" s="338"/>
      <c r="M565" s="339"/>
    </row>
    <row r="566" spans="2:14" ht="16.5" thickTop="1" thickBot="1" x14ac:dyDescent="0.3">
      <c r="B566" s="16"/>
      <c r="C566" s="138" t="s">
        <v>136</v>
      </c>
      <c r="D566" s="139" t="str">
        <f>CONCATENATE("var. ",RIGHT(C565,2),"/",RIGHT(C565-1,2))</f>
        <v>var. 19/18</v>
      </c>
      <c r="E566" s="140" t="s">
        <v>136</v>
      </c>
      <c r="F566" s="139" t="str">
        <f>CONCATENATE("var. ",RIGHT(E565,2),"/",RIGHT(E565-1,2))</f>
        <v>var. 20/19</v>
      </c>
      <c r="G566" s="140" t="s">
        <v>136</v>
      </c>
      <c r="H566" s="139" t="s">
        <v>526</v>
      </c>
      <c r="I566" s="140" t="s">
        <v>136</v>
      </c>
      <c r="J566" s="139" t="s">
        <v>137</v>
      </c>
      <c r="K566" s="140" t="s">
        <v>136</v>
      </c>
      <c r="L566" s="139" t="s">
        <v>537</v>
      </c>
      <c r="M566" s="139" t="s">
        <v>528</v>
      </c>
    </row>
    <row r="567" spans="2:14" x14ac:dyDescent="0.25">
      <c r="B567" s="142" t="s">
        <v>140</v>
      </c>
      <c r="C567" s="143">
        <v>6119</v>
      </c>
      <c r="D567" s="144">
        <v>0.27426072469804241</v>
      </c>
      <c r="E567" s="143">
        <v>8543</v>
      </c>
      <c r="F567" s="144">
        <f t="shared" ref="F567:F579" si="143">IFERROR(E567/C567-1,"-")</f>
        <v>0.39614316064716459</v>
      </c>
      <c r="G567" s="143">
        <v>1124</v>
      </c>
      <c r="H567" s="144">
        <f t="shared" ref="H567:H579" si="144">IFERROR(G567/E567-1,"-")</f>
        <v>-0.86843029380779591</v>
      </c>
      <c r="I567" s="143">
        <v>7337</v>
      </c>
      <c r="J567" s="144">
        <f t="shared" ref="J567:J579" si="145">IFERROR(I567/G567-1,"-")</f>
        <v>5.527580071174377</v>
      </c>
      <c r="K567" s="143">
        <v>11299</v>
      </c>
      <c r="L567" s="144">
        <f t="shared" ref="L567:L574" si="146">IFERROR(K567/I567-1,"-")</f>
        <v>0.54000272590977239</v>
      </c>
      <c r="M567" s="144">
        <f t="shared" ref="M567" si="147">K567/C567-1</f>
        <v>0.84654355286811578</v>
      </c>
    </row>
    <row r="568" spans="2:14" x14ac:dyDescent="0.25">
      <c r="B568" s="142" t="s">
        <v>142</v>
      </c>
      <c r="C568" s="143">
        <v>5104</v>
      </c>
      <c r="D568" s="144">
        <v>-2.1505376344086446E-3</v>
      </c>
      <c r="E568" s="143">
        <v>6015</v>
      </c>
      <c r="F568" s="144">
        <f t="shared" si="143"/>
        <v>0.17848746081504707</v>
      </c>
      <c r="G568" s="143">
        <v>960</v>
      </c>
      <c r="H568" s="144">
        <f t="shared" si="144"/>
        <v>-0.84039900249376553</v>
      </c>
      <c r="I568" s="143">
        <v>8210</v>
      </c>
      <c r="J568" s="144">
        <f t="shared" si="145"/>
        <v>7.5520833333333339</v>
      </c>
      <c r="K568" s="143">
        <v>7772</v>
      </c>
      <c r="L568" s="144">
        <f t="shared" si="146"/>
        <v>-5.334957369062121E-2</v>
      </c>
      <c r="M568" s="144">
        <f>IFERROR(K568/C568-1,"-")</f>
        <v>0.52272727272727271</v>
      </c>
    </row>
    <row r="569" spans="2:14" x14ac:dyDescent="0.25">
      <c r="B569" s="142" t="s">
        <v>144</v>
      </c>
      <c r="C569" s="143">
        <v>5190</v>
      </c>
      <c r="D569" s="144">
        <v>0.19447640966628299</v>
      </c>
      <c r="E569" s="143">
        <v>1453</v>
      </c>
      <c r="F569" s="144">
        <f t="shared" si="143"/>
        <v>-0.72003853564547204</v>
      </c>
      <c r="G569" s="143">
        <v>1619</v>
      </c>
      <c r="H569" s="144">
        <f t="shared" si="144"/>
        <v>0.11424638678596</v>
      </c>
      <c r="I569" s="143">
        <v>8690</v>
      </c>
      <c r="J569" s="144">
        <f t="shared" si="145"/>
        <v>4.3675108091414456</v>
      </c>
      <c r="K569" s="143">
        <v>9023</v>
      </c>
      <c r="L569" s="144">
        <f t="shared" si="146"/>
        <v>3.8319907940161047E-2</v>
      </c>
      <c r="M569" s="144">
        <f t="shared" ref="M569:M574" si="148">IFERROR(K569/C569-1,"-")</f>
        <v>0.73853564547206174</v>
      </c>
    </row>
    <row r="570" spans="2:14" x14ac:dyDescent="0.25">
      <c r="B570" s="142" t="s">
        <v>146</v>
      </c>
      <c r="C570" s="143">
        <v>4065</v>
      </c>
      <c r="D570" s="144">
        <v>0.15286443562110041</v>
      </c>
      <c r="E570" s="143">
        <v>0</v>
      </c>
      <c r="F570" s="144">
        <f t="shared" si="143"/>
        <v>-1</v>
      </c>
      <c r="G570" s="143">
        <v>2308</v>
      </c>
      <c r="H570" s="144" t="str">
        <f t="shared" si="144"/>
        <v>-</v>
      </c>
      <c r="I570" s="143">
        <v>8197</v>
      </c>
      <c r="J570" s="144">
        <f t="shared" si="145"/>
        <v>2.5515597920277298</v>
      </c>
      <c r="K570" s="143">
        <v>8671</v>
      </c>
      <c r="L570" s="144">
        <f t="shared" si="146"/>
        <v>5.7826033914846864E-2</v>
      </c>
      <c r="M570" s="144">
        <f t="shared" si="148"/>
        <v>1.1330873308733089</v>
      </c>
    </row>
    <row r="571" spans="2:14" x14ac:dyDescent="0.25">
      <c r="B571" s="142" t="s">
        <v>148</v>
      </c>
      <c r="C571" s="143">
        <v>4051</v>
      </c>
      <c r="D571" s="144">
        <v>-0.23305566073457029</v>
      </c>
      <c r="E571" s="143">
        <v>156</v>
      </c>
      <c r="F571" s="144">
        <f t="shared" si="143"/>
        <v>-0.96149098987904225</v>
      </c>
      <c r="G571" s="143">
        <v>2107</v>
      </c>
      <c r="H571" s="144">
        <f t="shared" si="144"/>
        <v>12.506410256410257</v>
      </c>
      <c r="I571" s="143">
        <v>8224</v>
      </c>
      <c r="J571" s="144">
        <f t="shared" si="145"/>
        <v>2.9031798766018033</v>
      </c>
      <c r="K571" s="143">
        <v>11010</v>
      </c>
      <c r="L571" s="144">
        <f t="shared" si="146"/>
        <v>0.33876459143968862</v>
      </c>
      <c r="M571" s="144">
        <f t="shared" si="148"/>
        <v>1.7178474450752899</v>
      </c>
    </row>
    <row r="572" spans="2:14" x14ac:dyDescent="0.25">
      <c r="B572" s="142" t="s">
        <v>150</v>
      </c>
      <c r="C572" s="143">
        <v>7040</v>
      </c>
      <c r="D572" s="144">
        <v>0.28796194657885099</v>
      </c>
      <c r="E572" s="143">
        <v>13</v>
      </c>
      <c r="F572" s="144">
        <f t="shared" si="143"/>
        <v>-0.99815340909090911</v>
      </c>
      <c r="G572" s="143">
        <v>3633</v>
      </c>
      <c r="H572" s="144">
        <f t="shared" si="144"/>
        <v>278.46153846153845</v>
      </c>
      <c r="I572" s="143">
        <v>9326</v>
      </c>
      <c r="J572" s="144">
        <f t="shared" si="145"/>
        <v>1.567024497660336</v>
      </c>
      <c r="K572" s="143">
        <v>11622</v>
      </c>
      <c r="L572" s="144">
        <f t="shared" si="146"/>
        <v>0.24619343770105084</v>
      </c>
      <c r="M572" s="144">
        <f t="shared" si="148"/>
        <v>0.65085227272727275</v>
      </c>
    </row>
    <row r="573" spans="2:14" x14ac:dyDescent="0.25">
      <c r="B573" s="142" t="s">
        <v>152</v>
      </c>
      <c r="C573" s="143">
        <v>9123</v>
      </c>
      <c r="D573" s="144">
        <v>8.7495529860531551E-2</v>
      </c>
      <c r="E573" s="143">
        <v>1815</v>
      </c>
      <c r="F573" s="144">
        <f t="shared" si="143"/>
        <v>-0.80105228543242357</v>
      </c>
      <c r="G573" s="143">
        <v>7530</v>
      </c>
      <c r="H573" s="144">
        <f t="shared" si="144"/>
        <v>3.1487603305785123</v>
      </c>
      <c r="I573" s="143">
        <v>10632</v>
      </c>
      <c r="J573" s="144">
        <f t="shared" si="145"/>
        <v>0.41195219123505966</v>
      </c>
      <c r="K573" s="143">
        <v>14416</v>
      </c>
      <c r="L573" s="144">
        <f t="shared" si="146"/>
        <v>0.35590669676448461</v>
      </c>
      <c r="M573" s="144">
        <f t="shared" si="148"/>
        <v>0.58018195768935654</v>
      </c>
    </row>
    <row r="574" spans="2:14" x14ac:dyDescent="0.25">
      <c r="B574" s="142" t="s">
        <v>154</v>
      </c>
      <c r="C574" s="143">
        <v>7060</v>
      </c>
      <c r="D574" s="144">
        <v>2.8409090909091717E-3</v>
      </c>
      <c r="E574" s="143">
        <v>3248</v>
      </c>
      <c r="F574" s="144">
        <f t="shared" si="143"/>
        <v>-0.53994334277620393</v>
      </c>
      <c r="G574" s="143">
        <v>6895</v>
      </c>
      <c r="H574" s="144">
        <f t="shared" si="144"/>
        <v>1.1228448275862069</v>
      </c>
      <c r="I574" s="143">
        <v>9754</v>
      </c>
      <c r="J574" s="144">
        <f t="shared" si="145"/>
        <v>0.41464829586657004</v>
      </c>
      <c r="K574" s="143">
        <v>12728</v>
      </c>
      <c r="L574" s="144">
        <f t="shared" si="146"/>
        <v>0.30490055361902813</v>
      </c>
      <c r="M574" s="144">
        <f t="shared" si="148"/>
        <v>0.80283286118980168</v>
      </c>
    </row>
    <row r="575" spans="2:14" x14ac:dyDescent="0.25">
      <c r="B575" s="142" t="s">
        <v>156</v>
      </c>
      <c r="C575" s="143">
        <v>6802</v>
      </c>
      <c r="D575" s="144">
        <v>4.904380012338061E-2</v>
      </c>
      <c r="E575" s="143">
        <v>837</v>
      </c>
      <c r="F575" s="144">
        <f t="shared" si="143"/>
        <v>-0.87694795648338719</v>
      </c>
      <c r="G575" s="143">
        <v>5989</v>
      </c>
      <c r="H575" s="144">
        <f t="shared" si="144"/>
        <v>6.1553166069295102</v>
      </c>
      <c r="I575" s="143">
        <v>7772</v>
      </c>
      <c r="J575" s="144">
        <f t="shared" si="145"/>
        <v>0.29771247286692271</v>
      </c>
      <c r="K575" s="143"/>
      <c r="L575" s="144"/>
      <c r="M575" s="144"/>
    </row>
    <row r="576" spans="2:14" x14ac:dyDescent="0.25">
      <c r="B576" s="142" t="s">
        <v>158</v>
      </c>
      <c r="C576" s="143">
        <v>7810</v>
      </c>
      <c r="D576" s="144">
        <v>0.2009841611563894</v>
      </c>
      <c r="E576" s="143">
        <v>365</v>
      </c>
      <c r="F576" s="144">
        <f t="shared" si="143"/>
        <v>-0.9532650448143406</v>
      </c>
      <c r="G576" s="143">
        <v>7230</v>
      </c>
      <c r="H576" s="144">
        <f t="shared" si="144"/>
        <v>18.80821917808219</v>
      </c>
      <c r="I576" s="143">
        <v>8020</v>
      </c>
      <c r="J576" s="144">
        <f t="shared" si="145"/>
        <v>0.10926694329183961</v>
      </c>
      <c r="K576" s="143"/>
      <c r="L576" s="144"/>
      <c r="M576" s="144"/>
    </row>
    <row r="577" spans="2:14" x14ac:dyDescent="0.25">
      <c r="B577" s="142" t="s">
        <v>160</v>
      </c>
      <c r="C577" s="143">
        <v>6148</v>
      </c>
      <c r="D577" s="144">
        <v>0.24705882352941178</v>
      </c>
      <c r="E577" s="143">
        <v>563</v>
      </c>
      <c r="F577" s="144">
        <f t="shared" si="143"/>
        <v>-0.90842550422901758</v>
      </c>
      <c r="G577" s="143">
        <v>5319</v>
      </c>
      <c r="H577" s="144">
        <f t="shared" si="144"/>
        <v>8.4476021314387211</v>
      </c>
      <c r="I577" s="143">
        <v>7775</v>
      </c>
      <c r="J577" s="144">
        <f t="shared" si="145"/>
        <v>0.46174092874600481</v>
      </c>
      <c r="K577" s="143"/>
      <c r="L577" s="144"/>
      <c r="M577" s="144"/>
    </row>
    <row r="578" spans="2:14" x14ac:dyDescent="0.25">
      <c r="B578" s="142" t="s">
        <v>162</v>
      </c>
      <c r="C578" s="143">
        <v>6816</v>
      </c>
      <c r="D578" s="144">
        <v>0.18230702515177799</v>
      </c>
      <c r="E578" s="143">
        <v>1290</v>
      </c>
      <c r="F578" s="144">
        <f t="shared" si="143"/>
        <v>-0.81073943661971826</v>
      </c>
      <c r="G578" s="143">
        <v>7247</v>
      </c>
      <c r="H578" s="144">
        <f t="shared" si="144"/>
        <v>4.6178294573643415</v>
      </c>
      <c r="I578" s="143">
        <v>9290</v>
      </c>
      <c r="J578" s="144">
        <f t="shared" si="145"/>
        <v>0.28190975576100463</v>
      </c>
      <c r="K578" s="143"/>
      <c r="L578" s="144"/>
      <c r="M578" s="144"/>
    </row>
    <row r="579" spans="2:14" ht="15.75" x14ac:dyDescent="0.25">
      <c r="B579" s="145" t="s">
        <v>122</v>
      </c>
      <c r="C579" s="146">
        <v>75328</v>
      </c>
      <c r="D579" s="147">
        <v>0.11354531612636176</v>
      </c>
      <c r="E579" s="146">
        <v>24298</v>
      </c>
      <c r="F579" s="147">
        <f t="shared" si="143"/>
        <v>-0.67743734069668649</v>
      </c>
      <c r="G579" s="146">
        <v>51961</v>
      </c>
      <c r="H579" s="147">
        <f t="shared" si="144"/>
        <v>1.1384887645073669</v>
      </c>
      <c r="I579" s="146">
        <v>103227</v>
      </c>
      <c r="J579" s="147">
        <f t="shared" si="145"/>
        <v>0.9866245838224823</v>
      </c>
      <c r="K579" s="146">
        <v>86541</v>
      </c>
      <c r="L579" s="147">
        <v>0.22979963052437125</v>
      </c>
      <c r="M579" s="147">
        <v>0.81230105545317466</v>
      </c>
    </row>
    <row r="580" spans="2:14" ht="6" customHeight="1" x14ac:dyDescent="0.25"/>
    <row r="581" spans="2:14" x14ac:dyDescent="0.25">
      <c r="B581" s="49" t="s">
        <v>108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1"/>
      <c r="G582" s="121"/>
      <c r="I582" s="121"/>
      <c r="K582" s="121"/>
    </row>
    <row r="585" spans="2:14" ht="48.75" customHeight="1" thickBot="1" x14ac:dyDescent="0.3">
      <c r="B585" s="322" t="str">
        <f>CONCATENATE("Pernoctaciones realizadas por los procedentes de ",C587," en los establecimientos alojativos de Tenerife (hotel + apartamento)")</f>
        <v>Pernoctaciones realizadas por los procedentes de Rusia en los establecimientos alojativos de Tenerife (hotel + apartamento)</v>
      </c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1" t="s">
        <v>214</v>
      </c>
    </row>
    <row r="586" spans="2:14" ht="10.5" customHeight="1" thickBot="1" x14ac:dyDescent="0.3">
      <c r="B586" s="135"/>
      <c r="C586" s="136"/>
      <c r="D586" s="135"/>
      <c r="E586" s="135"/>
      <c r="F586" s="135"/>
      <c r="G586" s="135"/>
      <c r="H586" s="135"/>
      <c r="I586" s="135"/>
      <c r="J586" s="135"/>
      <c r="K586" s="4"/>
      <c r="L586" s="4"/>
      <c r="N586" s="1" t="s">
        <v>215</v>
      </c>
    </row>
    <row r="587" spans="2:14" ht="22.5" thickTop="1" thickBot="1" x14ac:dyDescent="0.3">
      <c r="B587" s="150" t="str">
        <f>C587</f>
        <v>Rusia</v>
      </c>
      <c r="C587" s="332" t="s">
        <v>240</v>
      </c>
      <c r="D587" s="333"/>
      <c r="E587" s="333"/>
      <c r="F587" s="333"/>
      <c r="G587" s="333"/>
      <c r="H587" s="333"/>
      <c r="I587" s="333"/>
      <c r="J587" s="333"/>
      <c r="K587" s="333"/>
      <c r="L587" s="333"/>
      <c r="M587" s="334"/>
    </row>
    <row r="588" spans="2:14" ht="22.5" thickTop="1" thickBot="1" x14ac:dyDescent="0.3">
      <c r="B588" s="13"/>
      <c r="C588" s="335">
        <v>2019</v>
      </c>
      <c r="D588" s="336"/>
      <c r="E588" s="337">
        <v>2020</v>
      </c>
      <c r="F588" s="336"/>
      <c r="G588" s="337">
        <v>2021</v>
      </c>
      <c r="H588" s="336"/>
      <c r="I588" s="337">
        <v>2022</v>
      </c>
      <c r="J588" s="336"/>
      <c r="K588" s="337">
        <v>2023</v>
      </c>
      <c r="L588" s="338"/>
      <c r="M588" s="339"/>
    </row>
    <row r="589" spans="2:14" ht="16.5" thickTop="1" thickBot="1" x14ac:dyDescent="0.3">
      <c r="B589" s="16"/>
      <c r="C589" s="138" t="s">
        <v>136</v>
      </c>
      <c r="D589" s="139" t="str">
        <f>CONCATENATE("var. ",RIGHT(C588,2),"/",RIGHT(C588-1,2))</f>
        <v>var. 19/18</v>
      </c>
      <c r="E589" s="140" t="s">
        <v>136</v>
      </c>
      <c r="F589" s="139" t="str">
        <f>CONCATENATE("var. ",RIGHT(E588,2),"/",RIGHT(E588-1,2))</f>
        <v>var. 20/19</v>
      </c>
      <c r="G589" s="140" t="s">
        <v>136</v>
      </c>
      <c r="H589" s="139" t="s">
        <v>526</v>
      </c>
      <c r="I589" s="140" t="s">
        <v>136</v>
      </c>
      <c r="J589" s="139" t="s">
        <v>137</v>
      </c>
      <c r="K589" s="140" t="s">
        <v>136</v>
      </c>
      <c r="L589" s="139" t="s">
        <v>537</v>
      </c>
      <c r="M589" s="139" t="s">
        <v>528</v>
      </c>
    </row>
    <row r="590" spans="2:14" x14ac:dyDescent="0.25">
      <c r="B590" s="142" t="s">
        <v>140</v>
      </c>
      <c r="C590" s="143">
        <v>43784</v>
      </c>
      <c r="D590" s="144">
        <v>6.6939591100714013E-2</v>
      </c>
      <c r="E590" s="143">
        <v>54068</v>
      </c>
      <c r="F590" s="144">
        <f t="shared" ref="F590:F602" si="149">IFERROR(E590/C590-1,"-")</f>
        <v>0.23488032157865879</v>
      </c>
      <c r="G590" s="143">
        <v>2622</v>
      </c>
      <c r="H590" s="144">
        <f t="shared" ref="H590:H602" si="150">IFERROR(G590/E590-1,"-")</f>
        <v>-0.95150551157801289</v>
      </c>
      <c r="I590" s="143">
        <v>7044</v>
      </c>
      <c r="J590" s="144">
        <f t="shared" ref="J590:J602" si="151">IFERROR(I590/G590-1,"-")</f>
        <v>1.6864988558352403</v>
      </c>
      <c r="K590" s="143">
        <v>7396</v>
      </c>
      <c r="L590" s="144">
        <f t="shared" ref="L590:L597" si="152">IFERROR(K590/I590-1,"-")</f>
        <v>4.9971607041453758E-2</v>
      </c>
      <c r="M590" s="144">
        <f t="shared" ref="M590" si="153">K590/C590-1</f>
        <v>-0.83107984651927647</v>
      </c>
    </row>
    <row r="591" spans="2:14" x14ac:dyDescent="0.25">
      <c r="B591" s="142" t="s">
        <v>142</v>
      </c>
      <c r="C591" s="143">
        <v>19472</v>
      </c>
      <c r="D591" s="144">
        <v>0.12386009465543113</v>
      </c>
      <c r="E591" s="143">
        <v>24818</v>
      </c>
      <c r="F591" s="144">
        <f t="shared" si="149"/>
        <v>0.27454806902218576</v>
      </c>
      <c r="G591" s="143">
        <v>1998</v>
      </c>
      <c r="H591" s="144">
        <f t="shared" si="150"/>
        <v>-0.9194939157063422</v>
      </c>
      <c r="I591" s="143">
        <v>4446</v>
      </c>
      <c r="J591" s="144">
        <f t="shared" si="151"/>
        <v>1.2252252252252251</v>
      </c>
      <c r="K591" s="143">
        <v>5174</v>
      </c>
      <c r="L591" s="144">
        <f t="shared" si="152"/>
        <v>0.16374269005847952</v>
      </c>
      <c r="M591" s="144">
        <f>IFERROR(K591/C591-1,"-")</f>
        <v>-0.73428512736236651</v>
      </c>
    </row>
    <row r="592" spans="2:14" x14ac:dyDescent="0.25">
      <c r="B592" s="142" t="s">
        <v>144</v>
      </c>
      <c r="C592" s="143">
        <v>28547</v>
      </c>
      <c r="D592" s="144">
        <v>0.33715864911705462</v>
      </c>
      <c r="E592" s="143">
        <v>9022</v>
      </c>
      <c r="F592" s="144">
        <f t="shared" si="149"/>
        <v>-0.68395978561670234</v>
      </c>
      <c r="G592" s="143">
        <v>2681</v>
      </c>
      <c r="H592" s="144">
        <f t="shared" si="150"/>
        <v>-0.70283750831301262</v>
      </c>
      <c r="I592" s="143">
        <v>3558</v>
      </c>
      <c r="J592" s="144">
        <f t="shared" si="151"/>
        <v>0.3271167474822827</v>
      </c>
      <c r="K592" s="143">
        <v>4995</v>
      </c>
      <c r="L592" s="144">
        <f t="shared" si="152"/>
        <v>0.40387858347386163</v>
      </c>
      <c r="M592" s="144">
        <f t="shared" ref="M592:M597" si="154">IFERROR(K592/C592-1,"-")</f>
        <v>-0.82502539671419062</v>
      </c>
    </row>
    <row r="593" spans="2:14" x14ac:dyDescent="0.25">
      <c r="B593" s="142" t="s">
        <v>146</v>
      </c>
      <c r="C593" s="143">
        <v>31689</v>
      </c>
      <c r="D593" s="144">
        <v>6.7832591993530089E-2</v>
      </c>
      <c r="E593" s="143">
        <v>0</v>
      </c>
      <c r="F593" s="144">
        <f t="shared" si="149"/>
        <v>-1</v>
      </c>
      <c r="G593" s="143">
        <v>2913</v>
      </c>
      <c r="H593" s="144" t="str">
        <f t="shared" si="150"/>
        <v>-</v>
      </c>
      <c r="I593" s="143">
        <v>4121</v>
      </c>
      <c r="J593" s="144">
        <f t="shared" si="151"/>
        <v>0.41469275660830762</v>
      </c>
      <c r="K593" s="143">
        <v>5680</v>
      </c>
      <c r="L593" s="144">
        <f t="shared" si="152"/>
        <v>0.37830623635040039</v>
      </c>
      <c r="M593" s="144">
        <f t="shared" si="154"/>
        <v>-0.82075799173214681</v>
      </c>
    </row>
    <row r="594" spans="2:14" x14ac:dyDescent="0.25">
      <c r="B594" s="142" t="s">
        <v>148</v>
      </c>
      <c r="C594" s="143">
        <v>46180</v>
      </c>
      <c r="D594" s="144">
        <v>0.28011088011088003</v>
      </c>
      <c r="E594" s="143">
        <v>4</v>
      </c>
      <c r="F594" s="144">
        <f t="shared" si="149"/>
        <v>-0.99991338241663053</v>
      </c>
      <c r="G594" s="143">
        <v>1618</v>
      </c>
      <c r="H594" s="144">
        <f t="shared" si="150"/>
        <v>403.5</v>
      </c>
      <c r="I594" s="143">
        <v>3002</v>
      </c>
      <c r="J594" s="144">
        <f t="shared" si="151"/>
        <v>0.85537700865265753</v>
      </c>
      <c r="K594" s="143">
        <v>3997</v>
      </c>
      <c r="L594" s="144">
        <f t="shared" si="152"/>
        <v>0.33144570286475683</v>
      </c>
      <c r="M594" s="144">
        <f t="shared" si="154"/>
        <v>-0.91344737981810309</v>
      </c>
    </row>
    <row r="595" spans="2:14" x14ac:dyDescent="0.25">
      <c r="B595" s="142" t="s">
        <v>150</v>
      </c>
      <c r="C595" s="143">
        <v>51880</v>
      </c>
      <c r="D595" s="144">
        <v>0.16773206086251924</v>
      </c>
      <c r="E595" s="143">
        <v>13</v>
      </c>
      <c r="F595" s="144">
        <f t="shared" si="149"/>
        <v>-0.9997494217424826</v>
      </c>
      <c r="G595" s="143">
        <v>3850</v>
      </c>
      <c r="H595" s="144">
        <f t="shared" si="150"/>
        <v>295.15384615384613</v>
      </c>
      <c r="I595" s="143">
        <v>2599</v>
      </c>
      <c r="J595" s="144">
        <f t="shared" si="151"/>
        <v>-0.32493506493506497</v>
      </c>
      <c r="K595" s="143">
        <v>4103</v>
      </c>
      <c r="L595" s="144">
        <f t="shared" si="152"/>
        <v>0.57868410927279723</v>
      </c>
      <c r="M595" s="144">
        <f t="shared" si="154"/>
        <v>-0.9209136468774094</v>
      </c>
    </row>
    <row r="596" spans="2:14" x14ac:dyDescent="0.25">
      <c r="B596" s="142" t="s">
        <v>152</v>
      </c>
      <c r="C596" s="143">
        <v>58211</v>
      </c>
      <c r="D596" s="144">
        <v>0.24008862188704971</v>
      </c>
      <c r="E596" s="143">
        <v>1336</v>
      </c>
      <c r="F596" s="144">
        <f t="shared" si="149"/>
        <v>-0.97704901135524214</v>
      </c>
      <c r="G596" s="143">
        <v>2748</v>
      </c>
      <c r="H596" s="144">
        <f t="shared" si="150"/>
        <v>1.05688622754491</v>
      </c>
      <c r="I596" s="143">
        <v>4138</v>
      </c>
      <c r="J596" s="144">
        <f t="shared" si="151"/>
        <v>0.50582241630276559</v>
      </c>
      <c r="K596" s="143">
        <v>5263</v>
      </c>
      <c r="L596" s="144">
        <f t="shared" si="152"/>
        <v>0.27187046882551957</v>
      </c>
      <c r="M596" s="144">
        <f t="shared" si="154"/>
        <v>-0.90958753500197553</v>
      </c>
    </row>
    <row r="597" spans="2:14" x14ac:dyDescent="0.25">
      <c r="B597" s="142" t="s">
        <v>154</v>
      </c>
      <c r="C597" s="143">
        <v>55134</v>
      </c>
      <c r="D597" s="144">
        <v>0.11715837250769989</v>
      </c>
      <c r="E597" s="143">
        <v>1340</v>
      </c>
      <c r="F597" s="144">
        <f t="shared" si="149"/>
        <v>-0.97569557804621465</v>
      </c>
      <c r="G597" s="143">
        <v>2755</v>
      </c>
      <c r="H597" s="144">
        <f t="shared" si="150"/>
        <v>1.0559701492537314</v>
      </c>
      <c r="I597" s="143">
        <v>3810</v>
      </c>
      <c r="J597" s="144">
        <f t="shared" si="151"/>
        <v>0.38294010889292207</v>
      </c>
      <c r="K597" s="143">
        <v>4840</v>
      </c>
      <c r="L597" s="144">
        <f t="shared" si="152"/>
        <v>0.2703412073490814</v>
      </c>
      <c r="M597" s="144">
        <f t="shared" si="154"/>
        <v>-0.91221387891319328</v>
      </c>
    </row>
    <row r="598" spans="2:14" x14ac:dyDescent="0.25">
      <c r="B598" s="142" t="s">
        <v>156</v>
      </c>
      <c r="C598" s="143">
        <v>49245</v>
      </c>
      <c r="D598" s="144">
        <v>0.21550575109838577</v>
      </c>
      <c r="E598" s="143">
        <v>772</v>
      </c>
      <c r="F598" s="144">
        <f t="shared" si="149"/>
        <v>-0.98432328155142657</v>
      </c>
      <c r="G598" s="143">
        <v>2753</v>
      </c>
      <c r="H598" s="144">
        <f t="shared" si="150"/>
        <v>2.5660621761658029</v>
      </c>
      <c r="I598" s="143">
        <v>3317</v>
      </c>
      <c r="J598" s="144">
        <f t="shared" si="151"/>
        <v>0.20486741736287684</v>
      </c>
      <c r="K598" s="143"/>
      <c r="L598" s="144"/>
      <c r="M598" s="144"/>
    </row>
    <row r="599" spans="2:14" x14ac:dyDescent="0.25">
      <c r="B599" s="142" t="s">
        <v>158</v>
      </c>
      <c r="C599" s="143">
        <v>53177</v>
      </c>
      <c r="D599" s="144">
        <v>0.19794998873620195</v>
      </c>
      <c r="E599" s="143">
        <v>1180</v>
      </c>
      <c r="F599" s="144">
        <f t="shared" si="149"/>
        <v>-0.97780995543185967</v>
      </c>
      <c r="G599" s="143">
        <v>3773</v>
      </c>
      <c r="H599" s="144">
        <f t="shared" si="150"/>
        <v>2.1974576271186441</v>
      </c>
      <c r="I599" s="143">
        <v>3798</v>
      </c>
      <c r="J599" s="144">
        <f t="shared" si="151"/>
        <v>6.6260270341902405E-3</v>
      </c>
      <c r="K599" s="143"/>
      <c r="L599" s="144"/>
      <c r="M599" s="144"/>
    </row>
    <row r="600" spans="2:14" x14ac:dyDescent="0.25">
      <c r="B600" s="142" t="s">
        <v>160</v>
      </c>
      <c r="C600" s="143">
        <v>34262</v>
      </c>
      <c r="D600" s="144">
        <v>-4.8172019113234765E-2</v>
      </c>
      <c r="E600" s="143">
        <v>1311</v>
      </c>
      <c r="F600" s="144">
        <f t="shared" si="149"/>
        <v>-0.96173603409024577</v>
      </c>
      <c r="G600" s="143">
        <v>4892</v>
      </c>
      <c r="H600" s="144">
        <f t="shared" si="150"/>
        <v>2.7315026697177727</v>
      </c>
      <c r="I600" s="143">
        <v>4853</v>
      </c>
      <c r="J600" s="144">
        <f t="shared" si="151"/>
        <v>-7.9721995094030884E-3</v>
      </c>
      <c r="K600" s="143"/>
      <c r="L600" s="144"/>
      <c r="M600" s="144"/>
    </row>
    <row r="601" spans="2:14" x14ac:dyDescent="0.25">
      <c r="B601" s="142" t="s">
        <v>162</v>
      </c>
      <c r="C601" s="143">
        <v>29328</v>
      </c>
      <c r="D601" s="144">
        <v>3.6288470372071613E-2</v>
      </c>
      <c r="E601" s="143">
        <v>2281</v>
      </c>
      <c r="F601" s="144">
        <f t="shared" si="149"/>
        <v>-0.92222449536279327</v>
      </c>
      <c r="G601" s="143">
        <v>5764</v>
      </c>
      <c r="H601" s="144">
        <f t="shared" si="150"/>
        <v>1.5269618588338449</v>
      </c>
      <c r="I601" s="143">
        <v>6721</v>
      </c>
      <c r="J601" s="144">
        <f t="shared" si="151"/>
        <v>0.16603053435114501</v>
      </c>
      <c r="K601" s="143"/>
      <c r="L601" s="144"/>
      <c r="M601" s="144"/>
    </row>
    <row r="602" spans="2:14" ht="15.75" x14ac:dyDescent="0.25">
      <c r="B602" s="145" t="s">
        <v>122</v>
      </c>
      <c r="C602" s="146">
        <v>500909</v>
      </c>
      <c r="D602" s="147">
        <v>0.15049668684038275</v>
      </c>
      <c r="E602" s="146">
        <v>96145</v>
      </c>
      <c r="F602" s="147">
        <f t="shared" si="149"/>
        <v>-0.80805894883102525</v>
      </c>
      <c r="G602" s="146">
        <v>38367</v>
      </c>
      <c r="H602" s="147">
        <f t="shared" si="150"/>
        <v>-0.60094648707681109</v>
      </c>
      <c r="I602" s="146">
        <v>51407</v>
      </c>
      <c r="J602" s="147">
        <f t="shared" si="151"/>
        <v>0.33987541376703945</v>
      </c>
      <c r="K602" s="146">
        <v>41448</v>
      </c>
      <c r="L602" s="147">
        <v>0.26682560058683302</v>
      </c>
      <c r="M602" s="147">
        <v>-0.87623657423028578</v>
      </c>
    </row>
    <row r="603" spans="2:14" ht="6" customHeight="1" x14ac:dyDescent="0.25"/>
    <row r="604" spans="2:14" x14ac:dyDescent="0.25">
      <c r="B604" s="49" t="s">
        <v>108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1"/>
      <c r="G605" s="121"/>
      <c r="I605" s="121"/>
      <c r="K605" s="121"/>
    </row>
    <row r="608" spans="2:14" ht="48.75" customHeight="1" thickBot="1" x14ac:dyDescent="0.3">
      <c r="B608" s="322" t="str">
        <f>CONCATENATE("Pernoctaciones realizadas por los procedentes de ",C610," en los establecimientos alojativos de Tenerife (hotel + apartamento)")</f>
        <v>Pernoctaciones realizadas por los procedentes de República Checa en los establecimientos alojativos de Tenerife (hotel + apartamento)</v>
      </c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1" t="s">
        <v>214</v>
      </c>
    </row>
    <row r="609" spans="2:14" ht="10.5" customHeight="1" thickBot="1" x14ac:dyDescent="0.3">
      <c r="B609" s="135"/>
      <c r="C609" s="136"/>
      <c r="D609" s="135"/>
      <c r="E609" s="135"/>
      <c r="F609" s="135"/>
      <c r="G609" s="135"/>
      <c r="H609" s="135"/>
      <c r="I609" s="135"/>
      <c r="J609" s="135"/>
      <c r="K609" s="4"/>
      <c r="L609" s="4"/>
      <c r="N609" s="1" t="s">
        <v>215</v>
      </c>
    </row>
    <row r="610" spans="2:14" ht="22.5" thickTop="1" thickBot="1" x14ac:dyDescent="0.3">
      <c r="B610" s="150" t="str">
        <f>C610</f>
        <v>República Checa</v>
      </c>
      <c r="C610" s="332" t="s">
        <v>242</v>
      </c>
      <c r="D610" s="333"/>
      <c r="E610" s="333"/>
      <c r="F610" s="333"/>
      <c r="G610" s="333"/>
      <c r="H610" s="333"/>
      <c r="I610" s="333"/>
      <c r="J610" s="333"/>
      <c r="K610" s="333"/>
      <c r="L610" s="333"/>
      <c r="M610" s="334"/>
    </row>
    <row r="611" spans="2:14" ht="22.5" thickTop="1" thickBot="1" x14ac:dyDescent="0.3">
      <c r="B611" s="13"/>
      <c r="C611" s="335">
        <v>2019</v>
      </c>
      <c r="D611" s="336"/>
      <c r="E611" s="337">
        <v>2020</v>
      </c>
      <c r="F611" s="336"/>
      <c r="G611" s="337">
        <v>2021</v>
      </c>
      <c r="H611" s="336"/>
      <c r="I611" s="337">
        <v>2022</v>
      </c>
      <c r="J611" s="336"/>
      <c r="K611" s="337">
        <v>2023</v>
      </c>
      <c r="L611" s="338"/>
      <c r="M611" s="339"/>
    </row>
    <row r="612" spans="2:14" ht="16.5" thickTop="1" thickBot="1" x14ac:dyDescent="0.3">
      <c r="B612" s="16"/>
      <c r="C612" s="138" t="s">
        <v>136</v>
      </c>
      <c r="D612" s="139" t="str">
        <f>CONCATENATE("var. ",RIGHT(C611,2),"/",RIGHT(C611-1,2))</f>
        <v>var. 19/18</v>
      </c>
      <c r="E612" s="140" t="s">
        <v>136</v>
      </c>
      <c r="F612" s="139" t="str">
        <f>CONCATENATE("var. ",RIGHT(E611,2),"/",RIGHT(E611-1,2))</f>
        <v>var. 20/19</v>
      </c>
      <c r="G612" s="140" t="s">
        <v>136</v>
      </c>
      <c r="H612" s="139" t="s">
        <v>526</v>
      </c>
      <c r="I612" s="140" t="s">
        <v>136</v>
      </c>
      <c r="J612" s="139" t="s">
        <v>137</v>
      </c>
      <c r="K612" s="140" t="s">
        <v>136</v>
      </c>
      <c r="L612" s="139" t="s">
        <v>537</v>
      </c>
      <c r="M612" s="139" t="s">
        <v>528</v>
      </c>
    </row>
    <row r="613" spans="2:14" x14ac:dyDescent="0.25">
      <c r="B613" s="142" t="s">
        <v>140</v>
      </c>
      <c r="C613" s="143">
        <v>3268</v>
      </c>
      <c r="D613" s="144">
        <v>-5.192921380910942E-2</v>
      </c>
      <c r="E613" s="143">
        <v>4903</v>
      </c>
      <c r="F613" s="144">
        <f t="shared" ref="F613:F625" si="155">IFERROR(E613/C613-1,"-")</f>
        <v>0.50030599755201965</v>
      </c>
      <c r="G613" s="143">
        <v>4570</v>
      </c>
      <c r="H613" s="144">
        <f t="shared" ref="H613:H625" si="156">IFERROR(G613/E613-1,"-")</f>
        <v>-6.7917601468488686E-2</v>
      </c>
      <c r="I613" s="143">
        <v>14176</v>
      </c>
      <c r="J613" s="144">
        <f t="shared" ref="J613:J625" si="157">IFERROR(I613/G613-1,"-")</f>
        <v>2.101969365426696</v>
      </c>
      <c r="K613" s="143">
        <v>12436</v>
      </c>
      <c r="L613" s="144">
        <f t="shared" ref="L613:L620" si="158">IFERROR(K613/I613-1,"-")</f>
        <v>-0.12274266365688491</v>
      </c>
      <c r="M613" s="144">
        <f t="shared" ref="M613" si="159">K613/C613-1</f>
        <v>2.8053855569155446</v>
      </c>
    </row>
    <row r="614" spans="2:14" x14ac:dyDescent="0.25">
      <c r="B614" s="142" t="s">
        <v>142</v>
      </c>
      <c r="C614" s="143">
        <v>4133</v>
      </c>
      <c r="D614" s="144">
        <v>0.42763385146804844</v>
      </c>
      <c r="E614" s="143">
        <v>6195</v>
      </c>
      <c r="F614" s="144">
        <f t="shared" si="155"/>
        <v>0.49891120251633203</v>
      </c>
      <c r="G614" s="143">
        <v>7916</v>
      </c>
      <c r="H614" s="144">
        <f t="shared" si="156"/>
        <v>0.27780468119451163</v>
      </c>
      <c r="I614" s="143">
        <v>13643</v>
      </c>
      <c r="J614" s="144">
        <f t="shared" si="157"/>
        <v>0.72347145022738757</v>
      </c>
      <c r="K614" s="143">
        <v>14990</v>
      </c>
      <c r="L614" s="144">
        <f t="shared" si="158"/>
        <v>9.8731950450780648E-2</v>
      </c>
      <c r="M614" s="144">
        <f>IFERROR(K614/C614-1,"-")</f>
        <v>2.626905395596419</v>
      </c>
    </row>
    <row r="615" spans="2:14" x14ac:dyDescent="0.25">
      <c r="B615" s="142" t="s">
        <v>144</v>
      </c>
      <c r="C615" s="143">
        <v>4413</v>
      </c>
      <c r="D615" s="144">
        <v>-1.9768991559307003E-2</v>
      </c>
      <c r="E615" s="143">
        <v>2624</v>
      </c>
      <c r="F615" s="144">
        <f t="shared" si="155"/>
        <v>-0.40539315658282349</v>
      </c>
      <c r="G615" s="143">
        <v>14413</v>
      </c>
      <c r="H615" s="144">
        <f t="shared" si="156"/>
        <v>4.4927591463414638</v>
      </c>
      <c r="I615" s="143">
        <v>18155</v>
      </c>
      <c r="J615" s="144">
        <f t="shared" si="157"/>
        <v>0.25962672587247626</v>
      </c>
      <c r="K615" s="143">
        <v>20175</v>
      </c>
      <c r="L615" s="144">
        <f t="shared" si="158"/>
        <v>0.11126411456898921</v>
      </c>
      <c r="M615" s="144">
        <f t="shared" ref="M615:M620" si="160">IFERROR(K615/C615-1,"-")</f>
        <v>3.5717199184228416</v>
      </c>
    </row>
    <row r="616" spans="2:14" x14ac:dyDescent="0.25">
      <c r="B616" s="142" t="s">
        <v>146</v>
      </c>
      <c r="C616" s="143">
        <v>4073</v>
      </c>
      <c r="D616" s="144">
        <v>-1.0687393733300965E-2</v>
      </c>
      <c r="E616" s="143">
        <v>0</v>
      </c>
      <c r="F616" s="144">
        <f t="shared" si="155"/>
        <v>-1</v>
      </c>
      <c r="G616" s="143">
        <v>14571</v>
      </c>
      <c r="H616" s="144" t="str">
        <f t="shared" si="156"/>
        <v>-</v>
      </c>
      <c r="I616" s="143">
        <v>15406</v>
      </c>
      <c r="J616" s="144">
        <f t="shared" si="157"/>
        <v>5.7305607027657635E-2</v>
      </c>
      <c r="K616" s="143">
        <v>14111</v>
      </c>
      <c r="L616" s="144">
        <f t="shared" si="158"/>
        <v>-8.4058159158769352E-2</v>
      </c>
      <c r="M616" s="144">
        <f t="shared" si="160"/>
        <v>2.4645224650135034</v>
      </c>
    </row>
    <row r="617" spans="2:14" x14ac:dyDescent="0.25">
      <c r="B617" s="142" t="s">
        <v>148</v>
      </c>
      <c r="C617" s="143">
        <v>4246</v>
      </c>
      <c r="D617" s="144">
        <v>-0.14943910256410253</v>
      </c>
      <c r="E617" s="143">
        <v>15</v>
      </c>
      <c r="F617" s="144">
        <f t="shared" si="155"/>
        <v>-0.99646726330664159</v>
      </c>
      <c r="G617" s="143">
        <v>13108</v>
      </c>
      <c r="H617" s="144">
        <f t="shared" si="156"/>
        <v>872.86666666666667</v>
      </c>
      <c r="I617" s="143">
        <v>15365</v>
      </c>
      <c r="J617" s="144">
        <f t="shared" si="157"/>
        <v>0.17218492523649687</v>
      </c>
      <c r="K617" s="143">
        <v>14540</v>
      </c>
      <c r="L617" s="144">
        <f t="shared" si="158"/>
        <v>-5.3693459160429557E-2</v>
      </c>
      <c r="M617" s="144">
        <f t="shared" si="160"/>
        <v>2.4243994347621292</v>
      </c>
    </row>
    <row r="618" spans="2:14" x14ac:dyDescent="0.25">
      <c r="B618" s="142" t="s">
        <v>150</v>
      </c>
      <c r="C618" s="143">
        <v>5537</v>
      </c>
      <c r="D618" s="144">
        <v>-0.14526088298857676</v>
      </c>
      <c r="E618" s="143">
        <v>13</v>
      </c>
      <c r="F618" s="144">
        <f t="shared" si="155"/>
        <v>-0.99765215820841613</v>
      </c>
      <c r="G618" s="143">
        <v>10403</v>
      </c>
      <c r="H618" s="144">
        <f t="shared" si="156"/>
        <v>799.23076923076928</v>
      </c>
      <c r="I618" s="143">
        <v>14157</v>
      </c>
      <c r="J618" s="144">
        <f t="shared" si="157"/>
        <v>0.3608574449677977</v>
      </c>
      <c r="K618" s="143">
        <v>16861</v>
      </c>
      <c r="L618" s="144">
        <f t="shared" si="158"/>
        <v>0.19100091827364563</v>
      </c>
      <c r="M618" s="144">
        <f t="shared" si="160"/>
        <v>2.0451508036843058</v>
      </c>
    </row>
    <row r="619" spans="2:14" x14ac:dyDescent="0.25">
      <c r="B619" s="142" t="s">
        <v>152</v>
      </c>
      <c r="C619" s="143">
        <v>7386</v>
      </c>
      <c r="D619" s="144">
        <v>-0.2094616290270791</v>
      </c>
      <c r="E619" s="143">
        <v>1366</v>
      </c>
      <c r="F619" s="144">
        <f t="shared" si="155"/>
        <v>-0.81505551042512858</v>
      </c>
      <c r="G619" s="143">
        <v>15264</v>
      </c>
      <c r="H619" s="144">
        <f t="shared" si="156"/>
        <v>10.174231332357248</v>
      </c>
      <c r="I619" s="143">
        <v>21109</v>
      </c>
      <c r="J619" s="144">
        <f t="shared" si="157"/>
        <v>0.38292714884696011</v>
      </c>
      <c r="K619" s="143">
        <v>25635</v>
      </c>
      <c r="L619" s="144">
        <f t="shared" si="158"/>
        <v>0.21441091477568808</v>
      </c>
      <c r="M619" s="144">
        <f t="shared" si="160"/>
        <v>2.4707554833468723</v>
      </c>
    </row>
    <row r="620" spans="2:14" x14ac:dyDescent="0.25">
      <c r="B620" s="142" t="s">
        <v>154</v>
      </c>
      <c r="C620" s="143">
        <v>7731</v>
      </c>
      <c r="D620" s="144">
        <v>-1.915757421974118E-2</v>
      </c>
      <c r="E620" s="143">
        <v>3732</v>
      </c>
      <c r="F620" s="144">
        <f t="shared" si="155"/>
        <v>-0.51726814124951492</v>
      </c>
      <c r="G620" s="143">
        <v>11448</v>
      </c>
      <c r="H620" s="144">
        <f t="shared" si="156"/>
        <v>2.067524115755627</v>
      </c>
      <c r="I620" s="143">
        <v>18821</v>
      </c>
      <c r="J620" s="144">
        <f t="shared" si="157"/>
        <v>0.64404262753319363</v>
      </c>
      <c r="K620" s="143">
        <v>18848</v>
      </c>
      <c r="L620" s="144">
        <f t="shared" si="158"/>
        <v>1.4345677700440262E-3</v>
      </c>
      <c r="M620" s="144">
        <f t="shared" si="160"/>
        <v>1.4379769758116674</v>
      </c>
    </row>
    <row r="621" spans="2:14" x14ac:dyDescent="0.25">
      <c r="B621" s="142" t="s">
        <v>156</v>
      </c>
      <c r="C621" s="143">
        <v>7018</v>
      </c>
      <c r="D621" s="144">
        <v>-6.439141447806962E-2</v>
      </c>
      <c r="E621" s="143">
        <v>2587</v>
      </c>
      <c r="F621" s="144">
        <f t="shared" si="155"/>
        <v>-0.63137646053006558</v>
      </c>
      <c r="G621" s="143">
        <v>11281</v>
      </c>
      <c r="H621" s="144">
        <f t="shared" si="156"/>
        <v>3.3606494008504058</v>
      </c>
      <c r="I621" s="143">
        <v>16393</v>
      </c>
      <c r="J621" s="144">
        <f t="shared" si="157"/>
        <v>0.45315131637266193</v>
      </c>
      <c r="K621" s="143"/>
      <c r="L621" s="144"/>
      <c r="M621" s="144"/>
    </row>
    <row r="622" spans="2:14" x14ac:dyDescent="0.25">
      <c r="B622" s="142" t="s">
        <v>158</v>
      </c>
      <c r="C622" s="143">
        <v>9417</v>
      </c>
      <c r="D622" s="144">
        <v>0.4328971393791845</v>
      </c>
      <c r="E622" s="143">
        <v>6216</v>
      </c>
      <c r="F622" s="144">
        <f t="shared" si="155"/>
        <v>-0.33991717107359032</v>
      </c>
      <c r="G622" s="143">
        <v>14784</v>
      </c>
      <c r="H622" s="144">
        <f t="shared" si="156"/>
        <v>1.3783783783783785</v>
      </c>
      <c r="I622" s="143">
        <v>19347</v>
      </c>
      <c r="J622" s="144">
        <f t="shared" si="157"/>
        <v>0.30864448051948057</v>
      </c>
      <c r="K622" s="143"/>
      <c r="L622" s="144"/>
      <c r="M622" s="144"/>
    </row>
    <row r="623" spans="2:14" x14ac:dyDescent="0.25">
      <c r="B623" s="142" t="s">
        <v>160</v>
      </c>
      <c r="C623" s="143">
        <v>7049</v>
      </c>
      <c r="D623" s="144">
        <v>0.22229928905843588</v>
      </c>
      <c r="E623" s="143">
        <v>7630</v>
      </c>
      <c r="F623" s="144">
        <f t="shared" si="155"/>
        <v>8.2423038728897779E-2</v>
      </c>
      <c r="G623" s="143">
        <v>13921</v>
      </c>
      <c r="H623" s="144">
        <f t="shared" si="156"/>
        <v>0.82450851900393185</v>
      </c>
      <c r="I623" s="143">
        <v>15313</v>
      </c>
      <c r="J623" s="144">
        <f t="shared" si="157"/>
        <v>9.9992816608002189E-2</v>
      </c>
      <c r="K623" s="143"/>
      <c r="L623" s="144"/>
      <c r="M623" s="144"/>
    </row>
    <row r="624" spans="2:14" x14ac:dyDescent="0.25">
      <c r="B624" s="142" t="s">
        <v>162</v>
      </c>
      <c r="C624" s="143">
        <v>7181</v>
      </c>
      <c r="D624" s="144">
        <v>0.49666527719883291</v>
      </c>
      <c r="E624" s="143">
        <v>6268</v>
      </c>
      <c r="F624" s="144">
        <f t="shared" si="155"/>
        <v>-0.12714106670380165</v>
      </c>
      <c r="G624" s="143">
        <v>14909</v>
      </c>
      <c r="H624" s="144">
        <f t="shared" si="156"/>
        <v>1.3785896617740905</v>
      </c>
      <c r="I624" s="143">
        <v>14203</v>
      </c>
      <c r="J624" s="144">
        <f t="shared" si="157"/>
        <v>-4.7353947280166397E-2</v>
      </c>
      <c r="K624" s="143"/>
      <c r="L624" s="144"/>
      <c r="M624" s="144"/>
    </row>
    <row r="625" spans="2:14" ht="15.75" x14ac:dyDescent="0.25">
      <c r="B625" s="145" t="s">
        <v>122</v>
      </c>
      <c r="C625" s="146">
        <v>71452</v>
      </c>
      <c r="D625" s="147">
        <v>4.6241251061586608E-2</v>
      </c>
      <c r="E625" s="146">
        <v>41549</v>
      </c>
      <c r="F625" s="147">
        <f t="shared" si="155"/>
        <v>-0.41850473044841296</v>
      </c>
      <c r="G625" s="146">
        <v>146588</v>
      </c>
      <c r="H625" s="147">
        <f t="shared" si="156"/>
        <v>2.5280752846037209</v>
      </c>
      <c r="I625" s="146">
        <v>196088</v>
      </c>
      <c r="J625" s="147">
        <f t="shared" si="157"/>
        <v>0.33768111987338667</v>
      </c>
      <c r="K625" s="146">
        <v>137596</v>
      </c>
      <c r="L625" s="147">
        <v>5.1699889935184151E-2</v>
      </c>
      <c r="M625" s="147">
        <v>2.3735258783435897</v>
      </c>
    </row>
    <row r="626" spans="2:14" ht="6" customHeight="1" x14ac:dyDescent="0.25"/>
    <row r="627" spans="2:14" x14ac:dyDescent="0.25">
      <c r="B627" s="49" t="s">
        <v>108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1"/>
      <c r="G628" s="121"/>
      <c r="I628" s="121"/>
      <c r="K628" s="121"/>
    </row>
    <row r="630" spans="2:14" ht="48.75" customHeight="1" thickBot="1" x14ac:dyDescent="0.3">
      <c r="B630" s="322" t="str">
        <f>CONCATENATE("Pernoctaciones realizadas por los procedentes de ",C632," en los establecimientos alojativos de Tenerife (hotel + apartamento)")</f>
        <v>Pernoctaciones realizadas por los procedentes de Rumanía en los establecimientos alojativos de Tenerife (hotel + apartamento)</v>
      </c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1" t="s">
        <v>214</v>
      </c>
    </row>
    <row r="631" spans="2:14" ht="10.5" customHeight="1" thickBot="1" x14ac:dyDescent="0.3">
      <c r="B631" s="135"/>
      <c r="C631" s="136"/>
      <c r="D631" s="135"/>
      <c r="E631" s="135"/>
      <c r="F631" s="135"/>
      <c r="G631" s="135"/>
      <c r="H631" s="135"/>
      <c r="I631" s="135"/>
      <c r="J631" s="135"/>
      <c r="K631" s="4"/>
      <c r="L631" s="4"/>
      <c r="N631" s="1" t="s">
        <v>215</v>
      </c>
    </row>
    <row r="632" spans="2:14" ht="22.5" thickTop="1" thickBot="1" x14ac:dyDescent="0.3">
      <c r="B632" s="150" t="s">
        <v>244</v>
      </c>
      <c r="C632" s="332" t="s">
        <v>245</v>
      </c>
      <c r="D632" s="333"/>
      <c r="E632" s="333"/>
      <c r="F632" s="333"/>
      <c r="G632" s="333"/>
      <c r="H632" s="333"/>
      <c r="I632" s="333"/>
      <c r="J632" s="333"/>
      <c r="K632" s="333"/>
      <c r="L632" s="333"/>
      <c r="M632" s="334"/>
    </row>
    <row r="633" spans="2:14" ht="22.5" thickTop="1" thickBot="1" x14ac:dyDescent="0.3">
      <c r="B633" s="13"/>
      <c r="C633" s="335">
        <v>2019</v>
      </c>
      <c r="D633" s="336"/>
      <c r="E633" s="337">
        <v>2020</v>
      </c>
      <c r="F633" s="336"/>
      <c r="G633" s="337">
        <v>2021</v>
      </c>
      <c r="H633" s="336"/>
      <c r="I633" s="337">
        <v>2022</v>
      </c>
      <c r="J633" s="336"/>
      <c r="K633" s="337">
        <v>2023</v>
      </c>
      <c r="L633" s="338"/>
      <c r="M633" s="339"/>
    </row>
    <row r="634" spans="2:14" ht="16.5" thickTop="1" thickBot="1" x14ac:dyDescent="0.3">
      <c r="B634" s="16"/>
      <c r="C634" s="138" t="s">
        <v>136</v>
      </c>
      <c r="D634" s="139" t="str">
        <f>CONCATENATE("var. ",RIGHT(C633,2),"/",RIGHT(C633-1,2))</f>
        <v>var. 19/18</v>
      </c>
      <c r="E634" s="140" t="s">
        <v>136</v>
      </c>
      <c r="F634" s="139" t="str">
        <f>CONCATENATE("var. ",RIGHT(E633,2),"/",RIGHT(E633-1,2))</f>
        <v>var. 20/19</v>
      </c>
      <c r="G634" s="140" t="s">
        <v>136</v>
      </c>
      <c r="H634" s="139" t="s">
        <v>526</v>
      </c>
      <c r="I634" s="140" t="s">
        <v>136</v>
      </c>
      <c r="J634" s="139" t="s">
        <v>137</v>
      </c>
      <c r="K634" s="140" t="s">
        <v>136</v>
      </c>
      <c r="L634" s="139" t="s">
        <v>537</v>
      </c>
      <c r="M634" s="139" t="s">
        <v>528</v>
      </c>
    </row>
    <row r="635" spans="2:14" x14ac:dyDescent="0.25">
      <c r="B635" s="142" t="s">
        <v>140</v>
      </c>
      <c r="C635" s="143">
        <v>4084</v>
      </c>
      <c r="D635" s="144">
        <v>-1.6851227732306184E-2</v>
      </c>
      <c r="E635" s="143">
        <v>6650</v>
      </c>
      <c r="F635" s="144">
        <f t="shared" ref="F635:F647" si="161">IFERROR(E635/C635-1,"-")</f>
        <v>0.6283055827619981</v>
      </c>
      <c r="G635" s="143">
        <v>1544</v>
      </c>
      <c r="H635" s="144">
        <f t="shared" ref="H635:H647" si="162">IFERROR(G635/E635-1,"-")</f>
        <v>-0.7678195488721804</v>
      </c>
      <c r="I635" s="143">
        <v>9450</v>
      </c>
      <c r="J635" s="144">
        <f t="shared" ref="J635:J647" si="163">IFERROR(I635/G635-1,"-")</f>
        <v>5.1204663212435237</v>
      </c>
      <c r="K635" s="143">
        <v>12803</v>
      </c>
      <c r="L635" s="144">
        <f t="shared" ref="L635:L642" si="164">IFERROR(K635/I635-1,"-")</f>
        <v>0.35481481481481492</v>
      </c>
      <c r="M635" s="144">
        <f t="shared" ref="M635" si="165">K635/C635-1</f>
        <v>2.1349167482859941</v>
      </c>
    </row>
    <row r="636" spans="2:14" x14ac:dyDescent="0.25">
      <c r="B636" s="142" t="s">
        <v>142</v>
      </c>
      <c r="C636" s="143">
        <v>4567</v>
      </c>
      <c r="D636" s="144">
        <v>0.38688126328575767</v>
      </c>
      <c r="E636" s="143">
        <v>5700</v>
      </c>
      <c r="F636" s="144">
        <f t="shared" si="161"/>
        <v>0.24808408145390848</v>
      </c>
      <c r="G636" s="143">
        <v>923</v>
      </c>
      <c r="H636" s="144">
        <f t="shared" si="162"/>
        <v>-0.83807017543859652</v>
      </c>
      <c r="I636" s="143">
        <v>8853</v>
      </c>
      <c r="J636" s="144">
        <f t="shared" si="163"/>
        <v>8.591549295774648</v>
      </c>
      <c r="K636" s="143">
        <v>12727</v>
      </c>
      <c r="L636" s="144">
        <f t="shared" si="164"/>
        <v>0.43759177679882533</v>
      </c>
      <c r="M636" s="144">
        <f>IFERROR(K636/C636-1,"-")</f>
        <v>1.7867308955550691</v>
      </c>
    </row>
    <row r="637" spans="2:14" x14ac:dyDescent="0.25">
      <c r="B637" s="142" t="s">
        <v>144</v>
      </c>
      <c r="C637" s="143">
        <v>4301</v>
      </c>
      <c r="D637" s="144">
        <v>0.22675413576725623</v>
      </c>
      <c r="E637" s="143">
        <v>2265</v>
      </c>
      <c r="F637" s="144">
        <f t="shared" si="161"/>
        <v>-0.47337828411997207</v>
      </c>
      <c r="G637" s="143">
        <v>828</v>
      </c>
      <c r="H637" s="144">
        <f t="shared" si="162"/>
        <v>-0.63443708609271521</v>
      </c>
      <c r="I637" s="143">
        <v>9188</v>
      </c>
      <c r="J637" s="144">
        <f t="shared" si="163"/>
        <v>10.096618357487923</v>
      </c>
      <c r="K637" s="143">
        <v>10334</v>
      </c>
      <c r="L637" s="144">
        <f t="shared" si="164"/>
        <v>0.12472790596430117</v>
      </c>
      <c r="M637" s="144">
        <f t="shared" ref="M637:M642" si="166">IFERROR(K637/C637-1,"-")</f>
        <v>1.402697047198326</v>
      </c>
    </row>
    <row r="638" spans="2:14" x14ac:dyDescent="0.25">
      <c r="B638" s="142" t="s">
        <v>146</v>
      </c>
      <c r="C638" s="143">
        <v>6715</v>
      </c>
      <c r="D638" s="144">
        <v>0.23664825046040505</v>
      </c>
      <c r="E638" s="143">
        <v>0</v>
      </c>
      <c r="F638" s="144">
        <f t="shared" si="161"/>
        <v>-1</v>
      </c>
      <c r="G638" s="143">
        <v>2954</v>
      </c>
      <c r="H638" s="144" t="str">
        <f t="shared" si="162"/>
        <v>-</v>
      </c>
      <c r="I638" s="143">
        <v>15205</v>
      </c>
      <c r="J638" s="144">
        <f t="shared" si="163"/>
        <v>4.147257955314827</v>
      </c>
      <c r="K638" s="143">
        <v>19220</v>
      </c>
      <c r="L638" s="144">
        <f t="shared" si="164"/>
        <v>0.26405787569878325</v>
      </c>
      <c r="M638" s="144">
        <f t="shared" si="166"/>
        <v>1.8622486969471335</v>
      </c>
    </row>
    <row r="639" spans="2:14" x14ac:dyDescent="0.25">
      <c r="B639" s="142" t="s">
        <v>148</v>
      </c>
      <c r="C639" s="143">
        <v>8080</v>
      </c>
      <c r="D639" s="144">
        <v>8.7390761548065132E-3</v>
      </c>
      <c r="E639" s="143">
        <v>4</v>
      </c>
      <c r="F639" s="144">
        <f t="shared" si="161"/>
        <v>-0.9995049504950495</v>
      </c>
      <c r="G639" s="143">
        <v>3533</v>
      </c>
      <c r="H639" s="144">
        <f t="shared" si="162"/>
        <v>882.25</v>
      </c>
      <c r="I639" s="143">
        <v>14681</v>
      </c>
      <c r="J639" s="144">
        <f t="shared" si="163"/>
        <v>3.1553920181149167</v>
      </c>
      <c r="K639" s="143">
        <v>18304</v>
      </c>
      <c r="L639" s="144">
        <f t="shared" si="164"/>
        <v>0.24678155439002802</v>
      </c>
      <c r="M639" s="144">
        <f t="shared" si="166"/>
        <v>1.2653465346534651</v>
      </c>
    </row>
    <row r="640" spans="2:14" x14ac:dyDescent="0.25">
      <c r="B640" s="142" t="s">
        <v>150</v>
      </c>
      <c r="C640" s="143">
        <v>13461</v>
      </c>
      <c r="D640" s="144">
        <v>-0.11812106918238996</v>
      </c>
      <c r="E640" s="143">
        <v>28</v>
      </c>
      <c r="F640" s="144">
        <f t="shared" si="161"/>
        <v>-0.99791991679667191</v>
      </c>
      <c r="G640" s="143">
        <v>6880</v>
      </c>
      <c r="H640" s="144">
        <f t="shared" si="162"/>
        <v>244.71428571428572</v>
      </c>
      <c r="I640" s="143">
        <v>20758</v>
      </c>
      <c r="J640" s="144">
        <f t="shared" si="163"/>
        <v>2.0171511627906975</v>
      </c>
      <c r="K640" s="143">
        <v>23939</v>
      </c>
      <c r="L640" s="144">
        <f t="shared" si="164"/>
        <v>0.15324212351864341</v>
      </c>
      <c r="M640" s="144">
        <f t="shared" si="166"/>
        <v>0.77839685015972071</v>
      </c>
    </row>
    <row r="641" spans="2:14" x14ac:dyDescent="0.25">
      <c r="B641" s="142" t="s">
        <v>152</v>
      </c>
      <c r="C641" s="143">
        <v>16616</v>
      </c>
      <c r="D641" s="144">
        <v>0.22239387920253062</v>
      </c>
      <c r="E641" s="143">
        <v>4872</v>
      </c>
      <c r="F641" s="144">
        <f t="shared" si="161"/>
        <v>-0.7067886374578719</v>
      </c>
      <c r="G641" s="143">
        <v>14342</v>
      </c>
      <c r="H641" s="144">
        <f t="shared" si="162"/>
        <v>1.94376026272578</v>
      </c>
      <c r="I641" s="143">
        <v>21054</v>
      </c>
      <c r="J641" s="144">
        <f t="shared" si="163"/>
        <v>0.46799609538418641</v>
      </c>
      <c r="K641" s="143">
        <v>28040</v>
      </c>
      <c r="L641" s="144">
        <f t="shared" si="164"/>
        <v>0.33181343212691172</v>
      </c>
      <c r="M641" s="144">
        <f t="shared" si="166"/>
        <v>0.6875300914780933</v>
      </c>
    </row>
    <row r="642" spans="2:14" x14ac:dyDescent="0.25">
      <c r="B642" s="142" t="s">
        <v>154</v>
      </c>
      <c r="C642" s="143">
        <v>16343</v>
      </c>
      <c r="D642" s="144">
        <v>0.12292153359901059</v>
      </c>
      <c r="E642" s="143">
        <v>8737</v>
      </c>
      <c r="F642" s="144">
        <f t="shared" si="161"/>
        <v>-0.46539802973750233</v>
      </c>
      <c r="G642" s="143">
        <v>15418</v>
      </c>
      <c r="H642" s="144">
        <f t="shared" si="162"/>
        <v>0.76467895158521237</v>
      </c>
      <c r="I642" s="143">
        <v>23049</v>
      </c>
      <c r="J642" s="144">
        <f t="shared" si="163"/>
        <v>0.49494097807757176</v>
      </c>
      <c r="K642" s="143">
        <v>29006</v>
      </c>
      <c r="L642" s="144">
        <f t="shared" si="164"/>
        <v>0.25844939042908588</v>
      </c>
      <c r="M642" s="144">
        <f t="shared" si="166"/>
        <v>0.77482714311937828</v>
      </c>
    </row>
    <row r="643" spans="2:14" x14ac:dyDescent="0.25">
      <c r="B643" s="142" t="s">
        <v>156</v>
      </c>
      <c r="C643" s="143">
        <v>15458</v>
      </c>
      <c r="D643" s="144">
        <v>6.6363134657836609E-2</v>
      </c>
      <c r="E643" s="143">
        <v>5596</v>
      </c>
      <c r="F643" s="144">
        <f t="shared" si="161"/>
        <v>-0.63798680294992882</v>
      </c>
      <c r="G643" s="143">
        <v>12434</v>
      </c>
      <c r="H643" s="144">
        <f t="shared" si="162"/>
        <v>1.2219442458899215</v>
      </c>
      <c r="I643" s="143">
        <v>16221</v>
      </c>
      <c r="J643" s="144">
        <f t="shared" si="163"/>
        <v>0.30456811967186748</v>
      </c>
      <c r="K643" s="143"/>
      <c r="L643" s="144"/>
      <c r="M643" s="144"/>
    </row>
    <row r="644" spans="2:14" x14ac:dyDescent="0.25">
      <c r="B644" s="142" t="s">
        <v>158</v>
      </c>
      <c r="C644" s="143">
        <v>9017</v>
      </c>
      <c r="D644" s="144">
        <v>0.36414523449319214</v>
      </c>
      <c r="E644" s="143">
        <v>2400</v>
      </c>
      <c r="F644" s="144">
        <f t="shared" si="161"/>
        <v>-0.73383608739048456</v>
      </c>
      <c r="G644" s="143">
        <v>9614</v>
      </c>
      <c r="H644" s="144">
        <f t="shared" si="162"/>
        <v>3.0058333333333334</v>
      </c>
      <c r="I644" s="143">
        <v>14070</v>
      </c>
      <c r="J644" s="144">
        <f t="shared" si="163"/>
        <v>0.46349074266694412</v>
      </c>
      <c r="K644" s="143"/>
      <c r="L644" s="144"/>
      <c r="M644" s="144"/>
    </row>
    <row r="645" spans="2:14" x14ac:dyDescent="0.25">
      <c r="B645" s="142" t="s">
        <v>160</v>
      </c>
      <c r="C645" s="143">
        <v>4545</v>
      </c>
      <c r="D645" s="144">
        <v>0.12056213017751483</v>
      </c>
      <c r="E645" s="143">
        <v>1201</v>
      </c>
      <c r="F645" s="144">
        <f t="shared" si="161"/>
        <v>-0.73575357535753572</v>
      </c>
      <c r="G645" s="143">
        <v>7129</v>
      </c>
      <c r="H645" s="144">
        <f t="shared" si="162"/>
        <v>4.9358867610324726</v>
      </c>
      <c r="I645" s="143">
        <v>9199</v>
      </c>
      <c r="J645" s="144">
        <f t="shared" si="163"/>
        <v>0.29036330481133388</v>
      </c>
      <c r="K645" s="143"/>
      <c r="L645" s="144"/>
      <c r="M645" s="144"/>
    </row>
    <row r="646" spans="2:14" x14ac:dyDescent="0.25">
      <c r="B646" s="142" t="s">
        <v>162</v>
      </c>
      <c r="C646" s="143">
        <v>6667</v>
      </c>
      <c r="D646" s="144">
        <v>0.43871385412170905</v>
      </c>
      <c r="E646" s="143">
        <v>2253</v>
      </c>
      <c r="F646" s="144">
        <f t="shared" si="161"/>
        <v>-0.66206689665516727</v>
      </c>
      <c r="G646" s="143">
        <v>7926</v>
      </c>
      <c r="H646" s="144">
        <f t="shared" si="162"/>
        <v>2.5179760319573901</v>
      </c>
      <c r="I646" s="143">
        <v>11459</v>
      </c>
      <c r="J646" s="144">
        <f t="shared" si="163"/>
        <v>0.44574817057784499</v>
      </c>
      <c r="K646" s="143"/>
      <c r="L646" s="144"/>
      <c r="M646" s="144"/>
    </row>
    <row r="647" spans="2:14" ht="15.75" x14ac:dyDescent="0.25">
      <c r="B647" s="145" t="s">
        <v>122</v>
      </c>
      <c r="C647" s="146">
        <v>109854</v>
      </c>
      <c r="D647" s="147">
        <v>0.12555327868852451</v>
      </c>
      <c r="E647" s="146">
        <v>39706</v>
      </c>
      <c r="F647" s="147">
        <f t="shared" si="161"/>
        <v>-0.63855662970852223</v>
      </c>
      <c r="G647" s="146">
        <v>83525</v>
      </c>
      <c r="H647" s="147">
        <f t="shared" si="162"/>
        <v>1.1035863597441193</v>
      </c>
      <c r="I647" s="146">
        <v>173187</v>
      </c>
      <c r="J647" s="147">
        <f t="shared" si="163"/>
        <v>1.0734750074827897</v>
      </c>
      <c r="K647" s="146">
        <v>154373</v>
      </c>
      <c r="L647" s="147">
        <v>0.26288879071974347</v>
      </c>
      <c r="M647" s="147">
        <v>1.0814243531489747</v>
      </c>
    </row>
    <row r="648" spans="2:14" ht="6" customHeight="1" x14ac:dyDescent="0.25"/>
    <row r="649" spans="2:14" x14ac:dyDescent="0.25">
      <c r="B649" s="49" t="s">
        <v>108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1"/>
      <c r="G650" s="121"/>
      <c r="I650" s="121"/>
      <c r="K650" s="121"/>
    </row>
    <row r="655" spans="2:14" ht="48.75" customHeight="1" thickBot="1" x14ac:dyDescent="0.3">
      <c r="B655" s="322" t="str">
        <f>CONCATENATE("Pernoctaciones realizadas por los procedentes de ",C657," en los establecimientos alojativos de Tenerife (hotel + apartamento)")</f>
        <v>Pernoctaciones realizadas por los procedentes de Estados Unidos de América en los establecimientos alojativos de Tenerife (hotel + apartamento)</v>
      </c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1" t="s">
        <v>214</v>
      </c>
    </row>
    <row r="656" spans="2:14" ht="10.5" customHeight="1" thickBot="1" x14ac:dyDescent="0.3">
      <c r="B656" s="135"/>
      <c r="C656" s="136"/>
      <c r="D656" s="135"/>
      <c r="E656" s="135"/>
      <c r="F656" s="135"/>
      <c r="G656" s="135"/>
      <c r="H656" s="135"/>
      <c r="I656" s="135"/>
      <c r="J656" s="135"/>
      <c r="K656" s="4"/>
      <c r="L656" s="4"/>
      <c r="N656" s="1" t="s">
        <v>215</v>
      </c>
    </row>
    <row r="657" spans="2:13" ht="22.5" thickTop="1" thickBot="1" x14ac:dyDescent="0.3">
      <c r="B657" s="150" t="str">
        <f>C657</f>
        <v>Estados Unidos de América</v>
      </c>
      <c r="C657" s="332" t="s">
        <v>247</v>
      </c>
      <c r="D657" s="333"/>
      <c r="E657" s="333"/>
      <c r="F657" s="333"/>
      <c r="G657" s="333"/>
      <c r="H657" s="333"/>
      <c r="I657" s="333"/>
      <c r="J657" s="333"/>
      <c r="K657" s="333"/>
      <c r="L657" s="333"/>
      <c r="M657" s="334"/>
    </row>
    <row r="658" spans="2:13" ht="22.5" thickTop="1" thickBot="1" x14ac:dyDescent="0.3">
      <c r="B658" s="13"/>
      <c r="C658" s="335">
        <v>2019</v>
      </c>
      <c r="D658" s="336"/>
      <c r="E658" s="337">
        <v>2020</v>
      </c>
      <c r="F658" s="336"/>
      <c r="G658" s="337">
        <v>2021</v>
      </c>
      <c r="H658" s="336"/>
      <c r="I658" s="337">
        <v>2022</v>
      </c>
      <c r="J658" s="336"/>
      <c r="K658" s="337">
        <v>2023</v>
      </c>
      <c r="L658" s="338"/>
      <c r="M658" s="339"/>
    </row>
    <row r="659" spans="2:13" ht="16.5" thickTop="1" thickBot="1" x14ac:dyDescent="0.3">
      <c r="B659" s="16"/>
      <c r="C659" s="138" t="s">
        <v>136</v>
      </c>
      <c r="D659" s="139" t="str">
        <f>CONCATENATE("var. ",RIGHT(C658,2),"/",RIGHT(C658-1,2))</f>
        <v>var. 19/18</v>
      </c>
      <c r="E659" s="140" t="s">
        <v>136</v>
      </c>
      <c r="F659" s="139" t="str">
        <f>CONCATENATE("var. ",RIGHT(E658,2),"/",RIGHT(E658-1,2))</f>
        <v>var. 20/19</v>
      </c>
      <c r="G659" s="140" t="s">
        <v>136</v>
      </c>
      <c r="H659" s="139" t="s">
        <v>526</v>
      </c>
      <c r="I659" s="140" t="s">
        <v>136</v>
      </c>
      <c r="J659" s="139" t="s">
        <v>137</v>
      </c>
      <c r="K659" s="140" t="s">
        <v>136</v>
      </c>
      <c r="L659" s="139" t="s">
        <v>537</v>
      </c>
      <c r="M659" s="139" t="s">
        <v>528</v>
      </c>
    </row>
    <row r="660" spans="2:13" x14ac:dyDescent="0.25">
      <c r="B660" s="142" t="s">
        <v>140</v>
      </c>
      <c r="C660" s="143">
        <v>6771</v>
      </c>
      <c r="D660" s="144">
        <v>0.36319710086571377</v>
      </c>
      <c r="E660" s="143">
        <v>6871</v>
      </c>
      <c r="F660" s="144">
        <f t="shared" ref="F660:F672" si="167">IFERROR(E660/C660-1,"-")</f>
        <v>1.476886722788362E-2</v>
      </c>
      <c r="G660" s="143">
        <v>871</v>
      </c>
      <c r="H660" s="144">
        <f t="shared" ref="H660:H672" si="168">IFERROR(G660/E660-1,"-")</f>
        <v>-0.8732353369233008</v>
      </c>
      <c r="I660" s="143">
        <v>5927</v>
      </c>
      <c r="J660" s="144">
        <f t="shared" ref="J660:J672" si="169">IFERROR(I660/G660-1,"-")</f>
        <v>5.8048220436280138</v>
      </c>
      <c r="K660" s="143">
        <v>11639</v>
      </c>
      <c r="L660" s="144">
        <f t="shared" ref="L660:L667" si="170">IFERROR(K660/I660-1,"-")</f>
        <v>0.96372532478488271</v>
      </c>
      <c r="M660" s="144">
        <f t="shared" ref="M660" si="171">K660/C660-1</f>
        <v>0.71894845665337459</v>
      </c>
    </row>
    <row r="661" spans="2:13" x14ac:dyDescent="0.25">
      <c r="B661" s="142" t="s">
        <v>142</v>
      </c>
      <c r="C661" s="143">
        <v>5835</v>
      </c>
      <c r="D661" s="144">
        <v>-8.4992943390308939E-2</v>
      </c>
      <c r="E661" s="143">
        <v>7155</v>
      </c>
      <c r="F661" s="144">
        <f t="shared" si="167"/>
        <v>0.22622107969151672</v>
      </c>
      <c r="G661" s="143">
        <v>1459</v>
      </c>
      <c r="H661" s="144">
        <f t="shared" si="168"/>
        <v>-0.79608665269042622</v>
      </c>
      <c r="I661" s="143">
        <v>6889</v>
      </c>
      <c r="J661" s="144">
        <f t="shared" si="169"/>
        <v>3.721727210418095</v>
      </c>
      <c r="K661" s="143">
        <v>11591</v>
      </c>
      <c r="L661" s="144">
        <f t="shared" si="170"/>
        <v>0.68253737842938023</v>
      </c>
      <c r="M661" s="144">
        <f>IFERROR(K661/C661-1,"-")</f>
        <v>0.98646101113967433</v>
      </c>
    </row>
    <row r="662" spans="2:13" x14ac:dyDescent="0.25">
      <c r="B662" s="142" t="s">
        <v>144</v>
      </c>
      <c r="C662" s="143">
        <v>7557</v>
      </c>
      <c r="D662" s="144">
        <v>-6.2290606775034174E-2</v>
      </c>
      <c r="E662" s="143">
        <v>2653</v>
      </c>
      <c r="F662" s="144">
        <f t="shared" si="167"/>
        <v>-0.64893476247188042</v>
      </c>
      <c r="G662" s="143">
        <v>1659</v>
      </c>
      <c r="H662" s="144">
        <f t="shared" si="168"/>
        <v>-0.37467018469656987</v>
      </c>
      <c r="I662" s="143">
        <v>13554</v>
      </c>
      <c r="J662" s="144">
        <f t="shared" si="169"/>
        <v>7.1699819168173597</v>
      </c>
      <c r="K662" s="143">
        <v>11460</v>
      </c>
      <c r="L662" s="144">
        <f t="shared" si="170"/>
        <v>-0.15449313855688362</v>
      </c>
      <c r="M662" s="144">
        <f t="shared" ref="M662:M667" si="172">IFERROR(K662/C662-1,"-")</f>
        <v>0.51647479158396181</v>
      </c>
    </row>
    <row r="663" spans="2:13" x14ac:dyDescent="0.25">
      <c r="B663" s="142" t="s">
        <v>146</v>
      </c>
      <c r="C663" s="143">
        <v>7500</v>
      </c>
      <c r="D663" s="144">
        <v>2.5397674107738855E-3</v>
      </c>
      <c r="E663" s="143">
        <v>0</v>
      </c>
      <c r="F663" s="144">
        <f t="shared" si="167"/>
        <v>-1</v>
      </c>
      <c r="G663" s="143">
        <v>1780</v>
      </c>
      <c r="H663" s="144" t="str">
        <f t="shared" si="168"/>
        <v>-</v>
      </c>
      <c r="I663" s="143">
        <v>14236</v>
      </c>
      <c r="J663" s="144">
        <f t="shared" si="169"/>
        <v>6.9977528089887642</v>
      </c>
      <c r="K663" s="143">
        <v>16677</v>
      </c>
      <c r="L663" s="144">
        <f t="shared" si="170"/>
        <v>0.17146670413037368</v>
      </c>
      <c r="M663" s="144">
        <f t="shared" si="172"/>
        <v>1.2235999999999998</v>
      </c>
    </row>
    <row r="664" spans="2:13" x14ac:dyDescent="0.25">
      <c r="B664" s="142" t="s">
        <v>148</v>
      </c>
      <c r="C664" s="143">
        <v>5857</v>
      </c>
      <c r="D664" s="144">
        <v>-0.34404748572068544</v>
      </c>
      <c r="E664" s="143">
        <v>0</v>
      </c>
      <c r="F664" s="144">
        <f t="shared" si="167"/>
        <v>-1</v>
      </c>
      <c r="G664" s="143">
        <v>2405</v>
      </c>
      <c r="H664" s="144" t="str">
        <f t="shared" si="168"/>
        <v>-</v>
      </c>
      <c r="I664" s="143">
        <v>8841</v>
      </c>
      <c r="J664" s="144">
        <f t="shared" si="169"/>
        <v>2.676091476091476</v>
      </c>
      <c r="K664" s="143">
        <v>12467</v>
      </c>
      <c r="L664" s="144">
        <f t="shared" si="170"/>
        <v>0.41013460015835324</v>
      </c>
      <c r="M664" s="144">
        <f t="shared" si="172"/>
        <v>1.1285641113197884</v>
      </c>
    </row>
    <row r="665" spans="2:13" x14ac:dyDescent="0.25">
      <c r="B665" s="142" t="s">
        <v>150</v>
      </c>
      <c r="C665" s="143">
        <v>7386</v>
      </c>
      <c r="D665" s="144">
        <v>-0.20996898063964065</v>
      </c>
      <c r="E665" s="143">
        <v>16</v>
      </c>
      <c r="F665" s="144">
        <f t="shared" si="167"/>
        <v>-0.99783373950717569</v>
      </c>
      <c r="G665" s="143">
        <v>2171</v>
      </c>
      <c r="H665" s="144">
        <f t="shared" si="168"/>
        <v>134.6875</v>
      </c>
      <c r="I665" s="143">
        <v>15325</v>
      </c>
      <c r="J665" s="144">
        <f t="shared" si="169"/>
        <v>6.0589590050667894</v>
      </c>
      <c r="K665" s="143">
        <v>10164</v>
      </c>
      <c r="L665" s="144">
        <f t="shared" si="170"/>
        <v>-0.33676998368678634</v>
      </c>
      <c r="M665" s="144">
        <f t="shared" si="172"/>
        <v>0.37611697806661248</v>
      </c>
    </row>
    <row r="666" spans="2:13" x14ac:dyDescent="0.25">
      <c r="B666" s="142" t="s">
        <v>152</v>
      </c>
      <c r="C666" s="143">
        <v>8408</v>
      </c>
      <c r="D666" s="144">
        <v>0.16261061946902644</v>
      </c>
      <c r="E666" s="143">
        <v>819</v>
      </c>
      <c r="F666" s="144">
        <f t="shared" si="167"/>
        <v>-0.90259276879162698</v>
      </c>
      <c r="G666" s="143">
        <v>4238</v>
      </c>
      <c r="H666" s="144">
        <f t="shared" si="168"/>
        <v>4.1746031746031749</v>
      </c>
      <c r="I666" s="143">
        <v>11740</v>
      </c>
      <c r="J666" s="144">
        <f t="shared" si="169"/>
        <v>1.7701746106654084</v>
      </c>
      <c r="K666" s="143">
        <v>10837</v>
      </c>
      <c r="L666" s="144">
        <f t="shared" si="170"/>
        <v>-7.6916524701873934E-2</v>
      </c>
      <c r="M666" s="144">
        <f t="shared" si="172"/>
        <v>0.28889153187440542</v>
      </c>
    </row>
    <row r="667" spans="2:13" x14ac:dyDescent="0.25">
      <c r="B667" s="142" t="s">
        <v>154</v>
      </c>
      <c r="C667" s="143">
        <v>8533</v>
      </c>
      <c r="D667" s="144">
        <v>0.11527904849039339</v>
      </c>
      <c r="E667" s="143">
        <v>921</v>
      </c>
      <c r="F667" s="144">
        <f t="shared" si="167"/>
        <v>-0.89206609633188794</v>
      </c>
      <c r="G667" s="143">
        <v>4718</v>
      </c>
      <c r="H667" s="144">
        <f t="shared" si="168"/>
        <v>4.1226927252985881</v>
      </c>
      <c r="I667" s="143">
        <v>9902</v>
      </c>
      <c r="J667" s="144">
        <f t="shared" si="169"/>
        <v>1.0987706655362444</v>
      </c>
      <c r="K667" s="143">
        <v>19315</v>
      </c>
      <c r="L667" s="144">
        <f t="shared" si="170"/>
        <v>0.95061603716420917</v>
      </c>
      <c r="M667" s="144">
        <f t="shared" si="172"/>
        <v>1.2635649830071487</v>
      </c>
    </row>
    <row r="668" spans="2:13" x14ac:dyDescent="0.25">
      <c r="B668" s="142" t="s">
        <v>156</v>
      </c>
      <c r="C668" s="143">
        <v>5854</v>
      </c>
      <c r="D668" s="144">
        <v>-0.20049166894291182</v>
      </c>
      <c r="E668" s="143">
        <v>663</v>
      </c>
      <c r="F668" s="144">
        <f t="shared" si="167"/>
        <v>-0.886744106593782</v>
      </c>
      <c r="G668" s="143">
        <v>4222</v>
      </c>
      <c r="H668" s="144">
        <f t="shared" si="168"/>
        <v>5.3680241327300147</v>
      </c>
      <c r="I668" s="143">
        <v>9505</v>
      </c>
      <c r="J668" s="144">
        <f t="shared" si="169"/>
        <v>1.2513027001421126</v>
      </c>
      <c r="K668" s="143"/>
      <c r="L668" s="144"/>
      <c r="M668" s="144"/>
    </row>
    <row r="669" spans="2:13" x14ac:dyDescent="0.25">
      <c r="B669" s="142" t="s">
        <v>158</v>
      </c>
      <c r="C669" s="143">
        <v>6424</v>
      </c>
      <c r="D669" s="144">
        <v>1.5590894917367759E-3</v>
      </c>
      <c r="E669" s="143">
        <v>562</v>
      </c>
      <c r="F669" s="144">
        <f t="shared" si="167"/>
        <v>-0.91251556662515565</v>
      </c>
      <c r="G669" s="143">
        <v>4147</v>
      </c>
      <c r="H669" s="144">
        <f t="shared" si="168"/>
        <v>6.3790035587188614</v>
      </c>
      <c r="I669" s="143">
        <v>10937</v>
      </c>
      <c r="J669" s="144">
        <f t="shared" si="169"/>
        <v>1.6373281890523268</v>
      </c>
      <c r="K669" s="143"/>
      <c r="L669" s="144"/>
      <c r="M669" s="144"/>
    </row>
    <row r="670" spans="2:13" x14ac:dyDescent="0.25">
      <c r="B670" s="142" t="s">
        <v>160</v>
      </c>
      <c r="C670" s="143">
        <v>6028</v>
      </c>
      <c r="D670" s="144">
        <v>-7.5318300352814838E-2</v>
      </c>
      <c r="E670" s="143">
        <v>502</v>
      </c>
      <c r="F670" s="144">
        <f t="shared" si="167"/>
        <v>-0.91672196416721963</v>
      </c>
      <c r="G670" s="143">
        <v>4687</v>
      </c>
      <c r="H670" s="144">
        <f t="shared" si="168"/>
        <v>8.3366533864541825</v>
      </c>
      <c r="I670" s="143">
        <v>9392</v>
      </c>
      <c r="J670" s="144">
        <f t="shared" si="169"/>
        <v>1.0038404096436953</v>
      </c>
      <c r="K670" s="143"/>
      <c r="L670" s="144"/>
      <c r="M670" s="144"/>
    </row>
    <row r="671" spans="2:13" x14ac:dyDescent="0.25">
      <c r="B671" s="142" t="s">
        <v>162</v>
      </c>
      <c r="C671" s="143">
        <v>7866</v>
      </c>
      <c r="D671" s="144">
        <v>-2.1398357800447854E-2</v>
      </c>
      <c r="E671" s="143">
        <v>1402</v>
      </c>
      <c r="F671" s="144">
        <f t="shared" si="167"/>
        <v>-0.82176455631833201</v>
      </c>
      <c r="G671" s="143">
        <v>6802</v>
      </c>
      <c r="H671" s="144">
        <f t="shared" si="168"/>
        <v>3.8516405135520682</v>
      </c>
      <c r="I671" s="143">
        <v>12754</v>
      </c>
      <c r="J671" s="144">
        <f t="shared" si="169"/>
        <v>0.87503675389591296</v>
      </c>
      <c r="K671" s="143"/>
      <c r="L671" s="144"/>
      <c r="M671" s="144"/>
    </row>
    <row r="672" spans="2:13" ht="15.75" x14ac:dyDescent="0.25">
      <c r="B672" s="145" t="s">
        <v>122</v>
      </c>
      <c r="C672" s="146">
        <v>84019</v>
      </c>
      <c r="D672" s="147">
        <v>-4.8891756661912256E-2</v>
      </c>
      <c r="E672" s="146">
        <v>21564</v>
      </c>
      <c r="F672" s="147">
        <f t="shared" si="167"/>
        <v>-0.74334376748116493</v>
      </c>
      <c r="G672" s="146">
        <v>39159</v>
      </c>
      <c r="H672" s="147">
        <f t="shared" si="168"/>
        <v>0.81594323873121866</v>
      </c>
      <c r="I672" s="146">
        <v>129002</v>
      </c>
      <c r="J672" s="147">
        <f t="shared" si="169"/>
        <v>2.2943129293393603</v>
      </c>
      <c r="K672" s="146">
        <v>104150</v>
      </c>
      <c r="L672" s="147">
        <v>0.20524452056379761</v>
      </c>
      <c r="M672" s="147">
        <v>0.80043908932183183</v>
      </c>
    </row>
    <row r="673" spans="2:14" ht="6" customHeight="1" x14ac:dyDescent="0.25"/>
    <row r="674" spans="2:14" x14ac:dyDescent="0.25">
      <c r="B674" s="49" t="s">
        <v>108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1"/>
      <c r="G675" s="121"/>
      <c r="I675" s="121"/>
      <c r="K675" s="121"/>
    </row>
    <row r="679" spans="2:14" ht="48.75" customHeight="1" thickBot="1" x14ac:dyDescent="0.3">
      <c r="B679" s="322" t="str">
        <f>CONCATENATE("Pernoctaciones realizadas por los procedentes de ",C681," en los establecimientos alojativos de Tenerife (hotel + apartamento)")</f>
        <v>Pernoctaciones realizadas por los procedentes de Otros países o territorios del mundo (excluida España) en los establecimientos alojativos de Tenerife (hotel + apartamento)</v>
      </c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1" t="s">
        <v>214</v>
      </c>
    </row>
    <row r="680" spans="2:14" ht="10.5" customHeight="1" thickBot="1" x14ac:dyDescent="0.3">
      <c r="B680" s="135"/>
      <c r="C680" s="136"/>
      <c r="D680" s="135"/>
      <c r="E680" s="135"/>
      <c r="F680" s="135"/>
      <c r="G680" s="135"/>
      <c r="H680" s="135"/>
      <c r="I680" s="135"/>
      <c r="J680" s="135"/>
      <c r="K680" s="4"/>
      <c r="L680" s="4"/>
      <c r="N680" s="1" t="s">
        <v>215</v>
      </c>
    </row>
    <row r="681" spans="2:14" ht="22.5" thickTop="1" thickBot="1" x14ac:dyDescent="0.3">
      <c r="B681" s="150" t="str">
        <f>C681</f>
        <v>Otros países o territorios del mundo (excluida España)</v>
      </c>
      <c r="C681" s="332" t="s">
        <v>248</v>
      </c>
      <c r="D681" s="333"/>
      <c r="E681" s="333"/>
      <c r="F681" s="333"/>
      <c r="G681" s="333"/>
      <c r="H681" s="333"/>
      <c r="I681" s="333"/>
      <c r="J681" s="333"/>
      <c r="K681" s="333"/>
      <c r="L681" s="333"/>
      <c r="M681" s="334"/>
    </row>
    <row r="682" spans="2:14" ht="22.5" thickTop="1" thickBot="1" x14ac:dyDescent="0.3">
      <c r="B682" s="13"/>
      <c r="C682" s="335">
        <v>2019</v>
      </c>
      <c r="D682" s="336"/>
      <c r="E682" s="337">
        <v>2020</v>
      </c>
      <c r="F682" s="336"/>
      <c r="G682" s="337">
        <v>2021</v>
      </c>
      <c r="H682" s="336"/>
      <c r="I682" s="337">
        <v>2022</v>
      </c>
      <c r="J682" s="336"/>
      <c r="K682" s="337">
        <v>2023</v>
      </c>
      <c r="L682" s="338"/>
      <c r="M682" s="339"/>
    </row>
    <row r="683" spans="2:14" ht="16.5" thickTop="1" thickBot="1" x14ac:dyDescent="0.3">
      <c r="B683" s="16"/>
      <c r="C683" s="138" t="s">
        <v>136</v>
      </c>
      <c r="D683" s="139" t="str">
        <f>CONCATENATE("var. ",RIGHT(C682,2),"/",RIGHT(C682-1,2))</f>
        <v>var. 19/18</v>
      </c>
      <c r="E683" s="140" t="s">
        <v>136</v>
      </c>
      <c r="F683" s="139" t="str">
        <f>CONCATENATE("var. ",RIGHT(E682,2),"/",RIGHT(E682-1,2))</f>
        <v>var. 20/19</v>
      </c>
      <c r="G683" s="140" t="s">
        <v>136</v>
      </c>
      <c r="H683" s="139" t="s">
        <v>526</v>
      </c>
      <c r="I683" s="140" t="s">
        <v>136</v>
      </c>
      <c r="J683" s="139" t="s">
        <v>137</v>
      </c>
      <c r="K683" s="140" t="s">
        <v>136</v>
      </c>
      <c r="L683" s="139" t="s">
        <v>537</v>
      </c>
      <c r="M683" s="139" t="s">
        <v>528</v>
      </c>
    </row>
    <row r="684" spans="2:14" x14ac:dyDescent="0.25">
      <c r="B684" s="142" t="s">
        <v>140</v>
      </c>
      <c r="C684" s="143">
        <v>835886</v>
      </c>
      <c r="D684" s="144">
        <v>2.1664440128532192E-2</v>
      </c>
      <c r="E684" s="143">
        <v>875352</v>
      </c>
      <c r="F684" s="144">
        <f t="shared" ref="F684:J696" si="173">IFERROR(E684/C684-1,"-")</f>
        <v>4.7214572322063164E-2</v>
      </c>
      <c r="G684" s="143">
        <v>104818</v>
      </c>
      <c r="H684" s="144">
        <f t="shared" si="173"/>
        <v>-0.88025617123168742</v>
      </c>
      <c r="I684" s="143">
        <v>669437</v>
      </c>
      <c r="J684" s="144">
        <f t="shared" si="173"/>
        <v>5.3866606880497621</v>
      </c>
      <c r="K684" s="143">
        <v>943100</v>
      </c>
      <c r="L684" s="144">
        <f t="shared" ref="L684:L691" si="174">IFERROR(K684/I684-1,"-")</f>
        <v>0.40879574926393381</v>
      </c>
      <c r="M684" s="144">
        <f>K684/C684-1</f>
        <v>0.12826390201534665</v>
      </c>
    </row>
    <row r="685" spans="2:14" x14ac:dyDescent="0.25">
      <c r="B685" s="142" t="s">
        <v>142</v>
      </c>
      <c r="C685" s="143">
        <v>757950</v>
      </c>
      <c r="D685" s="144">
        <v>1.6584292870698958E-2</v>
      </c>
      <c r="E685" s="143">
        <v>794794</v>
      </c>
      <c r="F685" s="144">
        <f t="shared" si="173"/>
        <v>4.8610066627086113E-2</v>
      </c>
      <c r="G685" s="143">
        <v>116291</v>
      </c>
      <c r="H685" s="144">
        <f t="shared" si="173"/>
        <v>-0.85368409927603883</v>
      </c>
      <c r="I685" s="143">
        <v>691066</v>
      </c>
      <c r="J685" s="144">
        <f t="shared" si="173"/>
        <v>4.9425578935601209</v>
      </c>
      <c r="K685" s="143">
        <v>883234</v>
      </c>
      <c r="L685" s="144">
        <f t="shared" si="174"/>
        <v>0.27807474249926933</v>
      </c>
      <c r="M685" s="144">
        <f>IFERROR(K685/C685-1,"-")</f>
        <v>0.16529322514677758</v>
      </c>
    </row>
    <row r="686" spans="2:14" x14ac:dyDescent="0.25">
      <c r="B686" s="142" t="s">
        <v>144</v>
      </c>
      <c r="C686" s="143">
        <v>796281</v>
      </c>
      <c r="D686" s="144">
        <v>7.961229022102545E-2</v>
      </c>
      <c r="E686" s="143">
        <v>300130</v>
      </c>
      <c r="F686" s="144">
        <f t="shared" si="173"/>
        <v>-0.62308531787145494</v>
      </c>
      <c r="G686" s="143">
        <v>161434</v>
      </c>
      <c r="H686" s="144">
        <f t="shared" si="173"/>
        <v>-0.46211974810915268</v>
      </c>
      <c r="I686" s="143">
        <v>752941</v>
      </c>
      <c r="J686" s="144">
        <f t="shared" si="173"/>
        <v>3.6640794380365973</v>
      </c>
      <c r="K686" s="143">
        <v>838031</v>
      </c>
      <c r="L686" s="144">
        <f t="shared" si="174"/>
        <v>0.11301018273676156</v>
      </c>
      <c r="M686" s="144">
        <f t="shared" ref="M686:M691" si="175">IFERROR(K686/C686-1,"-")</f>
        <v>5.2431239725674761E-2</v>
      </c>
    </row>
    <row r="687" spans="2:14" x14ac:dyDescent="0.25">
      <c r="B687" s="142" t="s">
        <v>146</v>
      </c>
      <c r="C687" s="143">
        <v>630191</v>
      </c>
      <c r="D687" s="144">
        <v>-2.1232810757584653E-2</v>
      </c>
      <c r="E687" s="143">
        <v>0</v>
      </c>
      <c r="F687" s="144">
        <f t="shared" si="173"/>
        <v>-1</v>
      </c>
      <c r="G687" s="143">
        <v>203470</v>
      </c>
      <c r="H687" s="144" t="str">
        <f t="shared" si="173"/>
        <v>-</v>
      </c>
      <c r="I687" s="143">
        <v>705794</v>
      </c>
      <c r="J687" s="144">
        <f t="shared" si="173"/>
        <v>2.4687865533002409</v>
      </c>
      <c r="K687" s="143">
        <v>752772</v>
      </c>
      <c r="L687" s="144">
        <f t="shared" si="174"/>
        <v>6.656049782231066E-2</v>
      </c>
      <c r="M687" s="144">
        <f t="shared" si="175"/>
        <v>0.19451404415486739</v>
      </c>
    </row>
    <row r="688" spans="2:14" x14ac:dyDescent="0.25">
      <c r="B688" s="142" t="s">
        <v>148</v>
      </c>
      <c r="C688" s="143">
        <v>561715</v>
      </c>
      <c r="D688" s="144">
        <v>-4.1695455980073515E-2</v>
      </c>
      <c r="E688" s="143">
        <v>931</v>
      </c>
      <c r="F688" s="144">
        <f t="shared" si="173"/>
        <v>-0.99834257586142439</v>
      </c>
      <c r="G688" s="143">
        <v>197383</v>
      </c>
      <c r="H688" s="144">
        <f t="shared" si="173"/>
        <v>211.01181525241677</v>
      </c>
      <c r="I688" s="143">
        <v>536818</v>
      </c>
      <c r="J688" s="144">
        <f t="shared" si="173"/>
        <v>1.7196769731942467</v>
      </c>
      <c r="K688" s="143">
        <v>584272</v>
      </c>
      <c r="L688" s="144">
        <f t="shared" si="174"/>
        <v>8.8398675156198259E-2</v>
      </c>
      <c r="M688" s="144">
        <f t="shared" si="175"/>
        <v>4.0157375181364197E-2</v>
      </c>
    </row>
    <row r="689" spans="2:13" x14ac:dyDescent="0.25">
      <c r="B689" s="142" t="s">
        <v>150</v>
      </c>
      <c r="C689" s="143">
        <v>635802</v>
      </c>
      <c r="D689" s="144">
        <v>-9.6680887651107161E-3</v>
      </c>
      <c r="E689" s="143">
        <v>1651</v>
      </c>
      <c r="F689" s="144">
        <f t="shared" si="173"/>
        <v>-0.99740327963737141</v>
      </c>
      <c r="G689" s="143">
        <v>199149</v>
      </c>
      <c r="H689" s="144">
        <f t="shared" si="173"/>
        <v>119.62325863113264</v>
      </c>
      <c r="I689" s="143">
        <v>579019</v>
      </c>
      <c r="J689" s="144">
        <f t="shared" si="173"/>
        <v>1.9074662689744866</v>
      </c>
      <c r="K689" s="143">
        <v>640193</v>
      </c>
      <c r="L689" s="144">
        <f t="shared" si="174"/>
        <v>0.10565110989449389</v>
      </c>
      <c r="M689" s="144">
        <f t="shared" si="175"/>
        <v>6.9062381055737809E-3</v>
      </c>
    </row>
    <row r="690" spans="2:13" x14ac:dyDescent="0.25">
      <c r="B690" s="142" t="s">
        <v>152</v>
      </c>
      <c r="C690" s="143">
        <v>759940</v>
      </c>
      <c r="D690" s="144">
        <v>-9.4260619438191195E-4</v>
      </c>
      <c r="E690" s="143">
        <v>97211</v>
      </c>
      <c r="F690" s="144">
        <f t="shared" si="173"/>
        <v>-0.87208069058083537</v>
      </c>
      <c r="G690" s="143">
        <v>393779</v>
      </c>
      <c r="H690" s="144">
        <f t="shared" si="173"/>
        <v>3.0507658598306779</v>
      </c>
      <c r="I690" s="143">
        <v>721148</v>
      </c>
      <c r="J690" s="144">
        <f t="shared" si="173"/>
        <v>0.83135210359110068</v>
      </c>
      <c r="K690" s="143">
        <v>760234</v>
      </c>
      <c r="L690" s="144">
        <f t="shared" si="174"/>
        <v>5.4199692712175507E-2</v>
      </c>
      <c r="M690" s="144">
        <f t="shared" si="175"/>
        <v>3.8687264784065256E-4</v>
      </c>
    </row>
    <row r="691" spans="2:13" x14ac:dyDescent="0.25">
      <c r="B691" s="142" t="s">
        <v>154</v>
      </c>
      <c r="C691" s="143">
        <v>766206</v>
      </c>
      <c r="D691" s="144">
        <v>-5.1572493631342198E-3</v>
      </c>
      <c r="E691" s="143">
        <v>174265</v>
      </c>
      <c r="F691" s="144">
        <f t="shared" si="173"/>
        <v>-0.77256116501306438</v>
      </c>
      <c r="G691" s="143">
        <v>478869</v>
      </c>
      <c r="H691" s="144">
        <f t="shared" si="173"/>
        <v>1.7479356152985397</v>
      </c>
      <c r="I691" s="143">
        <v>713515</v>
      </c>
      <c r="J691" s="144">
        <f t="shared" si="173"/>
        <v>0.49000039676821849</v>
      </c>
      <c r="K691" s="143">
        <v>738285</v>
      </c>
      <c r="L691" s="144">
        <f t="shared" si="174"/>
        <v>3.4715457979159536E-2</v>
      </c>
      <c r="M691" s="144">
        <f t="shared" si="175"/>
        <v>-3.6440591694661739E-2</v>
      </c>
    </row>
    <row r="692" spans="2:13" x14ac:dyDescent="0.25">
      <c r="B692" s="142" t="s">
        <v>156</v>
      </c>
      <c r="C692" s="143">
        <v>644168</v>
      </c>
      <c r="D692" s="144">
        <v>-4.0379934274230811E-2</v>
      </c>
      <c r="E692" s="143">
        <v>101408</v>
      </c>
      <c r="F692" s="144">
        <f t="shared" si="173"/>
        <v>-0.84257522882229474</v>
      </c>
      <c r="G692" s="143">
        <v>425676</v>
      </c>
      <c r="H692" s="144">
        <f t="shared" si="173"/>
        <v>3.19765698958662</v>
      </c>
      <c r="I692" s="143">
        <v>572813</v>
      </c>
      <c r="J692" s="144">
        <f t="shared" si="173"/>
        <v>0.34565491124705172</v>
      </c>
      <c r="K692" s="143"/>
      <c r="L692" s="144"/>
      <c r="M692" s="144"/>
    </row>
    <row r="693" spans="2:13" x14ac:dyDescent="0.25">
      <c r="B693" s="142" t="s">
        <v>158</v>
      </c>
      <c r="C693" s="143">
        <v>749457</v>
      </c>
      <c r="D693" s="144">
        <v>1.0957274318997845E-2</v>
      </c>
      <c r="E693" s="143">
        <v>84338</v>
      </c>
      <c r="F693" s="144">
        <f t="shared" si="173"/>
        <v>-0.88746786006401968</v>
      </c>
      <c r="G693" s="143">
        <v>554261</v>
      </c>
      <c r="H693" s="144">
        <f t="shared" si="173"/>
        <v>5.5719011596196255</v>
      </c>
      <c r="I693" s="143">
        <v>721545</v>
      </c>
      <c r="J693" s="144">
        <f t="shared" si="173"/>
        <v>0.30181448812021783</v>
      </c>
      <c r="K693" s="143"/>
      <c r="L693" s="144"/>
      <c r="M693" s="144"/>
    </row>
    <row r="694" spans="2:13" x14ac:dyDescent="0.25">
      <c r="B694" s="142" t="s">
        <v>160</v>
      </c>
      <c r="C694" s="143">
        <v>809271</v>
      </c>
      <c r="D694" s="144">
        <v>2.6665330376580032E-2</v>
      </c>
      <c r="E694" s="143">
        <v>86923</v>
      </c>
      <c r="F694" s="144">
        <f t="shared" si="173"/>
        <v>-0.89259098620857535</v>
      </c>
      <c r="G694" s="143">
        <v>610295</v>
      </c>
      <c r="H694" s="144">
        <f t="shared" si="173"/>
        <v>6.0210991337160475</v>
      </c>
      <c r="I694" s="143">
        <v>786044</v>
      </c>
      <c r="J694" s="144">
        <f t="shared" si="173"/>
        <v>0.28797384871250786</v>
      </c>
      <c r="K694" s="143"/>
      <c r="L694" s="144"/>
      <c r="M694" s="144"/>
    </row>
    <row r="695" spans="2:13" x14ac:dyDescent="0.25">
      <c r="B695" s="142" t="s">
        <v>162</v>
      </c>
      <c r="C695" s="143">
        <v>808153</v>
      </c>
      <c r="D695" s="144">
        <v>1.454746316998623E-2</v>
      </c>
      <c r="E695" s="143">
        <v>119843</v>
      </c>
      <c r="F695" s="144">
        <f t="shared" si="173"/>
        <v>-0.85170753557804035</v>
      </c>
      <c r="G695" s="143">
        <v>655167</v>
      </c>
      <c r="H695" s="144">
        <f t="shared" si="173"/>
        <v>4.4668774980599615</v>
      </c>
      <c r="I695" s="143">
        <v>836717</v>
      </c>
      <c r="J695" s="144">
        <f t="shared" si="173"/>
        <v>0.27710492134066578</v>
      </c>
      <c r="K695" s="143"/>
      <c r="L695" s="144"/>
      <c r="M695" s="144"/>
    </row>
    <row r="696" spans="2:13" ht="15.75" x14ac:dyDescent="0.25">
      <c r="B696" s="145" t="s">
        <v>122</v>
      </c>
      <c r="C696" s="146">
        <v>8755020</v>
      </c>
      <c r="D696" s="147">
        <v>6.1397946169403639E-3</v>
      </c>
      <c r="E696" s="146">
        <v>2637246</v>
      </c>
      <c r="F696" s="147">
        <f t="shared" si="173"/>
        <v>-0.69877327521810351</v>
      </c>
      <c r="G696" s="146">
        <v>4100592</v>
      </c>
      <c r="H696" s="147">
        <f t="shared" si="173"/>
        <v>0.55487656441606137</v>
      </c>
      <c r="I696" s="146">
        <v>8286857</v>
      </c>
      <c r="J696" s="147">
        <f t="shared" si="173"/>
        <v>1.0208928369367154</v>
      </c>
      <c r="K696" s="146">
        <v>6140121</v>
      </c>
      <c r="L696" s="147">
        <v>0.14346752113417827</v>
      </c>
      <c r="M696" s="147">
        <v>6.8967966586182206E-2</v>
      </c>
    </row>
    <row r="697" spans="2:13" ht="6" customHeight="1" x14ac:dyDescent="0.25"/>
    <row r="698" spans="2:13" x14ac:dyDescent="0.25">
      <c r="B698" s="49" t="s">
        <v>108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1"/>
      <c r="G699" s="121"/>
      <c r="I699" s="121"/>
      <c r="K699" s="121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9AA8E-4E2E-4CED-A8FA-83745CB9F692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22" t="s">
        <v>438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1" t="s">
        <v>131</v>
      </c>
    </row>
    <row r="5" spans="1:14" ht="10.5" customHeight="1" thickBot="1" x14ac:dyDescent="0.3">
      <c r="B5" s="135"/>
      <c r="C5" s="136"/>
      <c r="D5" s="135"/>
      <c r="E5" s="135"/>
      <c r="F5" s="135"/>
      <c r="G5" s="135"/>
      <c r="H5" s="135"/>
      <c r="I5" s="135"/>
      <c r="J5" s="135"/>
      <c r="K5" s="4"/>
      <c r="L5" s="4"/>
      <c r="N5" s="1" t="s">
        <v>133</v>
      </c>
    </row>
    <row r="6" spans="1:14" ht="22.5" thickTop="1" thickBot="1" x14ac:dyDescent="0.3">
      <c r="B6" s="137" t="s">
        <v>122</v>
      </c>
      <c r="C6" s="332" t="s">
        <v>135</v>
      </c>
      <c r="D6" s="333"/>
      <c r="E6" s="333"/>
      <c r="F6" s="333"/>
      <c r="G6" s="333"/>
      <c r="H6" s="333"/>
      <c r="I6" s="333"/>
      <c r="J6" s="333"/>
      <c r="K6" s="333"/>
      <c r="L6" s="333"/>
      <c r="M6" s="334"/>
    </row>
    <row r="7" spans="1:14" ht="22.5" thickTop="1" thickBot="1" x14ac:dyDescent="0.3">
      <c r="B7" s="13"/>
      <c r="C7" s="335">
        <v>2019</v>
      </c>
      <c r="D7" s="336"/>
      <c r="E7" s="337" t="s">
        <v>250</v>
      </c>
      <c r="F7" s="336"/>
      <c r="G7" s="337" t="s">
        <v>249</v>
      </c>
      <c r="H7" s="336"/>
      <c r="I7" s="337">
        <v>2022</v>
      </c>
      <c r="J7" s="336"/>
      <c r="K7" s="337">
        <v>2023</v>
      </c>
      <c r="L7" s="338"/>
      <c r="M7" s="339"/>
    </row>
    <row r="8" spans="1:14" ht="16.5" thickTop="1" thickBot="1" x14ac:dyDescent="0.3">
      <c r="B8" s="16"/>
      <c r="C8" s="138" t="s">
        <v>136</v>
      </c>
      <c r="D8" s="139" t="str">
        <f>CONCATENATE("var ",RIGHT(C7,2),"/",RIGHT(C7-1,2))</f>
        <v>var 19/18</v>
      </c>
      <c r="E8" s="140" t="s">
        <v>136</v>
      </c>
      <c r="F8" s="139" t="str">
        <f>CONCATENATE("var ",RIGHT(E7,2),"/",RIGHT(C7,2))</f>
        <v>var 20/19</v>
      </c>
      <c r="G8" s="140" t="s">
        <v>136</v>
      </c>
      <c r="H8" s="139" t="str">
        <f>CONCATENATE("var ",RIGHT(G7,2),"/",RIGHT(E7,2))</f>
        <v>var 21/20</v>
      </c>
      <c r="I8" s="140" t="s">
        <v>136</v>
      </c>
      <c r="J8" s="139" t="str">
        <f>CONCATENATE("var ",RIGHT(I7,2),"/",RIGHT(G7,2))</f>
        <v>var 22/21</v>
      </c>
      <c r="K8" s="140" t="s">
        <v>136</v>
      </c>
      <c r="L8" s="139" t="str">
        <f>CONCATENATE("var ",RIGHT(K7,2),"/",RIGHT(I7,2))</f>
        <v>var 23/22</v>
      </c>
      <c r="M8" s="139" t="str">
        <f>CONCATENATE("var ",RIGHT(K7,2),"/",RIGHT(C7,2))</f>
        <v>var 23/19</v>
      </c>
    </row>
    <row r="9" spans="1:14" x14ac:dyDescent="0.25">
      <c r="A9" s="1" t="s">
        <v>139</v>
      </c>
      <c r="B9" s="142" t="s">
        <v>140</v>
      </c>
      <c r="C9" s="143">
        <v>2947994</v>
      </c>
      <c r="D9" s="144">
        <v>-6.029917616301117E-3</v>
      </c>
      <c r="E9" s="143">
        <v>3010465</v>
      </c>
      <c r="F9" s="144">
        <f t="shared" ref="F9:F21" si="0">IFERROR(E9/C9-1,"-")</f>
        <v>2.1191020063134447E-2</v>
      </c>
      <c r="G9" s="143">
        <v>260161</v>
      </c>
      <c r="H9" s="144">
        <f t="shared" ref="H9:J21" si="1">IFERROR(G9/E9-1,"-")</f>
        <v>-0.91358112451066531</v>
      </c>
      <c r="I9" s="143">
        <v>2017602</v>
      </c>
      <c r="J9" s="144">
        <f t="shared" si="1"/>
        <v>6.7552054304834313</v>
      </c>
      <c r="K9" s="143">
        <v>2930663</v>
      </c>
      <c r="L9" s="144">
        <f t="shared" ref="L9:L16" si="2">IFERROR(K9/I9-1,"-")</f>
        <v>0.45254762832312823</v>
      </c>
      <c r="M9" s="144">
        <f t="shared" ref="M9" si="3">IFERROR(K9/C9-1,"-")</f>
        <v>-5.8789129150195185E-3</v>
      </c>
    </row>
    <row r="10" spans="1:14" x14ac:dyDescent="0.25">
      <c r="A10" s="1" t="s">
        <v>141</v>
      </c>
      <c r="B10" s="142" t="s">
        <v>142</v>
      </c>
      <c r="C10" s="143">
        <v>2699390</v>
      </c>
      <c r="D10" s="144">
        <v>-2.2069276327134513E-2</v>
      </c>
      <c r="E10" s="143">
        <v>2872711</v>
      </c>
      <c r="F10" s="144">
        <f t="shared" si="0"/>
        <v>6.4207469094869518E-2</v>
      </c>
      <c r="G10" s="143">
        <v>253867</v>
      </c>
      <c r="H10" s="144">
        <f t="shared" si="1"/>
        <v>-0.91162807536156609</v>
      </c>
      <c r="I10" s="143">
        <v>2235961</v>
      </c>
      <c r="J10" s="144">
        <f t="shared" si="1"/>
        <v>7.8076079206828766</v>
      </c>
      <c r="K10" s="143">
        <v>2799277</v>
      </c>
      <c r="L10" s="144">
        <f t="shared" si="2"/>
        <v>0.25193462676674594</v>
      </c>
      <c r="M10" s="144">
        <f>IFERROR(K10/C10-1,"-")</f>
        <v>3.7003545245407388E-2</v>
      </c>
    </row>
    <row r="11" spans="1:14" x14ac:dyDescent="0.25">
      <c r="A11" s="1" t="s">
        <v>143</v>
      </c>
      <c r="B11" s="142" t="s">
        <v>144</v>
      </c>
      <c r="C11" s="143">
        <v>2920600</v>
      </c>
      <c r="D11" s="144">
        <v>-1.4017986423926376E-2</v>
      </c>
      <c r="E11" s="143">
        <v>1315468</v>
      </c>
      <c r="F11" s="144">
        <f t="shared" si="0"/>
        <v>-0.5495898103129494</v>
      </c>
      <c r="G11" s="143">
        <v>342448</v>
      </c>
      <c r="H11" s="144">
        <f t="shared" si="1"/>
        <v>-0.73967591762019302</v>
      </c>
      <c r="I11" s="143">
        <v>2629455</v>
      </c>
      <c r="J11" s="144">
        <f t="shared" si="1"/>
        <v>6.6784066486006637</v>
      </c>
      <c r="K11" s="143">
        <v>2882541</v>
      </c>
      <c r="L11" s="144">
        <f t="shared" si="2"/>
        <v>9.6250363668516803E-2</v>
      </c>
      <c r="M11" s="144">
        <f t="shared" ref="M11:M16" si="4">IFERROR(K11/C11-1,"-")</f>
        <v>-1.3031226460316403E-2</v>
      </c>
    </row>
    <row r="12" spans="1:14" x14ac:dyDescent="0.25">
      <c r="A12" s="1" t="s">
        <v>145</v>
      </c>
      <c r="B12" s="142" t="s">
        <v>146</v>
      </c>
      <c r="C12" s="143">
        <v>2659396</v>
      </c>
      <c r="D12" s="144">
        <v>1.8368669288608697E-3</v>
      </c>
      <c r="E12" s="143">
        <v>0</v>
      </c>
      <c r="F12" s="144">
        <f t="shared" si="0"/>
        <v>-1</v>
      </c>
      <c r="G12" s="143">
        <v>382997</v>
      </c>
      <c r="H12" s="144" t="str">
        <f t="shared" si="1"/>
        <v>-</v>
      </c>
      <c r="I12" s="143">
        <v>2650816</v>
      </c>
      <c r="J12" s="144">
        <f t="shared" si="1"/>
        <v>5.9212448139280465</v>
      </c>
      <c r="K12" s="143">
        <v>2706253</v>
      </c>
      <c r="L12" s="144">
        <f t="shared" si="2"/>
        <v>2.0913182959511278E-2</v>
      </c>
      <c r="M12" s="144">
        <f t="shared" si="4"/>
        <v>1.7619414333179373E-2</v>
      </c>
    </row>
    <row r="13" spans="1:14" x14ac:dyDescent="0.25">
      <c r="A13" s="1" t="s">
        <v>147</v>
      </c>
      <c r="B13" s="142" t="s">
        <v>148</v>
      </c>
      <c r="C13" s="143">
        <v>2509167</v>
      </c>
      <c r="D13" s="144">
        <v>-2.2281458990963454E-2</v>
      </c>
      <c r="E13" s="143">
        <v>3399</v>
      </c>
      <c r="F13" s="144">
        <f t="shared" si="0"/>
        <v>-0.99864536716766961</v>
      </c>
      <c r="G13" s="143">
        <v>476054</v>
      </c>
      <c r="H13" s="144">
        <f t="shared" si="1"/>
        <v>139.05707561047367</v>
      </c>
      <c r="I13" s="143">
        <v>2369938</v>
      </c>
      <c r="J13" s="144">
        <f t="shared" si="1"/>
        <v>3.9782965797997702</v>
      </c>
      <c r="K13" s="143">
        <v>2470513</v>
      </c>
      <c r="L13" s="144">
        <f t="shared" si="2"/>
        <v>4.2437819048430914E-2</v>
      </c>
      <c r="M13" s="144">
        <f t="shared" si="4"/>
        <v>-1.540511253336263E-2</v>
      </c>
    </row>
    <row r="14" spans="1:14" x14ac:dyDescent="0.25">
      <c r="A14" s="1" t="s">
        <v>149</v>
      </c>
      <c r="B14" s="142" t="s">
        <v>150</v>
      </c>
      <c r="C14" s="143">
        <v>2741049</v>
      </c>
      <c r="D14" s="144">
        <v>-2.1592907313539023E-4</v>
      </c>
      <c r="E14" s="143">
        <v>11026</v>
      </c>
      <c r="F14" s="144">
        <f t="shared" si="0"/>
        <v>-0.99597745242788438</v>
      </c>
      <c r="G14" s="143">
        <v>653021</v>
      </c>
      <c r="H14" s="144">
        <f t="shared" si="1"/>
        <v>58.225557772537641</v>
      </c>
      <c r="I14" s="143">
        <v>2454749</v>
      </c>
      <c r="J14" s="144">
        <f t="shared" si="1"/>
        <v>2.7590659412178167</v>
      </c>
      <c r="K14" s="143">
        <v>2696160</v>
      </c>
      <c r="L14" s="144">
        <f t="shared" si="2"/>
        <v>9.8344474323036613E-2</v>
      </c>
      <c r="M14" s="144">
        <f t="shared" si="4"/>
        <v>-1.6376576996616987E-2</v>
      </c>
    </row>
    <row r="15" spans="1:14" x14ac:dyDescent="0.25">
      <c r="A15" s="1" t="s">
        <v>151</v>
      </c>
      <c r="B15" s="142" t="s">
        <v>152</v>
      </c>
      <c r="C15" s="143">
        <v>3074756</v>
      </c>
      <c r="D15" s="144">
        <v>6.0366409461276582E-4</v>
      </c>
      <c r="E15" s="143">
        <v>454682</v>
      </c>
      <c r="F15" s="144">
        <f t="shared" si="0"/>
        <v>-0.85212420107481701</v>
      </c>
      <c r="G15" s="143">
        <v>1243542</v>
      </c>
      <c r="H15" s="144">
        <f t="shared" si="1"/>
        <v>1.734970814767244</v>
      </c>
      <c r="I15" s="143">
        <v>2966022</v>
      </c>
      <c r="J15" s="144">
        <f t="shared" si="1"/>
        <v>1.3851401882686711</v>
      </c>
      <c r="K15" s="143">
        <v>3074274</v>
      </c>
      <c r="L15" s="144">
        <f t="shared" si="2"/>
        <v>3.6497369203599916E-2</v>
      </c>
      <c r="M15" s="144">
        <f t="shared" si="4"/>
        <v>-1.5676040635415056E-4</v>
      </c>
    </row>
    <row r="16" spans="1:14" x14ac:dyDescent="0.25">
      <c r="A16" s="1" t="s">
        <v>153</v>
      </c>
      <c r="B16" s="142" t="s">
        <v>154</v>
      </c>
      <c r="C16" s="143">
        <v>3266064</v>
      </c>
      <c r="D16" s="144">
        <v>-1.4065739938822541E-2</v>
      </c>
      <c r="E16" s="143">
        <v>773208</v>
      </c>
      <c r="F16" s="144">
        <f t="shared" si="0"/>
        <v>-0.76325999735461403</v>
      </c>
      <c r="G16" s="143">
        <v>1779812</v>
      </c>
      <c r="H16" s="144">
        <f t="shared" si="1"/>
        <v>1.3018540935944789</v>
      </c>
      <c r="I16" s="143">
        <v>3120334</v>
      </c>
      <c r="J16" s="144">
        <f t="shared" si="1"/>
        <v>0.7531817967290928</v>
      </c>
      <c r="K16" s="143">
        <v>3219468</v>
      </c>
      <c r="L16" s="144">
        <f t="shared" si="2"/>
        <v>3.17703168955632E-2</v>
      </c>
      <c r="M16" s="144">
        <f t="shared" si="4"/>
        <v>-1.4266713695751165E-2</v>
      </c>
    </row>
    <row r="17" spans="1:14" x14ac:dyDescent="0.25">
      <c r="A17" s="1" t="s">
        <v>155</v>
      </c>
      <c r="B17" s="142" t="s">
        <v>156</v>
      </c>
      <c r="C17" s="143">
        <v>2760383</v>
      </c>
      <c r="D17" s="144">
        <v>-3.804961651035399E-2</v>
      </c>
      <c r="E17" s="143">
        <v>489585</v>
      </c>
      <c r="F17" s="144">
        <f t="shared" si="0"/>
        <v>-0.82263874252232383</v>
      </c>
      <c r="G17" s="143">
        <v>1786950</v>
      </c>
      <c r="H17" s="144">
        <f t="shared" si="1"/>
        <v>2.6499280002451053</v>
      </c>
      <c r="I17" s="143">
        <v>2570788</v>
      </c>
      <c r="J17" s="144">
        <f t="shared" si="1"/>
        <v>0.43864573714989219</v>
      </c>
      <c r="K17" s="143"/>
      <c r="L17" s="144"/>
      <c r="M17" s="144"/>
    </row>
    <row r="18" spans="1:14" x14ac:dyDescent="0.25">
      <c r="A18" s="1" t="s">
        <v>157</v>
      </c>
      <c r="B18" s="142" t="s">
        <v>158</v>
      </c>
      <c r="C18" s="143">
        <v>2848678</v>
      </c>
      <c r="D18" s="144">
        <v>-5.5046057199230058E-2</v>
      </c>
      <c r="E18" s="143">
        <v>385368</v>
      </c>
      <c r="F18" s="144">
        <f t="shared" si="0"/>
        <v>-0.8647204071502641</v>
      </c>
      <c r="G18" s="143">
        <v>2294198</v>
      </c>
      <c r="H18" s="144">
        <f t="shared" si="1"/>
        <v>4.9532654501671134</v>
      </c>
      <c r="I18" s="143">
        <v>2809781</v>
      </c>
      <c r="J18" s="144">
        <f t="shared" si="1"/>
        <v>0.2247334362596427</v>
      </c>
      <c r="K18" s="143"/>
      <c r="L18" s="144"/>
      <c r="M18" s="144"/>
    </row>
    <row r="19" spans="1:14" x14ac:dyDescent="0.25">
      <c r="A19" s="1" t="s">
        <v>159</v>
      </c>
      <c r="B19" s="142" t="s">
        <v>160</v>
      </c>
      <c r="C19" s="143">
        <v>2752487</v>
      </c>
      <c r="D19" s="144">
        <v>-1.0519992623351238E-2</v>
      </c>
      <c r="E19" s="143">
        <v>400479</v>
      </c>
      <c r="F19" s="144">
        <f t="shared" si="0"/>
        <v>-0.8545028550543563</v>
      </c>
      <c r="G19" s="143">
        <v>2336992</v>
      </c>
      <c r="H19" s="144">
        <f t="shared" si="1"/>
        <v>4.8354919983319977</v>
      </c>
      <c r="I19" s="143">
        <v>2761571</v>
      </c>
      <c r="J19" s="144">
        <f t="shared" si="1"/>
        <v>0.18167755816023323</v>
      </c>
      <c r="K19" s="143"/>
      <c r="L19" s="144"/>
      <c r="M19" s="144"/>
    </row>
    <row r="20" spans="1:14" x14ac:dyDescent="0.25">
      <c r="A20" s="1" t="s">
        <v>161</v>
      </c>
      <c r="B20" s="142" t="s">
        <v>162</v>
      </c>
      <c r="C20" s="143">
        <v>2854802</v>
      </c>
      <c r="D20" s="144">
        <v>1.6482399392418356E-2</v>
      </c>
      <c r="E20" s="143">
        <v>526371</v>
      </c>
      <c r="F20" s="144">
        <f t="shared" si="0"/>
        <v>-0.81561908671774785</v>
      </c>
      <c r="G20" s="143">
        <v>2093338</v>
      </c>
      <c r="H20" s="144">
        <f t="shared" si="1"/>
        <v>2.9769250205653428</v>
      </c>
      <c r="I20" s="143">
        <v>2818920</v>
      </c>
      <c r="J20" s="144">
        <f t="shared" si="1"/>
        <v>0.34661483238731639</v>
      </c>
      <c r="K20" s="143"/>
      <c r="L20" s="144"/>
      <c r="M20" s="144"/>
    </row>
    <row r="21" spans="1:14" ht="15.75" x14ac:dyDescent="0.25">
      <c r="A21" s="1" t="s">
        <v>0</v>
      </c>
      <c r="B21" s="145" t="s">
        <v>122</v>
      </c>
      <c r="C21" s="146">
        <v>34034766</v>
      </c>
      <c r="D21" s="147">
        <v>-1.3794654785333926E-2</v>
      </c>
      <c r="E21" s="146">
        <v>10243785</v>
      </c>
      <c r="F21" s="147">
        <f t="shared" si="0"/>
        <v>-0.69901996681863476</v>
      </c>
      <c r="G21" s="146">
        <v>13903380</v>
      </c>
      <c r="H21" s="147">
        <f t="shared" si="1"/>
        <v>0.35725027419064337</v>
      </c>
      <c r="I21" s="146">
        <v>31405937</v>
      </c>
      <c r="J21" s="147">
        <f t="shared" si="1"/>
        <v>1.2588706487199515</v>
      </c>
      <c r="K21" s="146">
        <v>22779149</v>
      </c>
      <c r="L21" s="147">
        <v>0.11417393217870675</v>
      </c>
      <c r="M21" s="147">
        <v>-1.7208468808702637E-3</v>
      </c>
    </row>
    <row r="22" spans="1:14" ht="6" customHeight="1" x14ac:dyDescent="0.25"/>
    <row r="23" spans="1:14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41"/>
      <c r="L24" s="121"/>
    </row>
    <row r="26" spans="1:14" ht="48.75" customHeight="1" thickBot="1" x14ac:dyDescent="0.3">
      <c r="B26" s="322" t="s">
        <v>439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1" t="s">
        <v>164</v>
      </c>
    </row>
    <row r="27" spans="1:14" ht="10.5" customHeight="1" thickBot="1" x14ac:dyDescent="0.3">
      <c r="B27" s="135"/>
      <c r="C27" s="136"/>
      <c r="D27" s="135"/>
      <c r="E27" s="135"/>
      <c r="F27" s="135"/>
      <c r="G27" s="135"/>
      <c r="H27" s="135"/>
      <c r="I27" s="135"/>
      <c r="J27" s="135"/>
      <c r="K27" s="4"/>
      <c r="L27" s="4"/>
      <c r="N27" s="1" t="s">
        <v>165</v>
      </c>
    </row>
    <row r="28" spans="1:14" ht="22.5" thickTop="1" thickBot="1" x14ac:dyDescent="0.3">
      <c r="B28" s="150" t="s">
        <v>166</v>
      </c>
      <c r="C28" s="332" t="s">
        <v>252</v>
      </c>
      <c r="D28" s="333"/>
      <c r="E28" s="333"/>
      <c r="F28" s="333"/>
      <c r="G28" s="333"/>
      <c r="H28" s="333"/>
      <c r="I28" s="333"/>
      <c r="J28" s="333"/>
      <c r="K28" s="333"/>
      <c r="L28" s="333"/>
      <c r="M28" s="334"/>
    </row>
    <row r="29" spans="1:14" ht="22.5" thickTop="1" thickBot="1" x14ac:dyDescent="0.3">
      <c r="B29" s="13"/>
      <c r="C29" s="335">
        <v>2019</v>
      </c>
      <c r="D29" s="336"/>
      <c r="E29" s="337" t="s">
        <v>250</v>
      </c>
      <c r="F29" s="336"/>
      <c r="G29" s="337" t="s">
        <v>249</v>
      </c>
      <c r="H29" s="336"/>
      <c r="I29" s="337">
        <v>2022</v>
      </c>
      <c r="J29" s="336"/>
      <c r="K29" s="337">
        <v>2023</v>
      </c>
      <c r="L29" s="338"/>
      <c r="M29" s="339"/>
    </row>
    <row r="30" spans="1:14" ht="16.5" thickTop="1" thickBot="1" x14ac:dyDescent="0.3">
      <c r="B30" s="16"/>
      <c r="C30" s="138" t="s">
        <v>136</v>
      </c>
      <c r="D30" s="139" t="str">
        <f>CONCATENATE("var ",RIGHT(C29,2),"/",RIGHT(C29-1,2))</f>
        <v>var 19/18</v>
      </c>
      <c r="E30" s="140" t="s">
        <v>136</v>
      </c>
      <c r="F30" s="139" t="str">
        <f>CONCATENATE("var ",RIGHT(E29,2),"/",RIGHT(C29,2))</f>
        <v>var 20/19</v>
      </c>
      <c r="G30" s="140" t="s">
        <v>136</v>
      </c>
      <c r="H30" s="139" t="str">
        <f>CONCATENATE("var ",RIGHT(G29,2),"/",RIGHT(E29,2))</f>
        <v>var 21/20</v>
      </c>
      <c r="I30" s="140" t="s">
        <v>136</v>
      </c>
      <c r="J30" s="139" t="str">
        <f>CONCATENATE("var ",RIGHT(I29,2),"/",RIGHT(G29,2))</f>
        <v>var 22/21</v>
      </c>
      <c r="K30" s="140" t="s">
        <v>136</v>
      </c>
      <c r="L30" s="139" t="str">
        <f>CONCATENATE("var ",RIGHT(K29,2),"/",RIGHT(I29,2))</f>
        <v>var 23/22</v>
      </c>
      <c r="M30" s="139" t="str">
        <f>CONCATENATE("var ",RIGHT(K29,2),"/",RIGHT(C29,2))</f>
        <v>var 23/19</v>
      </c>
    </row>
    <row r="31" spans="1:14" x14ac:dyDescent="0.25">
      <c r="B31" s="142" t="s">
        <v>140</v>
      </c>
      <c r="C31" s="143">
        <v>2055040</v>
      </c>
      <c r="D31" s="144">
        <v>1.4927790898324522E-2</v>
      </c>
      <c r="E31" s="143">
        <v>2151148</v>
      </c>
      <c r="F31" s="144">
        <f t="shared" ref="F31:F43" si="5">IFERROR(E31/C31-1,"-")</f>
        <v>4.6766972905636806E-2</v>
      </c>
      <c r="G31" s="143">
        <v>187243</v>
      </c>
      <c r="H31" s="144">
        <f t="shared" ref="H31:H43" si="6">IFERROR(G31/E31-1,"-")</f>
        <v>-0.91295670962667375</v>
      </c>
      <c r="I31" s="143">
        <v>1482132</v>
      </c>
      <c r="J31" s="144">
        <f t="shared" ref="J31:J43" si="7">IFERROR(I31/G31-1,"-")</f>
        <v>6.9155535854477872</v>
      </c>
      <c r="K31" s="143">
        <v>2233177</v>
      </c>
      <c r="L31" s="144">
        <f t="shared" ref="L31:L38" si="8">IFERROR(K31/I31-1,"-")</f>
        <v>0.50673286859739886</v>
      </c>
      <c r="M31" s="144">
        <f t="shared" ref="M31" si="9">IFERROR(K31/C31-1,"-")</f>
        <v>8.6682984272812291E-2</v>
      </c>
    </row>
    <row r="32" spans="1:14" x14ac:dyDescent="0.25">
      <c r="B32" s="142" t="s">
        <v>142</v>
      </c>
      <c r="C32" s="143">
        <v>1876383</v>
      </c>
      <c r="D32" s="144">
        <v>-1.285083727463554E-2</v>
      </c>
      <c r="E32" s="143">
        <v>2072372</v>
      </c>
      <c r="F32" s="144">
        <f t="shared" si="5"/>
        <v>0.10445042403389926</v>
      </c>
      <c r="G32" s="143">
        <v>183147</v>
      </c>
      <c r="H32" s="144">
        <f t="shared" si="6"/>
        <v>-0.91162445738506404</v>
      </c>
      <c r="I32" s="143">
        <v>1695833</v>
      </c>
      <c r="J32" s="144">
        <f t="shared" si="7"/>
        <v>8.2594091085303063</v>
      </c>
      <c r="K32" s="143">
        <v>2103434</v>
      </c>
      <c r="L32" s="144">
        <f t="shared" si="8"/>
        <v>0.24035444527851513</v>
      </c>
      <c r="M32" s="144">
        <f>IFERROR(K32/C32-1,"-")</f>
        <v>0.12100461366362847</v>
      </c>
    </row>
    <row r="33" spans="2:14" x14ac:dyDescent="0.25">
      <c r="B33" s="142" t="s">
        <v>144</v>
      </c>
      <c r="C33" s="143">
        <v>2055942</v>
      </c>
      <c r="D33" s="144">
        <v>1.1935366219207433E-2</v>
      </c>
      <c r="E33" s="143">
        <v>932847</v>
      </c>
      <c r="F33" s="144">
        <f t="shared" si="5"/>
        <v>-0.5462678421862095</v>
      </c>
      <c r="G33" s="143">
        <v>251326</v>
      </c>
      <c r="H33" s="144">
        <f t="shared" si="6"/>
        <v>-0.73058175670822756</v>
      </c>
      <c r="I33" s="143">
        <v>2034159</v>
      </c>
      <c r="J33" s="144">
        <f t="shared" si="7"/>
        <v>7.0937069781876918</v>
      </c>
      <c r="K33" s="143">
        <v>2166832</v>
      </c>
      <c r="L33" s="144">
        <f t="shared" si="8"/>
        <v>6.5222531768657221E-2</v>
      </c>
      <c r="M33" s="144">
        <f t="shared" ref="M33:M38" si="10">IFERROR(K33/C33-1,"-")</f>
        <v>5.3936346453353323E-2</v>
      </c>
    </row>
    <row r="34" spans="2:14" x14ac:dyDescent="0.25">
      <c r="B34" s="142" t="s">
        <v>146</v>
      </c>
      <c r="C34" s="143">
        <v>1898856</v>
      </c>
      <c r="D34" s="144">
        <v>3.7674529491273923E-3</v>
      </c>
      <c r="E34" s="143">
        <v>0</v>
      </c>
      <c r="F34" s="144">
        <f t="shared" si="5"/>
        <v>-1</v>
      </c>
      <c r="G34" s="143">
        <v>281332</v>
      </c>
      <c r="H34" s="144" t="str">
        <f t="shared" si="6"/>
        <v>-</v>
      </c>
      <c r="I34" s="143">
        <v>2056839</v>
      </c>
      <c r="J34" s="144">
        <f t="shared" si="7"/>
        <v>6.311073749164688</v>
      </c>
      <c r="K34" s="143">
        <v>2068643</v>
      </c>
      <c r="L34" s="144">
        <f t="shared" si="8"/>
        <v>5.7389032393881934E-3</v>
      </c>
      <c r="M34" s="144">
        <f t="shared" si="10"/>
        <v>8.9415416440214557E-2</v>
      </c>
    </row>
    <row r="35" spans="2:14" x14ac:dyDescent="0.25">
      <c r="B35" s="142" t="s">
        <v>148</v>
      </c>
      <c r="C35" s="143">
        <v>1804334</v>
      </c>
      <c r="D35" s="144">
        <v>-2.0095191752075636E-2</v>
      </c>
      <c r="E35" s="143">
        <v>0</v>
      </c>
      <c r="F35" s="144">
        <f t="shared" si="5"/>
        <v>-1</v>
      </c>
      <c r="G35" s="143">
        <v>365577</v>
      </c>
      <c r="H35" s="144" t="str">
        <f t="shared" si="6"/>
        <v>-</v>
      </c>
      <c r="I35" s="143">
        <v>1862037</v>
      </c>
      <c r="J35" s="144">
        <f t="shared" si="7"/>
        <v>4.0934194437833886</v>
      </c>
      <c r="K35" s="143">
        <v>1931938</v>
      </c>
      <c r="L35" s="144">
        <f t="shared" si="8"/>
        <v>3.7540070363800471E-2</v>
      </c>
      <c r="M35" s="144">
        <f t="shared" si="10"/>
        <v>7.0720831065645307E-2</v>
      </c>
    </row>
    <row r="36" spans="2:14" x14ac:dyDescent="0.25">
      <c r="B36" s="142" t="s">
        <v>150</v>
      </c>
      <c r="C36" s="143">
        <v>1939840</v>
      </c>
      <c r="D36" s="144">
        <v>5.6528573265262061E-3</v>
      </c>
      <c r="E36" s="143">
        <v>0</v>
      </c>
      <c r="F36" s="144">
        <f t="shared" si="5"/>
        <v>-1</v>
      </c>
      <c r="G36" s="143">
        <v>495857</v>
      </c>
      <c r="H36" s="144" t="str">
        <f t="shared" si="6"/>
        <v>-</v>
      </c>
      <c r="I36" s="143">
        <v>1928652</v>
      </c>
      <c r="J36" s="144">
        <f t="shared" si="7"/>
        <v>2.8895326676844331</v>
      </c>
      <c r="K36" s="143">
        <v>2077494</v>
      </c>
      <c r="L36" s="144">
        <f t="shared" si="8"/>
        <v>7.7174109170550231E-2</v>
      </c>
      <c r="M36" s="144">
        <f t="shared" si="10"/>
        <v>7.0961522599802151E-2</v>
      </c>
    </row>
    <row r="37" spans="2:14" x14ac:dyDescent="0.25">
      <c r="B37" s="142" t="s">
        <v>152</v>
      </c>
      <c r="C37" s="143">
        <v>2146553</v>
      </c>
      <c r="D37" s="144">
        <v>2.3674358937674889E-2</v>
      </c>
      <c r="E37" s="143">
        <v>318491</v>
      </c>
      <c r="F37" s="144">
        <f t="shared" si="5"/>
        <v>-0.85162677092063421</v>
      </c>
      <c r="G37" s="143">
        <v>955577</v>
      </c>
      <c r="H37" s="144">
        <f t="shared" si="6"/>
        <v>2.0003265398394303</v>
      </c>
      <c r="I37" s="143">
        <v>2257807</v>
      </c>
      <c r="J37" s="144">
        <f t="shared" si="7"/>
        <v>1.3627682541542963</v>
      </c>
      <c r="K37" s="143">
        <v>2328317</v>
      </c>
      <c r="L37" s="144">
        <f t="shared" si="8"/>
        <v>3.1229418634985295E-2</v>
      </c>
      <c r="M37" s="144">
        <f t="shared" si="10"/>
        <v>8.4677154489080975E-2</v>
      </c>
    </row>
    <row r="38" spans="2:14" x14ac:dyDescent="0.25">
      <c r="B38" s="142" t="s">
        <v>154</v>
      </c>
      <c r="C38" s="143">
        <v>2267171</v>
      </c>
      <c r="D38" s="144">
        <v>7.8837504673392456E-3</v>
      </c>
      <c r="E38" s="143">
        <v>585093</v>
      </c>
      <c r="F38" s="144">
        <f t="shared" si="5"/>
        <v>-0.7419281562793455</v>
      </c>
      <c r="G38" s="143">
        <v>1392778</v>
      </c>
      <c r="H38" s="144">
        <f t="shared" si="6"/>
        <v>1.3804386653061993</v>
      </c>
      <c r="I38" s="143">
        <v>2397833</v>
      </c>
      <c r="J38" s="144">
        <f t="shared" si="7"/>
        <v>0.72161895147683253</v>
      </c>
      <c r="K38" s="143">
        <v>2433075</v>
      </c>
      <c r="L38" s="144">
        <f t="shared" si="8"/>
        <v>1.4697437227696897E-2</v>
      </c>
      <c r="M38" s="144">
        <f t="shared" si="10"/>
        <v>7.3176659369760921E-2</v>
      </c>
    </row>
    <row r="39" spans="2:14" x14ac:dyDescent="0.25">
      <c r="B39" s="142" t="s">
        <v>156</v>
      </c>
      <c r="C39" s="143">
        <v>1989413</v>
      </c>
      <c r="D39" s="144">
        <v>-2.1581237145243182E-2</v>
      </c>
      <c r="E39" s="143">
        <v>377700</v>
      </c>
      <c r="F39" s="144">
        <f t="shared" si="5"/>
        <v>-0.81014500257111011</v>
      </c>
      <c r="G39" s="143">
        <v>1425178</v>
      </c>
      <c r="H39" s="144">
        <f t="shared" si="6"/>
        <v>2.7733068572941488</v>
      </c>
      <c r="I39" s="143">
        <v>2015044</v>
      </c>
      <c r="J39" s="144">
        <f t="shared" si="7"/>
        <v>0.41388935276856653</v>
      </c>
      <c r="K39" s="143"/>
      <c r="L39" s="144"/>
      <c r="M39" s="144"/>
    </row>
    <row r="40" spans="2:14" x14ac:dyDescent="0.25">
      <c r="B40" s="142" t="s">
        <v>158</v>
      </c>
      <c r="C40" s="143">
        <v>2072902</v>
      </c>
      <c r="D40" s="144">
        <v>-2.5947302808439932E-2</v>
      </c>
      <c r="E40" s="143">
        <v>281329</v>
      </c>
      <c r="F40" s="144">
        <f t="shared" si="5"/>
        <v>-0.86428253723523829</v>
      </c>
      <c r="G40" s="143">
        <v>1817237</v>
      </c>
      <c r="H40" s="144">
        <f t="shared" si="6"/>
        <v>5.4594727169968253</v>
      </c>
      <c r="I40" s="143">
        <v>2190346</v>
      </c>
      <c r="J40" s="144">
        <f t="shared" si="7"/>
        <v>0.20531664279342765</v>
      </c>
      <c r="K40" s="143"/>
      <c r="L40" s="144"/>
      <c r="M40" s="144"/>
    </row>
    <row r="41" spans="2:14" x14ac:dyDescent="0.25">
      <c r="B41" s="142" t="s">
        <v>160</v>
      </c>
      <c r="C41" s="143">
        <v>1968742</v>
      </c>
      <c r="D41" s="144">
        <v>6.6862132899994098E-3</v>
      </c>
      <c r="E41" s="143">
        <v>285435</v>
      </c>
      <c r="F41" s="144">
        <f t="shared" si="5"/>
        <v>-0.85501655371805951</v>
      </c>
      <c r="G41" s="143">
        <v>1809646</v>
      </c>
      <c r="H41" s="144">
        <f t="shared" si="6"/>
        <v>5.3399583092472893</v>
      </c>
      <c r="I41" s="143">
        <v>2115905</v>
      </c>
      <c r="J41" s="144">
        <f t="shared" si="7"/>
        <v>0.16923696678797961</v>
      </c>
      <c r="K41" s="143"/>
      <c r="L41" s="144"/>
      <c r="M41" s="144"/>
    </row>
    <row r="42" spans="2:14" x14ac:dyDescent="0.25">
      <c r="B42" s="142" t="s">
        <v>162</v>
      </c>
      <c r="C42" s="143">
        <v>2021610</v>
      </c>
      <c r="D42" s="144">
        <v>3.6840053749653823E-2</v>
      </c>
      <c r="E42" s="143">
        <v>400916</v>
      </c>
      <c r="F42" s="144">
        <f t="shared" si="5"/>
        <v>-0.80168479578158003</v>
      </c>
      <c r="G42" s="143">
        <v>1588770</v>
      </c>
      <c r="H42" s="144">
        <f t="shared" si="6"/>
        <v>2.9628500733320697</v>
      </c>
      <c r="I42" s="143">
        <v>2150387</v>
      </c>
      <c r="J42" s="144">
        <f t="shared" si="7"/>
        <v>0.35349169483310994</v>
      </c>
      <c r="K42" s="143"/>
      <c r="L42" s="144"/>
      <c r="M42" s="144"/>
    </row>
    <row r="43" spans="2:14" ht="15.75" x14ac:dyDescent="0.25">
      <c r="B43" s="145" t="s">
        <v>122</v>
      </c>
      <c r="C43" s="146">
        <v>24096786</v>
      </c>
      <c r="D43" s="147">
        <v>2.6738762292404239E-3</v>
      </c>
      <c r="E43" s="146">
        <v>7412998</v>
      </c>
      <c r="F43" s="147">
        <f t="shared" si="5"/>
        <v>-0.69236569557450522</v>
      </c>
      <c r="G43" s="146">
        <v>10753668</v>
      </c>
      <c r="H43" s="147">
        <f t="shared" si="6"/>
        <v>0.45065033067592886</v>
      </c>
      <c r="I43" s="146">
        <v>24186974</v>
      </c>
      <c r="J43" s="147">
        <f t="shared" si="7"/>
        <v>1.2491836273911376</v>
      </c>
      <c r="K43" s="146">
        <v>17342910</v>
      </c>
      <c r="L43" s="147">
        <v>0.103569058723185</v>
      </c>
      <c r="M43" s="147">
        <v>8.0951219571482769E-2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22" t="s">
        <v>440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1" t="s">
        <v>169</v>
      </c>
    </row>
    <row r="49" spans="1:14" ht="10.5" customHeight="1" thickBot="1" x14ac:dyDescent="0.3">
      <c r="B49" s="135"/>
      <c r="C49" s="136"/>
      <c r="D49" s="135"/>
      <c r="E49" s="135"/>
      <c r="F49" s="135"/>
      <c r="G49" s="135"/>
      <c r="H49" s="135"/>
      <c r="I49" s="135"/>
      <c r="J49" s="135"/>
      <c r="K49" s="4"/>
      <c r="L49" s="4"/>
      <c r="N49" s="1" t="s">
        <v>170</v>
      </c>
    </row>
    <row r="50" spans="1:14" ht="22.5" thickTop="1" thickBot="1" x14ac:dyDescent="0.3">
      <c r="B50" s="13"/>
      <c r="C50" s="332" t="s">
        <v>110</v>
      </c>
      <c r="D50" s="333"/>
      <c r="E50" s="333"/>
      <c r="F50" s="333"/>
      <c r="G50" s="333"/>
      <c r="H50" s="333"/>
      <c r="I50" s="333"/>
      <c r="J50" s="333"/>
      <c r="K50" s="333"/>
      <c r="L50" s="333"/>
      <c r="M50" s="334"/>
    </row>
    <row r="51" spans="1:14" ht="22.5" thickTop="1" thickBot="1" x14ac:dyDescent="0.3">
      <c r="B51" s="13"/>
      <c r="C51" s="335">
        <v>2019</v>
      </c>
      <c r="D51" s="336"/>
      <c r="E51" s="337" t="s">
        <v>250</v>
      </c>
      <c r="F51" s="336"/>
      <c r="G51" s="337" t="s">
        <v>249</v>
      </c>
      <c r="H51" s="336"/>
      <c r="I51" s="337">
        <v>2022</v>
      </c>
      <c r="J51" s="336"/>
      <c r="K51" s="337">
        <v>2023</v>
      </c>
      <c r="L51" s="338"/>
      <c r="M51" s="339"/>
    </row>
    <row r="52" spans="1:14" ht="16.5" thickTop="1" thickBot="1" x14ac:dyDescent="0.3">
      <c r="B52" s="16"/>
      <c r="C52" s="138" t="s">
        <v>136</v>
      </c>
      <c r="D52" s="139" t="str">
        <f>CONCATENATE("var ",RIGHT(C51,2),"/",RIGHT(C51-1,2))</f>
        <v>var 19/18</v>
      </c>
      <c r="E52" s="140" t="s">
        <v>136</v>
      </c>
      <c r="F52" s="139" t="str">
        <f>CONCATENATE("var ",RIGHT(E51,2),"/",RIGHT(C51,2))</f>
        <v>var 20/19</v>
      </c>
      <c r="G52" s="140" t="s">
        <v>136</v>
      </c>
      <c r="H52" s="139" t="str">
        <f>CONCATENATE("var ",RIGHT(G51,2),"/",RIGHT(E51,2))</f>
        <v>var 21/20</v>
      </c>
      <c r="I52" s="140" t="s">
        <v>136</v>
      </c>
      <c r="J52" s="139" t="str">
        <f>CONCATENATE("var ",RIGHT(I51,2),"/",RIGHT(G51,2))</f>
        <v>var 22/21</v>
      </c>
      <c r="K52" s="140" t="s">
        <v>136</v>
      </c>
      <c r="L52" s="139" t="str">
        <f>CONCATENATE("var ",RIGHT(K51,2),"/",RIGHT(I51,2))</f>
        <v>var 23/22</v>
      </c>
      <c r="M52" s="139" t="str">
        <f>CONCATENATE("var ",RIGHT(K51,2),"/",RIGHT(C51,2))</f>
        <v>var 23/19</v>
      </c>
    </row>
    <row r="53" spans="1:14" x14ac:dyDescent="0.25">
      <c r="A53" s="1">
        <v>1</v>
      </c>
      <c r="B53" s="142" t="s">
        <v>140</v>
      </c>
      <c r="C53" s="143">
        <v>310608</v>
      </c>
      <c r="D53" s="144">
        <v>0.1501614479959712</v>
      </c>
      <c r="E53" s="143">
        <v>377072</v>
      </c>
      <c r="F53" s="144">
        <f t="shared" ref="F53:F65" si="11">IFERROR(E53/C53-1,"-")</f>
        <v>0.21398032246432797</v>
      </c>
      <c r="G53" s="143">
        <v>48763</v>
      </c>
      <c r="H53" s="144">
        <f t="shared" ref="H53:H65" si="12">IFERROR(G53/E53-1,"-")</f>
        <v>-0.87067987015742354</v>
      </c>
      <c r="I53" s="143">
        <v>334603</v>
      </c>
      <c r="J53" s="144">
        <f t="shared" ref="J53:J65" si="13">IFERROR(I53/G53-1,"-")</f>
        <v>5.8618214629944836</v>
      </c>
      <c r="K53" s="143">
        <v>411312</v>
      </c>
      <c r="L53" s="144">
        <f t="shared" ref="L53:L60" si="14">IFERROR(K53/I53-1,"-")</f>
        <v>0.22925377238100086</v>
      </c>
      <c r="M53" s="144">
        <f t="shared" ref="M53" si="15">IFERROR(K53/C53-1,"-")</f>
        <v>0.32421573172616291</v>
      </c>
    </row>
    <row r="54" spans="1:14" x14ac:dyDescent="0.25">
      <c r="A54" s="1">
        <v>2</v>
      </c>
      <c r="B54" s="142" t="s">
        <v>142</v>
      </c>
      <c r="C54" s="143">
        <v>307074</v>
      </c>
      <c r="D54" s="144">
        <v>6.6866322942868761E-2</v>
      </c>
      <c r="E54" s="143">
        <v>377771</v>
      </c>
      <c r="F54" s="144">
        <f t="shared" si="11"/>
        <v>0.23022789295088475</v>
      </c>
      <c r="G54" s="143">
        <v>49322</v>
      </c>
      <c r="H54" s="144">
        <f t="shared" si="12"/>
        <v>-0.86943942229551763</v>
      </c>
      <c r="I54" s="143">
        <v>365141</v>
      </c>
      <c r="J54" s="144">
        <f t="shared" si="13"/>
        <v>6.4032074936133974</v>
      </c>
      <c r="K54" s="143">
        <v>414643</v>
      </c>
      <c r="L54" s="144">
        <f t="shared" si="14"/>
        <v>0.13556954710646019</v>
      </c>
      <c r="M54" s="144">
        <f>IFERROR(K54/C54-1,"-")</f>
        <v>0.35030318424874785</v>
      </c>
    </row>
    <row r="55" spans="1:14" x14ac:dyDescent="0.25">
      <c r="A55" s="1">
        <v>3</v>
      </c>
      <c r="B55" s="142" t="s">
        <v>144</v>
      </c>
      <c r="C55" s="143">
        <v>335891</v>
      </c>
      <c r="D55" s="144">
        <v>0.14779592673592123</v>
      </c>
      <c r="E55" s="143">
        <v>150799</v>
      </c>
      <c r="F55" s="144">
        <f t="shared" si="11"/>
        <v>-0.55104781015269833</v>
      </c>
      <c r="G55" s="143">
        <v>76697</v>
      </c>
      <c r="H55" s="144">
        <f t="shared" si="12"/>
        <v>-0.49139583153734445</v>
      </c>
      <c r="I55" s="143">
        <v>418215</v>
      </c>
      <c r="J55" s="144">
        <f t="shared" si="13"/>
        <v>4.4528208404500829</v>
      </c>
      <c r="K55" s="143">
        <v>411884</v>
      </c>
      <c r="L55" s="144">
        <f t="shared" si="14"/>
        <v>-1.5138146647059481E-2</v>
      </c>
      <c r="M55" s="144">
        <f t="shared" ref="M55:M60" si="16">IFERROR(K55/C55-1,"-")</f>
        <v>0.22624303717575045</v>
      </c>
    </row>
    <row r="56" spans="1:14" x14ac:dyDescent="0.25">
      <c r="A56" s="1">
        <v>4</v>
      </c>
      <c r="B56" s="142" t="s">
        <v>146</v>
      </c>
      <c r="C56" s="143">
        <v>317922</v>
      </c>
      <c r="D56" s="144">
        <v>6.791309488619568E-2</v>
      </c>
      <c r="E56" s="143" t="s">
        <v>527</v>
      </c>
      <c r="F56" s="144" t="str">
        <f t="shared" si="11"/>
        <v>-</v>
      </c>
      <c r="G56" s="143">
        <v>95947</v>
      </c>
      <c r="H56" s="144" t="str">
        <f t="shared" si="12"/>
        <v>-</v>
      </c>
      <c r="I56" s="143">
        <v>444303</v>
      </c>
      <c r="J56" s="144">
        <f t="shared" si="13"/>
        <v>3.6307127893524553</v>
      </c>
      <c r="K56" s="143">
        <v>393462</v>
      </c>
      <c r="L56" s="144">
        <f t="shared" si="14"/>
        <v>-0.11442866692324838</v>
      </c>
      <c r="M56" s="144">
        <f t="shared" si="16"/>
        <v>0.23760545039349279</v>
      </c>
    </row>
    <row r="57" spans="1:14" x14ac:dyDescent="0.25">
      <c r="A57" s="1">
        <v>5</v>
      </c>
      <c r="B57" s="142" t="s">
        <v>148</v>
      </c>
      <c r="C57" s="143">
        <v>280435</v>
      </c>
      <c r="D57" s="144">
        <v>6.0650758890918643E-2</v>
      </c>
      <c r="E57" s="143" t="s">
        <v>527</v>
      </c>
      <c r="F57" s="144" t="str">
        <f t="shared" si="11"/>
        <v>-</v>
      </c>
      <c r="G57" s="143">
        <v>119953</v>
      </c>
      <c r="H57" s="144" t="str">
        <f t="shared" si="12"/>
        <v>-</v>
      </c>
      <c r="I57" s="143">
        <v>386695</v>
      </c>
      <c r="J57" s="144">
        <f t="shared" si="13"/>
        <v>2.2237209573749719</v>
      </c>
      <c r="K57" s="143">
        <v>316186</v>
      </c>
      <c r="L57" s="144">
        <f t="shared" si="14"/>
        <v>-0.18233750113138258</v>
      </c>
      <c r="M57" s="144">
        <f t="shared" si="16"/>
        <v>0.12748408722163784</v>
      </c>
    </row>
    <row r="58" spans="1:14" x14ac:dyDescent="0.25">
      <c r="A58" s="1">
        <v>6</v>
      </c>
      <c r="B58" s="142" t="s">
        <v>150</v>
      </c>
      <c r="C58" s="143">
        <v>279242</v>
      </c>
      <c r="D58" s="144">
        <v>0.10786137946083185</v>
      </c>
      <c r="E58" s="143">
        <v>0</v>
      </c>
      <c r="F58" s="144">
        <f t="shared" si="11"/>
        <v>-1</v>
      </c>
      <c r="G58" s="143">
        <v>141585</v>
      </c>
      <c r="H58" s="144" t="str">
        <f t="shared" si="12"/>
        <v>-</v>
      </c>
      <c r="I58" s="143">
        <v>358323</v>
      </c>
      <c r="J58" s="144">
        <f t="shared" si="13"/>
        <v>1.5307977539993645</v>
      </c>
      <c r="K58" s="143">
        <v>378257</v>
      </c>
      <c r="L58" s="144">
        <f t="shared" si="14"/>
        <v>5.5631371695369802E-2</v>
      </c>
      <c r="M58" s="144">
        <f t="shared" si="16"/>
        <v>0.35458491201180342</v>
      </c>
    </row>
    <row r="59" spans="1:14" x14ac:dyDescent="0.25">
      <c r="A59" s="1">
        <v>7</v>
      </c>
      <c r="B59" s="142" t="s">
        <v>152</v>
      </c>
      <c r="C59" s="143">
        <v>349847</v>
      </c>
      <c r="D59" s="144">
        <v>0.16441005158928279</v>
      </c>
      <c r="E59" s="143">
        <v>0</v>
      </c>
      <c r="F59" s="144">
        <f t="shared" si="11"/>
        <v>-1</v>
      </c>
      <c r="G59" s="143">
        <v>224627</v>
      </c>
      <c r="H59" s="144" t="str">
        <f t="shared" si="12"/>
        <v>-</v>
      </c>
      <c r="I59" s="143">
        <v>488792</v>
      </c>
      <c r="J59" s="144">
        <f t="shared" si="13"/>
        <v>1.176016240256069</v>
      </c>
      <c r="K59" s="143">
        <v>447545</v>
      </c>
      <c r="L59" s="144">
        <f t="shared" si="14"/>
        <v>-8.4385587325488176E-2</v>
      </c>
      <c r="M59" s="144">
        <f t="shared" si="16"/>
        <v>0.27925921903003315</v>
      </c>
    </row>
    <row r="60" spans="1:14" x14ac:dyDescent="0.25">
      <c r="A60" s="1">
        <v>8</v>
      </c>
      <c r="B60" s="142" t="s">
        <v>154</v>
      </c>
      <c r="C60" s="143">
        <v>369812</v>
      </c>
      <c r="D60" s="144">
        <v>4.7819003499227852E-2</v>
      </c>
      <c r="E60" s="143">
        <v>0</v>
      </c>
      <c r="F60" s="144">
        <f t="shared" si="11"/>
        <v>-1</v>
      </c>
      <c r="G60" s="143">
        <v>327170</v>
      </c>
      <c r="H60" s="144" t="str">
        <f t="shared" si="12"/>
        <v>-</v>
      </c>
      <c r="I60" s="143">
        <v>507458</v>
      </c>
      <c r="J60" s="144">
        <f t="shared" si="13"/>
        <v>0.55105296940428516</v>
      </c>
      <c r="K60" s="143">
        <v>409748</v>
      </c>
      <c r="L60" s="144">
        <f t="shared" si="14"/>
        <v>-0.19254795470758168</v>
      </c>
      <c r="M60" s="144">
        <f t="shared" si="16"/>
        <v>0.10799000573264261</v>
      </c>
    </row>
    <row r="61" spans="1:14" x14ac:dyDescent="0.25">
      <c r="A61" s="1">
        <v>9</v>
      </c>
      <c r="B61" s="142" t="s">
        <v>156</v>
      </c>
      <c r="C61" s="143">
        <v>298206</v>
      </c>
      <c r="D61" s="144">
        <v>-2.5963972497591081E-2</v>
      </c>
      <c r="E61" s="143">
        <v>0</v>
      </c>
      <c r="F61" s="144">
        <f t="shared" si="11"/>
        <v>-1</v>
      </c>
      <c r="G61" s="143">
        <v>325523</v>
      </c>
      <c r="H61" s="144" t="str">
        <f t="shared" si="12"/>
        <v>-</v>
      </c>
      <c r="I61" s="143">
        <v>391495</v>
      </c>
      <c r="J61" s="144">
        <f t="shared" si="13"/>
        <v>0.20266463506418897</v>
      </c>
      <c r="K61" s="143"/>
      <c r="L61" s="144"/>
      <c r="M61" s="144"/>
    </row>
    <row r="62" spans="1:14" x14ac:dyDescent="0.25">
      <c r="A62" s="1">
        <v>10</v>
      </c>
      <c r="B62" s="142" t="s">
        <v>158</v>
      </c>
      <c r="C62" s="143">
        <v>346540</v>
      </c>
      <c r="D62" s="144">
        <v>-3.0158179314668243E-2</v>
      </c>
      <c r="E62" s="143">
        <v>0</v>
      </c>
      <c r="F62" s="144">
        <f t="shared" si="11"/>
        <v>-1</v>
      </c>
      <c r="G62" s="143">
        <v>421006</v>
      </c>
      <c r="H62" s="144" t="str">
        <f t="shared" si="12"/>
        <v>-</v>
      </c>
      <c r="I62" s="143">
        <v>462111</v>
      </c>
      <c r="J62" s="144">
        <f t="shared" si="13"/>
        <v>9.7635188097081826E-2</v>
      </c>
      <c r="K62" s="143"/>
      <c r="L62" s="144"/>
      <c r="M62" s="144"/>
    </row>
    <row r="63" spans="1:14" x14ac:dyDescent="0.25">
      <c r="A63" s="1">
        <v>11</v>
      </c>
      <c r="B63" s="142" t="s">
        <v>160</v>
      </c>
      <c r="C63" s="143">
        <v>306153</v>
      </c>
      <c r="D63" s="144">
        <v>3.8856200500844817E-2</v>
      </c>
      <c r="E63" s="143">
        <v>0</v>
      </c>
      <c r="F63" s="144">
        <f t="shared" si="11"/>
        <v>-1</v>
      </c>
      <c r="G63" s="143">
        <v>383495</v>
      </c>
      <c r="H63" s="144" t="str">
        <f t="shared" si="12"/>
        <v>-</v>
      </c>
      <c r="I63" s="143">
        <v>420140</v>
      </c>
      <c r="J63" s="144">
        <f t="shared" si="13"/>
        <v>9.5555352742539013E-2</v>
      </c>
      <c r="K63" s="143"/>
      <c r="L63" s="144"/>
      <c r="M63" s="144"/>
    </row>
    <row r="64" spans="1:14" x14ac:dyDescent="0.25">
      <c r="A64" s="1"/>
      <c r="B64" s="142" t="s">
        <v>162</v>
      </c>
      <c r="C64" s="143">
        <v>298326</v>
      </c>
      <c r="D64" s="144">
        <v>1.5778434550481446E-2</v>
      </c>
      <c r="E64" s="143">
        <v>0</v>
      </c>
      <c r="F64" s="144">
        <f t="shared" si="11"/>
        <v>-1</v>
      </c>
      <c r="G64" s="143">
        <v>331599</v>
      </c>
      <c r="H64" s="144" t="str">
        <f t="shared" si="12"/>
        <v>-</v>
      </c>
      <c r="I64" s="143">
        <v>426063</v>
      </c>
      <c r="J64" s="144">
        <f t="shared" si="13"/>
        <v>0.28487420046501954</v>
      </c>
      <c r="K64" s="143"/>
      <c r="L64" s="144"/>
      <c r="M64" s="144"/>
    </row>
    <row r="65" spans="1:14" ht="15.75" x14ac:dyDescent="0.25">
      <c r="B65" s="145" t="s">
        <v>122</v>
      </c>
      <c r="C65" s="146">
        <v>3800056</v>
      </c>
      <c r="D65" s="147">
        <v>6.4461732044195807E-2</v>
      </c>
      <c r="E65" s="146">
        <v>0</v>
      </c>
      <c r="F65" s="147">
        <f t="shared" si="11"/>
        <v>-1</v>
      </c>
      <c r="G65" s="146">
        <v>2545687</v>
      </c>
      <c r="H65" s="147" t="str">
        <f t="shared" si="12"/>
        <v>-</v>
      </c>
      <c r="I65" s="146">
        <v>5003339</v>
      </c>
      <c r="J65" s="147">
        <f t="shared" si="13"/>
        <v>0.96541797950808572</v>
      </c>
      <c r="K65" s="146">
        <v>3183037</v>
      </c>
      <c r="L65" s="147">
        <v>-3.6474014160610024E-2</v>
      </c>
      <c r="M65" s="147">
        <v>0.24784315385848776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1:14" ht="15.75" x14ac:dyDescent="0.25">
      <c r="I68" s="147"/>
    </row>
    <row r="70" spans="1:14" ht="48.75" customHeight="1" thickBot="1" x14ac:dyDescent="0.3">
      <c r="B70" s="322" t="s">
        <v>441</v>
      </c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1" t="s">
        <v>173</v>
      </c>
    </row>
    <row r="71" spans="1:14" ht="10.5" customHeight="1" thickBot="1" x14ac:dyDescent="0.3">
      <c r="B71" s="135"/>
      <c r="C71" s="136"/>
      <c r="D71" s="135"/>
      <c r="E71" s="135"/>
      <c r="F71" s="135"/>
      <c r="G71" s="135"/>
      <c r="H71" s="135"/>
      <c r="I71" s="135"/>
      <c r="J71" s="135"/>
      <c r="K71" s="4"/>
      <c r="L71" s="4"/>
      <c r="N71" s="1" t="s">
        <v>174</v>
      </c>
    </row>
    <row r="72" spans="1:14" ht="22.5" thickTop="1" thickBot="1" x14ac:dyDescent="0.3">
      <c r="B72" s="13"/>
      <c r="C72" s="332" t="s">
        <v>111</v>
      </c>
      <c r="D72" s="333"/>
      <c r="E72" s="333"/>
      <c r="F72" s="333"/>
      <c r="G72" s="333"/>
      <c r="H72" s="333"/>
      <c r="I72" s="333"/>
      <c r="J72" s="333"/>
      <c r="K72" s="333"/>
      <c r="L72" s="333"/>
      <c r="M72" s="334"/>
    </row>
    <row r="73" spans="1:14" ht="22.5" thickTop="1" thickBot="1" x14ac:dyDescent="0.3">
      <c r="B73" s="13"/>
      <c r="C73" s="335">
        <v>2019</v>
      </c>
      <c r="D73" s="336"/>
      <c r="E73" s="337" t="s">
        <v>250</v>
      </c>
      <c r="F73" s="336"/>
      <c r="G73" s="337" t="s">
        <v>249</v>
      </c>
      <c r="H73" s="336"/>
      <c r="I73" s="337">
        <v>2022</v>
      </c>
      <c r="J73" s="336"/>
      <c r="K73" s="337">
        <v>2023</v>
      </c>
      <c r="L73" s="338"/>
      <c r="M73" s="339"/>
    </row>
    <row r="74" spans="1:14" ht="16.5" thickTop="1" thickBot="1" x14ac:dyDescent="0.3">
      <c r="B74" s="16"/>
      <c r="C74" s="138" t="s">
        <v>136</v>
      </c>
      <c r="D74" s="139" t="str">
        <f>CONCATENATE("var ",RIGHT(C73,2),"/",RIGHT(C73-1,2))</f>
        <v>var 19/18</v>
      </c>
      <c r="E74" s="140" t="s">
        <v>136</v>
      </c>
      <c r="F74" s="139" t="str">
        <f>CONCATENATE("var ",RIGHT(E73,2),"/",RIGHT(C73,2))</f>
        <v>var 20/19</v>
      </c>
      <c r="G74" s="140" t="s">
        <v>136</v>
      </c>
      <c r="H74" s="139" t="str">
        <f>CONCATENATE("var ",RIGHT(G73,2),"/",RIGHT(E73,2))</f>
        <v>var 21/20</v>
      </c>
      <c r="I74" s="140" t="s">
        <v>136</v>
      </c>
      <c r="J74" s="139" t="str">
        <f>CONCATENATE("var ",RIGHT(I73,2),"/",RIGHT(G73,2))</f>
        <v>var 22/21</v>
      </c>
      <c r="K74" s="140" t="s">
        <v>136</v>
      </c>
      <c r="L74" s="139" t="str">
        <f>CONCATENATE("var ",RIGHT(K73,2),"/",RIGHT(I73,2))</f>
        <v>var 23/22</v>
      </c>
      <c r="M74" s="139" t="str">
        <f>CONCATENATE("var ",RIGHT(K73,2),"/",RIGHT(C73,2))</f>
        <v>var 23/19</v>
      </c>
    </row>
    <row r="75" spans="1:14" x14ac:dyDescent="0.25">
      <c r="A75" s="1">
        <v>1</v>
      </c>
      <c r="B75" s="142" t="s">
        <v>140</v>
      </c>
      <c r="C75" s="143">
        <v>1324384</v>
      </c>
      <c r="D75" s="144">
        <v>2.3242032735619755E-3</v>
      </c>
      <c r="E75" s="143">
        <v>1369240</v>
      </c>
      <c r="F75" s="144">
        <f t="shared" ref="F75:F87" si="17">IFERROR(E75/C75-1,"-")</f>
        <v>3.3869330949331866E-2</v>
      </c>
      <c r="G75" s="143">
        <v>88374</v>
      </c>
      <c r="H75" s="144">
        <f t="shared" ref="H75:H87" si="18">IFERROR(G75/E75-1,"-")</f>
        <v>-0.93545762612836314</v>
      </c>
      <c r="I75" s="143">
        <v>884995</v>
      </c>
      <c r="J75" s="144">
        <f t="shared" ref="J75:J87" si="19">IFERROR(I75/G75-1,"-")</f>
        <v>9.0142010093466407</v>
      </c>
      <c r="K75" s="143">
        <v>1450169</v>
      </c>
      <c r="L75" s="144">
        <f t="shared" ref="L75:L82" si="20">IFERROR(K75/I75-1,"-")</f>
        <v>0.63861829727851571</v>
      </c>
      <c r="M75" s="144">
        <f t="shared" ref="M75" si="21">IFERROR(K75/C75-1,"-")</f>
        <v>9.4976230458839739E-2</v>
      </c>
    </row>
    <row r="76" spans="1:14" x14ac:dyDescent="0.25">
      <c r="A76" s="1">
        <v>2</v>
      </c>
      <c r="B76" s="142" t="s">
        <v>142</v>
      </c>
      <c r="C76" s="143">
        <v>1188128</v>
      </c>
      <c r="D76" s="144">
        <v>-1.3380212100401856E-2</v>
      </c>
      <c r="E76" s="143">
        <v>1298531</v>
      </c>
      <c r="F76" s="144">
        <f t="shared" si="17"/>
        <v>9.2921806404697049E-2</v>
      </c>
      <c r="G76" s="143">
        <v>93319</v>
      </c>
      <c r="H76" s="144">
        <f t="shared" si="18"/>
        <v>-0.92813494633551297</v>
      </c>
      <c r="I76" s="143">
        <v>1026910</v>
      </c>
      <c r="J76" s="144">
        <f t="shared" si="19"/>
        <v>10.004297088481445</v>
      </c>
      <c r="K76" s="143">
        <v>1336474</v>
      </c>
      <c r="L76" s="144">
        <f t="shared" si="20"/>
        <v>0.30145192860133796</v>
      </c>
      <c r="M76" s="144">
        <f>IFERROR(K76/C76-1,"-")</f>
        <v>0.12485691777316932</v>
      </c>
    </row>
    <row r="77" spans="1:14" x14ac:dyDescent="0.25">
      <c r="A77" s="1">
        <v>3</v>
      </c>
      <c r="B77" s="142" t="s">
        <v>144</v>
      </c>
      <c r="C77" s="143">
        <v>1307318</v>
      </c>
      <c r="D77" s="144">
        <v>-4.2220768230605277E-3</v>
      </c>
      <c r="E77" s="143">
        <v>593390</v>
      </c>
      <c r="F77" s="144">
        <f t="shared" si="17"/>
        <v>-0.54610125462970749</v>
      </c>
      <c r="G77" s="143">
        <v>118171</v>
      </c>
      <c r="H77" s="144">
        <f t="shared" si="18"/>
        <v>-0.80085441278080183</v>
      </c>
      <c r="I77" s="143">
        <v>1257429</v>
      </c>
      <c r="J77" s="144">
        <f t="shared" si="19"/>
        <v>9.6407578847602196</v>
      </c>
      <c r="K77" s="143">
        <v>1395535</v>
      </c>
      <c r="L77" s="144">
        <f t="shared" si="20"/>
        <v>0.10983204618312437</v>
      </c>
      <c r="M77" s="144">
        <f t="shared" ref="M77:M82" si="22">IFERROR(K77/C77-1,"-")</f>
        <v>6.7479373801936582E-2</v>
      </c>
    </row>
    <row r="78" spans="1:14" x14ac:dyDescent="0.25">
      <c r="A78" s="1">
        <v>4</v>
      </c>
      <c r="B78" s="142" t="s">
        <v>146</v>
      </c>
      <c r="C78" s="143">
        <v>1218671</v>
      </c>
      <c r="D78" s="144">
        <v>-3.2576673367935571E-3</v>
      </c>
      <c r="E78" s="143">
        <v>0</v>
      </c>
      <c r="F78" s="144">
        <f t="shared" si="17"/>
        <v>-1</v>
      </c>
      <c r="G78" s="143">
        <v>132375</v>
      </c>
      <c r="H78" s="144" t="str">
        <f t="shared" si="18"/>
        <v>-</v>
      </c>
      <c r="I78" s="143">
        <v>1277874</v>
      </c>
      <c r="J78" s="144">
        <f t="shared" si="19"/>
        <v>8.653439093484419</v>
      </c>
      <c r="K78" s="143">
        <v>1334351</v>
      </c>
      <c r="L78" s="144">
        <f t="shared" si="20"/>
        <v>4.4196063148636E-2</v>
      </c>
      <c r="M78" s="144">
        <f t="shared" si="22"/>
        <v>9.492307603939043E-2</v>
      </c>
    </row>
    <row r="79" spans="1:14" x14ac:dyDescent="0.25">
      <c r="A79" s="1">
        <v>5</v>
      </c>
      <c r="B79" s="142" t="s">
        <v>148</v>
      </c>
      <c r="C79" s="143">
        <v>1175240</v>
      </c>
      <c r="D79" s="144">
        <v>-4.3158186980001623E-2</v>
      </c>
      <c r="E79" s="143">
        <v>0</v>
      </c>
      <c r="F79" s="144">
        <f t="shared" si="17"/>
        <v>-1</v>
      </c>
      <c r="G79" s="143">
        <v>179011</v>
      </c>
      <c r="H79" s="144" t="str">
        <f t="shared" si="18"/>
        <v>-</v>
      </c>
      <c r="I79" s="143">
        <v>1193073</v>
      </c>
      <c r="J79" s="144">
        <f t="shared" si="19"/>
        <v>5.6648027216204593</v>
      </c>
      <c r="K79" s="143">
        <v>1325706</v>
      </c>
      <c r="L79" s="144">
        <f t="shared" si="20"/>
        <v>0.11116922434754617</v>
      </c>
      <c r="M79" s="144">
        <f t="shared" si="22"/>
        <v>0.12803001940029279</v>
      </c>
    </row>
    <row r="80" spans="1:14" x14ac:dyDescent="0.25">
      <c r="A80" s="1">
        <v>6</v>
      </c>
      <c r="B80" s="142" t="s">
        <v>150</v>
      </c>
      <c r="C80" s="143">
        <v>1266397</v>
      </c>
      <c r="D80" s="144">
        <v>-2.2923244050650049E-2</v>
      </c>
      <c r="E80" s="143">
        <v>0</v>
      </c>
      <c r="F80" s="144">
        <f t="shared" si="17"/>
        <v>-1</v>
      </c>
      <c r="G80" s="143">
        <v>276420</v>
      </c>
      <c r="H80" s="144" t="str">
        <f t="shared" si="18"/>
        <v>-</v>
      </c>
      <c r="I80" s="143">
        <v>1267134</v>
      </c>
      <c r="J80" s="144">
        <f t="shared" si="19"/>
        <v>3.5840894291295857</v>
      </c>
      <c r="K80" s="143">
        <v>1401537</v>
      </c>
      <c r="L80" s="144">
        <f t="shared" si="20"/>
        <v>0.10606849788577999</v>
      </c>
      <c r="M80" s="144">
        <f t="shared" si="22"/>
        <v>0.10671219214827588</v>
      </c>
    </row>
    <row r="81" spans="1:14" x14ac:dyDescent="0.25">
      <c r="A81" s="1">
        <v>7</v>
      </c>
      <c r="B81" s="142" t="s">
        <v>152</v>
      </c>
      <c r="C81" s="143">
        <v>1385024</v>
      </c>
      <c r="D81" s="144">
        <v>1.2064180563735594E-2</v>
      </c>
      <c r="E81" s="143">
        <v>0</v>
      </c>
      <c r="F81" s="144">
        <f t="shared" si="17"/>
        <v>-1</v>
      </c>
      <c r="G81" s="143">
        <v>599804</v>
      </c>
      <c r="H81" s="144" t="str">
        <f t="shared" si="18"/>
        <v>-</v>
      </c>
      <c r="I81" s="143">
        <v>1424044</v>
      </c>
      <c r="J81" s="144">
        <f t="shared" si="19"/>
        <v>1.3741822328627351</v>
      </c>
      <c r="K81" s="143">
        <v>1542189</v>
      </c>
      <c r="L81" s="144">
        <f t="shared" si="20"/>
        <v>8.2964430874326922E-2</v>
      </c>
      <c r="M81" s="144">
        <f t="shared" si="22"/>
        <v>0.1134745679497251</v>
      </c>
    </row>
    <row r="82" spans="1:14" x14ac:dyDescent="0.25">
      <c r="A82" s="1">
        <v>8</v>
      </c>
      <c r="B82" s="142" t="s">
        <v>154</v>
      </c>
      <c r="C82" s="143">
        <v>1492768</v>
      </c>
      <c r="D82" s="144">
        <v>3.5837354505725338E-2</v>
      </c>
      <c r="E82" s="143">
        <v>0</v>
      </c>
      <c r="F82" s="144">
        <f t="shared" si="17"/>
        <v>-1</v>
      </c>
      <c r="G82" s="143">
        <v>860551</v>
      </c>
      <c r="H82" s="144" t="str">
        <f t="shared" si="18"/>
        <v>-</v>
      </c>
      <c r="I82" s="143">
        <v>1499345</v>
      </c>
      <c r="J82" s="144">
        <f t="shared" si="19"/>
        <v>0.74230812584030459</v>
      </c>
      <c r="K82" s="143">
        <v>1629233</v>
      </c>
      <c r="L82" s="144">
        <f t="shared" si="20"/>
        <v>8.6629828358383065E-2</v>
      </c>
      <c r="M82" s="144">
        <f t="shared" si="22"/>
        <v>9.1417420523483894E-2</v>
      </c>
    </row>
    <row r="83" spans="1:14" x14ac:dyDescent="0.25">
      <c r="A83" s="1">
        <v>9</v>
      </c>
      <c r="B83" s="142" t="s">
        <v>156</v>
      </c>
      <c r="C83" s="143">
        <v>1328116</v>
      </c>
      <c r="D83" s="144">
        <v>6.8250407660299661E-3</v>
      </c>
      <c r="E83" s="143">
        <v>0</v>
      </c>
      <c r="F83" s="144">
        <f t="shared" si="17"/>
        <v>-1</v>
      </c>
      <c r="G83" s="143">
        <v>884952</v>
      </c>
      <c r="H83" s="144" t="str">
        <f t="shared" si="18"/>
        <v>-</v>
      </c>
      <c r="I83" s="143">
        <v>1299340</v>
      </c>
      <c r="J83" s="144">
        <f t="shared" si="19"/>
        <v>0.46826042542420376</v>
      </c>
      <c r="K83" s="143"/>
      <c r="L83" s="144"/>
      <c r="M83" s="144"/>
    </row>
    <row r="84" spans="1:14" x14ac:dyDescent="0.25">
      <c r="A84" s="1">
        <v>10</v>
      </c>
      <c r="B84" s="142" t="s">
        <v>158</v>
      </c>
      <c r="C84" s="143">
        <v>1353434</v>
      </c>
      <c r="D84" s="144">
        <v>4.1541254457189147E-4</v>
      </c>
      <c r="E84" s="143">
        <v>0</v>
      </c>
      <c r="F84" s="144">
        <f t="shared" si="17"/>
        <v>-1</v>
      </c>
      <c r="G84" s="143">
        <v>1099800</v>
      </c>
      <c r="H84" s="144" t="str">
        <f t="shared" si="18"/>
        <v>-</v>
      </c>
      <c r="I84" s="143">
        <v>1372251</v>
      </c>
      <c r="J84" s="144">
        <f t="shared" si="19"/>
        <v>0.24772776868521551</v>
      </c>
      <c r="K84" s="143"/>
      <c r="L84" s="144"/>
      <c r="M84" s="144"/>
    </row>
    <row r="85" spans="1:14" x14ac:dyDescent="0.25">
      <c r="A85" s="1">
        <v>11</v>
      </c>
      <c r="B85" s="142" t="s">
        <v>160</v>
      </c>
      <c r="C85" s="143">
        <v>1269736</v>
      </c>
      <c r="D85" s="144">
        <v>1.7670268792944421E-2</v>
      </c>
      <c r="E85" s="143">
        <v>0</v>
      </c>
      <c r="F85" s="144">
        <f t="shared" si="17"/>
        <v>-1</v>
      </c>
      <c r="G85" s="143">
        <v>1098968</v>
      </c>
      <c r="H85" s="144" t="str">
        <f t="shared" si="18"/>
        <v>-</v>
      </c>
      <c r="I85" s="143">
        <v>1338733</v>
      </c>
      <c r="J85" s="144">
        <f t="shared" si="19"/>
        <v>0.21817286763581833</v>
      </c>
      <c r="K85" s="143"/>
      <c r="L85" s="144"/>
      <c r="M85" s="144"/>
    </row>
    <row r="86" spans="1:14" x14ac:dyDescent="0.25">
      <c r="A86" s="1">
        <v>12</v>
      </c>
      <c r="B86" s="142" t="s">
        <v>162</v>
      </c>
      <c r="C86" s="143">
        <v>1325580</v>
      </c>
      <c r="D86" s="144">
        <v>6.257129138507489E-2</v>
      </c>
      <c r="E86" s="143">
        <v>0</v>
      </c>
      <c r="F86" s="144">
        <f t="shared" si="17"/>
        <v>-1</v>
      </c>
      <c r="G86" s="143">
        <v>976636</v>
      </c>
      <c r="H86" s="144" t="str">
        <f t="shared" si="18"/>
        <v>-</v>
      </c>
      <c r="I86" s="143">
        <v>1362833</v>
      </c>
      <c r="J86" s="144">
        <f t="shared" si="19"/>
        <v>0.39543596590746199</v>
      </c>
      <c r="K86" s="143"/>
      <c r="L86" s="144"/>
      <c r="M86" s="144"/>
    </row>
    <row r="87" spans="1:14" ht="15.75" x14ac:dyDescent="0.25">
      <c r="B87" s="145" t="s">
        <v>122</v>
      </c>
      <c r="C87" s="146">
        <v>15634796</v>
      </c>
      <c r="D87" s="147">
        <v>4.6612133445682602E-3</v>
      </c>
      <c r="E87" s="146">
        <v>0</v>
      </c>
      <c r="F87" s="147">
        <f t="shared" si="17"/>
        <v>-1</v>
      </c>
      <c r="G87" s="146">
        <v>6408381</v>
      </c>
      <c r="H87" s="147" t="str">
        <f t="shared" si="18"/>
        <v>-</v>
      </c>
      <c r="I87" s="146">
        <v>15203961</v>
      </c>
      <c r="J87" s="147">
        <f t="shared" si="19"/>
        <v>1.3725120276088454</v>
      </c>
      <c r="K87" s="146">
        <v>11415194</v>
      </c>
      <c r="L87" s="147">
        <v>0.16116586191729598</v>
      </c>
      <c r="M87" s="147">
        <v>0.10207290452822138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4" ht="15.75" x14ac:dyDescent="0.25">
      <c r="I90" s="147"/>
    </row>
    <row r="92" spans="1:14" ht="48.75" customHeight="1" thickBot="1" x14ac:dyDescent="0.3">
      <c r="B92" s="322" t="s">
        <v>442</v>
      </c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1" t="s">
        <v>176</v>
      </c>
    </row>
    <row r="93" spans="1:14" ht="10.5" customHeight="1" thickBot="1" x14ac:dyDescent="0.3">
      <c r="B93" s="135"/>
      <c r="C93" s="136"/>
      <c r="D93" s="135"/>
      <c r="E93" s="135"/>
      <c r="F93" s="135"/>
      <c r="G93" s="135"/>
      <c r="H93" s="135"/>
      <c r="I93" s="135"/>
      <c r="J93" s="135"/>
      <c r="K93" s="4"/>
      <c r="L93" s="4"/>
      <c r="N93" s="1" t="s">
        <v>177</v>
      </c>
    </row>
    <row r="94" spans="1:14" ht="22.5" thickTop="1" thickBot="1" x14ac:dyDescent="0.3">
      <c r="B94" s="13"/>
      <c r="C94" s="332" t="s">
        <v>112</v>
      </c>
      <c r="D94" s="333"/>
      <c r="E94" s="333"/>
      <c r="F94" s="333"/>
      <c r="G94" s="333"/>
      <c r="H94" s="333"/>
      <c r="I94" s="333"/>
      <c r="J94" s="333"/>
      <c r="K94" s="333"/>
      <c r="L94" s="333"/>
      <c r="M94" s="334"/>
    </row>
    <row r="95" spans="1:14" ht="22.5" thickTop="1" thickBot="1" x14ac:dyDescent="0.3">
      <c r="B95" s="13"/>
      <c r="C95" s="335">
        <v>2019</v>
      </c>
      <c r="D95" s="336"/>
      <c r="E95" s="337" t="s">
        <v>250</v>
      </c>
      <c r="F95" s="336"/>
      <c r="G95" s="337" t="s">
        <v>249</v>
      </c>
      <c r="H95" s="336"/>
      <c r="I95" s="337">
        <v>2022</v>
      </c>
      <c r="J95" s="336"/>
      <c r="K95" s="337">
        <v>2023</v>
      </c>
      <c r="L95" s="338"/>
      <c r="M95" s="339"/>
    </row>
    <row r="96" spans="1:14" ht="16.5" thickTop="1" thickBot="1" x14ac:dyDescent="0.3">
      <c r="B96" s="16"/>
      <c r="C96" s="138" t="s">
        <v>136</v>
      </c>
      <c r="D96" s="139" t="str">
        <f>CONCATENATE("var ",RIGHT(C95,2),"/",RIGHT(C95-1,2))</f>
        <v>var 19/18</v>
      </c>
      <c r="E96" s="140" t="s">
        <v>136</v>
      </c>
      <c r="F96" s="139" t="str">
        <f>CONCATENATE("var ",RIGHT(E95,2),"/",RIGHT(C95,2))</f>
        <v>var 20/19</v>
      </c>
      <c r="G96" s="140" t="s">
        <v>136</v>
      </c>
      <c r="H96" s="139" t="str">
        <f>CONCATENATE("var ",RIGHT(G95,2),"/",RIGHT(E95,2))</f>
        <v>var 21/20</v>
      </c>
      <c r="I96" s="140" t="s">
        <v>136</v>
      </c>
      <c r="J96" s="139" t="str">
        <f>CONCATENATE("var ",RIGHT(I95,2),"/",RIGHT(G95,2))</f>
        <v>var 22/21</v>
      </c>
      <c r="K96" s="140" t="s">
        <v>136</v>
      </c>
      <c r="L96" s="139" t="str">
        <f>CONCATENATE("var ",RIGHT(K95,2),"/",RIGHT(I95,2))</f>
        <v>var 23/22</v>
      </c>
      <c r="M96" s="139" t="str">
        <f>CONCATENATE("var ",RIGHT(K95,2),"/",RIGHT(C95,2))</f>
        <v>var 23/19</v>
      </c>
    </row>
    <row r="97" spans="2:13" x14ac:dyDescent="0.25">
      <c r="B97" s="142" t="s">
        <v>140</v>
      </c>
      <c r="C97" s="143">
        <v>349783</v>
      </c>
      <c r="D97" s="144">
        <v>-1.8310052847684721E-2</v>
      </c>
      <c r="E97" s="143">
        <v>345891</v>
      </c>
      <c r="F97" s="144">
        <f t="shared" ref="F97:F109" si="23">IFERROR(E97/C97-1,"-")</f>
        <v>-1.1126898677179864E-2</v>
      </c>
      <c r="G97" s="143">
        <v>45034</v>
      </c>
      <c r="H97" s="144">
        <f t="shared" ref="H97:H109" si="24">IFERROR(G97/E97-1,"-")</f>
        <v>-0.86980291479107574</v>
      </c>
      <c r="I97" s="143">
        <v>230012</v>
      </c>
      <c r="J97" s="144">
        <f t="shared" ref="J97:J109" si="25">IFERROR(I97/G97-1,"-")</f>
        <v>4.1075187636008348</v>
      </c>
      <c r="K97" s="143">
        <v>315071</v>
      </c>
      <c r="L97" s="144">
        <f t="shared" ref="L97:L104" si="26">IFERROR(K97/I97-1,"-")</f>
        <v>0.36980244508982141</v>
      </c>
      <c r="M97" s="144">
        <f t="shared" ref="M97" si="27">IFERROR(K97/C97-1,"-")</f>
        <v>-9.9238670833059373E-2</v>
      </c>
    </row>
    <row r="98" spans="2:13" x14ac:dyDescent="0.25">
      <c r="B98" s="142" t="s">
        <v>142</v>
      </c>
      <c r="C98" s="143">
        <v>315241</v>
      </c>
      <c r="D98" s="144">
        <v>-4.402609178218031E-2</v>
      </c>
      <c r="E98" s="143">
        <v>336108</v>
      </c>
      <c r="F98" s="144">
        <f t="shared" si="23"/>
        <v>6.6193800933254332E-2</v>
      </c>
      <c r="G98" s="143">
        <v>35817</v>
      </c>
      <c r="H98" s="144">
        <f t="shared" si="24"/>
        <v>-0.89343603841622332</v>
      </c>
      <c r="I98" s="143">
        <v>267099</v>
      </c>
      <c r="J98" s="144">
        <f t="shared" si="25"/>
        <v>6.4573247340648292</v>
      </c>
      <c r="K98" s="143">
        <v>302554</v>
      </c>
      <c r="L98" s="144">
        <f t="shared" si="26"/>
        <v>0.13274104358309091</v>
      </c>
      <c r="M98" s="144">
        <f>IFERROR(K98/C98-1,"-")</f>
        <v>-4.0245399551454231E-2</v>
      </c>
    </row>
    <row r="99" spans="2:13" x14ac:dyDescent="0.25">
      <c r="B99" s="142" t="s">
        <v>144</v>
      </c>
      <c r="C99" s="143">
        <v>343656</v>
      </c>
      <c r="D99" s="144">
        <v>-1.3455128996420207E-2</v>
      </c>
      <c r="E99" s="143">
        <v>160254</v>
      </c>
      <c r="F99" s="144">
        <f t="shared" si="23"/>
        <v>-0.53367902786507437</v>
      </c>
      <c r="G99" s="143">
        <v>50352</v>
      </c>
      <c r="H99" s="144">
        <f t="shared" si="24"/>
        <v>-0.68579879441386793</v>
      </c>
      <c r="I99" s="143">
        <v>314383</v>
      </c>
      <c r="J99" s="144">
        <f t="shared" si="25"/>
        <v>5.2437043215761046</v>
      </c>
      <c r="K99" s="143">
        <v>305531</v>
      </c>
      <c r="L99" s="144">
        <f t="shared" si="26"/>
        <v>-2.8156738754958166E-2</v>
      </c>
      <c r="M99" s="144">
        <f t="shared" ref="M99:M104" si="28">IFERROR(K99/C99-1,"-")</f>
        <v>-0.11093942779989296</v>
      </c>
    </row>
    <row r="100" spans="2:13" x14ac:dyDescent="0.25">
      <c r="B100" s="142" t="s">
        <v>146</v>
      </c>
      <c r="C100" s="143">
        <v>301356</v>
      </c>
      <c r="D100" s="144">
        <v>-8.7723626173019653E-3</v>
      </c>
      <c r="E100" s="143">
        <v>0</v>
      </c>
      <c r="F100" s="144">
        <f t="shared" si="23"/>
        <v>-1</v>
      </c>
      <c r="G100" s="143">
        <v>49484</v>
      </c>
      <c r="H100" s="144" t="str">
        <f t="shared" si="24"/>
        <v>-</v>
      </c>
      <c r="I100" s="143">
        <v>294027</v>
      </c>
      <c r="J100" s="144">
        <f t="shared" si="25"/>
        <v>4.9418599951499473</v>
      </c>
      <c r="K100" s="143">
        <v>297151</v>
      </c>
      <c r="L100" s="144">
        <f t="shared" si="26"/>
        <v>1.0624874586347532E-2</v>
      </c>
      <c r="M100" s="144">
        <f t="shared" si="28"/>
        <v>-1.3953596410889446E-2</v>
      </c>
    </row>
    <row r="101" spans="2:13" x14ac:dyDescent="0.25">
      <c r="B101" s="142" t="s">
        <v>148</v>
      </c>
      <c r="C101" s="143">
        <v>285339</v>
      </c>
      <c r="D101" s="144">
        <v>-1.8691492361765483E-2</v>
      </c>
      <c r="E101" s="143">
        <v>0</v>
      </c>
      <c r="F101" s="144">
        <f t="shared" si="23"/>
        <v>-1</v>
      </c>
      <c r="G101" s="143">
        <v>60129</v>
      </c>
      <c r="H101" s="144" t="str">
        <f t="shared" si="24"/>
        <v>-</v>
      </c>
      <c r="I101" s="143">
        <v>247135</v>
      </c>
      <c r="J101" s="144">
        <f t="shared" si="25"/>
        <v>3.1100799946781086</v>
      </c>
      <c r="K101" s="143">
        <v>246501</v>
      </c>
      <c r="L101" s="144">
        <f t="shared" si="26"/>
        <v>-2.5653994780180378E-3</v>
      </c>
      <c r="M101" s="144">
        <f t="shared" si="28"/>
        <v>-0.13611178282674297</v>
      </c>
    </row>
    <row r="102" spans="2:13" x14ac:dyDescent="0.25">
      <c r="B102" s="142" t="s">
        <v>150</v>
      </c>
      <c r="C102" s="143">
        <v>333201</v>
      </c>
      <c r="D102" s="144">
        <v>6.6041931283373767E-2</v>
      </c>
      <c r="E102" s="143">
        <v>0</v>
      </c>
      <c r="F102" s="144">
        <f t="shared" si="23"/>
        <v>-1</v>
      </c>
      <c r="G102" s="143">
        <v>73232</v>
      </c>
      <c r="H102" s="144" t="str">
        <f t="shared" si="24"/>
        <v>-</v>
      </c>
      <c r="I102" s="143">
        <v>267374</v>
      </c>
      <c r="J102" s="144">
        <f t="shared" si="25"/>
        <v>2.6510541839632946</v>
      </c>
      <c r="K102" s="143">
        <v>253045</v>
      </c>
      <c r="L102" s="144">
        <f t="shared" si="26"/>
        <v>-5.3591598285547604E-2</v>
      </c>
      <c r="M102" s="144">
        <f t="shared" si="28"/>
        <v>-0.24056350371097324</v>
      </c>
    </row>
    <row r="103" spans="2:13" x14ac:dyDescent="0.25">
      <c r="B103" s="142" t="s">
        <v>152</v>
      </c>
      <c r="C103" s="143">
        <v>358206</v>
      </c>
      <c r="D103" s="144">
        <v>1.8771010733605209E-2</v>
      </c>
      <c r="E103" s="143">
        <v>0</v>
      </c>
      <c r="F103" s="144">
        <f t="shared" si="23"/>
        <v>-1</v>
      </c>
      <c r="G103" s="143">
        <v>116721</v>
      </c>
      <c r="H103" s="144" t="str">
        <f t="shared" si="24"/>
        <v>-</v>
      </c>
      <c r="I103" s="143">
        <v>303708</v>
      </c>
      <c r="J103" s="144">
        <f t="shared" si="25"/>
        <v>1.6019996401675791</v>
      </c>
      <c r="K103" s="143">
        <v>294393</v>
      </c>
      <c r="L103" s="144">
        <f t="shared" si="26"/>
        <v>-3.0670907582282969E-2</v>
      </c>
      <c r="M103" s="144">
        <f t="shared" si="28"/>
        <v>-0.17814609470528131</v>
      </c>
    </row>
    <row r="104" spans="2:13" x14ac:dyDescent="0.25">
      <c r="B104" s="142" t="s">
        <v>154</v>
      </c>
      <c r="C104" s="143">
        <v>350589</v>
      </c>
      <c r="D104" s="144">
        <v>-7.5468016149490946E-2</v>
      </c>
      <c r="E104" s="143">
        <v>0</v>
      </c>
      <c r="F104" s="144">
        <f t="shared" si="23"/>
        <v>-1</v>
      </c>
      <c r="G104" s="143">
        <v>179811</v>
      </c>
      <c r="H104" s="144" t="str">
        <f t="shared" si="24"/>
        <v>-</v>
      </c>
      <c r="I104" s="143">
        <v>345691</v>
      </c>
      <c r="J104" s="144">
        <f t="shared" si="25"/>
        <v>0.92252420597182594</v>
      </c>
      <c r="K104" s="143">
        <v>347779</v>
      </c>
      <c r="L104" s="144">
        <f t="shared" si="26"/>
        <v>6.0400762530699037E-3</v>
      </c>
      <c r="M104" s="144">
        <f t="shared" si="28"/>
        <v>-8.0150831885769103E-3</v>
      </c>
    </row>
    <row r="105" spans="2:13" x14ac:dyDescent="0.25">
      <c r="B105" s="142" t="s">
        <v>156</v>
      </c>
      <c r="C105" s="143">
        <v>313414</v>
      </c>
      <c r="D105" s="144">
        <v>-7.5425833820084831E-2</v>
      </c>
      <c r="E105" s="143">
        <v>0</v>
      </c>
      <c r="F105" s="144">
        <f t="shared" si="23"/>
        <v>-1</v>
      </c>
      <c r="G105" s="143">
        <v>191266</v>
      </c>
      <c r="H105" s="144" t="str">
        <f t="shared" si="24"/>
        <v>-</v>
      </c>
      <c r="I105" s="143">
        <v>281605</v>
      </c>
      <c r="J105" s="144">
        <f t="shared" si="25"/>
        <v>0.47232126985454803</v>
      </c>
      <c r="K105" s="143"/>
      <c r="L105" s="144"/>
      <c r="M105" s="144"/>
    </row>
    <row r="106" spans="2:13" x14ac:dyDescent="0.25">
      <c r="B106" s="142" t="s">
        <v>158</v>
      </c>
      <c r="C106" s="143">
        <v>316424</v>
      </c>
      <c r="D106" s="144">
        <v>-0.10874512719980167</v>
      </c>
      <c r="E106" s="143">
        <v>0</v>
      </c>
      <c r="F106" s="144">
        <f t="shared" si="23"/>
        <v>-1</v>
      </c>
      <c r="G106" s="143">
        <v>267716</v>
      </c>
      <c r="H106" s="144" t="str">
        <f t="shared" si="24"/>
        <v>-</v>
      </c>
      <c r="I106" s="143">
        <v>305976</v>
      </c>
      <c r="J106" s="144">
        <f t="shared" si="25"/>
        <v>0.1429126387664541</v>
      </c>
      <c r="K106" s="143"/>
      <c r="L106" s="144"/>
      <c r="M106" s="144"/>
    </row>
    <row r="107" spans="2:13" x14ac:dyDescent="0.25">
      <c r="B107" s="142" t="s">
        <v>160</v>
      </c>
      <c r="C107" s="143">
        <v>336638</v>
      </c>
      <c r="D107" s="144">
        <v>-2.302566662410177E-2</v>
      </c>
      <c r="E107" s="143">
        <v>0</v>
      </c>
      <c r="F107" s="144">
        <f t="shared" si="23"/>
        <v>-1</v>
      </c>
      <c r="G107" s="143">
        <v>295615</v>
      </c>
      <c r="H107" s="144" t="str">
        <f t="shared" si="24"/>
        <v>-</v>
      </c>
      <c r="I107" s="143">
        <v>304073</v>
      </c>
      <c r="J107" s="144">
        <f t="shared" si="25"/>
        <v>2.8611538656698743E-2</v>
      </c>
      <c r="K107" s="143"/>
      <c r="L107" s="144"/>
      <c r="M107" s="144"/>
    </row>
    <row r="108" spans="2:13" x14ac:dyDescent="0.25">
      <c r="B108" s="142" t="s">
        <v>162</v>
      </c>
      <c r="C108" s="143">
        <v>338253</v>
      </c>
      <c r="D108" s="144">
        <v>-1.2283379937343408E-3</v>
      </c>
      <c r="E108" s="143">
        <v>0</v>
      </c>
      <c r="F108" s="144">
        <f t="shared" si="23"/>
        <v>-1</v>
      </c>
      <c r="G108" s="143">
        <v>249783</v>
      </c>
      <c r="H108" s="144" t="str">
        <f t="shared" si="24"/>
        <v>-</v>
      </c>
      <c r="I108" s="143">
        <v>307147</v>
      </c>
      <c r="J108" s="144">
        <f t="shared" si="25"/>
        <v>0.22965534083584549</v>
      </c>
      <c r="K108" s="143"/>
      <c r="L108" s="144"/>
      <c r="M108" s="144"/>
    </row>
    <row r="109" spans="2:13" ht="15.75" x14ac:dyDescent="0.25">
      <c r="B109" s="145" t="s">
        <v>122</v>
      </c>
      <c r="C109" s="146">
        <v>3942100</v>
      </c>
      <c r="D109" s="147">
        <v>-2.6601837656021865E-2</v>
      </c>
      <c r="E109" s="146">
        <v>0</v>
      </c>
      <c r="F109" s="147">
        <f t="shared" si="23"/>
        <v>-1</v>
      </c>
      <c r="G109" s="146">
        <v>1614960</v>
      </c>
      <c r="H109" s="147" t="str">
        <f t="shared" si="24"/>
        <v>-</v>
      </c>
      <c r="I109" s="146">
        <v>3468230</v>
      </c>
      <c r="J109" s="147">
        <f t="shared" si="25"/>
        <v>1.147564026353594</v>
      </c>
      <c r="K109" s="146">
        <v>2362025</v>
      </c>
      <c r="L109" s="147">
        <v>4.0801452700216734E-2</v>
      </c>
      <c r="M109" s="147">
        <v>-0.10440169395962873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13" ht="15.75" x14ac:dyDescent="0.25">
      <c r="I112" s="147"/>
    </row>
    <row r="114" spans="1:14" ht="48.75" customHeight="1" thickBot="1" x14ac:dyDescent="0.3">
      <c r="B114" s="322" t="s">
        <v>443</v>
      </c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1" t="s">
        <v>181</v>
      </c>
    </row>
    <row r="115" spans="1:14" ht="10.5" customHeight="1" thickBot="1" x14ac:dyDescent="0.3">
      <c r="B115" s="135"/>
      <c r="C115" s="136"/>
      <c r="D115" s="135"/>
      <c r="E115" s="135"/>
      <c r="F115" s="135"/>
      <c r="G115" s="135"/>
      <c r="H115" s="135"/>
      <c r="I115" s="135"/>
      <c r="J115" s="135"/>
      <c r="K115" s="4"/>
      <c r="L115" s="4"/>
      <c r="N115" s="1" t="s">
        <v>182</v>
      </c>
    </row>
    <row r="116" spans="1:14" ht="22.5" thickTop="1" thickBot="1" x14ac:dyDescent="0.3">
      <c r="B116" s="13"/>
      <c r="C116" s="332" t="s">
        <v>113</v>
      </c>
      <c r="D116" s="333"/>
      <c r="E116" s="333"/>
      <c r="F116" s="333"/>
      <c r="G116" s="333"/>
      <c r="H116" s="333"/>
      <c r="I116" s="333"/>
      <c r="J116" s="333"/>
      <c r="K116" s="333"/>
      <c r="L116" s="333"/>
      <c r="M116" s="334"/>
    </row>
    <row r="117" spans="1:14" ht="22.5" thickTop="1" thickBot="1" x14ac:dyDescent="0.3">
      <c r="B117" s="13"/>
      <c r="C117" s="335">
        <v>2019</v>
      </c>
      <c r="D117" s="336"/>
      <c r="E117" s="337" t="s">
        <v>250</v>
      </c>
      <c r="F117" s="336"/>
      <c r="G117" s="337" t="s">
        <v>249</v>
      </c>
      <c r="H117" s="336"/>
      <c r="I117" s="337">
        <v>2022</v>
      </c>
      <c r="J117" s="336"/>
      <c r="K117" s="337">
        <v>2023</v>
      </c>
      <c r="L117" s="338"/>
      <c r="M117" s="339"/>
    </row>
    <row r="118" spans="1:14" ht="16.5" thickTop="1" thickBot="1" x14ac:dyDescent="0.3">
      <c r="B118" s="16"/>
      <c r="C118" s="138" t="s">
        <v>136</v>
      </c>
      <c r="D118" s="139" t="str">
        <f>CONCATENATE("var ",RIGHT(C117,2),"/",RIGHT(C117-1,2))</f>
        <v>var 19/18</v>
      </c>
      <c r="E118" s="140" t="s">
        <v>136</v>
      </c>
      <c r="F118" s="139" t="str">
        <f>CONCATENATE("var ",RIGHT(E117,2),"/",RIGHT(C117,2))</f>
        <v>var 20/19</v>
      </c>
      <c r="G118" s="140" t="s">
        <v>136</v>
      </c>
      <c r="H118" s="139" t="str">
        <f>CONCATENATE("var ",RIGHT(G117,2),"/",RIGHT(E117,2))</f>
        <v>var 21/20</v>
      </c>
      <c r="I118" s="140" t="s">
        <v>136</v>
      </c>
      <c r="J118" s="139" t="str">
        <f>CONCATENATE("var ",RIGHT(I117,2),"/",RIGHT(G117,2))</f>
        <v>var 22/21</v>
      </c>
      <c r="K118" s="140" t="s">
        <v>136</v>
      </c>
      <c r="L118" s="139" t="str">
        <f>CONCATENATE("var ",RIGHT(K117,2),"/",RIGHT(I117,2))</f>
        <v>var 23/22</v>
      </c>
      <c r="M118" s="139" t="str">
        <f>CONCATENATE("var ",RIGHT(K117,2),"/",RIGHT(C117,2))</f>
        <v>var 23/19</v>
      </c>
    </row>
    <row r="119" spans="1:14" x14ac:dyDescent="0.25">
      <c r="B119" s="142" t="s">
        <v>140</v>
      </c>
      <c r="C119" s="143">
        <v>50112</v>
      </c>
      <c r="D119" s="144">
        <v>-8.7827875566558022E-2</v>
      </c>
      <c r="E119" s="143">
        <v>39533</v>
      </c>
      <c r="F119" s="144">
        <f t="shared" ref="F119:F131" si="29">IFERROR(E119/C119-1,"-")</f>
        <v>-0.21110712005108556</v>
      </c>
      <c r="G119" s="143">
        <v>1625</v>
      </c>
      <c r="H119" s="144">
        <f t="shared" ref="H119:H131" si="30">IFERROR(G119/E119-1,"-")</f>
        <v>-0.95889510029595526</v>
      </c>
      <c r="I119" s="143">
        <v>27799</v>
      </c>
      <c r="J119" s="144">
        <f t="shared" ref="J119:J131" si="31">IFERROR(I119/G119-1,"-")</f>
        <v>16.107076923076924</v>
      </c>
      <c r="K119" s="143">
        <v>43001</v>
      </c>
      <c r="L119" s="144">
        <f t="shared" ref="L119:L126" si="32">IFERROR(K119/I119-1,"-")</f>
        <v>0.54685420338861102</v>
      </c>
      <c r="M119" s="144">
        <f t="shared" ref="M119" si="33">IFERROR(K119/C119-1,"-")</f>
        <v>-0.14190213920817374</v>
      </c>
    </row>
    <row r="120" spans="1:14" x14ac:dyDescent="0.25">
      <c r="B120" s="142" t="s">
        <v>142</v>
      </c>
      <c r="C120" s="143">
        <v>46307</v>
      </c>
      <c r="D120" s="144">
        <v>-0.18772474521566773</v>
      </c>
      <c r="E120" s="143">
        <v>40176</v>
      </c>
      <c r="F120" s="144">
        <f t="shared" si="29"/>
        <v>-0.13239898935366146</v>
      </c>
      <c r="G120" s="143">
        <v>1727</v>
      </c>
      <c r="H120" s="144">
        <f t="shared" si="30"/>
        <v>-0.9570141377937077</v>
      </c>
      <c r="I120" s="143">
        <v>29168</v>
      </c>
      <c r="J120" s="144">
        <f t="shared" si="31"/>
        <v>15.889403590040533</v>
      </c>
      <c r="K120" s="143">
        <v>37383</v>
      </c>
      <c r="L120" s="144">
        <f t="shared" si="32"/>
        <v>0.2816442676906199</v>
      </c>
      <c r="M120" s="144">
        <f>IFERROR(K120/C120-1,"-")</f>
        <v>-0.19271384455913798</v>
      </c>
    </row>
    <row r="121" spans="1:14" x14ac:dyDescent="0.25">
      <c r="B121" s="142" t="s">
        <v>144</v>
      </c>
      <c r="C121" s="143">
        <v>48065</v>
      </c>
      <c r="D121" s="144">
        <v>-0.13382350291038181</v>
      </c>
      <c r="E121" s="143">
        <v>17916</v>
      </c>
      <c r="F121" s="144">
        <f t="shared" si="29"/>
        <v>-0.62725475918027673</v>
      </c>
      <c r="G121" s="143">
        <v>1653</v>
      </c>
      <c r="H121" s="144">
        <f t="shared" si="30"/>
        <v>-0.90773610180843933</v>
      </c>
      <c r="I121" s="143">
        <v>32483</v>
      </c>
      <c r="J121" s="144">
        <f t="shared" si="31"/>
        <v>18.650937689050213</v>
      </c>
      <c r="K121" s="143">
        <v>40476</v>
      </c>
      <c r="L121" s="144">
        <f t="shared" si="32"/>
        <v>0.24606717359849761</v>
      </c>
      <c r="M121" s="144">
        <f t="shared" ref="M121:M126" si="34">IFERROR(K121/C121-1,"-")</f>
        <v>-0.15789035680848851</v>
      </c>
    </row>
    <row r="122" spans="1:14" x14ac:dyDescent="0.25">
      <c r="B122" s="142" t="s">
        <v>146</v>
      </c>
      <c r="C122" s="143">
        <v>42298</v>
      </c>
      <c r="D122" s="144">
        <v>-0.12076993431445915</v>
      </c>
      <c r="E122" s="143">
        <v>0</v>
      </c>
      <c r="F122" s="144">
        <f t="shared" si="29"/>
        <v>-1</v>
      </c>
      <c r="G122" s="143">
        <v>1279</v>
      </c>
      <c r="H122" s="144" t="str">
        <f t="shared" si="30"/>
        <v>-</v>
      </c>
      <c r="I122" s="143">
        <v>30308</v>
      </c>
      <c r="J122" s="144">
        <f t="shared" si="31"/>
        <v>22.696637998436277</v>
      </c>
      <c r="K122" s="143">
        <v>33163</v>
      </c>
      <c r="L122" s="144">
        <f t="shared" si="32"/>
        <v>9.4199551273591142E-2</v>
      </c>
      <c r="M122" s="144">
        <f t="shared" si="34"/>
        <v>-0.21596765804529761</v>
      </c>
    </row>
    <row r="123" spans="1:14" x14ac:dyDescent="0.25">
      <c r="B123" s="142" t="s">
        <v>148</v>
      </c>
      <c r="C123" s="143">
        <v>46010</v>
      </c>
      <c r="D123" s="144">
        <v>0.19027292717630329</v>
      </c>
      <c r="E123" s="143">
        <v>0</v>
      </c>
      <c r="F123" s="144">
        <f t="shared" si="29"/>
        <v>-1</v>
      </c>
      <c r="G123" s="143">
        <v>1780</v>
      </c>
      <c r="H123" s="144" t="str">
        <f t="shared" si="30"/>
        <v>-</v>
      </c>
      <c r="I123" s="143">
        <v>26462</v>
      </c>
      <c r="J123" s="144">
        <f t="shared" si="31"/>
        <v>13.866292134831461</v>
      </c>
      <c r="K123" s="143">
        <v>33016</v>
      </c>
      <c r="L123" s="144">
        <f t="shared" si="32"/>
        <v>0.24767591262943078</v>
      </c>
      <c r="M123" s="144">
        <f t="shared" si="34"/>
        <v>-0.28241686589871762</v>
      </c>
    </row>
    <row r="124" spans="1:14" x14ac:dyDescent="0.25">
      <c r="B124" s="142" t="s">
        <v>150</v>
      </c>
      <c r="C124" s="143">
        <v>43716</v>
      </c>
      <c r="D124" s="144">
        <v>-0.13323816321674997</v>
      </c>
      <c r="E124" s="143">
        <v>0</v>
      </c>
      <c r="F124" s="144">
        <f t="shared" si="29"/>
        <v>-1</v>
      </c>
      <c r="G124" s="143">
        <v>929</v>
      </c>
      <c r="H124" s="144" t="str">
        <f t="shared" si="30"/>
        <v>-</v>
      </c>
      <c r="I124" s="143">
        <v>26632</v>
      </c>
      <c r="J124" s="144">
        <f t="shared" si="31"/>
        <v>27.667384284176535</v>
      </c>
      <c r="K124" s="143">
        <v>34952</v>
      </c>
      <c r="L124" s="144">
        <f t="shared" si="32"/>
        <v>0.31240612796635636</v>
      </c>
      <c r="M124" s="144">
        <f t="shared" si="34"/>
        <v>-0.20047579833470586</v>
      </c>
    </row>
    <row r="125" spans="1:14" x14ac:dyDescent="0.25">
      <c r="B125" s="142" t="s">
        <v>152</v>
      </c>
      <c r="C125" s="143">
        <v>34569</v>
      </c>
      <c r="D125" s="144">
        <v>-0.39332409048630246</v>
      </c>
      <c r="E125" s="143">
        <v>0</v>
      </c>
      <c r="F125" s="144">
        <f t="shared" si="29"/>
        <v>-1</v>
      </c>
      <c r="G125" s="143">
        <v>11899</v>
      </c>
      <c r="H125" s="144" t="str">
        <f t="shared" si="30"/>
        <v>-</v>
      </c>
      <c r="I125" s="143">
        <v>28868</v>
      </c>
      <c r="J125" s="144">
        <f t="shared" si="31"/>
        <v>1.4260862257332549</v>
      </c>
      <c r="K125" s="143">
        <v>32343</v>
      </c>
      <c r="L125" s="144">
        <f t="shared" si="32"/>
        <v>0.12037550228626848</v>
      </c>
      <c r="M125" s="144">
        <f t="shared" si="34"/>
        <v>-6.439295322398686E-2</v>
      </c>
    </row>
    <row r="126" spans="1:14" x14ac:dyDescent="0.25">
      <c r="B126" s="142" t="s">
        <v>154</v>
      </c>
      <c r="C126" s="143">
        <v>33664</v>
      </c>
      <c r="D126" s="144">
        <v>-0.42251346622293895</v>
      </c>
      <c r="E126" s="143">
        <v>0</v>
      </c>
      <c r="F126" s="144">
        <f t="shared" si="29"/>
        <v>-1</v>
      </c>
      <c r="G126" s="143">
        <v>22700</v>
      </c>
      <c r="H126" s="144" t="str">
        <f t="shared" si="30"/>
        <v>-</v>
      </c>
      <c r="I126" s="143">
        <v>33779</v>
      </c>
      <c r="J126" s="144">
        <f t="shared" si="31"/>
        <v>0.48806167400881062</v>
      </c>
      <c r="K126" s="143">
        <v>34491</v>
      </c>
      <c r="L126" s="144">
        <f t="shared" si="32"/>
        <v>2.1078184670949351E-2</v>
      </c>
      <c r="M126" s="144">
        <f t="shared" si="34"/>
        <v>2.4566302281368912E-2</v>
      </c>
    </row>
    <row r="127" spans="1:14" x14ac:dyDescent="0.25">
      <c r="B127" s="142" t="s">
        <v>156</v>
      </c>
      <c r="C127" s="143">
        <v>31237</v>
      </c>
      <c r="D127" s="144">
        <v>-0.38341130257989375</v>
      </c>
      <c r="E127" s="143">
        <v>0</v>
      </c>
      <c r="F127" s="144">
        <f t="shared" si="29"/>
        <v>-1</v>
      </c>
      <c r="G127" s="143">
        <v>19696</v>
      </c>
      <c r="H127" s="144" t="str">
        <f t="shared" si="30"/>
        <v>-</v>
      </c>
      <c r="I127" s="143">
        <v>31871</v>
      </c>
      <c r="J127" s="144">
        <f t="shared" si="31"/>
        <v>0.61814581640942334</v>
      </c>
      <c r="K127" s="143"/>
      <c r="L127" s="144"/>
      <c r="M127" s="144"/>
    </row>
    <row r="128" spans="1:14" x14ac:dyDescent="0.25">
      <c r="A128" s="141"/>
      <c r="B128" s="142" t="s">
        <v>158</v>
      </c>
      <c r="C128" s="143">
        <v>38233</v>
      </c>
      <c r="D128" s="144">
        <v>-0.13568441279529786</v>
      </c>
      <c r="E128" s="143">
        <v>0</v>
      </c>
      <c r="F128" s="144">
        <f t="shared" si="29"/>
        <v>-1</v>
      </c>
      <c r="G128" s="143">
        <v>24086</v>
      </c>
      <c r="H128" s="144" t="str">
        <f t="shared" si="30"/>
        <v>-</v>
      </c>
      <c r="I128" s="143">
        <v>37849</v>
      </c>
      <c r="J128" s="144">
        <f t="shared" si="31"/>
        <v>0.57141077804533746</v>
      </c>
      <c r="K128" s="143"/>
      <c r="L128" s="144"/>
      <c r="M128" s="144"/>
    </row>
    <row r="129" spans="2:14" x14ac:dyDescent="0.25">
      <c r="B129" s="142" t="s">
        <v>160</v>
      </c>
      <c r="C129" s="143">
        <v>36396</v>
      </c>
      <c r="D129" s="144">
        <v>-0.24222361024359773</v>
      </c>
      <c r="E129" s="143">
        <v>0</v>
      </c>
      <c r="F129" s="144">
        <f t="shared" si="29"/>
        <v>-1</v>
      </c>
      <c r="G129" s="143">
        <v>26776</v>
      </c>
      <c r="H129" s="144" t="str">
        <f t="shared" si="30"/>
        <v>-</v>
      </c>
      <c r="I129" s="143">
        <v>40409</v>
      </c>
      <c r="J129" s="144">
        <f t="shared" si="31"/>
        <v>0.50914998506124887</v>
      </c>
      <c r="K129" s="143"/>
      <c r="L129" s="144"/>
      <c r="M129" s="144"/>
    </row>
    <row r="130" spans="2:14" x14ac:dyDescent="0.25">
      <c r="B130" s="142" t="s">
        <v>162</v>
      </c>
      <c r="C130" s="143">
        <v>38726</v>
      </c>
      <c r="D130" s="144">
        <v>-0.2189189189189189</v>
      </c>
      <c r="E130" s="143">
        <v>0</v>
      </c>
      <c r="F130" s="144">
        <f t="shared" si="29"/>
        <v>-1</v>
      </c>
      <c r="G130" s="143">
        <v>25616</v>
      </c>
      <c r="H130" s="144" t="str">
        <f t="shared" si="30"/>
        <v>-</v>
      </c>
      <c r="I130" s="143">
        <v>42097</v>
      </c>
      <c r="J130" s="144">
        <f t="shared" si="31"/>
        <v>0.64338694565896315</v>
      </c>
      <c r="K130" s="143"/>
      <c r="L130" s="144"/>
      <c r="M130" s="144"/>
    </row>
    <row r="131" spans="2:14" ht="15.75" x14ac:dyDescent="0.25">
      <c r="B131" s="145" t="s">
        <v>122</v>
      </c>
      <c r="C131" s="146">
        <v>489333</v>
      </c>
      <c r="D131" s="147">
        <v>-0.20098070432401449</v>
      </c>
      <c r="E131" s="146">
        <v>0</v>
      </c>
      <c r="F131" s="147">
        <f t="shared" si="29"/>
        <v>-1</v>
      </c>
      <c r="G131" s="146">
        <v>139766</v>
      </c>
      <c r="H131" s="147" t="str">
        <f t="shared" si="30"/>
        <v>-</v>
      </c>
      <c r="I131" s="146">
        <v>387725</v>
      </c>
      <c r="J131" s="147">
        <f t="shared" si="31"/>
        <v>1.7741009973813373</v>
      </c>
      <c r="K131" s="146">
        <v>288825</v>
      </c>
      <c r="L131" s="147">
        <v>0.22643832882517545</v>
      </c>
      <c r="M131" s="147">
        <v>-0.16219712769876515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41"/>
      <c r="I134" s="141"/>
      <c r="K134" s="141"/>
      <c r="L134" s="151"/>
    </row>
    <row r="136" spans="2:14" ht="48.75" customHeight="1" thickBot="1" x14ac:dyDescent="0.3">
      <c r="B136" s="322" t="s">
        <v>444</v>
      </c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1" t="s">
        <v>185</v>
      </c>
    </row>
    <row r="137" spans="2:14" ht="10.5" customHeight="1" thickBot="1" x14ac:dyDescent="0.3">
      <c r="B137" s="135"/>
      <c r="C137" s="136"/>
      <c r="D137" s="135"/>
      <c r="E137" s="135"/>
      <c r="F137" s="135"/>
      <c r="G137" s="135"/>
      <c r="H137" s="135"/>
      <c r="I137" s="135"/>
      <c r="J137" s="135"/>
      <c r="K137" s="4"/>
      <c r="L137" s="4"/>
      <c r="N137" s="1" t="s">
        <v>186</v>
      </c>
    </row>
    <row r="138" spans="2:14" ht="22.5" thickTop="1" thickBot="1" x14ac:dyDescent="0.3">
      <c r="B138" s="13"/>
      <c r="C138" s="332" t="s">
        <v>114</v>
      </c>
      <c r="D138" s="333"/>
      <c r="E138" s="333"/>
      <c r="F138" s="333"/>
      <c r="G138" s="333"/>
      <c r="H138" s="333"/>
      <c r="I138" s="333"/>
      <c r="J138" s="333"/>
      <c r="K138" s="333"/>
      <c r="L138" s="333"/>
      <c r="M138" s="334"/>
    </row>
    <row r="139" spans="2:14" ht="22.5" thickTop="1" thickBot="1" x14ac:dyDescent="0.3">
      <c r="B139" s="13"/>
      <c r="C139" s="335">
        <v>2019</v>
      </c>
      <c r="D139" s="336"/>
      <c r="E139" s="337" t="s">
        <v>250</v>
      </c>
      <c r="F139" s="336"/>
      <c r="G139" s="337" t="s">
        <v>249</v>
      </c>
      <c r="H139" s="336"/>
      <c r="I139" s="337">
        <v>2022</v>
      </c>
      <c r="J139" s="336"/>
      <c r="K139" s="337">
        <v>2023</v>
      </c>
      <c r="L139" s="338"/>
      <c r="M139" s="339"/>
    </row>
    <row r="140" spans="2:14" ht="16.5" thickTop="1" thickBot="1" x14ac:dyDescent="0.3">
      <c r="B140" s="16"/>
      <c r="C140" s="138" t="s">
        <v>136</v>
      </c>
      <c r="D140" s="139" t="str">
        <f>CONCATENATE("var ",RIGHT(C139,2),"/",RIGHT(C139-1,2))</f>
        <v>var 19/18</v>
      </c>
      <c r="E140" s="140" t="s">
        <v>136</v>
      </c>
      <c r="F140" s="139" t="str">
        <f>CONCATENATE("var ",RIGHT(E139,2),"/",RIGHT(C139,2))</f>
        <v>var 20/19</v>
      </c>
      <c r="G140" s="140" t="s">
        <v>136</v>
      </c>
      <c r="H140" s="139" t="str">
        <f>CONCATENATE("var ",RIGHT(G139,2),"/",RIGHT(E139,2))</f>
        <v>var 21/20</v>
      </c>
      <c r="I140" s="140" t="s">
        <v>136</v>
      </c>
      <c r="J140" s="139" t="str">
        <f>CONCATENATE("var ",RIGHT(I139,2),"/",RIGHT(G139,2))</f>
        <v>var 22/21</v>
      </c>
      <c r="K140" s="140" t="s">
        <v>136</v>
      </c>
      <c r="L140" s="139" t="str">
        <f>CONCATENATE("var ",RIGHT(K139,2),"/",RIGHT(I139,2))</f>
        <v>var 23/22</v>
      </c>
      <c r="M140" s="139" t="str">
        <f>CONCATENATE("var ",RIGHT(K139,2),"/",RIGHT(C139,2))</f>
        <v>var 23/19</v>
      </c>
    </row>
    <row r="141" spans="2:14" x14ac:dyDescent="0.25">
      <c r="B141" s="142" t="s">
        <v>140</v>
      </c>
      <c r="C141" s="143">
        <v>20153</v>
      </c>
      <c r="D141" s="144">
        <v>-9.2248096932570633E-2</v>
      </c>
      <c r="E141" s="143">
        <v>19412</v>
      </c>
      <c r="F141" s="144">
        <f t="shared" ref="F141:F153" si="35">IFERROR(E141/C141-1,"-")</f>
        <v>-3.676871929737513E-2</v>
      </c>
      <c r="G141" s="143">
        <v>3447</v>
      </c>
      <c r="H141" s="144">
        <f t="shared" ref="H141:H153" si="36">IFERROR(G141/E141-1,"-")</f>
        <v>-0.82242942509787764</v>
      </c>
      <c r="I141" s="143">
        <v>4723</v>
      </c>
      <c r="J141" s="144">
        <f t="shared" ref="J141:J153" si="37">IFERROR(I141/G141-1,"-")</f>
        <v>0.37017696547722667</v>
      </c>
      <c r="K141" s="143">
        <v>13624</v>
      </c>
      <c r="L141" s="144">
        <f t="shared" ref="L141:L148" si="38">IFERROR(K141/I141-1,"-")</f>
        <v>1.8846072411602797</v>
      </c>
      <c r="M141" s="144">
        <f t="shared" ref="M141" si="39">IFERROR(K141/C141-1,"-")</f>
        <v>-0.32397161712896339</v>
      </c>
    </row>
    <row r="142" spans="2:14" x14ac:dyDescent="0.25">
      <c r="B142" s="142" t="s">
        <v>142</v>
      </c>
      <c r="C142" s="143">
        <v>19633</v>
      </c>
      <c r="D142" s="144">
        <v>-0.10649433395530883</v>
      </c>
      <c r="E142" s="143">
        <v>19786</v>
      </c>
      <c r="F142" s="144">
        <f t="shared" si="35"/>
        <v>7.7930015789742235E-3</v>
      </c>
      <c r="G142" s="143">
        <v>2962</v>
      </c>
      <c r="H142" s="144">
        <f t="shared" si="36"/>
        <v>-0.85029819063984635</v>
      </c>
      <c r="I142" s="143">
        <v>7515</v>
      </c>
      <c r="J142" s="144">
        <f t="shared" si="37"/>
        <v>1.5371370695476028</v>
      </c>
      <c r="K142" s="143">
        <v>12380</v>
      </c>
      <c r="L142" s="144">
        <f t="shared" si="38"/>
        <v>0.64737192282102463</v>
      </c>
      <c r="M142" s="144">
        <f>IFERROR(K142/C142-1,"-")</f>
        <v>-0.3694290225640503</v>
      </c>
    </row>
    <row r="143" spans="2:14" x14ac:dyDescent="0.25">
      <c r="B143" s="142" t="s">
        <v>144</v>
      </c>
      <c r="C143" s="143">
        <v>21012</v>
      </c>
      <c r="D143" s="144">
        <v>-6.0202164773235478E-2</v>
      </c>
      <c r="E143" s="143">
        <v>10488</v>
      </c>
      <c r="F143" s="144">
        <f t="shared" si="35"/>
        <v>-0.50085665334094798</v>
      </c>
      <c r="G143" s="143">
        <v>4453</v>
      </c>
      <c r="H143" s="144">
        <f t="shared" si="36"/>
        <v>-0.57541952707856603</v>
      </c>
      <c r="I143" s="143">
        <v>11649</v>
      </c>
      <c r="J143" s="144">
        <f t="shared" si="37"/>
        <v>1.6159892207500564</v>
      </c>
      <c r="K143" s="143">
        <v>13406</v>
      </c>
      <c r="L143" s="144">
        <f t="shared" si="38"/>
        <v>0.15082839728732078</v>
      </c>
      <c r="M143" s="144">
        <f t="shared" ref="M143:M148" si="40">IFERROR(K143/C143-1,"-")</f>
        <v>-0.36198362840281739</v>
      </c>
    </row>
    <row r="144" spans="2:14" x14ac:dyDescent="0.25">
      <c r="B144" s="142" t="s">
        <v>146</v>
      </c>
      <c r="C144" s="143">
        <v>18609</v>
      </c>
      <c r="D144" s="144">
        <v>-3.2796257796257833E-2</v>
      </c>
      <c r="E144" s="143">
        <v>0</v>
      </c>
      <c r="F144" s="144">
        <f t="shared" si="35"/>
        <v>-1</v>
      </c>
      <c r="G144" s="143">
        <v>2247</v>
      </c>
      <c r="H144" s="144" t="str">
        <f t="shared" si="36"/>
        <v>-</v>
      </c>
      <c r="I144" s="143">
        <v>10327</v>
      </c>
      <c r="J144" s="144">
        <f t="shared" si="37"/>
        <v>3.5959056519804182</v>
      </c>
      <c r="K144" s="143">
        <v>10516</v>
      </c>
      <c r="L144" s="144">
        <f t="shared" si="38"/>
        <v>1.8301539653335919E-2</v>
      </c>
      <c r="M144" s="144">
        <f t="shared" si="40"/>
        <v>-0.43489709280455691</v>
      </c>
    </row>
    <row r="145" spans="1:14" x14ac:dyDescent="0.25">
      <c r="B145" s="142" t="s">
        <v>148</v>
      </c>
      <c r="C145" s="143">
        <v>17310</v>
      </c>
      <c r="D145" s="144">
        <v>-0.10119943922322028</v>
      </c>
      <c r="E145" s="143">
        <v>0</v>
      </c>
      <c r="F145" s="144">
        <f t="shared" si="35"/>
        <v>-1</v>
      </c>
      <c r="G145" s="143">
        <v>4704</v>
      </c>
      <c r="H145" s="144" t="str">
        <f t="shared" si="36"/>
        <v>-</v>
      </c>
      <c r="I145" s="143">
        <v>8672</v>
      </c>
      <c r="J145" s="144">
        <f t="shared" si="37"/>
        <v>0.84353741496598644</v>
      </c>
      <c r="K145" s="143">
        <v>10529</v>
      </c>
      <c r="L145" s="144">
        <f t="shared" si="38"/>
        <v>0.21413745387453864</v>
      </c>
      <c r="M145" s="144">
        <f t="shared" si="40"/>
        <v>-0.39173887926054307</v>
      </c>
    </row>
    <row r="146" spans="1:14" x14ac:dyDescent="0.25">
      <c r="B146" s="142" t="s">
        <v>150</v>
      </c>
      <c r="C146" s="143">
        <v>17284</v>
      </c>
      <c r="D146" s="144">
        <v>-2.778715266059173E-2</v>
      </c>
      <c r="E146" s="143">
        <v>0</v>
      </c>
      <c r="F146" s="144">
        <f t="shared" si="35"/>
        <v>-1</v>
      </c>
      <c r="G146" s="143">
        <v>3691</v>
      </c>
      <c r="H146" s="144" t="str">
        <f t="shared" si="36"/>
        <v>-</v>
      </c>
      <c r="I146" s="143">
        <v>9189</v>
      </c>
      <c r="J146" s="144">
        <f t="shared" si="37"/>
        <v>1.4895692224329449</v>
      </c>
      <c r="K146" s="143">
        <v>9703</v>
      </c>
      <c r="L146" s="144">
        <f t="shared" si="38"/>
        <v>5.5936445750353725E-2</v>
      </c>
      <c r="M146" s="144">
        <f t="shared" si="40"/>
        <v>-0.43861374681786625</v>
      </c>
    </row>
    <row r="147" spans="1:14" x14ac:dyDescent="0.25">
      <c r="B147" s="142" t="s">
        <v>152</v>
      </c>
      <c r="C147" s="143">
        <v>18907</v>
      </c>
      <c r="D147" s="144">
        <v>-2.3348313445942459E-2</v>
      </c>
      <c r="E147" s="143">
        <v>0</v>
      </c>
      <c r="F147" s="144">
        <f t="shared" si="35"/>
        <v>-1</v>
      </c>
      <c r="G147" s="143">
        <v>2526</v>
      </c>
      <c r="H147" s="144" t="str">
        <f t="shared" si="36"/>
        <v>-</v>
      </c>
      <c r="I147" s="143">
        <v>12395</v>
      </c>
      <c r="J147" s="144">
        <f t="shared" si="37"/>
        <v>3.9069675376088675</v>
      </c>
      <c r="K147" s="143">
        <v>11847</v>
      </c>
      <c r="L147" s="144">
        <f t="shared" si="38"/>
        <v>-4.4211375554659149E-2</v>
      </c>
      <c r="M147" s="144">
        <f t="shared" si="40"/>
        <v>-0.37340667477653777</v>
      </c>
    </row>
    <row r="148" spans="1:14" x14ac:dyDescent="0.25">
      <c r="B148" s="142" t="s">
        <v>154</v>
      </c>
      <c r="C148" s="143">
        <v>20338</v>
      </c>
      <c r="D148" s="144">
        <v>0.13753565635661946</v>
      </c>
      <c r="E148" s="143">
        <v>0</v>
      </c>
      <c r="F148" s="144">
        <f t="shared" si="35"/>
        <v>-1</v>
      </c>
      <c r="G148" s="143">
        <v>2546</v>
      </c>
      <c r="H148" s="144" t="str">
        <f t="shared" si="36"/>
        <v>-</v>
      </c>
      <c r="I148" s="143">
        <v>11560</v>
      </c>
      <c r="J148" s="144">
        <f t="shared" si="37"/>
        <v>3.5404556166535741</v>
      </c>
      <c r="K148" s="143">
        <v>11824</v>
      </c>
      <c r="L148" s="144">
        <f t="shared" si="38"/>
        <v>2.2837370242214439E-2</v>
      </c>
      <c r="M148" s="144">
        <f t="shared" si="40"/>
        <v>-0.41862523355295511</v>
      </c>
    </row>
    <row r="149" spans="1:14" x14ac:dyDescent="0.25">
      <c r="B149" s="142" t="s">
        <v>156</v>
      </c>
      <c r="C149" s="143">
        <v>18440</v>
      </c>
      <c r="D149" s="144">
        <v>3.1006908556818757E-3</v>
      </c>
      <c r="E149" s="143">
        <v>0</v>
      </c>
      <c r="F149" s="144">
        <f t="shared" si="35"/>
        <v>-1</v>
      </c>
      <c r="G149" s="143">
        <v>3741</v>
      </c>
      <c r="H149" s="144" t="str">
        <f t="shared" si="36"/>
        <v>-</v>
      </c>
      <c r="I149" s="143">
        <v>10733</v>
      </c>
      <c r="J149" s="144">
        <f t="shared" si="37"/>
        <v>1.8690189788826519</v>
      </c>
      <c r="K149" s="143"/>
      <c r="L149" s="144"/>
      <c r="M149" s="144"/>
    </row>
    <row r="150" spans="1:14" x14ac:dyDescent="0.25">
      <c r="A150" s="141"/>
      <c r="B150" s="142" t="s">
        <v>158</v>
      </c>
      <c r="C150" s="143">
        <v>18271</v>
      </c>
      <c r="D150" s="144">
        <v>-2.1161470052501907E-2</v>
      </c>
      <c r="E150" s="143">
        <v>0</v>
      </c>
      <c r="F150" s="144">
        <f t="shared" si="35"/>
        <v>-1</v>
      </c>
      <c r="G150" s="143">
        <v>4629</v>
      </c>
      <c r="H150" s="144" t="str">
        <f t="shared" si="36"/>
        <v>-</v>
      </c>
      <c r="I150" s="143">
        <v>12159</v>
      </c>
      <c r="J150" s="144">
        <f t="shared" si="37"/>
        <v>1.6267012313674658</v>
      </c>
      <c r="K150" s="143"/>
      <c r="L150" s="144"/>
      <c r="M150" s="144"/>
    </row>
    <row r="151" spans="1:14" x14ac:dyDescent="0.25">
      <c r="B151" s="142" t="s">
        <v>160</v>
      </c>
      <c r="C151" s="143">
        <v>19819</v>
      </c>
      <c r="D151" s="144">
        <v>-4.1309921153194984E-2</v>
      </c>
      <c r="E151" s="143">
        <v>0</v>
      </c>
      <c r="F151" s="144">
        <f t="shared" si="35"/>
        <v>-1</v>
      </c>
      <c r="G151" s="143">
        <v>4792</v>
      </c>
      <c r="H151" s="144" t="str">
        <f t="shared" si="36"/>
        <v>-</v>
      </c>
      <c r="I151" s="143">
        <v>12550</v>
      </c>
      <c r="J151" s="144">
        <f t="shared" si="37"/>
        <v>1.618948247078464</v>
      </c>
      <c r="K151" s="143"/>
      <c r="L151" s="144"/>
      <c r="M151" s="144"/>
    </row>
    <row r="152" spans="1:14" x14ac:dyDescent="0.25">
      <c r="B152" s="142" t="s">
        <v>162</v>
      </c>
      <c r="C152" s="143">
        <v>20725</v>
      </c>
      <c r="D152" s="144">
        <v>2.003149916330349E-2</v>
      </c>
      <c r="E152" s="143">
        <v>0</v>
      </c>
      <c r="F152" s="144">
        <f t="shared" si="35"/>
        <v>-1</v>
      </c>
      <c r="G152" s="143">
        <v>5136</v>
      </c>
      <c r="H152" s="144" t="str">
        <f t="shared" si="36"/>
        <v>-</v>
      </c>
      <c r="I152" s="143">
        <v>12247</v>
      </c>
      <c r="J152" s="144">
        <f t="shared" si="37"/>
        <v>1.3845404984423677</v>
      </c>
      <c r="K152" s="143"/>
      <c r="L152" s="144"/>
      <c r="M152" s="144"/>
    </row>
    <row r="153" spans="1:14" ht="15.75" x14ac:dyDescent="0.25">
      <c r="B153" s="145" t="s">
        <v>122</v>
      </c>
      <c r="C153" s="146">
        <v>230501</v>
      </c>
      <c r="D153" s="147">
        <v>-3.1862302435664236E-2</v>
      </c>
      <c r="E153" s="146">
        <v>0</v>
      </c>
      <c r="F153" s="147">
        <f t="shared" si="35"/>
        <v>-1</v>
      </c>
      <c r="G153" s="146">
        <v>44874</v>
      </c>
      <c r="H153" s="147" t="str">
        <f t="shared" si="36"/>
        <v>-</v>
      </c>
      <c r="I153" s="146">
        <v>123719</v>
      </c>
      <c r="J153" s="147">
        <f t="shared" si="37"/>
        <v>1.7570307973436732</v>
      </c>
      <c r="K153" s="146">
        <v>93829</v>
      </c>
      <c r="L153" s="147">
        <v>0.23410495856898583</v>
      </c>
      <c r="M153" s="147">
        <v>-0.38772300745207056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1"/>
      <c r="L156" s="152"/>
    </row>
    <row r="157" spans="1:14" ht="15.75" x14ac:dyDescent="0.25">
      <c r="C157" s="141"/>
      <c r="G157" s="141"/>
      <c r="I157" s="141"/>
      <c r="J157" s="147"/>
      <c r="K157" s="147"/>
      <c r="M157" s="151"/>
    </row>
    <row r="158" spans="1:14" ht="48.75" customHeight="1" thickBot="1" x14ac:dyDescent="0.3">
      <c r="B158" s="322" t="s">
        <v>445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1" t="s">
        <v>189</v>
      </c>
    </row>
    <row r="159" spans="1:14" ht="10.5" customHeight="1" thickBot="1" x14ac:dyDescent="0.3">
      <c r="B159" s="135"/>
      <c r="C159" s="136"/>
      <c r="D159" s="135"/>
      <c r="E159" s="135"/>
      <c r="F159" s="135"/>
      <c r="G159" s="135"/>
      <c r="H159" s="135"/>
      <c r="I159" s="135"/>
      <c r="J159" s="135"/>
      <c r="K159" s="4"/>
      <c r="L159" s="4"/>
      <c r="N159" s="1" t="s">
        <v>190</v>
      </c>
    </row>
    <row r="160" spans="1:14" ht="22.5" thickTop="1" thickBot="1" x14ac:dyDescent="0.3">
      <c r="B160" s="150" t="s">
        <v>166</v>
      </c>
      <c r="C160" s="332" t="s">
        <v>124</v>
      </c>
      <c r="D160" s="333"/>
      <c r="E160" s="333"/>
      <c r="F160" s="333"/>
      <c r="G160" s="333"/>
      <c r="H160" s="333"/>
      <c r="I160" s="333"/>
      <c r="J160" s="333"/>
      <c r="K160" s="333"/>
      <c r="L160" s="333"/>
      <c r="M160" s="334"/>
    </row>
    <row r="161" spans="2:13" ht="22.5" thickTop="1" thickBot="1" x14ac:dyDescent="0.3">
      <c r="B161" s="13"/>
      <c r="C161" s="335">
        <v>2019</v>
      </c>
      <c r="D161" s="336"/>
      <c r="E161" s="337" t="s">
        <v>250</v>
      </c>
      <c r="F161" s="336"/>
      <c r="G161" s="337" t="s">
        <v>249</v>
      </c>
      <c r="H161" s="336"/>
      <c r="I161" s="337">
        <v>2022</v>
      </c>
      <c r="J161" s="336"/>
      <c r="K161" s="337">
        <v>2023</v>
      </c>
      <c r="L161" s="338"/>
      <c r="M161" s="339"/>
    </row>
    <row r="162" spans="2:13" ht="16.5" thickTop="1" thickBot="1" x14ac:dyDescent="0.3">
      <c r="B162" s="16"/>
      <c r="C162" s="138" t="s">
        <v>136</v>
      </c>
      <c r="D162" s="139" t="str">
        <f>CONCATENATE("var ",RIGHT(C161,2),"/",RIGHT(C161-1,2))</f>
        <v>var 19/18</v>
      </c>
      <c r="E162" s="140" t="s">
        <v>136</v>
      </c>
      <c r="F162" s="139" t="str">
        <f>CONCATENATE("var ",RIGHT(E161,2),"/",RIGHT(C161,2))</f>
        <v>var 20/19</v>
      </c>
      <c r="G162" s="140" t="s">
        <v>136</v>
      </c>
      <c r="H162" s="139" t="str">
        <f>CONCATENATE("var ",RIGHT(G161,2),"/",RIGHT(E161,2))</f>
        <v>var 21/20</v>
      </c>
      <c r="I162" s="140" t="s">
        <v>136</v>
      </c>
      <c r="J162" s="139" t="str">
        <f>CONCATENATE("var ",RIGHT(I161,2),"/",RIGHT(G161,2))</f>
        <v>var 22/21</v>
      </c>
      <c r="K162" s="140" t="s">
        <v>136</v>
      </c>
      <c r="L162" s="139" t="str">
        <f>CONCATENATE("var ",RIGHT(K161,2),"/",RIGHT(I161,2))</f>
        <v>var 23/22</v>
      </c>
      <c r="M162" s="139" t="str">
        <f>CONCATENATE("var ",RIGHT(K161,2),"/",RIGHT(C161,2))</f>
        <v>var 23/19</v>
      </c>
    </row>
    <row r="163" spans="2:13" x14ac:dyDescent="0.25">
      <c r="B163" s="142" t="s">
        <v>140</v>
      </c>
      <c r="C163" s="143">
        <v>892954</v>
      </c>
      <c r="D163" s="144">
        <v>-5.1122984196611543E-2</v>
      </c>
      <c r="E163" s="143">
        <v>859317</v>
      </c>
      <c r="F163" s="144">
        <f t="shared" ref="F163:F175" si="41">IFERROR(E163/C163-1,"-")</f>
        <v>-3.7669353628518421E-2</v>
      </c>
      <c r="G163" s="143">
        <v>72918</v>
      </c>
      <c r="H163" s="144">
        <f t="shared" ref="H163:H175" si="42">IFERROR(G163/E163-1,"-")</f>
        <v>-0.91514423664375311</v>
      </c>
      <c r="I163" s="143">
        <v>535470</v>
      </c>
      <c r="J163" s="144">
        <f t="shared" ref="J163:J175" si="43">IFERROR(I163/G163-1,"-")</f>
        <v>6.3434542911215335</v>
      </c>
      <c r="K163" s="143">
        <v>697486</v>
      </c>
      <c r="L163" s="144">
        <f t="shared" ref="L163:L170" si="44">IFERROR(K163/I163-1,"-")</f>
        <v>0.30256783760061245</v>
      </c>
      <c r="M163" s="144">
        <f t="shared" ref="M163" si="45">IFERROR(K163/C163-1,"-")</f>
        <v>-0.21890041368312363</v>
      </c>
    </row>
    <row r="164" spans="2:13" x14ac:dyDescent="0.25">
      <c r="B164" s="142" t="s">
        <v>142</v>
      </c>
      <c r="C164" s="143">
        <v>823007</v>
      </c>
      <c r="D164" s="144">
        <v>-4.2456177908500092E-2</v>
      </c>
      <c r="E164" s="143">
        <v>800339</v>
      </c>
      <c r="F164" s="144">
        <f t="shared" si="41"/>
        <v>-2.7542900607163689E-2</v>
      </c>
      <c r="G164" s="143">
        <v>70720</v>
      </c>
      <c r="H164" s="144">
        <f t="shared" si="42"/>
        <v>-0.91163744363326038</v>
      </c>
      <c r="I164" s="143">
        <v>540128</v>
      </c>
      <c r="J164" s="144">
        <f t="shared" si="43"/>
        <v>6.6375565610859733</v>
      </c>
      <c r="K164" s="143">
        <v>695843</v>
      </c>
      <c r="L164" s="144">
        <f t="shared" si="44"/>
        <v>0.288292775045915</v>
      </c>
      <c r="M164" s="144">
        <f>IFERROR(K164/C164-1,"-")</f>
        <v>-0.15451144400958927</v>
      </c>
    </row>
    <row r="165" spans="2:13" x14ac:dyDescent="0.25">
      <c r="B165" s="142" t="s">
        <v>144</v>
      </c>
      <c r="C165" s="143">
        <v>864658</v>
      </c>
      <c r="D165" s="144">
        <v>-7.0689896069559222E-2</v>
      </c>
      <c r="E165" s="143">
        <v>382621</v>
      </c>
      <c r="F165" s="144">
        <f t="shared" si="41"/>
        <v>-0.55748862556062628</v>
      </c>
      <c r="G165" s="143">
        <v>91122</v>
      </c>
      <c r="H165" s="144">
        <f t="shared" si="42"/>
        <v>-0.76184788602821074</v>
      </c>
      <c r="I165" s="143">
        <v>595296</v>
      </c>
      <c r="J165" s="144">
        <f t="shared" si="43"/>
        <v>5.5329558174754725</v>
      </c>
      <c r="K165" s="143">
        <v>715709</v>
      </c>
      <c r="L165" s="144">
        <f t="shared" si="44"/>
        <v>0.20227416276944576</v>
      </c>
      <c r="M165" s="144">
        <f t="shared" ref="M165:M170" si="46">IFERROR(K165/C165-1,"-")</f>
        <v>-0.17226348452220419</v>
      </c>
    </row>
    <row r="166" spans="2:13" x14ac:dyDescent="0.25">
      <c r="B166" s="142" t="s">
        <v>146</v>
      </c>
      <c r="C166" s="143">
        <v>760540</v>
      </c>
      <c r="D166" s="144">
        <v>-2.951004927955414E-3</v>
      </c>
      <c r="E166" s="143">
        <v>0</v>
      </c>
      <c r="F166" s="144">
        <f t="shared" si="41"/>
        <v>-1</v>
      </c>
      <c r="G166" s="143">
        <v>101665</v>
      </c>
      <c r="H166" s="144" t="str">
        <f t="shared" si="42"/>
        <v>-</v>
      </c>
      <c r="I166" s="143">
        <v>593977</v>
      </c>
      <c r="J166" s="144">
        <f t="shared" si="43"/>
        <v>4.8424924998770473</v>
      </c>
      <c r="K166" s="143">
        <v>637610</v>
      </c>
      <c r="L166" s="144">
        <f t="shared" si="44"/>
        <v>7.3459073331122227E-2</v>
      </c>
      <c r="M166" s="144">
        <f t="shared" si="46"/>
        <v>-0.16163515396954797</v>
      </c>
    </row>
    <row r="167" spans="2:13" x14ac:dyDescent="0.25">
      <c r="B167" s="142" t="s">
        <v>148</v>
      </c>
      <c r="C167" s="143">
        <v>704833</v>
      </c>
      <c r="D167" s="144">
        <v>-2.7833983666499806E-2</v>
      </c>
      <c r="E167" s="143">
        <v>0</v>
      </c>
      <c r="F167" s="144">
        <f t="shared" si="41"/>
        <v>-1</v>
      </c>
      <c r="G167" s="143">
        <v>110477</v>
      </c>
      <c r="H167" s="144" t="str">
        <f t="shared" si="42"/>
        <v>-</v>
      </c>
      <c r="I167" s="143">
        <v>507901</v>
      </c>
      <c r="J167" s="144">
        <f t="shared" si="43"/>
        <v>3.597346053929777</v>
      </c>
      <c r="K167" s="143">
        <v>538575</v>
      </c>
      <c r="L167" s="144">
        <f t="shared" si="44"/>
        <v>6.0393659394252008E-2</v>
      </c>
      <c r="M167" s="144">
        <f t="shared" si="46"/>
        <v>-0.23588282614463285</v>
      </c>
    </row>
    <row r="168" spans="2:13" x14ac:dyDescent="0.25">
      <c r="B168" s="142" t="s">
        <v>150</v>
      </c>
      <c r="C168" s="143">
        <v>801209</v>
      </c>
      <c r="D168" s="144">
        <v>-1.4145354095274398E-2</v>
      </c>
      <c r="E168" s="143">
        <v>0</v>
      </c>
      <c r="F168" s="144">
        <f t="shared" si="41"/>
        <v>-1</v>
      </c>
      <c r="G168" s="143">
        <v>157164</v>
      </c>
      <c r="H168" s="144" t="str">
        <f t="shared" si="42"/>
        <v>-</v>
      </c>
      <c r="I168" s="143">
        <v>526097</v>
      </c>
      <c r="J168" s="144">
        <f t="shared" si="43"/>
        <v>2.3474396172151382</v>
      </c>
      <c r="K168" s="143">
        <v>618666</v>
      </c>
      <c r="L168" s="144">
        <f t="shared" si="44"/>
        <v>0.17595424417930539</v>
      </c>
      <c r="M168" s="144">
        <f t="shared" si="46"/>
        <v>-0.22783443520978919</v>
      </c>
    </row>
    <row r="169" spans="2:13" x14ac:dyDescent="0.25">
      <c r="B169" s="142" t="s">
        <v>152</v>
      </c>
      <c r="C169" s="143">
        <v>928203</v>
      </c>
      <c r="D169" s="144">
        <v>-4.8963566262393843E-2</v>
      </c>
      <c r="E169" s="143">
        <v>136191</v>
      </c>
      <c r="F169" s="144">
        <f t="shared" si="41"/>
        <v>-0.85327455308806366</v>
      </c>
      <c r="G169" s="143">
        <v>287965</v>
      </c>
      <c r="H169" s="144">
        <f t="shared" si="42"/>
        <v>1.1144201892929781</v>
      </c>
      <c r="I169" s="143">
        <v>708215</v>
      </c>
      <c r="J169" s="144">
        <f t="shared" si="43"/>
        <v>1.4593787439445767</v>
      </c>
      <c r="K169" s="143">
        <v>729882</v>
      </c>
      <c r="L169" s="144">
        <f t="shared" si="44"/>
        <v>3.0593816849403099E-2</v>
      </c>
      <c r="M169" s="144">
        <f t="shared" si="46"/>
        <v>-0.21366123574261231</v>
      </c>
    </row>
    <row r="170" spans="2:13" x14ac:dyDescent="0.25">
      <c r="B170" s="142" t="s">
        <v>154</v>
      </c>
      <c r="C170" s="143">
        <v>998893</v>
      </c>
      <c r="D170" s="144">
        <v>-6.0503827046468173E-2</v>
      </c>
      <c r="E170" s="143">
        <v>188115</v>
      </c>
      <c r="F170" s="144">
        <f t="shared" si="41"/>
        <v>-0.81167652591418704</v>
      </c>
      <c r="G170" s="143">
        <v>387034</v>
      </c>
      <c r="H170" s="144">
        <f t="shared" si="42"/>
        <v>1.0574329532466842</v>
      </c>
      <c r="I170" s="143">
        <v>722501</v>
      </c>
      <c r="J170" s="144">
        <f t="shared" si="43"/>
        <v>0.86676364350418833</v>
      </c>
      <c r="K170" s="143">
        <v>786393</v>
      </c>
      <c r="L170" s="144">
        <f t="shared" si="44"/>
        <v>8.843171151320206E-2</v>
      </c>
      <c r="M170" s="144">
        <f t="shared" si="46"/>
        <v>-0.2127354981965035</v>
      </c>
    </row>
    <row r="171" spans="2:13" x14ac:dyDescent="0.25">
      <c r="B171" s="142" t="s">
        <v>156</v>
      </c>
      <c r="C171" s="143">
        <v>770970</v>
      </c>
      <c r="D171" s="144">
        <v>-7.8090341095931382E-2</v>
      </c>
      <c r="E171" s="143">
        <v>111885</v>
      </c>
      <c r="F171" s="144">
        <f t="shared" si="41"/>
        <v>-0.85487762169734227</v>
      </c>
      <c r="G171" s="143">
        <v>361772</v>
      </c>
      <c r="H171" s="144">
        <f t="shared" si="42"/>
        <v>2.2334271796934351</v>
      </c>
      <c r="I171" s="143">
        <v>555744</v>
      </c>
      <c r="J171" s="144">
        <f t="shared" si="43"/>
        <v>0.53617195360613867</v>
      </c>
      <c r="K171" s="143"/>
      <c r="L171" s="144"/>
      <c r="M171" s="144"/>
    </row>
    <row r="172" spans="2:13" x14ac:dyDescent="0.25">
      <c r="B172" s="142" t="s">
        <v>158</v>
      </c>
      <c r="C172" s="143">
        <v>775776</v>
      </c>
      <c r="D172" s="144">
        <v>-0.12490016920473779</v>
      </c>
      <c r="E172" s="143">
        <v>104039</v>
      </c>
      <c r="F172" s="144">
        <f t="shared" si="41"/>
        <v>-0.86589041166522296</v>
      </c>
      <c r="G172" s="143">
        <v>476961</v>
      </c>
      <c r="H172" s="144">
        <f t="shared" si="42"/>
        <v>3.5844442949278639</v>
      </c>
      <c r="I172" s="143">
        <v>619435</v>
      </c>
      <c r="J172" s="144">
        <f t="shared" si="43"/>
        <v>0.29871205402538159</v>
      </c>
      <c r="K172" s="143"/>
      <c r="L172" s="144"/>
      <c r="M172" s="144"/>
    </row>
    <row r="173" spans="2:13" x14ac:dyDescent="0.25">
      <c r="B173" s="142" t="s">
        <v>160</v>
      </c>
      <c r="C173" s="143">
        <v>783745</v>
      </c>
      <c r="D173" s="144">
        <v>-5.1253805601118474E-2</v>
      </c>
      <c r="E173" s="143">
        <v>115044</v>
      </c>
      <c r="F173" s="144">
        <f t="shared" si="41"/>
        <v>-0.85321246068555467</v>
      </c>
      <c r="G173" s="143">
        <v>527346</v>
      </c>
      <c r="H173" s="144">
        <f t="shared" si="42"/>
        <v>3.5838635652446023</v>
      </c>
      <c r="I173" s="143">
        <v>645666</v>
      </c>
      <c r="J173" s="144">
        <f t="shared" si="43"/>
        <v>0.22436882047081053</v>
      </c>
      <c r="K173" s="143"/>
      <c r="L173" s="144"/>
      <c r="M173" s="144"/>
    </row>
    <row r="174" spans="2:13" x14ac:dyDescent="0.25">
      <c r="B174" s="142" t="s">
        <v>162</v>
      </c>
      <c r="C174" s="143">
        <v>833192</v>
      </c>
      <c r="D174" s="144">
        <v>-2.9740396002939207E-2</v>
      </c>
      <c r="E174" s="143">
        <v>125455</v>
      </c>
      <c r="F174" s="144">
        <f t="shared" si="41"/>
        <v>-0.84942846306733621</v>
      </c>
      <c r="G174" s="143">
        <v>504568</v>
      </c>
      <c r="H174" s="144">
        <f t="shared" si="42"/>
        <v>3.0219042684627953</v>
      </c>
      <c r="I174" s="143">
        <v>668533</v>
      </c>
      <c r="J174" s="144">
        <f t="shared" si="43"/>
        <v>0.32496115488893462</v>
      </c>
      <c r="K174" s="143"/>
      <c r="L174" s="144"/>
      <c r="M174" s="144"/>
    </row>
    <row r="175" spans="2:13" ht="15.75" x14ac:dyDescent="0.25">
      <c r="B175" s="145" t="s">
        <v>122</v>
      </c>
      <c r="C175" s="146">
        <v>9937980</v>
      </c>
      <c r="D175" s="147">
        <v>-5.1566069130455694E-2</v>
      </c>
      <c r="E175" s="146">
        <v>2830787</v>
      </c>
      <c r="F175" s="147">
        <f t="shared" si="41"/>
        <v>-0.71515468938355675</v>
      </c>
      <c r="G175" s="146">
        <v>3149712</v>
      </c>
      <c r="H175" s="147">
        <f t="shared" si="42"/>
        <v>0.11266301562074443</v>
      </c>
      <c r="I175" s="146">
        <v>7218963</v>
      </c>
      <c r="J175" s="147">
        <f t="shared" si="43"/>
        <v>1.2919438348649019</v>
      </c>
      <c r="K175" s="146">
        <v>5420164</v>
      </c>
      <c r="L175" s="147">
        <v>0.14601259941411349</v>
      </c>
      <c r="M175" s="147">
        <v>-0.19989277116134707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22" t="s">
        <v>446</v>
      </c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1" t="s">
        <v>193</v>
      </c>
    </row>
    <row r="181" spans="1:14" ht="10.5" customHeight="1" thickBot="1" x14ac:dyDescent="0.3">
      <c r="B181" s="135"/>
      <c r="C181" s="136"/>
      <c r="D181" s="135"/>
      <c r="E181" s="135"/>
      <c r="F181" s="135"/>
      <c r="G181" s="135"/>
      <c r="H181" s="135"/>
      <c r="I181" s="135"/>
      <c r="J181" s="135"/>
      <c r="K181" s="4"/>
      <c r="L181" s="4"/>
      <c r="N181" s="1" t="s">
        <v>194</v>
      </c>
    </row>
    <row r="182" spans="1:14" ht="22.5" thickTop="1" thickBot="1" x14ac:dyDescent="0.3">
      <c r="B182" s="13"/>
      <c r="C182" s="332" t="s">
        <v>115</v>
      </c>
      <c r="D182" s="333"/>
      <c r="E182" s="333"/>
      <c r="F182" s="333"/>
      <c r="G182" s="333"/>
      <c r="H182" s="333"/>
      <c r="I182" s="333"/>
      <c r="J182" s="333"/>
      <c r="K182" s="333"/>
      <c r="L182" s="333"/>
      <c r="M182" s="334"/>
    </row>
    <row r="183" spans="1:14" ht="22.5" thickTop="1" thickBot="1" x14ac:dyDescent="0.3">
      <c r="B183" s="13"/>
      <c r="C183" s="335">
        <v>2019</v>
      </c>
      <c r="D183" s="336"/>
      <c r="E183" s="337" t="s">
        <v>250</v>
      </c>
      <c r="F183" s="336"/>
      <c r="G183" s="337" t="s">
        <v>249</v>
      </c>
      <c r="H183" s="336"/>
      <c r="I183" s="337">
        <v>2022</v>
      </c>
      <c r="J183" s="336"/>
      <c r="K183" s="337">
        <v>2023</v>
      </c>
      <c r="L183" s="338"/>
      <c r="M183" s="339"/>
    </row>
    <row r="184" spans="1:14" ht="16.5" thickTop="1" thickBot="1" x14ac:dyDescent="0.3">
      <c r="B184" s="16"/>
      <c r="C184" s="138" t="s">
        <v>136</v>
      </c>
      <c r="D184" s="139" t="str">
        <f>CONCATENATE("var ",RIGHT(C183,2),"/",RIGHT(C183-1,2))</f>
        <v>var 19/18</v>
      </c>
      <c r="E184" s="140" t="s">
        <v>136</v>
      </c>
      <c r="F184" s="139" t="str">
        <f>CONCATENATE("var ",RIGHT(E183,2),"/",RIGHT(C183,2))</f>
        <v>var 20/19</v>
      </c>
      <c r="G184" s="140" t="s">
        <v>136</v>
      </c>
      <c r="H184" s="139" t="str">
        <f>CONCATENATE("var ",RIGHT(G183,2),"/",RIGHT(E183,2))</f>
        <v>var 21/20</v>
      </c>
      <c r="I184" s="140" t="s">
        <v>136</v>
      </c>
      <c r="J184" s="139" t="str">
        <f>CONCATENATE("var ",RIGHT(I183,2),"/",RIGHT(G183,2))</f>
        <v>var 22/21</v>
      </c>
      <c r="K184" s="140" t="s">
        <v>136</v>
      </c>
      <c r="L184" s="139" t="str">
        <f>CONCATENATE("var ",RIGHT(K183,2),"/",RIGHT(I183,2))</f>
        <v>var 23/22</v>
      </c>
      <c r="M184" s="139" t="str">
        <f>CONCATENATE("var ",RIGHT(K183,2),"/",RIGHT(C183,2))</f>
        <v>var 23/19</v>
      </c>
    </row>
    <row r="185" spans="1:14" x14ac:dyDescent="0.25">
      <c r="A185" s="141"/>
      <c r="B185" s="142" t="s">
        <v>140</v>
      </c>
      <c r="C185" s="143">
        <v>43319</v>
      </c>
      <c r="D185" s="144">
        <v>1.0325153662084174</v>
      </c>
      <c r="E185" s="143">
        <v>45349</v>
      </c>
      <c r="F185" s="144">
        <f t="shared" ref="F185:F197" si="47">IFERROR(E185/C185-1,"-")</f>
        <v>4.68616542394793E-2</v>
      </c>
      <c r="G185" s="143">
        <v>7295</v>
      </c>
      <c r="H185" s="144">
        <f t="shared" ref="H185:H197" si="48">IFERROR(G185/E185-1,"-")</f>
        <v>-0.83913647489470544</v>
      </c>
      <c r="I185" s="143">
        <v>52111</v>
      </c>
      <c r="J185" s="144">
        <f t="shared" ref="J185:J197" si="49">IFERROR(I185/G185-1,"-")</f>
        <v>6.1433858807402331</v>
      </c>
      <c r="K185" s="143">
        <v>43378</v>
      </c>
      <c r="L185" s="144">
        <f t="shared" ref="L185:L192" si="50">IFERROR(K185/I185-1,"-")</f>
        <v>-0.16758457907159718</v>
      </c>
      <c r="M185" s="144">
        <f t="shared" ref="M185" si="51">IFERROR(K185/C185-1,"-")</f>
        <v>1.3619889655809292E-3</v>
      </c>
    </row>
    <row r="186" spans="1:14" x14ac:dyDescent="0.25">
      <c r="B186" s="142" t="s">
        <v>142</v>
      </c>
      <c r="C186" s="143">
        <v>40435</v>
      </c>
      <c r="D186" s="144">
        <v>1.0337491198068607</v>
      </c>
      <c r="E186" s="143">
        <v>44403</v>
      </c>
      <c r="F186" s="144">
        <f t="shared" si="47"/>
        <v>9.8132805737603634E-2</v>
      </c>
      <c r="G186" s="143">
        <v>8720</v>
      </c>
      <c r="H186" s="144">
        <f t="shared" si="48"/>
        <v>-0.80361687273382432</v>
      </c>
      <c r="I186" s="143">
        <v>40023</v>
      </c>
      <c r="J186" s="144">
        <f t="shared" si="49"/>
        <v>3.5897935779816512</v>
      </c>
      <c r="K186" s="143">
        <v>41665</v>
      </c>
      <c r="L186" s="144">
        <f t="shared" si="50"/>
        <v>4.1026409814356679E-2</v>
      </c>
      <c r="M186" s="144">
        <f>IFERROR(K186/C186-1,"-")</f>
        <v>3.0419191294670522E-2</v>
      </c>
    </row>
    <row r="187" spans="1:14" x14ac:dyDescent="0.25">
      <c r="B187" s="142" t="s">
        <v>144</v>
      </c>
      <c r="C187" s="143">
        <v>41632</v>
      </c>
      <c r="D187" s="144">
        <v>1.101564866229177</v>
      </c>
      <c r="E187" s="143">
        <v>19153</v>
      </c>
      <c r="F187" s="144">
        <f t="shared" si="47"/>
        <v>-0.53994523443504994</v>
      </c>
      <c r="G187" s="143">
        <v>9808</v>
      </c>
      <c r="H187" s="144">
        <f t="shared" si="48"/>
        <v>-0.48791312065994885</v>
      </c>
      <c r="I187" s="143">
        <v>43646</v>
      </c>
      <c r="J187" s="144">
        <f t="shared" si="49"/>
        <v>3.4500407830342574</v>
      </c>
      <c r="K187" s="143">
        <v>42335</v>
      </c>
      <c r="L187" s="144">
        <f t="shared" si="50"/>
        <v>-3.0037116803372621E-2</v>
      </c>
      <c r="M187" s="144">
        <f t="shared" ref="M187:M192" si="52">IFERROR(K187/C187-1,"-")</f>
        <v>1.6886049192928576E-2</v>
      </c>
    </row>
    <row r="188" spans="1:14" x14ac:dyDescent="0.25">
      <c r="B188" s="142" t="s">
        <v>146</v>
      </c>
      <c r="C188" s="143">
        <v>39016</v>
      </c>
      <c r="D188" s="144">
        <v>1.9510627032750927</v>
      </c>
      <c r="E188" s="143">
        <v>0</v>
      </c>
      <c r="F188" s="144">
        <f t="shared" si="47"/>
        <v>-1</v>
      </c>
      <c r="G188" s="143">
        <v>10894</v>
      </c>
      <c r="H188" s="144" t="str">
        <f t="shared" si="48"/>
        <v>-</v>
      </c>
      <c r="I188" s="143">
        <v>47129</v>
      </c>
      <c r="J188" s="144">
        <f t="shared" si="49"/>
        <v>3.3261428309161003</v>
      </c>
      <c r="K188" s="143">
        <v>47696</v>
      </c>
      <c r="L188" s="144">
        <f t="shared" si="50"/>
        <v>1.2030809055995295E-2</v>
      </c>
      <c r="M188" s="144">
        <f t="shared" si="52"/>
        <v>0.22247283165880671</v>
      </c>
    </row>
    <row r="189" spans="1:14" x14ac:dyDescent="0.25">
      <c r="B189" s="142" t="s">
        <v>148</v>
      </c>
      <c r="C189" s="143">
        <v>36269</v>
      </c>
      <c r="D189" s="144">
        <v>0.71290261641635966</v>
      </c>
      <c r="E189" s="143">
        <v>0</v>
      </c>
      <c r="F189" s="144">
        <f t="shared" si="47"/>
        <v>-1</v>
      </c>
      <c r="G189" s="143">
        <v>10813</v>
      </c>
      <c r="H189" s="144" t="str">
        <f t="shared" si="48"/>
        <v>-</v>
      </c>
      <c r="I189" s="143">
        <v>37662</v>
      </c>
      <c r="J189" s="144">
        <f t="shared" si="49"/>
        <v>2.4830296864884862</v>
      </c>
      <c r="K189" s="143">
        <v>38296</v>
      </c>
      <c r="L189" s="144">
        <f t="shared" si="50"/>
        <v>1.6833944028463721E-2</v>
      </c>
      <c r="M189" s="144">
        <f t="shared" si="52"/>
        <v>5.5887948385673791E-2</v>
      </c>
    </row>
    <row r="190" spans="1:14" x14ac:dyDescent="0.25">
      <c r="B190" s="142" t="s">
        <v>150</v>
      </c>
      <c r="C190" s="143">
        <v>43070</v>
      </c>
      <c r="D190" s="144">
        <v>1.2679163814438419</v>
      </c>
      <c r="E190" s="143">
        <v>0</v>
      </c>
      <c r="F190" s="144">
        <f t="shared" si="47"/>
        <v>-1</v>
      </c>
      <c r="G190" s="143">
        <v>12755</v>
      </c>
      <c r="H190" s="144" t="str">
        <f t="shared" si="48"/>
        <v>-</v>
      </c>
      <c r="I190" s="143">
        <v>41023</v>
      </c>
      <c r="J190" s="144">
        <f t="shared" si="49"/>
        <v>2.2162289298314386</v>
      </c>
      <c r="K190" s="143">
        <v>31279</v>
      </c>
      <c r="L190" s="144">
        <f t="shared" si="50"/>
        <v>-0.23752529069058825</v>
      </c>
      <c r="M190" s="144">
        <f t="shared" si="52"/>
        <v>-0.27376364058509406</v>
      </c>
    </row>
    <row r="191" spans="1:14" x14ac:dyDescent="0.25">
      <c r="B191" s="142" t="s">
        <v>152</v>
      </c>
      <c r="C191" s="143">
        <v>54258</v>
      </c>
      <c r="D191" s="144">
        <v>1.2571761377818453</v>
      </c>
      <c r="E191" s="143">
        <v>12466</v>
      </c>
      <c r="F191" s="144">
        <f t="shared" si="47"/>
        <v>-0.77024586236131076</v>
      </c>
      <c r="G191" s="143">
        <v>22906</v>
      </c>
      <c r="H191" s="144">
        <f t="shared" si="48"/>
        <v>0.83747793999679132</v>
      </c>
      <c r="I191" s="143">
        <v>50829</v>
      </c>
      <c r="J191" s="144">
        <f t="shared" si="49"/>
        <v>1.2190255828167293</v>
      </c>
      <c r="K191" s="143">
        <v>42352</v>
      </c>
      <c r="L191" s="144">
        <f t="shared" si="50"/>
        <v>-0.16677487261209156</v>
      </c>
      <c r="M191" s="144">
        <f t="shared" si="52"/>
        <v>-0.21943307899295961</v>
      </c>
    </row>
    <row r="192" spans="1:14" x14ac:dyDescent="0.25">
      <c r="B192" s="142" t="s">
        <v>154</v>
      </c>
      <c r="C192" s="143">
        <v>56836</v>
      </c>
      <c r="D192" s="144">
        <v>2.0056054997355894</v>
      </c>
      <c r="E192" s="143">
        <v>20541</v>
      </c>
      <c r="F192" s="144">
        <f t="shared" si="47"/>
        <v>-0.6385917376310789</v>
      </c>
      <c r="G192" s="143">
        <v>22746</v>
      </c>
      <c r="H192" s="144">
        <f t="shared" si="48"/>
        <v>0.10734628304366867</v>
      </c>
      <c r="I192" s="143">
        <v>53174</v>
      </c>
      <c r="J192" s="144">
        <f t="shared" si="49"/>
        <v>1.3377297107183681</v>
      </c>
      <c r="K192" s="143">
        <v>51554</v>
      </c>
      <c r="L192" s="144">
        <f t="shared" si="50"/>
        <v>-3.0466017226464026E-2</v>
      </c>
      <c r="M192" s="144">
        <f t="shared" si="52"/>
        <v>-9.2934055880075972E-2</v>
      </c>
    </row>
    <row r="193" spans="2:14" x14ac:dyDescent="0.25">
      <c r="B193" s="142" t="s">
        <v>156</v>
      </c>
      <c r="C193" s="143">
        <v>41164</v>
      </c>
      <c r="D193" s="144">
        <v>-7.1356058384280496E-2</v>
      </c>
      <c r="E193" s="143">
        <v>12364</v>
      </c>
      <c r="F193" s="144">
        <f t="shared" si="47"/>
        <v>-0.69964046254008361</v>
      </c>
      <c r="G193" s="143">
        <v>27790</v>
      </c>
      <c r="H193" s="144">
        <f t="shared" si="48"/>
        <v>1.2476544807505663</v>
      </c>
      <c r="I193" s="143">
        <v>38086</v>
      </c>
      <c r="J193" s="144">
        <f t="shared" si="49"/>
        <v>0.3704929830874415</v>
      </c>
      <c r="K193" s="143"/>
      <c r="L193" s="144"/>
      <c r="M193" s="144"/>
    </row>
    <row r="194" spans="2:14" x14ac:dyDescent="0.25">
      <c r="B194" s="142" t="s">
        <v>158</v>
      </c>
      <c r="C194" s="143">
        <v>47522</v>
      </c>
      <c r="D194" s="144">
        <v>-0.1288678691890307</v>
      </c>
      <c r="E194" s="143">
        <v>14678</v>
      </c>
      <c r="F194" s="144">
        <f t="shared" si="47"/>
        <v>-0.69113252809225201</v>
      </c>
      <c r="G194" s="143">
        <v>47456</v>
      </c>
      <c r="H194" s="144">
        <f t="shared" si="48"/>
        <v>2.2331380297043193</v>
      </c>
      <c r="I194" s="143">
        <v>47037</v>
      </c>
      <c r="J194" s="144">
        <f t="shared" si="49"/>
        <v>-8.8292312879298951E-3</v>
      </c>
      <c r="K194" s="143"/>
      <c r="L194" s="144"/>
      <c r="M194" s="144"/>
    </row>
    <row r="195" spans="2:14" x14ac:dyDescent="0.25">
      <c r="B195" s="142" t="s">
        <v>160</v>
      </c>
      <c r="C195" s="143">
        <v>43011</v>
      </c>
      <c r="D195" s="144">
        <v>0.28563742340457332</v>
      </c>
      <c r="E195" s="143">
        <v>11928</v>
      </c>
      <c r="F195" s="144">
        <f t="shared" si="47"/>
        <v>-0.72267559461533093</v>
      </c>
      <c r="G195" s="143">
        <v>51750</v>
      </c>
      <c r="H195" s="144">
        <f t="shared" si="48"/>
        <v>3.3385311871227366</v>
      </c>
      <c r="I195" s="143">
        <v>41140</v>
      </c>
      <c r="J195" s="144">
        <f t="shared" si="49"/>
        <v>-0.20502415458937195</v>
      </c>
      <c r="K195" s="143"/>
      <c r="L195" s="144"/>
      <c r="M195" s="144"/>
    </row>
    <row r="196" spans="2:14" x14ac:dyDescent="0.25">
      <c r="B196" s="142" t="s">
        <v>162</v>
      </c>
      <c r="C196" s="143">
        <v>46537</v>
      </c>
      <c r="D196" s="144">
        <v>9.5426405856460228E-2</v>
      </c>
      <c r="E196" s="143">
        <v>11923</v>
      </c>
      <c r="F196" s="144">
        <f t="shared" si="47"/>
        <v>-0.74379525968584137</v>
      </c>
      <c r="G196" s="143">
        <v>41156</v>
      </c>
      <c r="H196" s="144">
        <f t="shared" si="48"/>
        <v>2.451815818166569</v>
      </c>
      <c r="I196" s="143">
        <v>43037</v>
      </c>
      <c r="J196" s="144">
        <f t="shared" si="49"/>
        <v>4.5704150063174298E-2</v>
      </c>
      <c r="K196" s="143"/>
      <c r="L196" s="144"/>
      <c r="M196" s="144"/>
    </row>
    <row r="197" spans="2:14" ht="15.75" x14ac:dyDescent="0.25">
      <c r="B197" s="145" t="s">
        <v>122</v>
      </c>
      <c r="C197" s="146">
        <v>533069</v>
      </c>
      <c r="D197" s="147">
        <v>0.60487541998338124</v>
      </c>
      <c r="E197" s="146">
        <v>194952</v>
      </c>
      <c r="F197" s="147">
        <f t="shared" si="47"/>
        <v>-0.63428374187956904</v>
      </c>
      <c r="G197" s="146">
        <v>274089</v>
      </c>
      <c r="H197" s="147">
        <f t="shared" si="48"/>
        <v>0.40593069063154008</v>
      </c>
      <c r="I197" s="146">
        <v>534897</v>
      </c>
      <c r="J197" s="147">
        <f t="shared" si="49"/>
        <v>0.95154493613388347</v>
      </c>
      <c r="K197" s="146">
        <v>338555</v>
      </c>
      <c r="L197" s="147">
        <v>-7.3966690098660526E-2</v>
      </c>
      <c r="M197" s="147">
        <v>-4.5880479659560103E-2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1"/>
    </row>
    <row r="202" spans="2:14" ht="48.75" customHeight="1" thickBot="1" x14ac:dyDescent="0.3">
      <c r="B202" s="322" t="s">
        <v>447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1" t="s">
        <v>198</v>
      </c>
    </row>
    <row r="203" spans="2:14" ht="10.5" customHeight="1" thickBot="1" x14ac:dyDescent="0.3">
      <c r="B203" s="135"/>
      <c r="C203" s="136"/>
      <c r="D203" s="135"/>
      <c r="E203" s="135"/>
      <c r="F203" s="135"/>
      <c r="G203" s="135"/>
      <c r="H203" s="135"/>
      <c r="I203" s="135"/>
      <c r="J203" s="135"/>
      <c r="K203" s="4"/>
      <c r="L203" s="4"/>
      <c r="N203" s="1" t="s">
        <v>199</v>
      </c>
    </row>
    <row r="204" spans="2:14" ht="22.5" thickTop="1" thickBot="1" x14ac:dyDescent="0.3">
      <c r="B204" s="13"/>
      <c r="C204" s="332" t="s">
        <v>117</v>
      </c>
      <c r="D204" s="333"/>
      <c r="E204" s="333"/>
      <c r="F204" s="333"/>
      <c r="G204" s="333"/>
      <c r="H204" s="333"/>
      <c r="I204" s="333"/>
      <c r="J204" s="333"/>
      <c r="K204" s="333"/>
      <c r="L204" s="333"/>
      <c r="M204" s="334"/>
    </row>
    <row r="205" spans="2:14" ht="22.5" thickTop="1" thickBot="1" x14ac:dyDescent="0.3">
      <c r="B205" s="13"/>
      <c r="C205" s="335">
        <v>2019</v>
      </c>
      <c r="D205" s="336"/>
      <c r="E205" s="337" t="s">
        <v>250</v>
      </c>
      <c r="F205" s="336"/>
      <c r="G205" s="337" t="s">
        <v>249</v>
      </c>
      <c r="H205" s="336"/>
      <c r="I205" s="337">
        <v>2022</v>
      </c>
      <c r="J205" s="336"/>
      <c r="K205" s="337">
        <v>2023</v>
      </c>
      <c r="L205" s="338"/>
      <c r="M205" s="339"/>
    </row>
    <row r="206" spans="2:14" ht="16.5" thickTop="1" thickBot="1" x14ac:dyDescent="0.3">
      <c r="B206" s="16"/>
      <c r="C206" s="138" t="s">
        <v>136</v>
      </c>
      <c r="D206" s="139" t="str">
        <f>CONCATENATE("var ",RIGHT(C205,2),"/",RIGHT(C205-1,2))</f>
        <v>var 19/18</v>
      </c>
      <c r="E206" s="140" t="s">
        <v>136</v>
      </c>
      <c r="F206" s="139" t="str">
        <f>CONCATENATE("var ",RIGHT(E205,2),"/",RIGHT(C205,2))</f>
        <v>var 20/19</v>
      </c>
      <c r="G206" s="140" t="s">
        <v>136</v>
      </c>
      <c r="H206" s="139" t="str">
        <f>CONCATENATE("var ",RIGHT(G205,2),"/",RIGHT(E205,2))</f>
        <v>var 21/20</v>
      </c>
      <c r="I206" s="140" t="s">
        <v>136</v>
      </c>
      <c r="J206" s="139" t="str">
        <f>CONCATENATE("var ",RIGHT(I205,2),"/",RIGHT(G205,2))</f>
        <v>var 22/21</v>
      </c>
      <c r="K206" s="140" t="s">
        <v>136</v>
      </c>
      <c r="L206" s="139" t="str">
        <f>CONCATENATE("var ",RIGHT(K205,2),"/",RIGHT(I205,2))</f>
        <v>var 23/22</v>
      </c>
      <c r="M206" s="139" t="str">
        <f>CONCATENATE("var ",RIGHT(K205,2),"/",RIGHT(C205,2))</f>
        <v>var 23/19</v>
      </c>
    </row>
    <row r="207" spans="2:14" x14ac:dyDescent="0.25">
      <c r="B207" s="142" t="s">
        <v>140</v>
      </c>
      <c r="C207" s="143">
        <v>499387</v>
      </c>
      <c r="D207" s="144">
        <v>-1.4020075500308038E-2</v>
      </c>
      <c r="E207" s="143">
        <v>475669</v>
      </c>
      <c r="F207" s="144">
        <f t="shared" ref="F207:F219" si="53">IFERROR(E207/C207-1,"-")</f>
        <v>-4.7494227923434162E-2</v>
      </c>
      <c r="G207" s="143">
        <v>45365</v>
      </c>
      <c r="H207" s="144">
        <f t="shared" ref="H207:H219" si="54">IFERROR(G207/E207-1,"-")</f>
        <v>-0.90462905928282056</v>
      </c>
      <c r="I207" s="143">
        <v>303243</v>
      </c>
      <c r="J207" s="144">
        <f t="shared" ref="J207:J219" si="55">IFERROR(I207/G207-1,"-")</f>
        <v>5.6845144935522978</v>
      </c>
      <c r="K207" s="143">
        <v>406502</v>
      </c>
      <c r="L207" s="144">
        <f t="shared" ref="L207:L214" si="56">IFERROR(K207/I207-1,"-")</f>
        <v>0.34051569203576015</v>
      </c>
      <c r="M207" s="144">
        <f t="shared" ref="M207" si="57">IFERROR(K207/C207-1,"-")</f>
        <v>-0.18599803358918032</v>
      </c>
    </row>
    <row r="208" spans="2:14" x14ac:dyDescent="0.25">
      <c r="B208" s="142" t="s">
        <v>142</v>
      </c>
      <c r="C208" s="143">
        <v>453670</v>
      </c>
      <c r="D208" s="144">
        <v>-5.0969071302310542E-2</v>
      </c>
      <c r="E208" s="143">
        <v>453157</v>
      </c>
      <c r="F208" s="144">
        <f t="shared" si="53"/>
        <v>-1.1307778781933786E-3</v>
      </c>
      <c r="G208" s="143">
        <v>45736</v>
      </c>
      <c r="H208" s="144">
        <f t="shared" si="54"/>
        <v>-0.89907250687951412</v>
      </c>
      <c r="I208" s="143">
        <v>313439</v>
      </c>
      <c r="J208" s="144">
        <f t="shared" si="55"/>
        <v>5.8532228441490295</v>
      </c>
      <c r="K208" s="143">
        <v>419658</v>
      </c>
      <c r="L208" s="144">
        <f t="shared" si="56"/>
        <v>0.33888252578651668</v>
      </c>
      <c r="M208" s="144">
        <f>IFERROR(K208/C208-1,"-")</f>
        <v>-7.4970793748760145E-2</v>
      </c>
    </row>
    <row r="209" spans="2:14" x14ac:dyDescent="0.25">
      <c r="B209" s="142" t="s">
        <v>144</v>
      </c>
      <c r="C209" s="143">
        <v>467828</v>
      </c>
      <c r="D209" s="144">
        <v>-8.961979598429215E-2</v>
      </c>
      <c r="E209" s="143">
        <v>218887</v>
      </c>
      <c r="F209" s="144">
        <f t="shared" si="53"/>
        <v>-0.53212077943175695</v>
      </c>
      <c r="G209" s="143">
        <v>62701</v>
      </c>
      <c r="H209" s="144">
        <f t="shared" si="54"/>
        <v>-0.71354625902863122</v>
      </c>
      <c r="I209" s="143">
        <v>357250</v>
      </c>
      <c r="J209" s="144">
        <f t="shared" si="55"/>
        <v>4.6976762731056922</v>
      </c>
      <c r="K209" s="143">
        <v>437346</v>
      </c>
      <c r="L209" s="144">
        <f t="shared" si="56"/>
        <v>0.22420153953813848</v>
      </c>
      <c r="M209" s="144">
        <f t="shared" ref="M209:M214" si="58">IFERROR(K209/C209-1,"-")</f>
        <v>-6.5156425010901464E-2</v>
      </c>
    </row>
    <row r="210" spans="2:14" x14ac:dyDescent="0.25">
      <c r="B210" s="142" t="s">
        <v>146</v>
      </c>
      <c r="C210" s="143">
        <v>413130</v>
      </c>
      <c r="D210" s="144">
        <v>-8.466509949196066E-2</v>
      </c>
      <c r="E210" s="143">
        <v>0</v>
      </c>
      <c r="F210" s="144">
        <f t="shared" si="53"/>
        <v>-1</v>
      </c>
      <c r="G210" s="143">
        <v>66258</v>
      </c>
      <c r="H210" s="144" t="str">
        <f t="shared" si="54"/>
        <v>-</v>
      </c>
      <c r="I210" s="143">
        <v>360796</v>
      </c>
      <c r="J210" s="144">
        <f t="shared" si="55"/>
        <v>4.4453198104379847</v>
      </c>
      <c r="K210" s="143">
        <v>380350</v>
      </c>
      <c r="L210" s="144">
        <f t="shared" si="56"/>
        <v>5.4196831450459504E-2</v>
      </c>
      <c r="M210" s="144">
        <f t="shared" si="58"/>
        <v>-7.9345484472200023E-2</v>
      </c>
    </row>
    <row r="211" spans="2:14" x14ac:dyDescent="0.25">
      <c r="B211" s="142" t="s">
        <v>148</v>
      </c>
      <c r="C211" s="143">
        <v>397562</v>
      </c>
      <c r="D211" s="144">
        <v>-4.8881084417479626E-2</v>
      </c>
      <c r="E211" s="143">
        <v>0</v>
      </c>
      <c r="F211" s="144">
        <f t="shared" si="53"/>
        <v>-1</v>
      </c>
      <c r="G211" s="143">
        <v>74886</v>
      </c>
      <c r="H211" s="144" t="str">
        <f t="shared" si="54"/>
        <v>-</v>
      </c>
      <c r="I211" s="143">
        <v>326525</v>
      </c>
      <c r="J211" s="144">
        <f t="shared" si="55"/>
        <v>3.3602943140239834</v>
      </c>
      <c r="K211" s="143">
        <v>329771</v>
      </c>
      <c r="L211" s="144">
        <f t="shared" si="56"/>
        <v>9.941045861725728E-3</v>
      </c>
      <c r="M211" s="144">
        <f t="shared" si="58"/>
        <v>-0.17051679989536228</v>
      </c>
    </row>
    <row r="212" spans="2:14" x14ac:dyDescent="0.25">
      <c r="B212" s="142" t="s">
        <v>150</v>
      </c>
      <c r="C212" s="143">
        <v>450816</v>
      </c>
      <c r="D212" s="144">
        <v>-5.0481903349733792E-2</v>
      </c>
      <c r="E212" s="143">
        <v>0</v>
      </c>
      <c r="F212" s="144">
        <f t="shared" si="53"/>
        <v>-1</v>
      </c>
      <c r="G212" s="143">
        <v>106154</v>
      </c>
      <c r="H212" s="144" t="str">
        <f t="shared" si="54"/>
        <v>-</v>
      </c>
      <c r="I212" s="143">
        <v>332042</v>
      </c>
      <c r="J212" s="144">
        <f t="shared" si="55"/>
        <v>2.1279273508299261</v>
      </c>
      <c r="K212" s="143">
        <v>393424</v>
      </c>
      <c r="L212" s="144">
        <f t="shared" si="56"/>
        <v>0.18486215599231426</v>
      </c>
      <c r="M212" s="144">
        <f t="shared" si="58"/>
        <v>-0.12730692788188525</v>
      </c>
    </row>
    <row r="213" spans="2:14" x14ac:dyDescent="0.25">
      <c r="B213" s="142" t="s">
        <v>152</v>
      </c>
      <c r="C213" s="143">
        <v>525007</v>
      </c>
      <c r="D213" s="144">
        <v>-9.7647038603004388E-2</v>
      </c>
      <c r="E213" s="143">
        <v>0</v>
      </c>
      <c r="F213" s="144">
        <f t="shared" si="53"/>
        <v>-1</v>
      </c>
      <c r="G213" s="143">
        <v>190138</v>
      </c>
      <c r="H213" s="144" t="str">
        <f t="shared" si="54"/>
        <v>-</v>
      </c>
      <c r="I213" s="143">
        <v>454205</v>
      </c>
      <c r="J213" s="144">
        <f t="shared" si="55"/>
        <v>1.3888175956410609</v>
      </c>
      <c r="K213" s="143">
        <v>458876</v>
      </c>
      <c r="L213" s="144">
        <f t="shared" si="56"/>
        <v>1.0283902643079657E-2</v>
      </c>
      <c r="M213" s="144">
        <f t="shared" si="58"/>
        <v>-0.12596213002874246</v>
      </c>
    </row>
    <row r="214" spans="2:14" x14ac:dyDescent="0.25">
      <c r="B214" s="142" t="s">
        <v>154</v>
      </c>
      <c r="C214" s="143">
        <v>575485</v>
      </c>
      <c r="D214" s="144">
        <v>-8.0981164014404472E-2</v>
      </c>
      <c r="E214" s="143">
        <v>0</v>
      </c>
      <c r="F214" s="144">
        <f t="shared" si="53"/>
        <v>-1</v>
      </c>
      <c r="G214" s="143">
        <v>250211</v>
      </c>
      <c r="H214" s="144" t="str">
        <f t="shared" si="54"/>
        <v>-</v>
      </c>
      <c r="I214" s="143">
        <v>440608</v>
      </c>
      <c r="J214" s="144">
        <f t="shared" si="55"/>
        <v>0.76094576177706008</v>
      </c>
      <c r="K214" s="143">
        <v>485192</v>
      </c>
      <c r="L214" s="144">
        <f t="shared" si="56"/>
        <v>0.10118745006899554</v>
      </c>
      <c r="M214" s="144">
        <f t="shared" si="58"/>
        <v>-0.15689896348297527</v>
      </c>
    </row>
    <row r="215" spans="2:14" x14ac:dyDescent="0.25">
      <c r="B215" s="142" t="s">
        <v>156</v>
      </c>
      <c r="C215" s="143">
        <v>444654</v>
      </c>
      <c r="D215" s="144">
        <v>-7.1073275186713358E-2</v>
      </c>
      <c r="E215" s="143">
        <v>0</v>
      </c>
      <c r="F215" s="144">
        <f t="shared" si="53"/>
        <v>-1</v>
      </c>
      <c r="G215" s="143">
        <v>229153</v>
      </c>
      <c r="H215" s="144" t="str">
        <f t="shared" si="54"/>
        <v>-</v>
      </c>
      <c r="I215" s="143">
        <v>341178</v>
      </c>
      <c r="J215" s="144">
        <f t="shared" si="55"/>
        <v>0.48886551779815224</v>
      </c>
      <c r="K215" s="143"/>
      <c r="L215" s="144"/>
      <c r="M215" s="144"/>
    </row>
    <row r="216" spans="2:14" x14ac:dyDescent="0.25">
      <c r="B216" s="142" t="s">
        <v>158</v>
      </c>
      <c r="C216" s="143">
        <v>426181</v>
      </c>
      <c r="D216" s="144">
        <v>-0.12282987451091776</v>
      </c>
      <c r="E216" s="143">
        <v>0</v>
      </c>
      <c r="F216" s="144">
        <f t="shared" si="53"/>
        <v>-1</v>
      </c>
      <c r="G216" s="143">
        <v>284301</v>
      </c>
      <c r="H216" s="144" t="str">
        <f t="shared" si="54"/>
        <v>-</v>
      </c>
      <c r="I216" s="143">
        <v>369144</v>
      </c>
      <c r="J216" s="144">
        <f t="shared" si="55"/>
        <v>0.29842666751084246</v>
      </c>
      <c r="K216" s="143"/>
      <c r="L216" s="144"/>
      <c r="M216" s="144"/>
    </row>
    <row r="217" spans="2:14" x14ac:dyDescent="0.25">
      <c r="B217" s="142" t="s">
        <v>160</v>
      </c>
      <c r="C217" s="143">
        <v>427215</v>
      </c>
      <c r="D217" s="144">
        <v>-8.9216160728942562E-2</v>
      </c>
      <c r="E217" s="143">
        <v>0</v>
      </c>
      <c r="F217" s="144">
        <f t="shared" si="53"/>
        <v>-1</v>
      </c>
      <c r="G217" s="143">
        <v>304726</v>
      </c>
      <c r="H217" s="144" t="str">
        <f t="shared" si="54"/>
        <v>-</v>
      </c>
      <c r="I217" s="143">
        <v>384412</v>
      </c>
      <c r="J217" s="144">
        <f t="shared" si="55"/>
        <v>0.2615004955271294</v>
      </c>
      <c r="K217" s="143"/>
      <c r="L217" s="144"/>
      <c r="M217" s="144"/>
    </row>
    <row r="218" spans="2:14" x14ac:dyDescent="0.25">
      <c r="B218" s="142" t="s">
        <v>162</v>
      </c>
      <c r="C218" s="143">
        <v>458659</v>
      </c>
      <c r="D218" s="144">
        <v>-3.6586518567374604E-2</v>
      </c>
      <c r="E218" s="143">
        <v>0</v>
      </c>
      <c r="F218" s="144">
        <f t="shared" si="53"/>
        <v>-1</v>
      </c>
      <c r="G218" s="143">
        <v>298387</v>
      </c>
      <c r="H218" s="144" t="str">
        <f t="shared" si="54"/>
        <v>-</v>
      </c>
      <c r="I218" s="143">
        <v>395517</v>
      </c>
      <c r="J218" s="144">
        <f t="shared" si="55"/>
        <v>0.32551686232979327</v>
      </c>
      <c r="K218" s="143"/>
      <c r="L218" s="144"/>
      <c r="M218" s="144"/>
    </row>
    <row r="219" spans="2:14" ht="15.75" x14ac:dyDescent="0.25">
      <c r="B219" s="145" t="s">
        <v>122</v>
      </c>
      <c r="C219" s="146">
        <v>5539594</v>
      </c>
      <c r="D219" s="147">
        <v>-7.057144750650779E-2</v>
      </c>
      <c r="E219" s="146">
        <v>0</v>
      </c>
      <c r="F219" s="147">
        <f t="shared" si="53"/>
        <v>-1</v>
      </c>
      <c r="G219" s="146">
        <v>1958016</v>
      </c>
      <c r="H219" s="147" t="str">
        <f t="shared" si="54"/>
        <v>-</v>
      </c>
      <c r="I219" s="146">
        <v>4378359</v>
      </c>
      <c r="J219" s="147">
        <f t="shared" si="55"/>
        <v>1.2361201338497745</v>
      </c>
      <c r="K219" s="146">
        <v>3311119</v>
      </c>
      <c r="L219" s="147">
        <v>0.14646647563041282</v>
      </c>
      <c r="M219" s="147">
        <v>-0.1247106375160757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1"/>
      <c r="K222" s="151"/>
      <c r="M222" s="151"/>
    </row>
    <row r="224" spans="2:14" ht="48.75" customHeight="1" thickBot="1" x14ac:dyDescent="0.3">
      <c r="B224" s="322" t="s">
        <v>448</v>
      </c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1" t="s">
        <v>202</v>
      </c>
    </row>
    <row r="225" spans="2:14" ht="10.5" customHeight="1" thickBot="1" x14ac:dyDescent="0.3">
      <c r="B225" s="135"/>
      <c r="C225" s="136"/>
      <c r="D225" s="135"/>
      <c r="E225" s="135"/>
      <c r="F225" s="135"/>
      <c r="G225" s="135"/>
      <c r="H225" s="135"/>
      <c r="I225" s="135"/>
      <c r="J225" s="135"/>
      <c r="K225" s="4"/>
      <c r="L225" s="4"/>
      <c r="N225" s="1" t="s">
        <v>203</v>
      </c>
    </row>
    <row r="226" spans="2:14" ht="22.5" thickTop="1" thickBot="1" x14ac:dyDescent="0.3">
      <c r="B226" s="13"/>
      <c r="C226" s="332" t="s">
        <v>118</v>
      </c>
      <c r="D226" s="333"/>
      <c r="E226" s="333"/>
      <c r="F226" s="333"/>
      <c r="G226" s="333"/>
      <c r="H226" s="333"/>
      <c r="I226" s="333"/>
      <c r="J226" s="333"/>
      <c r="K226" s="333"/>
      <c r="L226" s="333"/>
      <c r="M226" s="334"/>
    </row>
    <row r="227" spans="2:14" ht="22.5" thickTop="1" thickBot="1" x14ac:dyDescent="0.3">
      <c r="B227" s="13"/>
      <c r="C227" s="335">
        <v>2019</v>
      </c>
      <c r="D227" s="336"/>
      <c r="E227" s="337" t="s">
        <v>250</v>
      </c>
      <c r="F227" s="336"/>
      <c r="G227" s="337" t="s">
        <v>249</v>
      </c>
      <c r="H227" s="336"/>
      <c r="I227" s="337">
        <v>2022</v>
      </c>
      <c r="J227" s="336"/>
      <c r="K227" s="337">
        <v>2023</v>
      </c>
      <c r="L227" s="338"/>
      <c r="M227" s="339"/>
    </row>
    <row r="228" spans="2:14" ht="16.5" thickTop="1" thickBot="1" x14ac:dyDescent="0.3">
      <c r="B228" s="16"/>
      <c r="C228" s="138" t="s">
        <v>136</v>
      </c>
      <c r="D228" s="139" t="str">
        <f>CONCATENATE("var ",RIGHT(C227,2),"/",RIGHT(C227-1,2))</f>
        <v>var 19/18</v>
      </c>
      <c r="E228" s="140" t="s">
        <v>136</v>
      </c>
      <c r="F228" s="139" t="str">
        <f>CONCATENATE("var ",RIGHT(E227,2),"/",RIGHT(C227,2))</f>
        <v>var 20/19</v>
      </c>
      <c r="G228" s="140" t="s">
        <v>136</v>
      </c>
      <c r="H228" s="139" t="str">
        <f>CONCATENATE("var ",RIGHT(G227,2),"/",RIGHT(E227,2))</f>
        <v>var 21/20</v>
      </c>
      <c r="I228" s="140" t="s">
        <v>136</v>
      </c>
      <c r="J228" s="139" t="str">
        <f>CONCATENATE("var ",RIGHT(I227,2),"/",RIGHT(G227,2))</f>
        <v>var 22/21</v>
      </c>
      <c r="K228" s="140" t="s">
        <v>136</v>
      </c>
      <c r="L228" s="139" t="str">
        <f>CONCATENATE("var ",RIGHT(K227,2),"/",RIGHT(I227,2))</f>
        <v>var 23/22</v>
      </c>
      <c r="M228" s="139" t="str">
        <f>CONCATENATE("var ",RIGHT(K227,2),"/",RIGHT(C227,2))</f>
        <v>var 23/19</v>
      </c>
    </row>
    <row r="229" spans="2:14" x14ac:dyDescent="0.25">
      <c r="B229" s="142" t="s">
        <v>140</v>
      </c>
      <c r="C229" s="143">
        <v>241085</v>
      </c>
      <c r="D229" s="144">
        <v>-0.18658987543355332</v>
      </c>
      <c r="E229" s="143">
        <v>226553</v>
      </c>
      <c r="F229" s="144">
        <f t="shared" ref="F229:F241" si="59">IFERROR(E229/C229-1,"-")</f>
        <v>-6.0277495489142852E-2</v>
      </c>
      <c r="G229" s="143">
        <v>13286</v>
      </c>
      <c r="H229" s="144">
        <f t="shared" ref="H229:H241" si="60">IFERROR(G229/E229-1,"-")</f>
        <v>-0.94135588581921226</v>
      </c>
      <c r="I229" s="143">
        <v>124314</v>
      </c>
      <c r="J229" s="144">
        <f t="shared" ref="J229:J241" si="61">IFERROR(I229/G229-1,"-")</f>
        <v>8.3567665211500834</v>
      </c>
      <c r="K229" s="143">
        <v>176465</v>
      </c>
      <c r="L229" s="144">
        <f t="shared" ref="L229:L236" si="62">IFERROR(K229/I229-1,"-")</f>
        <v>0.41951027237479277</v>
      </c>
      <c r="M229" s="144">
        <f t="shared" ref="M229" si="63">IFERROR(K229/C229-1,"-")</f>
        <v>-0.26803824377294316</v>
      </c>
    </row>
    <row r="230" spans="2:14" x14ac:dyDescent="0.25">
      <c r="B230" s="142" t="s">
        <v>142</v>
      </c>
      <c r="C230" s="143">
        <v>223745</v>
      </c>
      <c r="D230" s="144">
        <v>-0.1382889405820098</v>
      </c>
      <c r="E230" s="143">
        <v>202681</v>
      </c>
      <c r="F230" s="144">
        <f t="shared" si="59"/>
        <v>-9.4142885874544668E-2</v>
      </c>
      <c r="G230" s="143">
        <v>10262</v>
      </c>
      <c r="H230" s="144">
        <f t="shared" si="60"/>
        <v>-0.94936871241014209</v>
      </c>
      <c r="I230" s="143">
        <v>131426</v>
      </c>
      <c r="J230" s="144">
        <f t="shared" si="61"/>
        <v>11.807055154940558</v>
      </c>
      <c r="K230" s="143">
        <v>166798</v>
      </c>
      <c r="L230" s="144">
        <f t="shared" si="62"/>
        <v>0.26914004839225125</v>
      </c>
      <c r="M230" s="144">
        <f>IFERROR(K230/C230-1,"-")</f>
        <v>-0.25451741938367334</v>
      </c>
    </row>
    <row r="231" spans="2:14" x14ac:dyDescent="0.25">
      <c r="B231" s="142" t="s">
        <v>144</v>
      </c>
      <c r="C231" s="143">
        <v>238339</v>
      </c>
      <c r="D231" s="144">
        <v>-0.15362270462608174</v>
      </c>
      <c r="E231" s="143">
        <v>89355</v>
      </c>
      <c r="F231" s="144">
        <f t="shared" si="59"/>
        <v>-0.62509282996068627</v>
      </c>
      <c r="G231" s="143">
        <v>9900</v>
      </c>
      <c r="H231" s="144">
        <f t="shared" si="60"/>
        <v>-0.88920597616249786</v>
      </c>
      <c r="I231" s="143">
        <v>136423</v>
      </c>
      <c r="J231" s="144">
        <f t="shared" si="61"/>
        <v>12.78010101010101</v>
      </c>
      <c r="K231" s="143">
        <v>165430</v>
      </c>
      <c r="L231" s="144">
        <f t="shared" si="62"/>
        <v>0.21262543705973336</v>
      </c>
      <c r="M231" s="144">
        <f t="shared" ref="M231:M236" si="64">IFERROR(K231/C231-1,"-")</f>
        <v>-0.30590461485531117</v>
      </c>
    </row>
    <row r="232" spans="2:14" x14ac:dyDescent="0.25">
      <c r="B232" s="142" t="s">
        <v>146</v>
      </c>
      <c r="C232" s="143">
        <v>220431</v>
      </c>
      <c r="D232" s="144">
        <v>-3.9830120875530839E-2</v>
      </c>
      <c r="E232" s="143">
        <v>0</v>
      </c>
      <c r="F232" s="144">
        <f t="shared" si="59"/>
        <v>-1</v>
      </c>
      <c r="G232" s="143">
        <v>14619</v>
      </c>
      <c r="H232" s="144" t="str">
        <f t="shared" si="60"/>
        <v>-</v>
      </c>
      <c r="I232" s="143">
        <v>136953</v>
      </c>
      <c r="J232" s="144">
        <f t="shared" si="61"/>
        <v>8.3681510363225939</v>
      </c>
      <c r="K232" s="143">
        <v>147093</v>
      </c>
      <c r="L232" s="144">
        <f t="shared" si="62"/>
        <v>7.4039999123787004E-2</v>
      </c>
      <c r="M232" s="144">
        <f t="shared" si="64"/>
        <v>-0.33270275052057108</v>
      </c>
    </row>
    <row r="233" spans="2:14" x14ac:dyDescent="0.25">
      <c r="B233" s="142" t="s">
        <v>148</v>
      </c>
      <c r="C233" s="143">
        <v>198445</v>
      </c>
      <c r="D233" s="144">
        <v>-4.7284127243223506E-2</v>
      </c>
      <c r="E233" s="143">
        <v>0</v>
      </c>
      <c r="F233" s="144">
        <f t="shared" si="59"/>
        <v>-1</v>
      </c>
      <c r="G233" s="143">
        <v>15425</v>
      </c>
      <c r="H233" s="144" t="str">
        <f t="shared" si="60"/>
        <v>-</v>
      </c>
      <c r="I233" s="143">
        <v>110252</v>
      </c>
      <c r="J233" s="144">
        <f t="shared" si="61"/>
        <v>6.1476175040518637</v>
      </c>
      <c r="K233" s="143">
        <v>123161</v>
      </c>
      <c r="L233" s="144">
        <f t="shared" si="62"/>
        <v>0.11708631135943115</v>
      </c>
      <c r="M233" s="144">
        <f t="shared" si="64"/>
        <v>-0.37936959862934316</v>
      </c>
    </row>
    <row r="234" spans="2:14" x14ac:dyDescent="0.25">
      <c r="B234" s="142" t="s">
        <v>150</v>
      </c>
      <c r="C234" s="143">
        <v>224925</v>
      </c>
      <c r="D234" s="144">
        <v>-3.0658639280465749E-2</v>
      </c>
      <c r="E234" s="143">
        <v>0</v>
      </c>
      <c r="F234" s="144">
        <f t="shared" si="59"/>
        <v>-1</v>
      </c>
      <c r="G234" s="143">
        <v>25755</v>
      </c>
      <c r="H234" s="144" t="str">
        <f t="shared" si="60"/>
        <v>-</v>
      </c>
      <c r="I234" s="143">
        <v>115960</v>
      </c>
      <c r="J234" s="144">
        <f t="shared" si="61"/>
        <v>3.5024267132595615</v>
      </c>
      <c r="K234" s="143">
        <v>138644</v>
      </c>
      <c r="L234" s="144">
        <f t="shared" si="62"/>
        <v>0.19561917902725079</v>
      </c>
      <c r="M234" s="144">
        <f t="shared" si="64"/>
        <v>-0.38359897743692339</v>
      </c>
    </row>
    <row r="235" spans="2:14" x14ac:dyDescent="0.25">
      <c r="B235" s="142" t="s">
        <v>152</v>
      </c>
      <c r="C235" s="143">
        <v>248724</v>
      </c>
      <c r="D235" s="144">
        <v>-5.3446386165743154E-2</v>
      </c>
      <c r="E235" s="143">
        <v>0</v>
      </c>
      <c r="F235" s="144">
        <f t="shared" si="59"/>
        <v>-1</v>
      </c>
      <c r="G235" s="143">
        <v>51365</v>
      </c>
      <c r="H235" s="144" t="str">
        <f t="shared" si="60"/>
        <v>-</v>
      </c>
      <c r="I235" s="143">
        <v>152536</v>
      </c>
      <c r="J235" s="144">
        <f t="shared" si="61"/>
        <v>1.9696485934001751</v>
      </c>
      <c r="K235" s="143">
        <v>169365</v>
      </c>
      <c r="L235" s="144">
        <f t="shared" si="62"/>
        <v>0.11032805370535481</v>
      </c>
      <c r="M235" s="144">
        <f t="shared" si="64"/>
        <v>-0.31906450523471797</v>
      </c>
    </row>
    <row r="236" spans="2:14" x14ac:dyDescent="0.25">
      <c r="B236" s="142" t="s">
        <v>154</v>
      </c>
      <c r="C236" s="143">
        <v>256276</v>
      </c>
      <c r="D236" s="144">
        <v>-0.13316601611386591</v>
      </c>
      <c r="E236" s="143">
        <v>0</v>
      </c>
      <c r="F236" s="144">
        <f t="shared" si="59"/>
        <v>-1</v>
      </c>
      <c r="G236" s="143">
        <v>75574</v>
      </c>
      <c r="H236" s="144" t="str">
        <f t="shared" si="60"/>
        <v>-</v>
      </c>
      <c r="I236" s="143">
        <v>169177</v>
      </c>
      <c r="J236" s="144">
        <f t="shared" si="61"/>
        <v>1.2385608807261757</v>
      </c>
      <c r="K236" s="143">
        <v>182860</v>
      </c>
      <c r="L236" s="144">
        <f t="shared" si="62"/>
        <v>8.0879788623749116E-2</v>
      </c>
      <c r="M236" s="144">
        <f t="shared" si="64"/>
        <v>-0.28647239694704152</v>
      </c>
    </row>
    <row r="237" spans="2:14" x14ac:dyDescent="0.25">
      <c r="B237" s="142" t="s">
        <v>156</v>
      </c>
      <c r="C237" s="143">
        <v>195274</v>
      </c>
      <c r="D237" s="144">
        <v>-8.0539978058094208E-2</v>
      </c>
      <c r="E237" s="143">
        <v>0</v>
      </c>
      <c r="F237" s="144">
        <f t="shared" si="59"/>
        <v>-1</v>
      </c>
      <c r="G237" s="143">
        <v>71340</v>
      </c>
      <c r="H237" s="144" t="str">
        <f t="shared" si="60"/>
        <v>-</v>
      </c>
      <c r="I237" s="143">
        <v>128767</v>
      </c>
      <c r="J237" s="144">
        <f t="shared" si="61"/>
        <v>0.80497617045135961</v>
      </c>
      <c r="K237" s="143"/>
      <c r="L237" s="144"/>
      <c r="M237" s="144"/>
    </row>
    <row r="238" spans="2:14" x14ac:dyDescent="0.25">
      <c r="B238" s="142" t="s">
        <v>158</v>
      </c>
      <c r="C238" s="143">
        <v>214269</v>
      </c>
      <c r="D238" s="144">
        <v>-6.5918305069968208E-2</v>
      </c>
      <c r="E238" s="143">
        <v>0</v>
      </c>
      <c r="F238" s="144">
        <f t="shared" si="59"/>
        <v>-1</v>
      </c>
      <c r="G238" s="143">
        <v>99292</v>
      </c>
      <c r="H238" s="144" t="str">
        <f t="shared" si="60"/>
        <v>-</v>
      </c>
      <c r="I238" s="143">
        <v>149917</v>
      </c>
      <c r="J238" s="144">
        <f t="shared" si="61"/>
        <v>0.5098598074366516</v>
      </c>
      <c r="K238" s="143"/>
      <c r="L238" s="144"/>
      <c r="M238" s="144"/>
    </row>
    <row r="239" spans="2:14" x14ac:dyDescent="0.25">
      <c r="B239" s="142" t="s">
        <v>160</v>
      </c>
      <c r="C239" s="143">
        <v>214469</v>
      </c>
      <c r="D239" s="144">
        <v>3.2604831315607985E-3</v>
      </c>
      <c r="E239" s="143">
        <v>0</v>
      </c>
      <c r="F239" s="144">
        <f t="shared" si="59"/>
        <v>-1</v>
      </c>
      <c r="G239" s="143">
        <v>119176</v>
      </c>
      <c r="H239" s="144" t="str">
        <f t="shared" si="60"/>
        <v>-</v>
      </c>
      <c r="I239" s="143">
        <v>161948</v>
      </c>
      <c r="J239" s="144">
        <f t="shared" si="61"/>
        <v>0.35889776465060086</v>
      </c>
      <c r="K239" s="143"/>
      <c r="L239" s="144"/>
      <c r="M239" s="144"/>
    </row>
    <row r="240" spans="2:14" x14ac:dyDescent="0.25">
      <c r="B240" s="142" t="s">
        <v>162</v>
      </c>
      <c r="C240" s="143">
        <v>219057</v>
      </c>
      <c r="D240" s="144">
        <v>-3.9766973948949902E-2</v>
      </c>
      <c r="E240" s="143">
        <v>0</v>
      </c>
      <c r="F240" s="144">
        <f t="shared" si="59"/>
        <v>-1</v>
      </c>
      <c r="G240" s="143">
        <v>116039</v>
      </c>
      <c r="H240" s="144" t="str">
        <f t="shared" si="60"/>
        <v>-</v>
      </c>
      <c r="I240" s="143">
        <v>169230</v>
      </c>
      <c r="J240" s="144">
        <f t="shared" si="61"/>
        <v>0.45838898990856514</v>
      </c>
      <c r="K240" s="143"/>
      <c r="L240" s="144"/>
      <c r="M240" s="144"/>
    </row>
    <row r="241" spans="2:14" ht="15.75" x14ac:dyDescent="0.25">
      <c r="B241" s="145" t="s">
        <v>122</v>
      </c>
      <c r="C241" s="146">
        <v>2695039</v>
      </c>
      <c r="D241" s="147">
        <v>-8.6313169342199125E-2</v>
      </c>
      <c r="E241" s="146">
        <v>0</v>
      </c>
      <c r="F241" s="147">
        <f t="shared" si="59"/>
        <v>-1</v>
      </c>
      <c r="G241" s="146">
        <v>622033</v>
      </c>
      <c r="H241" s="147" t="str">
        <f t="shared" si="60"/>
        <v>-</v>
      </c>
      <c r="I241" s="146">
        <v>1686903</v>
      </c>
      <c r="J241" s="147">
        <f t="shared" si="61"/>
        <v>1.7119188210271803</v>
      </c>
      <c r="K241" s="146">
        <v>1269816</v>
      </c>
      <c r="L241" s="147">
        <v>0.17898575820233398</v>
      </c>
      <c r="M241" s="147">
        <v>-0.3143431049099068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1"/>
      <c r="I244" s="141"/>
      <c r="K244" s="49"/>
      <c r="M244" s="151"/>
    </row>
    <row r="246" spans="2:14" ht="48.75" customHeight="1" thickBot="1" x14ac:dyDescent="0.3">
      <c r="B246" s="322" t="s">
        <v>449</v>
      </c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1" t="s">
        <v>206</v>
      </c>
    </row>
    <row r="247" spans="2:14" ht="10.5" customHeight="1" thickBot="1" x14ac:dyDescent="0.3">
      <c r="B247" s="135"/>
      <c r="C247" s="136"/>
      <c r="D247" s="135"/>
      <c r="E247" s="135"/>
      <c r="F247" s="135"/>
      <c r="G247" s="135"/>
      <c r="H247" s="135"/>
      <c r="I247" s="135"/>
      <c r="J247" s="135"/>
      <c r="K247" s="4"/>
      <c r="L247" s="4"/>
      <c r="N247" s="1" t="s">
        <v>207</v>
      </c>
    </row>
    <row r="248" spans="2:14" ht="22.5" thickTop="1" thickBot="1" x14ac:dyDescent="0.3">
      <c r="B248" s="13"/>
      <c r="C248" s="332" t="s">
        <v>119</v>
      </c>
      <c r="D248" s="333"/>
      <c r="E248" s="333"/>
      <c r="F248" s="333"/>
      <c r="G248" s="333"/>
      <c r="H248" s="333"/>
      <c r="I248" s="333"/>
      <c r="J248" s="333"/>
      <c r="K248" s="333"/>
      <c r="L248" s="333"/>
      <c r="M248" s="334"/>
    </row>
    <row r="249" spans="2:14" ht="22.5" thickTop="1" thickBot="1" x14ac:dyDescent="0.3">
      <c r="B249" s="13"/>
      <c r="C249" s="335">
        <v>2019</v>
      </c>
      <c r="D249" s="336"/>
      <c r="E249" s="337" t="s">
        <v>250</v>
      </c>
      <c r="F249" s="336"/>
      <c r="G249" s="337" t="s">
        <v>249</v>
      </c>
      <c r="H249" s="336"/>
      <c r="I249" s="337">
        <v>2022</v>
      </c>
      <c r="J249" s="336"/>
      <c r="K249" s="337">
        <v>2023</v>
      </c>
      <c r="L249" s="338"/>
      <c r="M249" s="339"/>
    </row>
    <row r="250" spans="2:14" ht="16.5" thickTop="1" thickBot="1" x14ac:dyDescent="0.3">
      <c r="B250" s="16"/>
      <c r="C250" s="138" t="s">
        <v>136</v>
      </c>
      <c r="D250" s="139" t="str">
        <f>CONCATENATE("var ",RIGHT(C249,2),"/",RIGHT(C249-1,2))</f>
        <v>var 19/18</v>
      </c>
      <c r="E250" s="140" t="s">
        <v>136</v>
      </c>
      <c r="F250" s="139" t="str">
        <f>CONCATENATE("var ",RIGHT(E249,2),"/",RIGHT(C249,2))</f>
        <v>var 20/19</v>
      </c>
      <c r="G250" s="140" t="s">
        <v>136</v>
      </c>
      <c r="H250" s="139" t="str">
        <f>CONCATENATE("var ",RIGHT(G249,2),"/",RIGHT(E249,2))</f>
        <v>var 21/20</v>
      </c>
      <c r="I250" s="140" t="s">
        <v>136</v>
      </c>
      <c r="J250" s="139" t="str">
        <f>CONCATENATE("var ",RIGHT(I249,2),"/",RIGHT(G249,2))</f>
        <v>var 22/21</v>
      </c>
      <c r="K250" s="140" t="s">
        <v>136</v>
      </c>
      <c r="L250" s="139" t="str">
        <f>CONCATENATE("var ",RIGHT(K249,2),"/",RIGHT(I249,2))</f>
        <v>var 23/22</v>
      </c>
      <c r="M250" s="139" t="str">
        <f>CONCATENATE("var ",RIGHT(K249,2),"/",RIGHT(C249,2))</f>
        <v>var 23/19</v>
      </c>
    </row>
    <row r="251" spans="2:14" x14ac:dyDescent="0.25">
      <c r="B251" s="142" t="s">
        <v>140</v>
      </c>
      <c r="C251" s="143">
        <v>109163</v>
      </c>
      <c r="D251" s="144">
        <v>-6.5985026737967911E-2</v>
      </c>
      <c r="E251" s="143">
        <v>111746</v>
      </c>
      <c r="F251" s="144">
        <f t="shared" ref="F251:F263" si="65">IFERROR(E251/C251-1,"-")</f>
        <v>2.3661863451902132E-2</v>
      </c>
      <c r="G251" s="143">
        <v>6972</v>
      </c>
      <c r="H251" s="144">
        <f t="shared" ref="H251:H263" si="66">IFERROR(G251/E251-1,"-")</f>
        <v>-0.93760850500241621</v>
      </c>
      <c r="I251" s="143">
        <v>55802</v>
      </c>
      <c r="J251" s="144">
        <f t="shared" ref="J251:J263" si="67">IFERROR(I251/G251-1,"-")</f>
        <v>7.0037292025243829</v>
      </c>
      <c r="K251" s="143">
        <v>71141</v>
      </c>
      <c r="L251" s="144">
        <f>IFERROR(K251/I251-1,"-")</f>
        <v>0.27488262069459868</v>
      </c>
      <c r="M251" s="144">
        <f t="shared" ref="M251" si="68">IFERROR(K251/C251-1,"-")</f>
        <v>-0.34830482855912714</v>
      </c>
    </row>
    <row r="252" spans="2:14" x14ac:dyDescent="0.25">
      <c r="B252" s="142" t="s">
        <v>142</v>
      </c>
      <c r="C252" s="143">
        <v>105157</v>
      </c>
      <c r="D252" s="144">
        <v>3.1669103003070687E-2</v>
      </c>
      <c r="E252" s="143">
        <v>100098</v>
      </c>
      <c r="F252" s="144">
        <f t="shared" si="65"/>
        <v>-4.8109017944597099E-2</v>
      </c>
      <c r="G252" s="143">
        <v>6002</v>
      </c>
      <c r="H252" s="144">
        <f t="shared" si="66"/>
        <v>-0.940038762013227</v>
      </c>
      <c r="I252" s="143">
        <v>55240</v>
      </c>
      <c r="J252" s="144">
        <f t="shared" si="67"/>
        <v>8.2035988003998668</v>
      </c>
      <c r="K252" s="143">
        <v>67722</v>
      </c>
      <c r="L252" s="144">
        <f>IFERROR(K252/I252-1,"-")</f>
        <v>0.22595944967414927</v>
      </c>
      <c r="M252" s="144">
        <f>IFERROR(K252/C252-1,"-")</f>
        <v>-0.35599151744534363</v>
      </c>
    </row>
    <row r="253" spans="2:14" x14ac:dyDescent="0.25">
      <c r="B253" s="142" t="s">
        <v>144</v>
      </c>
      <c r="C253" s="143">
        <v>116859</v>
      </c>
      <c r="D253" s="144">
        <v>1.493846568061219E-2</v>
      </c>
      <c r="E253" s="143">
        <v>55226</v>
      </c>
      <c r="F253" s="144">
        <f t="shared" si="65"/>
        <v>-0.52741337851598935</v>
      </c>
      <c r="G253" s="143">
        <v>8713</v>
      </c>
      <c r="H253" s="144">
        <f t="shared" si="66"/>
        <v>-0.84223010900662731</v>
      </c>
      <c r="I253" s="143">
        <v>57977</v>
      </c>
      <c r="J253" s="144">
        <f t="shared" si="67"/>
        <v>5.6540801101801907</v>
      </c>
      <c r="K253" s="143">
        <v>70598</v>
      </c>
      <c r="L253" s="144">
        <f t="shared" ref="L253:L258" si="69">IFERROR(K253/I253-1,"-")</f>
        <v>0.21768977353088292</v>
      </c>
      <c r="M253" s="144">
        <f t="shared" ref="M253:M258" si="70">IFERROR(K253/C253-1,"-")</f>
        <v>-0.39587023678107802</v>
      </c>
    </row>
    <row r="254" spans="2:14" x14ac:dyDescent="0.25">
      <c r="B254" s="142" t="s">
        <v>146</v>
      </c>
      <c r="C254" s="143">
        <v>87963</v>
      </c>
      <c r="D254" s="144">
        <v>0.28128823632232125</v>
      </c>
      <c r="E254" s="143">
        <v>0</v>
      </c>
      <c r="F254" s="144">
        <f t="shared" si="65"/>
        <v>-1</v>
      </c>
      <c r="G254" s="143">
        <v>9894</v>
      </c>
      <c r="H254" s="144" t="str">
        <f t="shared" si="66"/>
        <v>-</v>
      </c>
      <c r="I254" s="143">
        <v>49099</v>
      </c>
      <c r="J254" s="144">
        <f t="shared" si="67"/>
        <v>3.9625025267839096</v>
      </c>
      <c r="K254" s="143">
        <v>62471</v>
      </c>
      <c r="L254" s="144">
        <f t="shared" si="69"/>
        <v>0.27234770565591959</v>
      </c>
      <c r="M254" s="144">
        <f t="shared" si="70"/>
        <v>-0.28980366745108743</v>
      </c>
    </row>
    <row r="255" spans="2:14" x14ac:dyDescent="0.25">
      <c r="B255" s="142" t="s">
        <v>148</v>
      </c>
      <c r="C255" s="143">
        <v>72557</v>
      </c>
      <c r="D255" s="144">
        <v>-6.4396332735877082E-2</v>
      </c>
      <c r="E255" s="143">
        <v>0</v>
      </c>
      <c r="F255" s="144">
        <f t="shared" si="65"/>
        <v>-1</v>
      </c>
      <c r="G255" s="143">
        <v>9353</v>
      </c>
      <c r="H255" s="144" t="str">
        <f t="shared" si="66"/>
        <v>-</v>
      </c>
      <c r="I255" s="143">
        <v>33462</v>
      </c>
      <c r="J255" s="144">
        <f t="shared" si="67"/>
        <v>2.5776756121030684</v>
      </c>
      <c r="K255" s="143">
        <v>47347</v>
      </c>
      <c r="L255" s="144">
        <f t="shared" si="69"/>
        <v>0.41494829956368418</v>
      </c>
      <c r="M255" s="144">
        <f t="shared" si="70"/>
        <v>-0.34745096958253507</v>
      </c>
    </row>
    <row r="256" spans="2:14" x14ac:dyDescent="0.25">
      <c r="B256" s="142" t="s">
        <v>150</v>
      </c>
      <c r="C256" s="143">
        <v>82398</v>
      </c>
      <c r="D256" s="144">
        <v>-5.1708462326362947E-2</v>
      </c>
      <c r="E256" s="143">
        <v>0</v>
      </c>
      <c r="F256" s="144">
        <f t="shared" si="65"/>
        <v>-1</v>
      </c>
      <c r="G256" s="143">
        <v>12500</v>
      </c>
      <c r="H256" s="144" t="str">
        <f t="shared" si="66"/>
        <v>-</v>
      </c>
      <c r="I256" s="143">
        <v>37072</v>
      </c>
      <c r="J256" s="144">
        <f t="shared" si="67"/>
        <v>1.96576</v>
      </c>
      <c r="K256" s="143">
        <v>55319</v>
      </c>
      <c r="L256" s="144">
        <f t="shared" si="69"/>
        <v>0.4922043590850238</v>
      </c>
      <c r="M256" s="144">
        <f t="shared" si="70"/>
        <v>-0.32863661739362604</v>
      </c>
    </row>
    <row r="257" spans="2:13" x14ac:dyDescent="0.25">
      <c r="B257" s="142" t="s">
        <v>152</v>
      </c>
      <c r="C257" s="143">
        <v>100214</v>
      </c>
      <c r="D257" s="144">
        <v>-6.660457318492996E-2</v>
      </c>
      <c r="E257" s="143">
        <v>0</v>
      </c>
      <c r="F257" s="144">
        <f t="shared" si="65"/>
        <v>-1</v>
      </c>
      <c r="G257" s="143">
        <v>23556</v>
      </c>
      <c r="H257" s="144" t="str">
        <f t="shared" si="66"/>
        <v>-</v>
      </c>
      <c r="I257" s="143">
        <v>50645</v>
      </c>
      <c r="J257" s="144">
        <f t="shared" si="67"/>
        <v>1.1499830191883174</v>
      </c>
      <c r="K257" s="143">
        <v>59289</v>
      </c>
      <c r="L257" s="144">
        <f t="shared" si="69"/>
        <v>0.17067825056767694</v>
      </c>
      <c r="M257" s="144">
        <f t="shared" si="70"/>
        <v>-0.40837607519907393</v>
      </c>
    </row>
    <row r="258" spans="2:13" x14ac:dyDescent="0.25">
      <c r="B258" s="142" t="s">
        <v>154</v>
      </c>
      <c r="C258" s="143">
        <v>110296</v>
      </c>
      <c r="D258" s="144">
        <v>-9.9411289203158337E-2</v>
      </c>
      <c r="E258" s="143">
        <v>0</v>
      </c>
      <c r="F258" s="144">
        <f t="shared" si="65"/>
        <v>-1</v>
      </c>
      <c r="G258" s="143">
        <v>38503</v>
      </c>
      <c r="H258" s="144" t="str">
        <f t="shared" si="66"/>
        <v>-</v>
      </c>
      <c r="I258" s="143">
        <v>59542</v>
      </c>
      <c r="J258" s="144">
        <f t="shared" si="67"/>
        <v>0.54642495389969614</v>
      </c>
      <c r="K258" s="143">
        <v>66787</v>
      </c>
      <c r="L258" s="144">
        <f t="shared" si="69"/>
        <v>0.12167881495415012</v>
      </c>
      <c r="M258" s="144">
        <f t="shared" si="70"/>
        <v>-0.39447486762892581</v>
      </c>
    </row>
    <row r="259" spans="2:13" x14ac:dyDescent="0.25">
      <c r="B259" s="142" t="s">
        <v>156</v>
      </c>
      <c r="C259" s="143">
        <v>89878</v>
      </c>
      <c r="D259" s="144">
        <v>-0.10918389597002798</v>
      </c>
      <c r="E259" s="143">
        <v>0</v>
      </c>
      <c r="F259" s="144">
        <f t="shared" si="65"/>
        <v>-1</v>
      </c>
      <c r="G259" s="143">
        <v>33489</v>
      </c>
      <c r="H259" s="144" t="str">
        <f t="shared" si="66"/>
        <v>-</v>
      </c>
      <c r="I259" s="143">
        <v>47713</v>
      </c>
      <c r="J259" s="144">
        <f t="shared" si="67"/>
        <v>0.42473648063543257</v>
      </c>
      <c r="K259" s="143"/>
      <c r="L259" s="144"/>
      <c r="M259" s="144"/>
    </row>
    <row r="260" spans="2:13" x14ac:dyDescent="0.25">
      <c r="B260" s="142" t="s">
        <v>158</v>
      </c>
      <c r="C260" s="143">
        <v>87804</v>
      </c>
      <c r="D260" s="144">
        <v>-0.24760280722199846</v>
      </c>
      <c r="E260" s="143">
        <v>0</v>
      </c>
      <c r="F260" s="144">
        <f t="shared" si="65"/>
        <v>-1</v>
      </c>
      <c r="G260" s="143">
        <v>45912</v>
      </c>
      <c r="H260" s="144" t="str">
        <f t="shared" si="66"/>
        <v>-</v>
      </c>
      <c r="I260" s="143">
        <v>53337</v>
      </c>
      <c r="J260" s="144">
        <f t="shared" si="67"/>
        <v>0.16172242550967075</v>
      </c>
      <c r="K260" s="143"/>
      <c r="L260" s="144"/>
      <c r="M260" s="144"/>
    </row>
    <row r="261" spans="2:13" x14ac:dyDescent="0.25">
      <c r="B261" s="142" t="s">
        <v>160</v>
      </c>
      <c r="C261" s="143">
        <v>99050</v>
      </c>
      <c r="D261" s="144">
        <v>-9.7864201466369094E-2</v>
      </c>
      <c r="E261" s="143">
        <v>0</v>
      </c>
      <c r="F261" s="144">
        <f t="shared" si="65"/>
        <v>-1</v>
      </c>
      <c r="G261" s="143">
        <v>51694</v>
      </c>
      <c r="H261" s="144" t="str">
        <f t="shared" si="66"/>
        <v>-</v>
      </c>
      <c r="I261" s="143">
        <v>58166</v>
      </c>
      <c r="J261" s="144">
        <f t="shared" si="67"/>
        <v>0.12519828219909468</v>
      </c>
      <c r="K261" s="143"/>
      <c r="L261" s="144"/>
      <c r="M261" s="144"/>
    </row>
    <row r="262" spans="2:13" x14ac:dyDescent="0.25">
      <c r="B262" s="142" t="s">
        <v>162</v>
      </c>
      <c r="C262" s="143">
        <v>108939</v>
      </c>
      <c r="D262" s="144">
        <v>-2.7694971528533951E-2</v>
      </c>
      <c r="E262" s="143">
        <v>0</v>
      </c>
      <c r="F262" s="144">
        <f t="shared" si="65"/>
        <v>-1</v>
      </c>
      <c r="G262" s="143">
        <v>48986</v>
      </c>
      <c r="H262" s="144" t="str">
        <f t="shared" si="66"/>
        <v>-</v>
      </c>
      <c r="I262" s="143">
        <v>60749</v>
      </c>
      <c r="J262" s="144">
        <f t="shared" si="67"/>
        <v>0.24012983301351398</v>
      </c>
      <c r="K262" s="143"/>
      <c r="L262" s="144"/>
      <c r="M262" s="144"/>
    </row>
    <row r="263" spans="2:13" ht="15.75" x14ac:dyDescent="0.25">
      <c r="B263" s="145" t="s">
        <v>122</v>
      </c>
      <c r="C263" s="146">
        <v>1170278</v>
      </c>
      <c r="D263" s="147">
        <v>-5.3405192739967466E-2</v>
      </c>
      <c r="E263" s="146">
        <v>0</v>
      </c>
      <c r="F263" s="147">
        <f t="shared" si="65"/>
        <v>-1</v>
      </c>
      <c r="G263" s="146">
        <v>295574</v>
      </c>
      <c r="H263" s="147" t="str">
        <f t="shared" si="66"/>
        <v>-</v>
      </c>
      <c r="I263" s="146">
        <v>618804</v>
      </c>
      <c r="J263" s="147">
        <f t="shared" si="67"/>
        <v>1.0935670931814028</v>
      </c>
      <c r="K263" s="146">
        <v>500674</v>
      </c>
      <c r="L263" s="147">
        <v>0.25532859123606277</v>
      </c>
      <c r="M263" s="147">
        <v>-0.36187925929796705</v>
      </c>
    </row>
    <row r="264" spans="2:13" ht="6" customHeight="1" x14ac:dyDescent="0.25"/>
    <row r="265" spans="2:13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41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A74E-1A17-493D-AECC-24FA1B9AEBAD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450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</row>
    <row r="4" spans="1:34" ht="6" customHeight="1" x14ac:dyDescent="0.25"/>
    <row r="5" spans="1:34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2"/>
    </row>
    <row r="6" spans="1:34" s="184" customFormat="1" ht="72" customHeight="1" x14ac:dyDescent="0.25">
      <c r="B6" s="180"/>
      <c r="C6" s="181" t="s">
        <v>529</v>
      </c>
      <c r="D6" s="181" t="s">
        <v>530</v>
      </c>
      <c r="E6" s="181" t="s">
        <v>531</v>
      </c>
      <c r="F6" s="181" t="s">
        <v>532</v>
      </c>
      <c r="G6" s="181" t="s">
        <v>533</v>
      </c>
      <c r="H6" s="182" t="str">
        <f>CONCATENATE("var. ",RIGHT(G6,2),"/",RIGHT(F6,2))</f>
        <v>var. 23/22</v>
      </c>
      <c r="I6" s="182" t="str">
        <f>CONCATENATE("var. ",RIGHT(G6,2),"/",RIGHT(C6,2))</f>
        <v>var. 23/19</v>
      </c>
      <c r="J6" s="182" t="str">
        <f>CONCATENATE("Cuota s/ total lugares de residencia ",RIGHT(G6,4))</f>
        <v>Cuota s/ total lugares de residencia 2023</v>
      </c>
      <c r="K6" s="183" t="str">
        <f>CONCATENATE("cuota s/ Canarias ",RIGHT(G6,4))</f>
        <v>cuota s/ Canarias 2023</v>
      </c>
      <c r="L6" s="181" t="s">
        <v>529</v>
      </c>
      <c r="M6" s="181" t="s">
        <v>530</v>
      </c>
      <c r="N6" s="181" t="s">
        <v>531</v>
      </c>
      <c r="O6" s="181" t="s">
        <v>532</v>
      </c>
      <c r="P6" s="181" t="s">
        <v>533</v>
      </c>
      <c r="Q6" s="182" t="str">
        <f>CONCATENATE("var. ",RIGHT(P6,2),"/",RIGHT(O6,2))</f>
        <v>var. 23/22</v>
      </c>
      <c r="R6" s="182" t="str">
        <f>CONCATENATE("var. ",RIGHT(P6,2),"/",RIGHT(L6,2))</f>
        <v>var. 23/19</v>
      </c>
      <c r="S6" s="182" t="str">
        <f>CONCATENATE("Cuota s/ total lugares de residencia ",RIGHT(P6,4))</f>
        <v>Cuota s/ total lugares de residencia 2023</v>
      </c>
      <c r="T6" s="183" t="str">
        <f>CONCATENATE("cuota s/ Canarias ",RIGHT(P6,4))</f>
        <v>cuota s/ Canarias 2023</v>
      </c>
      <c r="U6" s="181" t="s">
        <v>534</v>
      </c>
      <c r="V6" s="181" t="s">
        <v>529</v>
      </c>
      <c r="W6" s="181" t="s">
        <v>530</v>
      </c>
      <c r="X6" s="181" t="s">
        <v>531</v>
      </c>
      <c r="Y6" s="181" t="s">
        <v>532</v>
      </c>
      <c r="Z6" s="181" t="s">
        <v>533</v>
      </c>
      <c r="AA6" s="182" t="str">
        <f>CONCATENATE("var. ",RIGHT(Z6,2),"/",RIGHT(Y6,2))</f>
        <v>var. 23/22</v>
      </c>
      <c r="AB6" s="182" t="str">
        <f>CONCATENATE("var. ",RIGHT(Z6,2),"/",RIGHT(V6,2))</f>
        <v>var. 23/19</v>
      </c>
      <c r="AC6" s="181" t="str">
        <f>CONCATENATE("dif. ",RIGHT(Z6,2),"/",RIGHT(Y6,2))</f>
        <v>dif. 23/22</v>
      </c>
      <c r="AD6" s="181" t="str">
        <f>CONCATENATE("dif. ",RIGHT(Z6,2),"/",RIGHT(V6,2))</f>
        <v>dif. 23/19</v>
      </c>
      <c r="AE6" s="182" t="str">
        <f>CONCATENATE("Cuota s/ total lugares de residencia ",RIGHT(Z6,4))</f>
        <v>Cuota s/ total lugares de residencia 2023</v>
      </c>
      <c r="AF6" s="183" t="str">
        <f>CONCATENATE("cuota s/ Canarias ",RIGHT(V6,4))</f>
        <v>cuota s/ Canarias 2019</v>
      </c>
      <c r="AG6" s="183" t="str">
        <f>CONCATENATE("cuota s/ Canarias ",RIGHT(Z6,4))</f>
        <v>cuota s/ Canarias 2023</v>
      </c>
    </row>
    <row r="7" spans="1:34" x14ac:dyDescent="0.25">
      <c r="A7" s="1"/>
      <c r="B7" s="185" t="s">
        <v>134</v>
      </c>
      <c r="C7" s="186">
        <v>65474230</v>
      </c>
      <c r="D7" s="186">
        <v>24274113</v>
      </c>
      <c r="E7" s="186">
        <v>16021565</v>
      </c>
      <c r="F7" s="186">
        <v>56169460</v>
      </c>
      <c r="G7" s="186">
        <v>62981789</v>
      </c>
      <c r="H7" s="187">
        <f>IFERROR(G7/F7-1,"-")</f>
        <v>0.12128172498008705</v>
      </c>
      <c r="I7" s="187">
        <f>IFERROR(G7/C7-1,"-")</f>
        <v>-3.8067511446870039E-2</v>
      </c>
      <c r="J7" s="187">
        <f>G7/G$7</f>
        <v>1</v>
      </c>
      <c r="K7" s="188">
        <f>G7/$G7</f>
        <v>1</v>
      </c>
      <c r="L7" s="186">
        <v>19123615</v>
      </c>
      <c r="M7" s="186">
        <v>7342161</v>
      </c>
      <c r="N7" s="186">
        <v>4705683</v>
      </c>
      <c r="O7" s="186">
        <v>14827483</v>
      </c>
      <c r="P7" s="186">
        <v>17101934</v>
      </c>
      <c r="Q7" s="187">
        <f>IFERROR(P7/O7-1,"-")</f>
        <v>0.15339427467224209</v>
      </c>
      <c r="R7" s="187">
        <f>IFERROR(P7/L7-1,"-")</f>
        <v>-0.10571646626435427</v>
      </c>
      <c r="S7" s="187">
        <f>P7/P$7</f>
        <v>1</v>
      </c>
      <c r="T7" s="188">
        <f>P7/$G7</f>
        <v>0.27153776149483466</v>
      </c>
      <c r="U7" s="186">
        <v>23036379</v>
      </c>
      <c r="V7" s="186">
        <v>22818416</v>
      </c>
      <c r="W7" s="186">
        <v>8440959</v>
      </c>
      <c r="X7" s="186">
        <v>5391902</v>
      </c>
      <c r="Y7" s="186">
        <v>20444877</v>
      </c>
      <c r="Z7" s="186">
        <v>22779149</v>
      </c>
      <c r="AA7" s="187">
        <f>IFERROR(Z7/Y7-1,"-")</f>
        <v>0.11417393217870675</v>
      </c>
      <c r="AB7" s="187">
        <f>IFERROR(Z7/V7-1,"-")</f>
        <v>-1.7208468808702637E-3</v>
      </c>
      <c r="AC7" s="186">
        <f>Z7-Y7</f>
        <v>2334272</v>
      </c>
      <c r="AD7" s="186">
        <f>Z7-V7</f>
        <v>-39267</v>
      </c>
      <c r="AE7" s="187">
        <f>Z7/Z$7</f>
        <v>1</v>
      </c>
      <c r="AF7" s="188">
        <f t="shared" ref="AF7:AF36" si="0">V7/$C7</f>
        <v>0.34850987938307942</v>
      </c>
      <c r="AG7" s="188">
        <f t="shared" ref="AG7:AG15" si="1">Z7/$G7</f>
        <v>0.36167834165523627</v>
      </c>
      <c r="AH7" s="121"/>
    </row>
    <row r="8" spans="1:34" x14ac:dyDescent="0.25">
      <c r="A8" s="1" t="s">
        <v>166</v>
      </c>
      <c r="B8" s="189" t="s">
        <v>167</v>
      </c>
      <c r="C8" s="190">
        <v>8216599</v>
      </c>
      <c r="D8" s="190">
        <v>3139885</v>
      </c>
      <c r="E8" s="190">
        <v>5462317</v>
      </c>
      <c r="F8" s="190">
        <v>7831662</v>
      </c>
      <c r="G8" s="190">
        <v>8052482</v>
      </c>
      <c r="H8" s="191">
        <f>IFERROR(G8/F8-1,"-")</f>
        <v>2.8195803138593156E-2</v>
      </c>
      <c r="I8" s="192">
        <f>IFERROR(G8/C8-1,"-")</f>
        <v>-1.9973835890007563E-2</v>
      </c>
      <c r="J8" s="191">
        <f>G8/G$7</f>
        <v>0.12785413256520864</v>
      </c>
      <c r="K8" s="193">
        <f>G8/$G8</f>
        <v>1</v>
      </c>
      <c r="L8" s="190">
        <v>2573005</v>
      </c>
      <c r="M8" s="190">
        <v>1015630</v>
      </c>
      <c r="N8" s="190">
        <v>1958815</v>
      </c>
      <c r="O8" s="190">
        <v>2397298</v>
      </c>
      <c r="P8" s="190">
        <v>2480540</v>
      </c>
      <c r="Q8" s="191">
        <f>IFERROR(P8/O8-1,"-")</f>
        <v>3.4723259269394235E-2</v>
      </c>
      <c r="R8" s="192">
        <f>IFERROR(P8/L8-1,"-")</f>
        <v>-3.5936579991099893E-2</v>
      </c>
      <c r="S8" s="191">
        <f>P8/P$7</f>
        <v>0.14504441427501708</v>
      </c>
      <c r="T8" s="193">
        <f>P8/$G8</f>
        <v>0.30804663704929736</v>
      </c>
      <c r="U8" s="190">
        <v>3252845</v>
      </c>
      <c r="V8" s="190">
        <v>3255384</v>
      </c>
      <c r="W8" s="190">
        <v>1119688</v>
      </c>
      <c r="X8" s="190">
        <v>1753541</v>
      </c>
      <c r="Y8" s="190">
        <v>2856601</v>
      </c>
      <c r="Z8" s="190">
        <v>3025474</v>
      </c>
      <c r="AA8" s="191">
        <f>IFERROR(Z8/Y8-1,"-")</f>
        <v>5.9116761493817283E-2</v>
      </c>
      <c r="AB8" s="192">
        <f t="shared" ref="AB8:AB36" si="2">IFERROR(Z8/V8-1,"-")</f>
        <v>-7.0624540760782728E-2</v>
      </c>
      <c r="AC8" s="190">
        <f t="shared" ref="AC8:AC35" si="3">Z8-Y8</f>
        <v>168873</v>
      </c>
      <c r="AD8" s="190">
        <f t="shared" ref="AD8:AD36" si="4">Z8-V8</f>
        <v>-229910</v>
      </c>
      <c r="AE8" s="191">
        <f>Z8/Z$7</f>
        <v>0.13281769217980882</v>
      </c>
      <c r="AF8" s="193">
        <f t="shared" si="0"/>
        <v>0.39619604169559691</v>
      </c>
      <c r="AG8" s="193">
        <f t="shared" si="1"/>
        <v>0.37571943656626616</v>
      </c>
      <c r="AH8" s="121"/>
    </row>
    <row r="9" spans="1:34" x14ac:dyDescent="0.25">
      <c r="A9" s="206" t="s">
        <v>98</v>
      </c>
      <c r="B9" s="194" t="s">
        <v>98</v>
      </c>
      <c r="C9" s="195">
        <v>3366415</v>
      </c>
      <c r="D9" s="195">
        <v>1366794</v>
      </c>
      <c r="E9" s="195">
        <v>2788135</v>
      </c>
      <c r="F9" s="195">
        <v>3121289</v>
      </c>
      <c r="G9" s="195">
        <v>3314961</v>
      </c>
      <c r="H9" s="196">
        <f>IFERROR(G9/F9-1,"-")</f>
        <v>6.2048724100844277E-2</v>
      </c>
      <c r="I9" s="197">
        <f>IFERROR(G9/C9-1,"-")</f>
        <v>-1.5284508891506232E-2</v>
      </c>
      <c r="J9" s="196">
        <f>G9/G$7</f>
        <v>5.2633643036084608E-2</v>
      </c>
      <c r="K9" s="198">
        <f>G9/$G9</f>
        <v>1</v>
      </c>
      <c r="L9" s="195">
        <v>1454819</v>
      </c>
      <c r="M9" s="195">
        <v>638474</v>
      </c>
      <c r="N9" s="195">
        <v>1356628</v>
      </c>
      <c r="O9" s="195">
        <v>1291802</v>
      </c>
      <c r="P9" s="195">
        <v>1443426</v>
      </c>
      <c r="Q9" s="196">
        <f>IFERROR(P9/O9-1,"-")</f>
        <v>0.117374024811852</v>
      </c>
      <c r="R9" s="197">
        <f>IFERROR(P9/L9-1,"-")</f>
        <v>-7.8312147421775169E-3</v>
      </c>
      <c r="S9" s="196">
        <f>P9/P$7</f>
        <v>8.440133145175277E-2</v>
      </c>
      <c r="T9" s="198">
        <f>P9/$G9</f>
        <v>0.43542774711376697</v>
      </c>
      <c r="U9" s="195">
        <v>984551</v>
      </c>
      <c r="V9" s="195">
        <v>931022</v>
      </c>
      <c r="W9" s="195">
        <v>343519</v>
      </c>
      <c r="X9" s="195">
        <v>745727</v>
      </c>
      <c r="Y9" s="195">
        <v>855690</v>
      </c>
      <c r="Z9" s="195">
        <v>929697</v>
      </c>
      <c r="AA9" s="196">
        <f>IFERROR(Z9/Y9-1,"-")</f>
        <v>8.6488097324965763E-2</v>
      </c>
      <c r="AB9" s="197">
        <f t="shared" si="2"/>
        <v>-1.4231672291310504E-3</v>
      </c>
      <c r="AC9" s="195">
        <f t="shared" si="3"/>
        <v>74007</v>
      </c>
      <c r="AD9" s="195">
        <f t="shared" si="4"/>
        <v>-1325</v>
      </c>
      <c r="AE9" s="196">
        <f>Z9/Z$7</f>
        <v>4.0813508880423933E-2</v>
      </c>
      <c r="AF9" s="198">
        <f t="shared" si="0"/>
        <v>0.27656186180254066</v>
      </c>
      <c r="AG9" s="198">
        <f t="shared" si="1"/>
        <v>0.28045488317962114</v>
      </c>
      <c r="AH9" s="121"/>
    </row>
    <row r="10" spans="1:34" x14ac:dyDescent="0.25">
      <c r="A10" s="206" t="s">
        <v>171</v>
      </c>
      <c r="B10" s="194" t="s">
        <v>171</v>
      </c>
      <c r="C10" s="195">
        <v>4850184</v>
      </c>
      <c r="D10" s="195">
        <v>1773091</v>
      </c>
      <c r="E10" s="195">
        <v>2674182</v>
      </c>
      <c r="F10" s="195">
        <v>4710373</v>
      </c>
      <c r="G10" s="195">
        <v>4737521</v>
      </c>
      <c r="H10" s="196">
        <f>IFERROR(G10/F10-1,"-")</f>
        <v>5.7634501556458329E-3</v>
      </c>
      <c r="I10" s="197">
        <f>IFERROR(G10/C10-1,"-")</f>
        <v>-2.3228603285978422E-2</v>
      </c>
      <c r="J10" s="196">
        <f>G10/G$7</f>
        <v>7.5220489529124052E-2</v>
      </c>
      <c r="K10" s="198">
        <f>G10/$G10</f>
        <v>1</v>
      </c>
      <c r="L10" s="195">
        <v>1118186</v>
      </c>
      <c r="M10" s="195">
        <v>377156</v>
      </c>
      <c r="N10" s="195">
        <v>602187</v>
      </c>
      <c r="O10" s="195">
        <v>1105496</v>
      </c>
      <c r="P10" s="195">
        <v>1037114</v>
      </c>
      <c r="Q10" s="196">
        <f>IFERROR(P10/O10-1,"-")</f>
        <v>-6.1856397490357318E-2</v>
      </c>
      <c r="R10" s="197">
        <f>IFERROR(P10/L10-1,"-")</f>
        <v>-7.2503143484178856E-2</v>
      </c>
      <c r="S10" s="196">
        <f>P10/P$7</f>
        <v>6.0643082823264319E-2</v>
      </c>
      <c r="T10" s="198">
        <f>P10/$G10</f>
        <v>0.21891491351700604</v>
      </c>
      <c r="U10" s="195">
        <v>2268294</v>
      </c>
      <c r="V10" s="195">
        <v>2324362</v>
      </c>
      <c r="W10" s="195">
        <v>776169</v>
      </c>
      <c r="X10" s="195">
        <v>1007814</v>
      </c>
      <c r="Y10" s="195">
        <v>2000911</v>
      </c>
      <c r="Z10" s="195">
        <v>2095777</v>
      </c>
      <c r="AA10" s="196">
        <f>IFERROR(Z10/Y10-1,"-")</f>
        <v>4.7411404105429877E-2</v>
      </c>
      <c r="AB10" s="197">
        <f t="shared" si="2"/>
        <v>-9.8343115229039157E-2</v>
      </c>
      <c r="AC10" s="195">
        <f t="shared" si="3"/>
        <v>94866</v>
      </c>
      <c r="AD10" s="195">
        <f t="shared" si="4"/>
        <v>-228585</v>
      </c>
      <c r="AE10" s="196">
        <f>Z10/Z$7</f>
        <v>9.2004183299384895E-2</v>
      </c>
      <c r="AF10" s="198">
        <f t="shared" si="0"/>
        <v>0.47923171574521711</v>
      </c>
      <c r="AG10" s="198">
        <f t="shared" si="1"/>
        <v>0.44237840845454829</v>
      </c>
      <c r="AH10" s="121"/>
    </row>
    <row r="11" spans="1:34" x14ac:dyDescent="0.25">
      <c r="A11" s="1"/>
      <c r="B11" s="189" t="s">
        <v>179</v>
      </c>
      <c r="C11" s="190">
        <v>57257631</v>
      </c>
      <c r="D11" s="190">
        <v>21134228</v>
      </c>
      <c r="E11" s="190">
        <v>10559248</v>
      </c>
      <c r="F11" s="190">
        <v>48337798</v>
      </c>
      <c r="G11" s="190">
        <v>54929307</v>
      </c>
      <c r="H11" s="191">
        <f>IFERROR(G11/F11-1,"-")</f>
        <v>0.13636345205464262</v>
      </c>
      <c r="I11" s="192">
        <f>IFERROR(G11/C11-1,"-")</f>
        <v>-4.0663994638548751E-2</v>
      </c>
      <c r="J11" s="191">
        <f>G11/G$7</f>
        <v>0.87214586743479139</v>
      </c>
      <c r="K11" s="193">
        <f>G11/$G11</f>
        <v>1</v>
      </c>
      <c r="L11" s="190">
        <v>16550610</v>
      </c>
      <c r="M11" s="190">
        <v>6326531</v>
      </c>
      <c r="N11" s="190">
        <v>2746868</v>
      </c>
      <c r="O11" s="190">
        <v>12430185</v>
      </c>
      <c r="P11" s="190">
        <v>14621394</v>
      </c>
      <c r="Q11" s="191">
        <f>IFERROR(P11/O11-1,"-")</f>
        <v>0.17628128623990702</v>
      </c>
      <c r="R11" s="192">
        <f>IFERROR(P11/L11-1,"-")</f>
        <v>-0.1165646462577512</v>
      </c>
      <c r="S11" s="191">
        <f>P11/P$7</f>
        <v>0.85495558572498287</v>
      </c>
      <c r="T11" s="193">
        <f>P11/$G11</f>
        <v>0.26618566296494511</v>
      </c>
      <c r="U11" s="190">
        <v>19783534</v>
      </c>
      <c r="V11" s="190">
        <v>19563032</v>
      </c>
      <c r="W11" s="190">
        <v>7321271</v>
      </c>
      <c r="X11" s="190">
        <v>3638361</v>
      </c>
      <c r="Y11" s="190">
        <v>17588276</v>
      </c>
      <c r="Z11" s="190">
        <v>19753675</v>
      </c>
      <c r="AA11" s="191">
        <f>IFERROR(Z11/Y11-1,"-")</f>
        <v>0.12311604616620753</v>
      </c>
      <c r="AB11" s="192">
        <f t="shared" si="2"/>
        <v>9.7450640575551528E-3</v>
      </c>
      <c r="AC11" s="190">
        <f t="shared" si="3"/>
        <v>2165399</v>
      </c>
      <c r="AD11" s="190">
        <f t="shared" si="4"/>
        <v>190643</v>
      </c>
      <c r="AE11" s="191">
        <f>Z11/Z$7</f>
        <v>0.86718230782019112</v>
      </c>
      <c r="AF11" s="193">
        <f t="shared" si="0"/>
        <v>0.34166680769590346</v>
      </c>
      <c r="AG11" s="193">
        <f t="shared" si="1"/>
        <v>0.35961995661077611</v>
      </c>
      <c r="AH11" s="121"/>
    </row>
    <row r="12" spans="1:34" s="113" customFormat="1" x14ac:dyDescent="0.25">
      <c r="B12" s="194" t="s">
        <v>183</v>
      </c>
      <c r="C12" s="195">
        <v>20900102</v>
      </c>
      <c r="D12" s="195">
        <v>6307084</v>
      </c>
      <c r="E12" s="195">
        <v>1383201</v>
      </c>
      <c r="F12" s="195">
        <v>18431943</v>
      </c>
      <c r="G12" s="195">
        <v>21182218</v>
      </c>
      <c r="H12" s="196">
        <f t="shared" ref="H12:H36" si="5">IFERROR(G12/F12-1,"-")</f>
        <v>0.14921242974763982</v>
      </c>
      <c r="I12" s="197">
        <f t="shared" ref="I12:I36" si="6">IFERROR(G12/C12-1,"-")</f>
        <v>1.3498307328835057E-2</v>
      </c>
      <c r="J12" s="196">
        <f t="shared" ref="J12:J36" si="7">G12/G$7</f>
        <v>0.33632290121196778</v>
      </c>
      <c r="K12" s="198">
        <f t="shared" ref="K12:K36" si="8">G12/$G12</f>
        <v>1</v>
      </c>
      <c r="L12" s="195">
        <v>3783185</v>
      </c>
      <c r="M12" s="195">
        <v>958501</v>
      </c>
      <c r="N12" s="195">
        <v>237118</v>
      </c>
      <c r="O12" s="195">
        <v>2977720</v>
      </c>
      <c r="P12" s="195">
        <v>3556995</v>
      </c>
      <c r="Q12" s="196">
        <f t="shared" ref="Q12:Q36" si="9">IFERROR(P12/O12-1,"-")</f>
        <v>0.19453642384105962</v>
      </c>
      <c r="R12" s="197">
        <f t="shared" ref="R12:R36" si="10">IFERROR(P12/L12-1,"-")</f>
        <v>-5.9788247204405787E-2</v>
      </c>
      <c r="S12" s="196">
        <f t="shared" ref="S12:S29" si="11">P12/P$7</f>
        <v>0.20798788020115153</v>
      </c>
      <c r="T12" s="198">
        <f t="shared" ref="T12:T36" si="12">P12/$G12</f>
        <v>0.16792363292644802</v>
      </c>
      <c r="U12" s="195">
        <v>8510627</v>
      </c>
      <c r="V12" s="195">
        <v>8844437</v>
      </c>
      <c r="W12" s="195">
        <v>2845158</v>
      </c>
      <c r="X12" s="195">
        <v>598816</v>
      </c>
      <c r="Y12" s="195">
        <v>8226768</v>
      </c>
      <c r="Z12" s="195">
        <v>9068959</v>
      </c>
      <c r="AA12" s="196">
        <f t="shared" ref="AA12:AA36" si="13">IFERROR(Z12/Y12-1,"-")</f>
        <v>0.10237203723260468</v>
      </c>
      <c r="AB12" s="197">
        <f t="shared" si="2"/>
        <v>2.5385674633670918E-2</v>
      </c>
      <c r="AC12" s="195">
        <f t="shared" si="3"/>
        <v>842191</v>
      </c>
      <c r="AD12" s="195">
        <f t="shared" si="4"/>
        <v>224522</v>
      </c>
      <c r="AE12" s="196">
        <f t="shared" ref="AE12:AE36" si="14">Z12/Z$7</f>
        <v>0.39812545235996305</v>
      </c>
      <c r="AF12" s="198">
        <f t="shared" si="0"/>
        <v>0.42317673856328547</v>
      </c>
      <c r="AG12" s="198">
        <f t="shared" si="1"/>
        <v>0.42814019759403854</v>
      </c>
      <c r="AH12" s="212"/>
    </row>
    <row r="13" spans="1:34" s="113" customFormat="1" x14ac:dyDescent="0.25">
      <c r="B13" s="194" t="s">
        <v>187</v>
      </c>
      <c r="C13" s="195">
        <v>12593009</v>
      </c>
      <c r="D13" s="195">
        <v>5051725</v>
      </c>
      <c r="E13" s="195">
        <v>2995704</v>
      </c>
      <c r="F13" s="195">
        <v>9636568</v>
      </c>
      <c r="G13" s="195">
        <v>10558111</v>
      </c>
      <c r="H13" s="196">
        <f t="shared" si="5"/>
        <v>9.5629792681377834E-2</v>
      </c>
      <c r="I13" s="197">
        <f t="shared" si="6"/>
        <v>-0.16158949779198917</v>
      </c>
      <c r="J13" s="196">
        <f t="shared" si="7"/>
        <v>0.16763752137939428</v>
      </c>
      <c r="K13" s="198">
        <f t="shared" si="8"/>
        <v>1</v>
      </c>
      <c r="L13" s="195">
        <v>3655748</v>
      </c>
      <c r="M13" s="195">
        <v>1366146</v>
      </c>
      <c r="N13" s="195">
        <v>803350</v>
      </c>
      <c r="O13" s="195">
        <v>2862328</v>
      </c>
      <c r="P13" s="195">
        <v>3142443</v>
      </c>
      <c r="Q13" s="196">
        <f t="shared" si="9"/>
        <v>9.7862648864840196E-2</v>
      </c>
      <c r="R13" s="197">
        <f t="shared" si="10"/>
        <v>-0.14041038933755823</v>
      </c>
      <c r="S13" s="196">
        <f t="shared" si="11"/>
        <v>0.18374781472083801</v>
      </c>
      <c r="T13" s="198">
        <f t="shared" si="12"/>
        <v>0.29763307091581059</v>
      </c>
      <c r="U13" s="195">
        <v>3363060</v>
      </c>
      <c r="V13" s="195">
        <v>2890119</v>
      </c>
      <c r="W13" s="195">
        <v>1129027</v>
      </c>
      <c r="X13" s="195">
        <v>596710</v>
      </c>
      <c r="Y13" s="195">
        <v>1973645</v>
      </c>
      <c r="Z13" s="195">
        <v>2262461</v>
      </c>
      <c r="AA13" s="196">
        <f t="shared" si="13"/>
        <v>0.14633634721543132</v>
      </c>
      <c r="AB13" s="197">
        <f t="shared" si="2"/>
        <v>-0.21717375651314008</v>
      </c>
      <c r="AC13" s="195">
        <f t="shared" si="3"/>
        <v>288816</v>
      </c>
      <c r="AD13" s="195">
        <f t="shared" si="4"/>
        <v>-627658</v>
      </c>
      <c r="AE13" s="196">
        <f t="shared" si="14"/>
        <v>9.9321576938629266E-2</v>
      </c>
      <c r="AF13" s="198">
        <f t="shared" si="0"/>
        <v>0.22950186091346397</v>
      </c>
      <c r="AG13" s="198">
        <f t="shared" si="1"/>
        <v>0.21428653288452831</v>
      </c>
      <c r="AH13" s="212"/>
    </row>
    <row r="14" spans="1:34" x14ac:dyDescent="0.25">
      <c r="A14" s="1"/>
      <c r="B14" s="194" t="s">
        <v>191</v>
      </c>
      <c r="C14" s="195">
        <v>2536560</v>
      </c>
      <c r="D14" s="195">
        <v>860859</v>
      </c>
      <c r="E14" s="195">
        <v>1211440</v>
      </c>
      <c r="F14" s="195">
        <v>2467386</v>
      </c>
      <c r="G14" s="195">
        <v>2786097</v>
      </c>
      <c r="H14" s="196">
        <f t="shared" si="5"/>
        <v>0.12916949354499052</v>
      </c>
      <c r="I14" s="197">
        <f t="shared" si="6"/>
        <v>9.837614722301069E-2</v>
      </c>
      <c r="J14" s="196">
        <f t="shared" si="7"/>
        <v>4.4236549076114684E-2</v>
      </c>
      <c r="K14" s="198">
        <f t="shared" si="8"/>
        <v>1</v>
      </c>
      <c r="L14" s="195">
        <v>459256</v>
      </c>
      <c r="M14" s="195">
        <v>140499</v>
      </c>
      <c r="N14" s="195">
        <v>233051</v>
      </c>
      <c r="O14" s="195">
        <v>429128</v>
      </c>
      <c r="P14" s="195">
        <v>492404</v>
      </c>
      <c r="Q14" s="196">
        <f t="shared" si="9"/>
        <v>0.14745250834249912</v>
      </c>
      <c r="R14" s="197">
        <f t="shared" si="10"/>
        <v>7.2177609002386456E-2</v>
      </c>
      <c r="S14" s="196">
        <f t="shared" si="11"/>
        <v>2.8792299163357783E-2</v>
      </c>
      <c r="T14" s="198">
        <f t="shared" si="12"/>
        <v>0.17673612943124378</v>
      </c>
      <c r="U14" s="195">
        <v>816901</v>
      </c>
      <c r="V14" s="195">
        <v>839023</v>
      </c>
      <c r="W14" s="195">
        <v>307957</v>
      </c>
      <c r="X14" s="195">
        <v>449689</v>
      </c>
      <c r="Y14" s="195">
        <v>846254</v>
      </c>
      <c r="Z14" s="195">
        <v>1029871</v>
      </c>
      <c r="AA14" s="196">
        <f t="shared" si="13"/>
        <v>0.21697622699567742</v>
      </c>
      <c r="AB14" s="197">
        <f t="shared" si="2"/>
        <v>0.2274645629500025</v>
      </c>
      <c r="AC14" s="195">
        <f t="shared" si="3"/>
        <v>183617</v>
      </c>
      <c r="AD14" s="195">
        <f t="shared" si="4"/>
        <v>190848</v>
      </c>
      <c r="AE14" s="196">
        <f t="shared" si="14"/>
        <v>4.5211127070638152E-2</v>
      </c>
      <c r="AF14" s="198">
        <f t="shared" si="0"/>
        <v>0.33077199041221184</v>
      </c>
      <c r="AG14" s="198">
        <f t="shared" si="1"/>
        <v>0.36964649830928353</v>
      </c>
      <c r="AH14" s="121"/>
    </row>
    <row r="15" spans="1:34" x14ac:dyDescent="0.25">
      <c r="A15" s="1"/>
      <c r="B15" s="194" t="s">
        <v>200</v>
      </c>
      <c r="C15" s="195">
        <v>2860838</v>
      </c>
      <c r="D15" s="195">
        <v>1022506</v>
      </c>
      <c r="E15" s="195">
        <v>677825</v>
      </c>
      <c r="F15" s="195">
        <v>3040358</v>
      </c>
      <c r="G15" s="195">
        <v>2897106</v>
      </c>
      <c r="H15" s="196">
        <f t="shared" si="5"/>
        <v>-4.7116819795563591E-2</v>
      </c>
      <c r="I15" s="197">
        <f t="shared" si="6"/>
        <v>1.2677404313002016E-2</v>
      </c>
      <c r="J15" s="196">
        <f t="shared" si="7"/>
        <v>4.5999106186075472E-2</v>
      </c>
      <c r="K15" s="198">
        <f t="shared" si="8"/>
        <v>1</v>
      </c>
      <c r="L15" s="195">
        <v>1316329</v>
      </c>
      <c r="M15" s="195">
        <v>438531</v>
      </c>
      <c r="N15" s="195">
        <v>297148</v>
      </c>
      <c r="O15" s="195">
        <v>1274102</v>
      </c>
      <c r="P15" s="195">
        <v>1262806</v>
      </c>
      <c r="Q15" s="196">
        <f t="shared" si="9"/>
        <v>-8.8658521845189631E-3</v>
      </c>
      <c r="R15" s="197">
        <f t="shared" si="10"/>
        <v>-4.0660807442516322E-2</v>
      </c>
      <c r="S15" s="196">
        <f t="shared" si="11"/>
        <v>7.383995283808252E-2</v>
      </c>
      <c r="T15" s="198">
        <f t="shared" si="12"/>
        <v>0.43588532832419663</v>
      </c>
      <c r="U15" s="195">
        <v>830299</v>
      </c>
      <c r="V15" s="195">
        <v>775677</v>
      </c>
      <c r="W15" s="195">
        <v>277681</v>
      </c>
      <c r="X15" s="195">
        <v>226625</v>
      </c>
      <c r="Y15" s="195">
        <v>894323</v>
      </c>
      <c r="Z15" s="195">
        <v>877396</v>
      </c>
      <c r="AA15" s="196">
        <f t="shared" si="13"/>
        <v>-1.8927166135724982E-2</v>
      </c>
      <c r="AB15" s="197">
        <f t="shared" si="2"/>
        <v>0.13113576914102132</v>
      </c>
      <c r="AC15" s="195">
        <f t="shared" si="3"/>
        <v>-16927</v>
      </c>
      <c r="AD15" s="195">
        <f t="shared" si="4"/>
        <v>101719</v>
      </c>
      <c r="AE15" s="196">
        <f t="shared" si="14"/>
        <v>3.8517505636404589E-2</v>
      </c>
      <c r="AF15" s="198">
        <f t="shared" si="0"/>
        <v>0.27113628943687129</v>
      </c>
      <c r="AG15" s="198">
        <f t="shared" si="1"/>
        <v>0.30285257080686728</v>
      </c>
      <c r="AH15" s="121"/>
    </row>
    <row r="16" spans="1:34" x14ac:dyDescent="0.25">
      <c r="A16" s="1"/>
      <c r="B16" s="194" t="s">
        <v>195</v>
      </c>
      <c r="C16" s="195">
        <v>1474492</v>
      </c>
      <c r="D16" s="195">
        <v>588937</v>
      </c>
      <c r="E16" s="195">
        <v>543088</v>
      </c>
      <c r="F16" s="195">
        <v>1444717</v>
      </c>
      <c r="G16" s="195">
        <v>1519266</v>
      </c>
      <c r="H16" s="196">
        <f t="shared" si="5"/>
        <v>5.1601109421429925E-2</v>
      </c>
      <c r="I16" s="197">
        <f t="shared" si="6"/>
        <v>3.0365712394506028E-2</v>
      </c>
      <c r="J16" s="196">
        <f t="shared" si="7"/>
        <v>2.4122306211403426E-2</v>
      </c>
      <c r="K16" s="198">
        <f t="shared" si="8"/>
        <v>1</v>
      </c>
      <c r="L16" s="195">
        <v>463136</v>
      </c>
      <c r="M16" s="195">
        <v>152989</v>
      </c>
      <c r="N16" s="195">
        <v>170917</v>
      </c>
      <c r="O16" s="195">
        <v>440948</v>
      </c>
      <c r="P16" s="195">
        <v>472092</v>
      </c>
      <c r="Q16" s="196">
        <f t="shared" si="9"/>
        <v>7.0629643404664488E-2</v>
      </c>
      <c r="R16" s="197">
        <f t="shared" si="10"/>
        <v>1.9337732329164581E-2</v>
      </c>
      <c r="S16" s="196">
        <f t="shared" si="11"/>
        <v>2.7604597234441437E-2</v>
      </c>
      <c r="T16" s="198">
        <f t="shared" si="12"/>
        <v>0.31073689531655418</v>
      </c>
      <c r="U16" s="195">
        <v>741359</v>
      </c>
      <c r="V16" s="195">
        <v>717224</v>
      </c>
      <c r="W16" s="195">
        <v>319391</v>
      </c>
      <c r="X16" s="195">
        <v>267107</v>
      </c>
      <c r="Y16" s="195">
        <v>739943</v>
      </c>
      <c r="Z16" s="195">
        <v>760483</v>
      </c>
      <c r="AA16" s="196">
        <f t="shared" si="13"/>
        <v>2.7758894941907641E-2</v>
      </c>
      <c r="AB16" s="197">
        <f t="shared" si="2"/>
        <v>6.0314490312649793E-2</v>
      </c>
      <c r="AC16" s="195">
        <f t="shared" si="3"/>
        <v>20540</v>
      </c>
      <c r="AD16" s="195">
        <f t="shared" si="4"/>
        <v>43259</v>
      </c>
      <c r="AE16" s="196">
        <f t="shared" si="14"/>
        <v>3.3385048756650215E-2</v>
      </c>
      <c r="AF16" s="198">
        <f t="shared" si="0"/>
        <v>0.48642108604183676</v>
      </c>
      <c r="AG16" s="198">
        <f>Z16/$G16</f>
        <v>0.5005594806965995</v>
      </c>
      <c r="AH16" s="121"/>
    </row>
    <row r="17" spans="1:34" x14ac:dyDescent="0.25">
      <c r="A17" s="1"/>
      <c r="B17" s="194" t="s">
        <v>204</v>
      </c>
      <c r="C17" s="195">
        <v>1616217</v>
      </c>
      <c r="D17" s="195">
        <v>537547</v>
      </c>
      <c r="E17" s="195">
        <v>535993</v>
      </c>
      <c r="F17" s="195">
        <v>1411762</v>
      </c>
      <c r="G17" s="195">
        <v>1513338</v>
      </c>
      <c r="H17" s="196">
        <f t="shared" si="5"/>
        <v>7.1949804570458742E-2</v>
      </c>
      <c r="I17" s="197">
        <f t="shared" si="6"/>
        <v>-6.3654199900137209E-2</v>
      </c>
      <c r="J17" s="196">
        <f t="shared" si="7"/>
        <v>2.4028183765945423E-2</v>
      </c>
      <c r="K17" s="198">
        <f t="shared" si="8"/>
        <v>1</v>
      </c>
      <c r="L17" s="195">
        <v>392340</v>
      </c>
      <c r="M17" s="195">
        <v>127646</v>
      </c>
      <c r="N17" s="195">
        <v>97107</v>
      </c>
      <c r="O17" s="195">
        <v>293429</v>
      </c>
      <c r="P17" s="195">
        <v>347829</v>
      </c>
      <c r="Q17" s="196">
        <f t="shared" si="9"/>
        <v>0.18539408170289917</v>
      </c>
      <c r="R17" s="197">
        <f t="shared" si="10"/>
        <v>-0.11345006881786202</v>
      </c>
      <c r="S17" s="196">
        <f t="shared" si="11"/>
        <v>2.0338576911827631E-2</v>
      </c>
      <c r="T17" s="198">
        <f t="shared" si="12"/>
        <v>0.22984224277722493</v>
      </c>
      <c r="U17" s="195">
        <v>675578</v>
      </c>
      <c r="V17" s="195">
        <v>645089</v>
      </c>
      <c r="W17" s="195">
        <v>243980</v>
      </c>
      <c r="X17" s="195">
        <v>219116</v>
      </c>
      <c r="Y17" s="195">
        <v>612968</v>
      </c>
      <c r="Z17" s="195">
        <v>680164</v>
      </c>
      <c r="AA17" s="196">
        <f t="shared" si="13"/>
        <v>0.10962399342216878</v>
      </c>
      <c r="AB17" s="197">
        <f t="shared" si="2"/>
        <v>5.4372342420968334E-2</v>
      </c>
      <c r="AC17" s="195">
        <f t="shared" si="3"/>
        <v>67196</v>
      </c>
      <c r="AD17" s="195">
        <f t="shared" si="4"/>
        <v>35075</v>
      </c>
      <c r="AE17" s="196">
        <f t="shared" si="14"/>
        <v>2.9859061021111896E-2</v>
      </c>
      <c r="AF17" s="198">
        <f t="shared" si="0"/>
        <v>0.39913514088764068</v>
      </c>
      <c r="AG17" s="198">
        <f t="shared" ref="AG17:AG36" si="15">Z17/$G17</f>
        <v>0.44944619113509343</v>
      </c>
      <c r="AH17" s="121"/>
    </row>
    <row r="18" spans="1:34" x14ac:dyDescent="0.25">
      <c r="A18" s="1"/>
      <c r="B18" s="194" t="s">
        <v>208</v>
      </c>
      <c r="C18" s="195">
        <v>2304731</v>
      </c>
      <c r="D18" s="195">
        <v>609952</v>
      </c>
      <c r="E18" s="195">
        <v>286043</v>
      </c>
      <c r="F18" s="195">
        <v>2283932</v>
      </c>
      <c r="G18" s="195">
        <v>2748217</v>
      </c>
      <c r="H18" s="196">
        <f t="shared" si="5"/>
        <v>0.20328319757330782</v>
      </c>
      <c r="I18" s="197">
        <f t="shared" si="6"/>
        <v>0.19242419180372883</v>
      </c>
      <c r="J18" s="196">
        <f t="shared" si="7"/>
        <v>4.3635105379429599E-2</v>
      </c>
      <c r="K18" s="198">
        <f t="shared" si="8"/>
        <v>1</v>
      </c>
      <c r="L18" s="195">
        <v>353164</v>
      </c>
      <c r="M18" s="195">
        <v>95379</v>
      </c>
      <c r="N18" s="195">
        <v>37541</v>
      </c>
      <c r="O18" s="195">
        <v>306139</v>
      </c>
      <c r="P18" s="195">
        <v>420338</v>
      </c>
      <c r="Q18" s="196">
        <f t="shared" si="9"/>
        <v>0.37302989818350496</v>
      </c>
      <c r="R18" s="197">
        <f t="shared" si="10"/>
        <v>0.19020624978763401</v>
      </c>
      <c r="S18" s="196">
        <f t="shared" si="11"/>
        <v>2.457838978913145E-2</v>
      </c>
      <c r="T18" s="198">
        <f t="shared" si="12"/>
        <v>0.15294934861402865</v>
      </c>
      <c r="U18" s="195">
        <v>525990</v>
      </c>
      <c r="V18" s="195">
        <v>580921</v>
      </c>
      <c r="W18" s="195">
        <v>169942</v>
      </c>
      <c r="X18" s="195">
        <v>88639</v>
      </c>
      <c r="Y18" s="195">
        <v>699679</v>
      </c>
      <c r="Z18" s="195">
        <v>774139</v>
      </c>
      <c r="AA18" s="196">
        <f t="shared" si="13"/>
        <v>0.10642022984825905</v>
      </c>
      <c r="AB18" s="197">
        <f t="shared" si="2"/>
        <v>0.3326063268499504</v>
      </c>
      <c r="AC18" s="195">
        <f t="shared" si="3"/>
        <v>74460</v>
      </c>
      <c r="AD18" s="195">
        <f t="shared" si="4"/>
        <v>193218</v>
      </c>
      <c r="AE18" s="196">
        <f t="shared" si="14"/>
        <v>3.3984544374331106E-2</v>
      </c>
      <c r="AF18" s="198">
        <f t="shared" si="0"/>
        <v>0.25205587984020694</v>
      </c>
      <c r="AG18" s="198">
        <f t="shared" si="15"/>
        <v>0.28168772698807992</v>
      </c>
      <c r="AH18" s="121"/>
    </row>
    <row r="19" spans="1:34" x14ac:dyDescent="0.25">
      <c r="A19" s="1"/>
      <c r="B19" s="194" t="s">
        <v>230</v>
      </c>
      <c r="C19" s="195">
        <v>889637</v>
      </c>
      <c r="D19" s="195">
        <v>381980</v>
      </c>
      <c r="E19" s="195">
        <v>601864</v>
      </c>
      <c r="F19" s="195">
        <v>1202728</v>
      </c>
      <c r="G19" s="195">
        <v>1459432</v>
      </c>
      <c r="H19" s="196">
        <f t="shared" si="5"/>
        <v>0.21343479157382217</v>
      </c>
      <c r="I19" s="197">
        <f t="shared" si="6"/>
        <v>0.64048033074163957</v>
      </c>
      <c r="J19" s="196">
        <f t="shared" si="7"/>
        <v>2.3172285563371343E-2</v>
      </c>
      <c r="K19" s="198">
        <f t="shared" si="8"/>
        <v>1</v>
      </c>
      <c r="L19" s="195">
        <v>210630</v>
      </c>
      <c r="M19" s="195">
        <v>76761</v>
      </c>
      <c r="N19" s="195">
        <v>108019</v>
      </c>
      <c r="O19" s="195">
        <v>279594</v>
      </c>
      <c r="P19" s="195">
        <v>356990</v>
      </c>
      <c r="Q19" s="196">
        <f t="shared" si="9"/>
        <v>0.27681566843351435</v>
      </c>
      <c r="R19" s="197">
        <f t="shared" si="10"/>
        <v>0.69486777761952245</v>
      </c>
      <c r="S19" s="196">
        <f t="shared" si="11"/>
        <v>2.087424732196955E-2</v>
      </c>
      <c r="T19" s="198">
        <f t="shared" si="12"/>
        <v>0.244608861529691</v>
      </c>
      <c r="U19" s="195">
        <v>289266</v>
      </c>
      <c r="V19" s="195">
        <v>254040</v>
      </c>
      <c r="W19" s="195">
        <v>140494</v>
      </c>
      <c r="X19" s="195">
        <v>236770</v>
      </c>
      <c r="Y19" s="195">
        <v>434554</v>
      </c>
      <c r="Z19" s="195">
        <v>501939</v>
      </c>
      <c r="AA19" s="196">
        <f t="shared" si="13"/>
        <v>0.15506703424660695</v>
      </c>
      <c r="AB19" s="197">
        <f t="shared" si="2"/>
        <v>0.97582664147378373</v>
      </c>
      <c r="AC19" s="195">
        <f t="shared" si="3"/>
        <v>67385</v>
      </c>
      <c r="AD19" s="195">
        <f t="shared" si="4"/>
        <v>247899</v>
      </c>
      <c r="AE19" s="196">
        <f t="shared" si="14"/>
        <v>2.2035019833269453E-2</v>
      </c>
      <c r="AF19" s="198">
        <f t="shared" si="0"/>
        <v>0.28555467005081847</v>
      </c>
      <c r="AG19" s="198">
        <f t="shared" si="15"/>
        <v>0.34392763760147782</v>
      </c>
      <c r="AH19" s="121"/>
    </row>
    <row r="20" spans="1:34" x14ac:dyDescent="0.25">
      <c r="A20" s="1"/>
      <c r="B20" s="194" t="s">
        <v>220</v>
      </c>
      <c r="C20" s="195">
        <v>1425821</v>
      </c>
      <c r="D20" s="195">
        <v>748561</v>
      </c>
      <c r="E20" s="195">
        <v>210008</v>
      </c>
      <c r="F20" s="195">
        <v>1224417</v>
      </c>
      <c r="G20" s="195">
        <v>1249615</v>
      </c>
      <c r="H20" s="196">
        <f t="shared" si="5"/>
        <v>2.0579590123299463E-2</v>
      </c>
      <c r="I20" s="197">
        <f t="shared" si="6"/>
        <v>-0.12358213268004892</v>
      </c>
      <c r="J20" s="196">
        <f t="shared" si="7"/>
        <v>1.984089400826642E-2</v>
      </c>
      <c r="K20" s="198">
        <f t="shared" si="8"/>
        <v>1</v>
      </c>
      <c r="L20" s="195">
        <v>676537</v>
      </c>
      <c r="M20" s="195">
        <v>343490</v>
      </c>
      <c r="N20" s="195">
        <v>78544</v>
      </c>
      <c r="O20" s="195">
        <v>596044</v>
      </c>
      <c r="P20" s="195">
        <v>551992</v>
      </c>
      <c r="Q20" s="196">
        <f t="shared" si="9"/>
        <v>-7.3907295434565201E-2</v>
      </c>
      <c r="R20" s="197">
        <f t="shared" si="10"/>
        <v>-0.18409192697516918</v>
      </c>
      <c r="S20" s="196">
        <f t="shared" si="11"/>
        <v>3.2276583455415044E-2</v>
      </c>
      <c r="T20" s="198">
        <f t="shared" si="12"/>
        <v>0.44172965273304177</v>
      </c>
      <c r="U20" s="195">
        <v>373875</v>
      </c>
      <c r="V20" s="195">
        <v>401022</v>
      </c>
      <c r="W20" s="195">
        <v>239774</v>
      </c>
      <c r="X20" s="195">
        <v>20849</v>
      </c>
      <c r="Y20" s="195">
        <v>293569</v>
      </c>
      <c r="Z20" s="195">
        <v>354986</v>
      </c>
      <c r="AA20" s="196">
        <f t="shared" si="13"/>
        <v>0.2092080567089849</v>
      </c>
      <c r="AB20" s="197">
        <f t="shared" si="2"/>
        <v>-0.11479669444569129</v>
      </c>
      <c r="AC20" s="195">
        <f t="shared" si="3"/>
        <v>61417</v>
      </c>
      <c r="AD20" s="195">
        <f t="shared" si="4"/>
        <v>-46036</v>
      </c>
      <c r="AE20" s="196">
        <f t="shared" si="14"/>
        <v>1.5583813073965143E-2</v>
      </c>
      <c r="AF20" s="198">
        <f t="shared" si="0"/>
        <v>0.28125690391711161</v>
      </c>
      <c r="AG20" s="198">
        <f t="shared" si="15"/>
        <v>0.2840762954990137</v>
      </c>
      <c r="AH20" s="121"/>
    </row>
    <row r="21" spans="1:34" x14ac:dyDescent="0.25">
      <c r="A21" s="206" t="s">
        <v>187</v>
      </c>
      <c r="B21" s="194" t="s">
        <v>232</v>
      </c>
      <c r="C21" s="195">
        <v>231598</v>
      </c>
      <c r="D21" s="195">
        <v>121259</v>
      </c>
      <c r="E21" s="195">
        <v>68450</v>
      </c>
      <c r="F21" s="195">
        <v>386512</v>
      </c>
      <c r="G21" s="195">
        <v>415745</v>
      </c>
      <c r="H21" s="196">
        <f t="shared" si="5"/>
        <v>7.563283934263354E-2</v>
      </c>
      <c r="I21" s="197">
        <f t="shared" si="6"/>
        <v>0.79511481100873072</v>
      </c>
      <c r="J21" s="196">
        <f t="shared" si="7"/>
        <v>6.6010351023849129E-3</v>
      </c>
      <c r="K21" s="198">
        <f t="shared" si="8"/>
        <v>1</v>
      </c>
      <c r="L21" s="195">
        <v>59520</v>
      </c>
      <c r="M21" s="195">
        <v>42175</v>
      </c>
      <c r="N21" s="195">
        <v>4149</v>
      </c>
      <c r="O21" s="195">
        <v>45692</v>
      </c>
      <c r="P21" s="195">
        <v>59749</v>
      </c>
      <c r="Q21" s="196">
        <f t="shared" si="9"/>
        <v>0.30764685284075988</v>
      </c>
      <c r="R21" s="197">
        <f t="shared" si="10"/>
        <v>3.8474462365591933E-3</v>
      </c>
      <c r="S21" s="196">
        <f t="shared" si="11"/>
        <v>3.4936984320019012E-3</v>
      </c>
      <c r="T21" s="198">
        <f t="shared" si="12"/>
        <v>0.143715498683087</v>
      </c>
      <c r="U21" s="195">
        <v>156854</v>
      </c>
      <c r="V21" s="195">
        <v>170142</v>
      </c>
      <c r="W21" s="195">
        <v>77504</v>
      </c>
      <c r="X21" s="195">
        <v>61693</v>
      </c>
      <c r="Y21" s="195">
        <v>336076</v>
      </c>
      <c r="Z21" s="195">
        <v>349233</v>
      </c>
      <c r="AA21" s="196">
        <f t="shared" si="13"/>
        <v>3.9148882990752032E-2</v>
      </c>
      <c r="AB21" s="197">
        <f t="shared" si="2"/>
        <v>1.0525972423034875</v>
      </c>
      <c r="AC21" s="195">
        <f t="shared" si="3"/>
        <v>13157</v>
      </c>
      <c r="AD21" s="195">
        <f t="shared" si="4"/>
        <v>179091</v>
      </c>
      <c r="AE21" s="196">
        <f t="shared" si="14"/>
        <v>1.5331257546100603E-2</v>
      </c>
      <c r="AF21" s="198">
        <f t="shared" si="0"/>
        <v>0.73464364977245056</v>
      </c>
      <c r="AG21" s="198">
        <f t="shared" si="15"/>
        <v>0.84001731830809756</v>
      </c>
      <c r="AH21" s="121"/>
    </row>
    <row r="22" spans="1:34" x14ac:dyDescent="0.25">
      <c r="A22" s="206" t="s">
        <v>382</v>
      </c>
      <c r="B22" s="194" t="s">
        <v>212</v>
      </c>
      <c r="C22" s="195">
        <v>756956</v>
      </c>
      <c r="D22" s="195">
        <v>267412</v>
      </c>
      <c r="E22" s="195">
        <v>285490</v>
      </c>
      <c r="F22" s="195">
        <v>583322</v>
      </c>
      <c r="G22" s="195">
        <v>713531</v>
      </c>
      <c r="H22" s="196">
        <f t="shared" si="5"/>
        <v>0.22321976541258515</v>
      </c>
      <c r="I22" s="197">
        <f t="shared" si="6"/>
        <v>-5.736793155744857E-2</v>
      </c>
      <c r="J22" s="196">
        <f t="shared" si="7"/>
        <v>1.1329163736520726E-2</v>
      </c>
      <c r="K22" s="198">
        <f t="shared" si="8"/>
        <v>1</v>
      </c>
      <c r="L22" s="195">
        <v>313954</v>
      </c>
      <c r="M22" s="195">
        <v>103012</v>
      </c>
      <c r="N22" s="195">
        <v>94706</v>
      </c>
      <c r="O22" s="195">
        <v>212238</v>
      </c>
      <c r="P22" s="195">
        <v>262195</v>
      </c>
      <c r="Q22" s="196">
        <f t="shared" si="9"/>
        <v>0.2353819768373242</v>
      </c>
      <c r="R22" s="197">
        <f t="shared" si="10"/>
        <v>-0.16486173133643778</v>
      </c>
      <c r="S22" s="196">
        <f t="shared" si="11"/>
        <v>1.5331306973819452E-2</v>
      </c>
      <c r="T22" s="198">
        <f t="shared" si="12"/>
        <v>0.36746125956685832</v>
      </c>
      <c r="U22" s="195">
        <v>217772</v>
      </c>
      <c r="V22" s="195">
        <v>188270</v>
      </c>
      <c r="W22" s="195">
        <v>76181</v>
      </c>
      <c r="X22" s="195">
        <v>98621</v>
      </c>
      <c r="Y22" s="195">
        <v>185747</v>
      </c>
      <c r="Z22" s="195">
        <v>220989</v>
      </c>
      <c r="AA22" s="196">
        <f t="shared" si="13"/>
        <v>0.189731193505144</v>
      </c>
      <c r="AB22" s="197">
        <f t="shared" si="2"/>
        <v>0.17378764540287883</v>
      </c>
      <c r="AC22" s="195">
        <f t="shared" si="3"/>
        <v>35242</v>
      </c>
      <c r="AD22" s="195">
        <f t="shared" si="4"/>
        <v>32719</v>
      </c>
      <c r="AE22" s="196">
        <f t="shared" si="14"/>
        <v>9.7013720749620624E-3</v>
      </c>
      <c r="AF22" s="198">
        <f t="shared" si="0"/>
        <v>0.24871987275350219</v>
      </c>
      <c r="AG22" s="198">
        <f t="shared" si="15"/>
        <v>0.30971184153176246</v>
      </c>
      <c r="AH22" s="121"/>
    </row>
    <row r="23" spans="1:34" x14ac:dyDescent="0.25">
      <c r="A23" s="206" t="s">
        <v>383</v>
      </c>
      <c r="B23" s="194" t="s">
        <v>226</v>
      </c>
      <c r="C23" s="195">
        <v>2579092</v>
      </c>
      <c r="D23" s="195">
        <v>1475741</v>
      </c>
      <c r="E23" s="195">
        <v>196421</v>
      </c>
      <c r="F23" s="195">
        <v>1142986</v>
      </c>
      <c r="G23" s="195">
        <v>1559283</v>
      </c>
      <c r="H23" s="196">
        <f t="shared" si="5"/>
        <v>0.36421880932924822</v>
      </c>
      <c r="I23" s="197">
        <f t="shared" si="6"/>
        <v>-0.39541396739627743</v>
      </c>
      <c r="J23" s="196">
        <f t="shared" si="7"/>
        <v>2.4757680351061479E-2</v>
      </c>
      <c r="K23" s="198">
        <f t="shared" si="8"/>
        <v>1</v>
      </c>
      <c r="L23" s="195">
        <v>1700555</v>
      </c>
      <c r="M23" s="195">
        <v>949105</v>
      </c>
      <c r="N23" s="195">
        <v>120292</v>
      </c>
      <c r="O23" s="195">
        <v>751238</v>
      </c>
      <c r="P23" s="195">
        <v>1050904</v>
      </c>
      <c r="Q23" s="196">
        <f t="shared" si="9"/>
        <v>0.39889622196960217</v>
      </c>
      <c r="R23" s="197">
        <f t="shared" si="10"/>
        <v>-0.38202292780886238</v>
      </c>
      <c r="S23" s="196">
        <f t="shared" si="11"/>
        <v>6.1449424375044366E-2</v>
      </c>
      <c r="T23" s="198">
        <f t="shared" si="12"/>
        <v>0.67396617547937099</v>
      </c>
      <c r="U23" s="195">
        <v>600233</v>
      </c>
      <c r="V23" s="195">
        <v>507104</v>
      </c>
      <c r="W23" s="195">
        <v>338799</v>
      </c>
      <c r="X23" s="195">
        <v>24063</v>
      </c>
      <c r="Y23" s="195">
        <v>216658</v>
      </c>
      <c r="Z23" s="195">
        <v>317887</v>
      </c>
      <c r="AA23" s="196">
        <f t="shared" si="13"/>
        <v>0.46722945840910568</v>
      </c>
      <c r="AB23" s="197">
        <f t="shared" si="2"/>
        <v>-0.37313253297154036</v>
      </c>
      <c r="AC23" s="195">
        <f t="shared" si="3"/>
        <v>101229</v>
      </c>
      <c r="AD23" s="195">
        <f t="shared" si="4"/>
        <v>-189217</v>
      </c>
      <c r="AE23" s="196">
        <f t="shared" si="14"/>
        <v>1.3955174532639477E-2</v>
      </c>
      <c r="AF23" s="198">
        <f t="shared" si="0"/>
        <v>0.19662113643096096</v>
      </c>
      <c r="AG23" s="198">
        <f t="shared" si="15"/>
        <v>0.20386741855070567</v>
      </c>
      <c r="AH23" s="121"/>
    </row>
    <row r="24" spans="1:34" x14ac:dyDescent="0.25">
      <c r="A24" s="206" t="s">
        <v>195</v>
      </c>
      <c r="B24" s="194" t="s">
        <v>384</v>
      </c>
      <c r="C24" s="195">
        <v>115666</v>
      </c>
      <c r="D24" s="195">
        <v>36551</v>
      </c>
      <c r="E24" s="195">
        <v>40294</v>
      </c>
      <c r="F24" s="195">
        <v>142094</v>
      </c>
      <c r="G24" s="195">
        <v>170426</v>
      </c>
      <c r="H24" s="196">
        <f t="shared" si="5"/>
        <v>0.19938913676861802</v>
      </c>
      <c r="I24" s="197">
        <f t="shared" si="6"/>
        <v>0.47343212352808939</v>
      </c>
      <c r="J24" s="196">
        <f t="shared" si="7"/>
        <v>2.7059567964955711E-3</v>
      </c>
      <c r="K24" s="198">
        <f t="shared" si="8"/>
        <v>1</v>
      </c>
      <c r="L24" s="195">
        <v>31245</v>
      </c>
      <c r="M24" s="195">
        <v>9567</v>
      </c>
      <c r="N24" s="195">
        <v>12172</v>
      </c>
      <c r="O24" s="195">
        <v>31260</v>
      </c>
      <c r="P24" s="195">
        <v>39888</v>
      </c>
      <c r="Q24" s="196">
        <f t="shared" si="9"/>
        <v>0.27600767754318611</v>
      </c>
      <c r="R24" s="197">
        <f t="shared" si="10"/>
        <v>0.27662025924147859</v>
      </c>
      <c r="S24" s="196">
        <f t="shared" si="11"/>
        <v>2.3323677895143321E-3</v>
      </c>
      <c r="T24" s="198">
        <f t="shared" si="12"/>
        <v>0.23404879537159823</v>
      </c>
      <c r="U24" s="195">
        <v>60045</v>
      </c>
      <c r="V24" s="195">
        <v>57847</v>
      </c>
      <c r="W24" s="195">
        <v>18435</v>
      </c>
      <c r="X24" s="195">
        <v>19301</v>
      </c>
      <c r="Y24" s="195">
        <v>86414</v>
      </c>
      <c r="Z24" s="195">
        <v>104150</v>
      </c>
      <c r="AA24" s="196">
        <f t="shared" si="13"/>
        <v>0.20524452056379761</v>
      </c>
      <c r="AB24" s="197">
        <f t="shared" si="2"/>
        <v>0.80043908932183183</v>
      </c>
      <c r="AC24" s="195">
        <f t="shared" si="3"/>
        <v>17736</v>
      </c>
      <c r="AD24" s="195">
        <f t="shared" si="4"/>
        <v>46303</v>
      </c>
      <c r="AE24" s="196">
        <f t="shared" si="14"/>
        <v>4.5721637801306803E-3</v>
      </c>
      <c r="AF24" s="198">
        <f t="shared" si="0"/>
        <v>0.50012103816160325</v>
      </c>
      <c r="AG24" s="198">
        <f t="shared" si="15"/>
        <v>0.61111567483834628</v>
      </c>
      <c r="AH24" s="121"/>
    </row>
    <row r="25" spans="1:34" x14ac:dyDescent="0.25">
      <c r="A25" s="206" t="s">
        <v>191</v>
      </c>
      <c r="B25" s="194" t="s">
        <v>222</v>
      </c>
      <c r="C25" s="195">
        <v>1023406</v>
      </c>
      <c r="D25" s="195">
        <v>699428</v>
      </c>
      <c r="E25" s="195">
        <v>10442</v>
      </c>
      <c r="F25" s="195">
        <v>529373</v>
      </c>
      <c r="G25" s="195">
        <v>742861</v>
      </c>
      <c r="H25" s="196">
        <f t="shared" si="5"/>
        <v>0.40328464050867718</v>
      </c>
      <c r="I25" s="197">
        <f t="shared" si="6"/>
        <v>-0.27412874264954479</v>
      </c>
      <c r="J25" s="196">
        <f t="shared" si="7"/>
        <v>1.1794853906102921E-2</v>
      </c>
      <c r="K25" s="198">
        <f t="shared" si="8"/>
        <v>1</v>
      </c>
      <c r="L25" s="195">
        <v>550859</v>
      </c>
      <c r="M25" s="195">
        <v>345777</v>
      </c>
      <c r="N25" s="195">
        <v>6400</v>
      </c>
      <c r="O25" s="195">
        <v>265584</v>
      </c>
      <c r="P25" s="195">
        <v>369746</v>
      </c>
      <c r="Q25" s="196">
        <f t="shared" si="9"/>
        <v>0.39219983131513936</v>
      </c>
      <c r="R25" s="197">
        <f t="shared" si="10"/>
        <v>-0.32878286458059136</v>
      </c>
      <c r="S25" s="196">
        <f t="shared" si="11"/>
        <v>2.1620127875595824E-2</v>
      </c>
      <c r="T25" s="198">
        <f t="shared" si="12"/>
        <v>0.49773241562014964</v>
      </c>
      <c r="U25" s="195">
        <v>409805</v>
      </c>
      <c r="V25" s="195">
        <v>396579</v>
      </c>
      <c r="W25" s="195">
        <v>292862</v>
      </c>
      <c r="X25" s="195">
        <v>2827</v>
      </c>
      <c r="Y25" s="195">
        <v>218610</v>
      </c>
      <c r="Z25" s="195">
        <v>310090</v>
      </c>
      <c r="AA25" s="196">
        <f t="shared" si="13"/>
        <v>0.41846210145921958</v>
      </c>
      <c r="AB25" s="197">
        <f t="shared" si="2"/>
        <v>-0.21808769501158665</v>
      </c>
      <c r="AC25" s="195">
        <f t="shared" si="3"/>
        <v>91480</v>
      </c>
      <c r="AD25" s="195">
        <f t="shared" si="4"/>
        <v>-86489</v>
      </c>
      <c r="AE25" s="196">
        <f t="shared" si="14"/>
        <v>1.3612887821226332E-2</v>
      </c>
      <c r="AF25" s="198">
        <f t="shared" si="0"/>
        <v>0.38750896516143152</v>
      </c>
      <c r="AG25" s="198">
        <f t="shared" si="15"/>
        <v>0.41742667874609113</v>
      </c>
      <c r="AH25" s="121"/>
    </row>
    <row r="26" spans="1:34" x14ac:dyDescent="0.25">
      <c r="A26" s="206" t="s">
        <v>204</v>
      </c>
      <c r="B26" s="194" t="s">
        <v>245</v>
      </c>
      <c r="C26" s="195">
        <v>124939</v>
      </c>
      <c r="D26" s="195">
        <v>45405</v>
      </c>
      <c r="E26" s="195">
        <v>67611</v>
      </c>
      <c r="F26" s="195">
        <v>193509</v>
      </c>
      <c r="G26" s="195">
        <v>250899</v>
      </c>
      <c r="H26" s="196">
        <f t="shared" si="5"/>
        <v>0.29657535308435268</v>
      </c>
      <c r="I26" s="197">
        <f t="shared" si="6"/>
        <v>1.0081719879301101</v>
      </c>
      <c r="J26" s="196">
        <f t="shared" si="7"/>
        <v>3.9836753446301758E-3</v>
      </c>
      <c r="K26" s="198">
        <f t="shared" si="8"/>
        <v>1</v>
      </c>
      <c r="L26" s="195">
        <v>29451</v>
      </c>
      <c r="M26" s="195">
        <v>8018</v>
      </c>
      <c r="N26" s="195">
        <v>11807</v>
      </c>
      <c r="O26" s="195">
        <v>35099</v>
      </c>
      <c r="P26" s="195">
        <v>51057</v>
      </c>
      <c r="Q26" s="196">
        <f t="shared" si="9"/>
        <v>0.45465682782985262</v>
      </c>
      <c r="R26" s="197">
        <f t="shared" si="10"/>
        <v>0.73362534379138222</v>
      </c>
      <c r="S26" s="196">
        <f t="shared" si="11"/>
        <v>2.985451820829153E-3</v>
      </c>
      <c r="T26" s="198">
        <f t="shared" si="12"/>
        <v>0.20349622756567384</v>
      </c>
      <c r="U26" s="195">
        <v>67804</v>
      </c>
      <c r="V26" s="195">
        <v>74167</v>
      </c>
      <c r="W26" s="195">
        <v>28256</v>
      </c>
      <c r="X26" s="195">
        <v>46422</v>
      </c>
      <c r="Y26" s="195">
        <v>122238</v>
      </c>
      <c r="Z26" s="195">
        <v>154373</v>
      </c>
      <c r="AA26" s="196">
        <f t="shared" si="13"/>
        <v>0.26288879071974347</v>
      </c>
      <c r="AB26" s="197">
        <f t="shared" si="2"/>
        <v>1.0814243531489747</v>
      </c>
      <c r="AC26" s="195">
        <f t="shared" si="3"/>
        <v>32135</v>
      </c>
      <c r="AD26" s="195">
        <f t="shared" si="4"/>
        <v>80206</v>
      </c>
      <c r="AE26" s="196">
        <f t="shared" si="14"/>
        <v>6.7769432475286943E-3</v>
      </c>
      <c r="AF26" s="198">
        <f t="shared" si="0"/>
        <v>0.59362568933639615</v>
      </c>
      <c r="AG26" s="198">
        <f t="shared" si="15"/>
        <v>0.61527945507953397</v>
      </c>
      <c r="AH26" s="121"/>
    </row>
    <row r="27" spans="1:34" x14ac:dyDescent="0.25">
      <c r="A27" s="206" t="s">
        <v>212</v>
      </c>
      <c r="B27" s="194" t="s">
        <v>236</v>
      </c>
      <c r="C27" s="195">
        <v>90078</v>
      </c>
      <c r="D27" s="195">
        <v>30705</v>
      </c>
      <c r="E27" s="195">
        <v>60259</v>
      </c>
      <c r="F27" s="195">
        <v>139885</v>
      </c>
      <c r="G27" s="195">
        <v>156858</v>
      </c>
      <c r="H27" s="196">
        <f t="shared" si="5"/>
        <v>0.1213353826357364</v>
      </c>
      <c r="I27" s="197">
        <f t="shared" si="6"/>
        <v>0.7413574901751816</v>
      </c>
      <c r="J27" s="196">
        <f t="shared" si="7"/>
        <v>2.4905294449479674E-3</v>
      </c>
      <c r="K27" s="198">
        <f t="shared" si="8"/>
        <v>1</v>
      </c>
      <c r="L27" s="195">
        <v>18865</v>
      </c>
      <c r="M27" s="195">
        <v>4739</v>
      </c>
      <c r="N27" s="195">
        <v>5043</v>
      </c>
      <c r="O27" s="195">
        <v>18313</v>
      </c>
      <c r="P27" s="195">
        <v>28121</v>
      </c>
      <c r="Q27" s="196">
        <f t="shared" si="9"/>
        <v>0.53557582045541419</v>
      </c>
      <c r="R27" s="197">
        <f t="shared" si="10"/>
        <v>0.49064404982772336</v>
      </c>
      <c r="S27" s="196">
        <f t="shared" si="11"/>
        <v>1.6443169526908477E-3</v>
      </c>
      <c r="T27" s="198">
        <f t="shared" si="12"/>
        <v>0.17927679812314323</v>
      </c>
      <c r="U27" s="195">
        <v>47059</v>
      </c>
      <c r="V27" s="195">
        <v>46787</v>
      </c>
      <c r="W27" s="195">
        <v>20778</v>
      </c>
      <c r="X27" s="195">
        <v>50194</v>
      </c>
      <c r="Y27" s="195">
        <v>99052</v>
      </c>
      <c r="Z27" s="195">
        <v>101256</v>
      </c>
      <c r="AA27" s="196">
        <f t="shared" si="13"/>
        <v>2.2250938900779449E-2</v>
      </c>
      <c r="AB27" s="197">
        <f t="shared" si="2"/>
        <v>1.1641909077307799</v>
      </c>
      <c r="AC27" s="195">
        <f t="shared" si="3"/>
        <v>2204</v>
      </c>
      <c r="AD27" s="195">
        <f t="shared" si="4"/>
        <v>54469</v>
      </c>
      <c r="AE27" s="196">
        <f t="shared" si="14"/>
        <v>4.4451177697639186E-3</v>
      </c>
      <c r="AF27" s="198">
        <f t="shared" si="0"/>
        <v>0.51940540420524439</v>
      </c>
      <c r="AG27" s="198">
        <f t="shared" si="15"/>
        <v>0.64552652717744707</v>
      </c>
      <c r="AH27" s="121"/>
    </row>
    <row r="28" spans="1:34" x14ac:dyDescent="0.25">
      <c r="A28" s="206" t="s">
        <v>208</v>
      </c>
      <c r="B28" s="194" t="s">
        <v>224</v>
      </c>
      <c r="C28" s="195">
        <v>1979207</v>
      </c>
      <c r="D28" s="195">
        <v>1053279</v>
      </c>
      <c r="E28" s="195">
        <v>31458</v>
      </c>
      <c r="F28" s="195">
        <v>909083</v>
      </c>
      <c r="G28" s="195">
        <v>1361684</v>
      </c>
      <c r="H28" s="196">
        <f t="shared" si="5"/>
        <v>0.49786543142925344</v>
      </c>
      <c r="I28" s="197">
        <f t="shared" si="6"/>
        <v>-0.31200526271380402</v>
      </c>
      <c r="J28" s="196">
        <f t="shared" si="7"/>
        <v>2.1620281380066865E-2</v>
      </c>
      <c r="K28" s="198">
        <f t="shared" si="8"/>
        <v>1</v>
      </c>
      <c r="L28" s="195">
        <v>1539682</v>
      </c>
      <c r="M28" s="195">
        <v>801608</v>
      </c>
      <c r="N28" s="195">
        <v>26159</v>
      </c>
      <c r="O28" s="195">
        <v>717327</v>
      </c>
      <c r="P28" s="195">
        <v>1036395</v>
      </c>
      <c r="Q28" s="196">
        <f t="shared" si="9"/>
        <v>0.44480132491876101</v>
      </c>
      <c r="R28" s="197">
        <f t="shared" si="10"/>
        <v>-0.32687723828686699</v>
      </c>
      <c r="S28" s="196">
        <f t="shared" si="11"/>
        <v>6.0601040794567441E-2</v>
      </c>
      <c r="T28" s="198">
        <f t="shared" si="12"/>
        <v>0.7611127104379577</v>
      </c>
      <c r="U28" s="195">
        <v>317117</v>
      </c>
      <c r="V28" s="195">
        <v>344119</v>
      </c>
      <c r="W28" s="195">
        <v>183714</v>
      </c>
      <c r="X28" s="195">
        <v>2135</v>
      </c>
      <c r="Y28" s="195">
        <v>145372</v>
      </c>
      <c r="Z28" s="195">
        <v>258127</v>
      </c>
      <c r="AA28" s="196">
        <f t="shared" si="13"/>
        <v>0.77563079547643277</v>
      </c>
      <c r="AB28" s="197">
        <f t="shared" si="2"/>
        <v>-0.24989029957659992</v>
      </c>
      <c r="AC28" s="195">
        <f t="shared" si="3"/>
        <v>112755</v>
      </c>
      <c r="AD28" s="195">
        <f t="shared" si="4"/>
        <v>-85992</v>
      </c>
      <c r="AE28" s="196">
        <f t="shared" si="14"/>
        <v>1.1331722708341738E-2</v>
      </c>
      <c r="AF28" s="198">
        <f t="shared" si="0"/>
        <v>0.17386710940290734</v>
      </c>
      <c r="AG28" s="198">
        <f t="shared" si="15"/>
        <v>0.18956453920292815</v>
      </c>
      <c r="AH28" s="121"/>
    </row>
    <row r="29" spans="1:34" x14ac:dyDescent="0.25">
      <c r="A29" s="206" t="s">
        <v>216</v>
      </c>
      <c r="B29" s="194" t="s">
        <v>216</v>
      </c>
      <c r="C29" s="195">
        <v>472903</v>
      </c>
      <c r="D29" s="195">
        <v>183284</v>
      </c>
      <c r="E29" s="195">
        <v>95458</v>
      </c>
      <c r="F29" s="195">
        <v>368078</v>
      </c>
      <c r="G29" s="195">
        <v>419234</v>
      </c>
      <c r="H29" s="196">
        <f t="shared" si="5"/>
        <v>0.13898141154863919</v>
      </c>
      <c r="I29" s="197">
        <f t="shared" si="6"/>
        <v>-0.11348838979663911</v>
      </c>
      <c r="J29" s="196">
        <f t="shared" si="7"/>
        <v>6.6564320680061982E-3</v>
      </c>
      <c r="K29" s="198">
        <f t="shared" si="8"/>
        <v>1</v>
      </c>
      <c r="L29" s="195">
        <v>184048</v>
      </c>
      <c r="M29" s="195">
        <v>69331</v>
      </c>
      <c r="N29" s="195">
        <v>28736</v>
      </c>
      <c r="O29" s="195">
        <v>141952</v>
      </c>
      <c r="P29" s="195">
        <v>158393</v>
      </c>
      <c r="Q29" s="196">
        <f t="shared" si="9"/>
        <v>0.11582084084761046</v>
      </c>
      <c r="R29" s="197">
        <f t="shared" si="10"/>
        <v>-0.13939298443884207</v>
      </c>
      <c r="S29" s="196">
        <f t="shared" si="11"/>
        <v>9.2617010450397018E-3</v>
      </c>
      <c r="T29" s="198">
        <f t="shared" si="12"/>
        <v>0.377815253533826</v>
      </c>
      <c r="U29" s="195">
        <v>174337</v>
      </c>
      <c r="V29" s="195">
        <v>169288</v>
      </c>
      <c r="W29" s="195">
        <v>70050</v>
      </c>
      <c r="X29" s="195">
        <v>38391</v>
      </c>
      <c r="Y29" s="195">
        <v>132322</v>
      </c>
      <c r="Z29" s="195">
        <v>154794</v>
      </c>
      <c r="AA29" s="196">
        <f t="shared" si="13"/>
        <v>0.16982814649113531</v>
      </c>
      <c r="AB29" s="197">
        <f t="shared" si="2"/>
        <v>-8.5617409385189691E-2</v>
      </c>
      <c r="AC29" s="195">
        <f t="shared" si="3"/>
        <v>22472</v>
      </c>
      <c r="AD29" s="195">
        <f t="shared" si="4"/>
        <v>-14494</v>
      </c>
      <c r="AE29" s="196">
        <f t="shared" si="14"/>
        <v>6.795425061752746E-3</v>
      </c>
      <c r="AF29" s="198">
        <f t="shared" si="0"/>
        <v>0.35797616001590177</v>
      </c>
      <c r="AG29" s="198">
        <f t="shared" si="15"/>
        <v>0.36923054904897978</v>
      </c>
      <c r="AH29" s="121"/>
    </row>
    <row r="30" spans="1:34" x14ac:dyDescent="0.25">
      <c r="A30" s="206" t="s">
        <v>384</v>
      </c>
      <c r="B30" s="194" t="s">
        <v>242</v>
      </c>
      <c r="C30" s="195">
        <v>130152</v>
      </c>
      <c r="D30" s="195">
        <v>45762</v>
      </c>
      <c r="E30" s="195">
        <v>180716</v>
      </c>
      <c r="F30" s="195">
        <v>287492</v>
      </c>
      <c r="G30" s="195">
        <v>319034</v>
      </c>
      <c r="H30" s="196">
        <f t="shared" si="5"/>
        <v>0.10971435726907175</v>
      </c>
      <c r="I30" s="197">
        <f t="shared" si="6"/>
        <v>1.4512416251767166</v>
      </c>
      <c r="J30" s="196">
        <f>G30/G$7</f>
        <v>5.0654959959933812E-3</v>
      </c>
      <c r="K30" s="198">
        <f t="shared" si="8"/>
        <v>1</v>
      </c>
      <c r="L30" s="195">
        <v>37608</v>
      </c>
      <c r="M30" s="195">
        <v>11617</v>
      </c>
      <c r="N30" s="195">
        <v>38490</v>
      </c>
      <c r="O30" s="195">
        <v>59691</v>
      </c>
      <c r="P30" s="195">
        <v>63948</v>
      </c>
      <c r="Q30" s="196">
        <f t="shared" si="9"/>
        <v>7.1317284012665239E-2</v>
      </c>
      <c r="R30" s="197">
        <f t="shared" si="10"/>
        <v>0.70038289725590297</v>
      </c>
      <c r="S30" s="196">
        <f>P30/P$7</f>
        <v>3.7392262185083863E-3</v>
      </c>
      <c r="T30" s="198">
        <f t="shared" si="12"/>
        <v>0.20044258605665854</v>
      </c>
      <c r="U30" s="195">
        <v>43656</v>
      </c>
      <c r="V30" s="195">
        <v>40787</v>
      </c>
      <c r="W30" s="195">
        <v>18848</v>
      </c>
      <c r="X30" s="195">
        <v>91693</v>
      </c>
      <c r="Y30" s="195">
        <v>130832</v>
      </c>
      <c r="Z30" s="195">
        <v>137596</v>
      </c>
      <c r="AA30" s="196">
        <f t="shared" si="13"/>
        <v>5.1699889935184151E-2</v>
      </c>
      <c r="AB30" s="197">
        <f t="shared" si="2"/>
        <v>2.3735258783435897</v>
      </c>
      <c r="AC30" s="195">
        <f t="shared" si="3"/>
        <v>6764</v>
      </c>
      <c r="AD30" s="195">
        <f t="shared" si="4"/>
        <v>96809</v>
      </c>
      <c r="AE30" s="196">
        <f t="shared" si="14"/>
        <v>6.0404363657307831E-3</v>
      </c>
      <c r="AF30" s="198">
        <f t="shared" si="0"/>
        <v>0.31337974061097795</v>
      </c>
      <c r="AG30" s="198">
        <f t="shared" si="15"/>
        <v>0.43128945504240929</v>
      </c>
      <c r="AH30" s="121"/>
    </row>
    <row r="31" spans="1:34" x14ac:dyDescent="0.25">
      <c r="A31" s="206" t="s">
        <v>224</v>
      </c>
      <c r="B31" s="194" t="s">
        <v>228</v>
      </c>
      <c r="C31" s="195">
        <v>195795</v>
      </c>
      <c r="D31" s="195">
        <v>26264</v>
      </c>
      <c r="E31" s="195">
        <v>66324</v>
      </c>
      <c r="F31" s="195">
        <v>219007</v>
      </c>
      <c r="G31" s="195">
        <v>289258</v>
      </c>
      <c r="H31" s="196">
        <f t="shared" si="5"/>
        <v>0.32077056897724732</v>
      </c>
      <c r="I31" s="197">
        <f t="shared" si="6"/>
        <v>0.47735131132051389</v>
      </c>
      <c r="J31" s="196">
        <f t="shared" si="7"/>
        <v>4.5927244143541242E-3</v>
      </c>
      <c r="K31" s="198">
        <f t="shared" si="8"/>
        <v>1</v>
      </c>
      <c r="L31" s="195">
        <v>79749</v>
      </c>
      <c r="M31" s="195">
        <v>7731</v>
      </c>
      <c r="N31" s="195">
        <v>22647</v>
      </c>
      <c r="O31" s="195">
        <v>83715</v>
      </c>
      <c r="P31" s="195">
        <v>121586</v>
      </c>
      <c r="Q31" s="196">
        <f t="shared" si="9"/>
        <v>0.45238009914591171</v>
      </c>
      <c r="R31" s="197">
        <f t="shared" si="10"/>
        <v>0.52460845904023867</v>
      </c>
      <c r="S31" s="196">
        <f t="shared" ref="S31:S36" si="16">P31/P$7</f>
        <v>7.1094883186895701E-3</v>
      </c>
      <c r="T31" s="198">
        <f t="shared" si="12"/>
        <v>0.4203375533260964</v>
      </c>
      <c r="U31" s="195">
        <v>47683</v>
      </c>
      <c r="V31" s="195">
        <v>52894</v>
      </c>
      <c r="W31" s="195">
        <v>11675</v>
      </c>
      <c r="X31" s="195">
        <v>29057</v>
      </c>
      <c r="Y31" s="195">
        <v>79291</v>
      </c>
      <c r="Z31" s="195">
        <v>102141</v>
      </c>
      <c r="AA31" s="196">
        <f t="shared" si="13"/>
        <v>0.28817898626578042</v>
      </c>
      <c r="AB31" s="197">
        <f t="shared" si="2"/>
        <v>0.93105078080689685</v>
      </c>
      <c r="AC31" s="195">
        <f t="shared" si="3"/>
        <v>22850</v>
      </c>
      <c r="AD31" s="195">
        <f t="shared" si="4"/>
        <v>49247</v>
      </c>
      <c r="AE31" s="196">
        <f t="shared" si="14"/>
        <v>4.4839690894510585E-3</v>
      </c>
      <c r="AF31" s="198">
        <f t="shared" si="0"/>
        <v>0.27014990168288261</v>
      </c>
      <c r="AG31" s="198">
        <f t="shared" si="15"/>
        <v>0.35311382917672113</v>
      </c>
      <c r="AH31" s="121"/>
    </row>
    <row r="32" spans="1:34" x14ac:dyDescent="0.25">
      <c r="A32" s="206" t="s">
        <v>220</v>
      </c>
      <c r="B32" s="194" t="s">
        <v>238</v>
      </c>
      <c r="C32" s="195">
        <v>86450</v>
      </c>
      <c r="D32" s="195">
        <v>33677</v>
      </c>
      <c r="E32" s="195">
        <v>40356</v>
      </c>
      <c r="F32" s="195">
        <v>127491</v>
      </c>
      <c r="G32" s="195">
        <v>176249</v>
      </c>
      <c r="H32" s="196">
        <f t="shared" si="5"/>
        <v>0.38244268222854938</v>
      </c>
      <c r="I32" s="197">
        <f t="shared" si="6"/>
        <v>1.0387391555812608</v>
      </c>
      <c r="J32" s="196">
        <f t="shared" si="7"/>
        <v>2.7984120933751185E-3</v>
      </c>
      <c r="K32" s="198">
        <f t="shared" si="8"/>
        <v>1</v>
      </c>
      <c r="L32" s="195">
        <v>23225</v>
      </c>
      <c r="M32" s="195">
        <v>7066</v>
      </c>
      <c r="N32" s="195">
        <v>11045</v>
      </c>
      <c r="O32" s="195">
        <v>29435</v>
      </c>
      <c r="P32" s="195">
        <v>32457</v>
      </c>
      <c r="Q32" s="196">
        <f t="shared" si="9"/>
        <v>0.10266689315440791</v>
      </c>
      <c r="R32" s="197">
        <f t="shared" si="10"/>
        <v>0.39750269106566205</v>
      </c>
      <c r="S32" s="196">
        <f t="shared" si="16"/>
        <v>1.8978555290881138E-3</v>
      </c>
      <c r="T32" s="198">
        <f t="shared" si="12"/>
        <v>0.18415423633609268</v>
      </c>
      <c r="U32" s="195">
        <v>43965</v>
      </c>
      <c r="V32" s="195">
        <v>47752</v>
      </c>
      <c r="W32" s="195">
        <v>21243</v>
      </c>
      <c r="X32" s="195">
        <v>26176</v>
      </c>
      <c r="Y32" s="195">
        <v>70370</v>
      </c>
      <c r="Z32" s="195">
        <v>86541</v>
      </c>
      <c r="AA32" s="196">
        <f t="shared" si="13"/>
        <v>0.22979963052437125</v>
      </c>
      <c r="AB32" s="197">
        <f t="shared" si="2"/>
        <v>0.81230105545317466</v>
      </c>
      <c r="AC32" s="195">
        <f t="shared" si="3"/>
        <v>16171</v>
      </c>
      <c r="AD32" s="195">
        <f t="shared" si="4"/>
        <v>38789</v>
      </c>
      <c r="AE32" s="196">
        <f t="shared" si="14"/>
        <v>3.7991322678472316E-3</v>
      </c>
      <c r="AF32" s="198">
        <f t="shared" si="0"/>
        <v>0.55236552920763449</v>
      </c>
      <c r="AG32" s="198">
        <f t="shared" si="15"/>
        <v>0.49101555186128715</v>
      </c>
      <c r="AH32" s="121"/>
    </row>
    <row r="33" spans="1:36" x14ac:dyDescent="0.25">
      <c r="A33" s="206" t="s">
        <v>226</v>
      </c>
      <c r="B33" s="194" t="s">
        <v>234</v>
      </c>
      <c r="C33" s="195">
        <v>62383</v>
      </c>
      <c r="D33" s="195">
        <v>29876</v>
      </c>
      <c r="E33" s="195">
        <v>82108</v>
      </c>
      <c r="F33" s="195">
        <v>94117</v>
      </c>
      <c r="G33" s="195">
        <v>96222</v>
      </c>
      <c r="H33" s="196">
        <f t="shared" si="5"/>
        <v>2.2365778764729116E-2</v>
      </c>
      <c r="I33" s="197">
        <f t="shared" si="6"/>
        <v>0.54243944664411781</v>
      </c>
      <c r="J33" s="196">
        <f t="shared" si="7"/>
        <v>1.5277749572975769E-3</v>
      </c>
      <c r="K33" s="198">
        <f t="shared" si="8"/>
        <v>1</v>
      </c>
      <c r="L33" s="195">
        <v>24756</v>
      </c>
      <c r="M33" s="195">
        <v>10610</v>
      </c>
      <c r="N33" s="195">
        <v>26288</v>
      </c>
      <c r="O33" s="195">
        <v>34796</v>
      </c>
      <c r="P33" s="195">
        <v>35092</v>
      </c>
      <c r="Q33" s="196">
        <f t="shared" si="9"/>
        <v>8.5067249109092025E-3</v>
      </c>
      <c r="R33" s="197">
        <f t="shared" si="10"/>
        <v>0.41751494587170779</v>
      </c>
      <c r="S33" s="196">
        <f t="shared" si="16"/>
        <v>2.0519316704180942E-3</v>
      </c>
      <c r="T33" s="198">
        <f t="shared" si="12"/>
        <v>0.36469830184365321</v>
      </c>
      <c r="U33" s="195">
        <v>16020</v>
      </c>
      <c r="V33" s="195">
        <v>13859</v>
      </c>
      <c r="W33" s="195">
        <v>8369</v>
      </c>
      <c r="X33" s="195">
        <v>19611</v>
      </c>
      <c r="Y33" s="195">
        <v>25317</v>
      </c>
      <c r="Z33" s="195">
        <v>26106</v>
      </c>
      <c r="AA33" s="196">
        <f t="shared" si="13"/>
        <v>3.1164829956155993E-2</v>
      </c>
      <c r="AB33" s="197">
        <f t="shared" si="2"/>
        <v>0.8836856916083411</v>
      </c>
      <c r="AC33" s="195">
        <f t="shared" si="3"/>
        <v>789</v>
      </c>
      <c r="AD33" s="195">
        <f t="shared" si="4"/>
        <v>12247</v>
      </c>
      <c r="AE33" s="196">
        <f t="shared" si="14"/>
        <v>1.146048081076251E-3</v>
      </c>
      <c r="AF33" s="198">
        <f t="shared" si="0"/>
        <v>0.22215988330154049</v>
      </c>
      <c r="AG33" s="198">
        <f t="shared" si="15"/>
        <v>0.27131009540437739</v>
      </c>
      <c r="AH33" s="121"/>
    </row>
    <row r="34" spans="1:36" x14ac:dyDescent="0.25">
      <c r="A34" s="206" t="s">
        <v>222</v>
      </c>
      <c r="B34" s="194" t="s">
        <v>240</v>
      </c>
      <c r="C34" s="195">
        <v>375407</v>
      </c>
      <c r="D34" s="195">
        <v>107699</v>
      </c>
      <c r="E34" s="195">
        <v>32539</v>
      </c>
      <c r="F34" s="195">
        <v>54317</v>
      </c>
      <c r="G34" s="195">
        <v>62692</v>
      </c>
      <c r="H34" s="196">
        <f t="shared" si="5"/>
        <v>0.15418745512454657</v>
      </c>
      <c r="I34" s="197">
        <f t="shared" si="6"/>
        <v>-0.8330025811985392</v>
      </c>
      <c r="J34" s="196">
        <f t="shared" si="7"/>
        <v>9.9539884457712047E-4</v>
      </c>
      <c r="K34" s="198">
        <f t="shared" si="8"/>
        <v>1</v>
      </c>
      <c r="L34" s="195">
        <v>26780</v>
      </c>
      <c r="M34" s="195">
        <v>10923</v>
      </c>
      <c r="N34" s="195">
        <v>7027</v>
      </c>
      <c r="O34" s="195">
        <v>12060</v>
      </c>
      <c r="P34" s="195">
        <v>12487</v>
      </c>
      <c r="Q34" s="196">
        <f t="shared" si="9"/>
        <v>3.5406301824212338E-2</v>
      </c>
      <c r="R34" s="197">
        <f t="shared" si="10"/>
        <v>-0.53371919342793128</v>
      </c>
      <c r="S34" s="196">
        <f t="shared" si="16"/>
        <v>7.3015133843926658E-4</v>
      </c>
      <c r="T34" s="198">
        <f t="shared" si="12"/>
        <v>0.19918011867542909</v>
      </c>
      <c r="U34" s="195">
        <v>286184</v>
      </c>
      <c r="V34" s="195">
        <v>334897</v>
      </c>
      <c r="W34" s="195">
        <v>90601</v>
      </c>
      <c r="X34" s="195">
        <v>21185</v>
      </c>
      <c r="Y34" s="195">
        <v>32718</v>
      </c>
      <c r="Z34" s="195">
        <v>41448</v>
      </c>
      <c r="AA34" s="196">
        <f t="shared" si="13"/>
        <v>0.26682560058683302</v>
      </c>
      <c r="AB34" s="197">
        <f t="shared" si="2"/>
        <v>-0.87623657423028578</v>
      </c>
      <c r="AC34" s="195">
        <f t="shared" si="3"/>
        <v>8730</v>
      </c>
      <c r="AD34" s="195">
        <f t="shared" si="4"/>
        <v>-293449</v>
      </c>
      <c r="AE34" s="196">
        <f t="shared" si="14"/>
        <v>1.8195587552458611E-3</v>
      </c>
      <c r="AF34" s="198">
        <f t="shared" si="0"/>
        <v>0.89209045116367036</v>
      </c>
      <c r="AG34" s="198">
        <f t="shared" si="15"/>
        <v>0.66113698717539715</v>
      </c>
      <c r="AH34" s="121"/>
    </row>
    <row r="35" spans="1:36" x14ac:dyDescent="0.25">
      <c r="A35" s="206" t="s">
        <v>385</v>
      </c>
      <c r="B35" s="194" t="s">
        <v>218</v>
      </c>
      <c r="C35" s="195">
        <v>34354</v>
      </c>
      <c r="D35" s="195">
        <v>17477</v>
      </c>
      <c r="E35" s="195">
        <v>4828</v>
      </c>
      <c r="F35" s="195">
        <v>27995</v>
      </c>
      <c r="G35" s="195">
        <v>38944</v>
      </c>
      <c r="H35" s="196">
        <f t="shared" si="5"/>
        <v>0.39110555456331486</v>
      </c>
      <c r="I35" s="197">
        <f t="shared" si="6"/>
        <v>0.1336088956162309</v>
      </c>
      <c r="J35" s="196">
        <f t="shared" si="7"/>
        <v>6.1833746894677762E-4</v>
      </c>
      <c r="K35" s="198">
        <f t="shared" si="8"/>
        <v>1</v>
      </c>
      <c r="L35" s="195">
        <v>9050</v>
      </c>
      <c r="M35" s="195">
        <v>3138</v>
      </c>
      <c r="N35" s="195">
        <v>1293</v>
      </c>
      <c r="O35" s="195">
        <v>8437</v>
      </c>
      <c r="P35" s="195">
        <v>9535</v>
      </c>
      <c r="Q35" s="196">
        <f t="shared" si="9"/>
        <v>0.13014104539528271</v>
      </c>
      <c r="R35" s="197">
        <f t="shared" si="10"/>
        <v>5.3591160220994416E-2</v>
      </c>
      <c r="S35" s="196">
        <f t="shared" si="16"/>
        <v>5.5753928181455966E-4</v>
      </c>
      <c r="T35" s="198">
        <f t="shared" si="12"/>
        <v>0.244838742810189</v>
      </c>
      <c r="U35" s="195">
        <v>11056</v>
      </c>
      <c r="V35" s="195">
        <v>15443</v>
      </c>
      <c r="W35" s="195">
        <v>9702</v>
      </c>
      <c r="X35" s="195">
        <v>1980</v>
      </c>
      <c r="Y35" s="195">
        <v>12934</v>
      </c>
      <c r="Z35" s="195">
        <v>20057</v>
      </c>
      <c r="AA35" s="196">
        <f t="shared" si="13"/>
        <v>0.55071903510128339</v>
      </c>
      <c r="AB35" s="197">
        <f t="shared" si="2"/>
        <v>0.29877614453150292</v>
      </c>
      <c r="AC35" s="195">
        <f t="shared" si="3"/>
        <v>7123</v>
      </c>
      <c r="AD35" s="195">
        <f t="shared" si="4"/>
        <v>4614</v>
      </c>
      <c r="AE35" s="196">
        <f t="shared" si="14"/>
        <v>8.8049821351974123E-4</v>
      </c>
      <c r="AF35" s="198">
        <f t="shared" si="0"/>
        <v>0.44952552832275716</v>
      </c>
      <c r="AG35" s="198">
        <f t="shared" si="15"/>
        <v>0.51502156943303201</v>
      </c>
      <c r="AH35" s="121"/>
    </row>
    <row r="36" spans="1:36" x14ac:dyDescent="0.25">
      <c r="A36" s="199" t="s">
        <v>386</v>
      </c>
      <c r="B36" s="200" t="s">
        <v>386</v>
      </c>
      <c r="C36" s="201">
        <f>C11-SUM(C12:C35)</f>
        <v>2397838</v>
      </c>
      <c r="D36" s="201">
        <f>D11-SUM(D12:D35)</f>
        <v>851258</v>
      </c>
      <c r="E36" s="201">
        <f>E11-SUM(E12:E35)</f>
        <v>851328</v>
      </c>
      <c r="F36" s="201">
        <f>F11-SUM(F12:F35)</f>
        <v>1988726</v>
      </c>
      <c r="G36" s="201">
        <f>G11-SUM(G12:G35)</f>
        <v>2242987</v>
      </c>
      <c r="H36" s="202">
        <f t="shared" si="5"/>
        <v>0.12785119719860849</v>
      </c>
      <c r="I36" s="203">
        <f t="shared" si="6"/>
        <v>-6.4579425298956772E-2</v>
      </c>
      <c r="J36" s="202">
        <f t="shared" si="7"/>
        <v>3.561326274806198E-2</v>
      </c>
      <c r="K36" s="204">
        <f t="shared" si="8"/>
        <v>1</v>
      </c>
      <c r="L36" s="201">
        <f>L11-SUM(L12:L35)</f>
        <v>610938</v>
      </c>
      <c r="M36" s="201">
        <f>M11-SUM(M12:M35)</f>
        <v>242172</v>
      </c>
      <c r="N36" s="201">
        <f>N11-SUM(N12:N35)</f>
        <v>267819</v>
      </c>
      <c r="O36" s="201">
        <f>O11-SUM(O12:O35)</f>
        <v>523916</v>
      </c>
      <c r="P36" s="201">
        <f>P11-SUM(P12:P35)</f>
        <v>685952</v>
      </c>
      <c r="Q36" s="202">
        <f t="shared" si="9"/>
        <v>0.30927858664366048</v>
      </c>
      <c r="R36" s="203">
        <f t="shared" si="10"/>
        <v>0.12278496344964629</v>
      </c>
      <c r="S36" s="202">
        <f t="shared" si="16"/>
        <v>4.0109615672706961E-2</v>
      </c>
      <c r="T36" s="204">
        <f t="shared" si="12"/>
        <v>0.30582076489966281</v>
      </c>
      <c r="U36" s="201">
        <f t="shared" ref="U36:Z36" si="17">U11-SUM(U12:U35)</f>
        <v>1156989</v>
      </c>
      <c r="V36" s="201">
        <f t="shared" si="17"/>
        <v>1155545</v>
      </c>
      <c r="W36" s="201">
        <f t="shared" si="17"/>
        <v>380850</v>
      </c>
      <c r="X36" s="201">
        <f t="shared" si="17"/>
        <v>400691</v>
      </c>
      <c r="Y36" s="201">
        <f t="shared" si="17"/>
        <v>972622</v>
      </c>
      <c r="Z36" s="201">
        <f t="shared" si="17"/>
        <v>1058489</v>
      </c>
      <c r="AA36" s="202">
        <f t="shared" si="13"/>
        <v>8.8284040459705837E-2</v>
      </c>
      <c r="AB36" s="203">
        <f t="shared" si="2"/>
        <v>-8.3991536461150318E-2</v>
      </c>
      <c r="AC36" s="201">
        <f>Z36-Y36</f>
        <v>85867</v>
      </c>
      <c r="AD36" s="201">
        <f t="shared" si="4"/>
        <v>-97056</v>
      </c>
      <c r="AE36" s="202">
        <f t="shared" si="14"/>
        <v>4.6467451439911121E-2</v>
      </c>
      <c r="AF36" s="204">
        <f t="shared" si="0"/>
        <v>0.48191120501051365</v>
      </c>
      <c r="AG36" s="204">
        <f t="shared" si="15"/>
        <v>0.4719104479874382</v>
      </c>
      <c r="AH36" s="121"/>
    </row>
    <row r="37" spans="1:36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A37" s="121"/>
      <c r="AB37" s="121"/>
      <c r="AH37" s="121"/>
      <c r="AI37" s="121"/>
    </row>
    <row r="38" spans="1:36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2"/>
      <c r="AH38" s="50"/>
      <c r="AI38" s="50"/>
      <c r="AJ38" s="50"/>
    </row>
    <row r="39" spans="1:36" s="184" customFormat="1" ht="75" x14ac:dyDescent="0.25">
      <c r="B39" s="180"/>
      <c r="C39" s="181" t="s">
        <v>529</v>
      </c>
      <c r="D39" s="181" t="s">
        <v>530</v>
      </c>
      <c r="E39" s="181" t="s">
        <v>531</v>
      </c>
      <c r="F39" s="181" t="s">
        <v>532</v>
      </c>
      <c r="G39" s="181" t="s">
        <v>533</v>
      </c>
      <c r="H39" s="182" t="str">
        <f>CONCATENATE("var. ",RIGHT(G39,2),"/",RIGHT(F39,2))</f>
        <v>var. 23/22</v>
      </c>
      <c r="I39" s="182" t="str">
        <f>CONCATENATE("var. ",RIGHT(G39,2),"/",RIGHT(C39,2))</f>
        <v>var. 23/19</v>
      </c>
      <c r="J39" s="182" t="str">
        <f>CONCATENATE("Cuota s/ total lugares de residencia ",RIGHT(G39,4))</f>
        <v>Cuota s/ total lugares de residencia 2023</v>
      </c>
      <c r="K39" s="183" t="str">
        <f>CONCATENATE("cuota s/ Canarias ",RIGHT(G39,4))</f>
        <v>cuota s/ Canarias 2023</v>
      </c>
      <c r="L39" s="181" t="s">
        <v>529</v>
      </c>
      <c r="M39" s="181" t="s">
        <v>530</v>
      </c>
      <c r="N39" s="181" t="s">
        <v>531</v>
      </c>
      <c r="O39" s="181" t="s">
        <v>532</v>
      </c>
      <c r="P39" s="181" t="s">
        <v>533</v>
      </c>
      <c r="Q39" s="182" t="str">
        <f>CONCATENATE("var. ",RIGHT(P39,2),"/",RIGHT(O39,2))</f>
        <v>var. 23/22</v>
      </c>
      <c r="R39" s="182" t="str">
        <f>CONCATENATE("var. ",RIGHT(P39,2),"/",RIGHT(L39,2))</f>
        <v>var. 23/19</v>
      </c>
      <c r="S39" s="182" t="str">
        <f>CONCATENATE("Cuota s/ total lugares de residencia ",RIGHT(P39,4))</f>
        <v>Cuota s/ total lugares de residencia 2023</v>
      </c>
      <c r="T39" s="183" t="str">
        <f>CONCATENATE("cuota s/ Canarias ",RIGHT(P39,4))</f>
        <v>cuota s/ Canarias 2023</v>
      </c>
      <c r="U39" s="181" t="s">
        <v>534</v>
      </c>
      <c r="V39" s="181" t="s">
        <v>529</v>
      </c>
      <c r="W39" s="181" t="s">
        <v>530</v>
      </c>
      <c r="X39" s="181" t="s">
        <v>531</v>
      </c>
      <c r="Y39" s="181" t="s">
        <v>532</v>
      </c>
      <c r="Z39" s="181" t="s">
        <v>533</v>
      </c>
      <c r="AA39" s="182" t="str">
        <f>CONCATENATE("var. ",RIGHT(Z39,2),"/",RIGHT(Y39,2))</f>
        <v>var. 23/22</v>
      </c>
      <c r="AB39" s="182" t="str">
        <f>CONCATENATE("var. ",RIGHT(Z39,2),"/",RIGHT(V39,2))</f>
        <v>var. 23/19</v>
      </c>
      <c r="AC39" s="181" t="str">
        <f>CONCATENATE("dif. ",RIGHT(Z39,2),"/",RIGHT(Y39,2))</f>
        <v>dif. 23/22</v>
      </c>
      <c r="AD39" s="181" t="str">
        <f>CONCATENATE("dif. ",RIGHT(Z39,2),"/",RIGHT(V39,2))</f>
        <v>dif. 23/19</v>
      </c>
      <c r="AE39" s="182" t="str">
        <f>CONCATENATE("Cuota s/ total lugares de residencia ",RIGHT(Z39,4))</f>
        <v>Cuota s/ total lugares de residencia 2023</v>
      </c>
      <c r="AF39" s="183" t="str">
        <f>CONCATENATE("cuota s/ Canarias ",RIGHT(Z39,4))</f>
        <v>cuota s/ Canarias 2023</v>
      </c>
      <c r="AG39" s="183" t="str">
        <f>CONCATENATE("cuota s/ Canarias ",RIGHT(AA39,4))</f>
        <v>cuota s/ Canarias 3/22</v>
      </c>
      <c r="AH39" s="205"/>
      <c r="AI39" s="205"/>
      <c r="AJ39" s="205"/>
    </row>
    <row r="40" spans="1:36" x14ac:dyDescent="0.25">
      <c r="B40" s="185" t="s">
        <v>134</v>
      </c>
      <c r="C40" s="186">
        <v>9532269</v>
      </c>
      <c r="D40" s="186">
        <v>3604809</v>
      </c>
      <c r="E40" s="186">
        <v>3061979</v>
      </c>
      <c r="F40" s="186">
        <v>8884350</v>
      </c>
      <c r="G40" s="186">
        <v>9813673</v>
      </c>
      <c r="H40" s="187">
        <f>IFERROR(G40/F40-1,"-")</f>
        <v>0.10460225002391854</v>
      </c>
      <c r="I40" s="187">
        <f>IFERROR(G40/C40-1,"-")</f>
        <v>2.9521197943532584E-2</v>
      </c>
      <c r="J40" s="187">
        <f t="shared" ref="J40:J69" si="18">G40/G$40</f>
        <v>1</v>
      </c>
      <c r="K40" s="188">
        <f>G40/$G7</f>
        <v>0.1558176284894035</v>
      </c>
      <c r="L40" s="186">
        <v>12267112</v>
      </c>
      <c r="M40" s="186">
        <v>4160476</v>
      </c>
      <c r="N40" s="186">
        <v>2328650</v>
      </c>
      <c r="O40" s="186">
        <v>10995159</v>
      </c>
      <c r="P40" s="186">
        <v>12219164</v>
      </c>
      <c r="Q40" s="187">
        <f>IFERROR(P40/O40-1,"-")</f>
        <v>0.11132217369480513</v>
      </c>
      <c r="R40" s="187">
        <f>IFERROR(P40/L40-1,"-")</f>
        <v>-3.9086624463851027E-3</v>
      </c>
      <c r="S40" s="187">
        <f t="shared" ref="S40:S69" si="19">P40/P$40</f>
        <v>1</v>
      </c>
      <c r="T40" s="188">
        <f>P40/$G7</f>
        <v>0.19401106564311787</v>
      </c>
      <c r="U40" s="186">
        <v>1134743</v>
      </c>
      <c r="V40" s="186">
        <v>1042009</v>
      </c>
      <c r="W40" s="186">
        <v>395905</v>
      </c>
      <c r="X40" s="186">
        <v>271646</v>
      </c>
      <c r="Y40" s="186">
        <v>523512</v>
      </c>
      <c r="Z40" s="186">
        <v>539414</v>
      </c>
      <c r="AA40" s="187">
        <f>IFERROR(Z40/Y40-1,"-")</f>
        <v>3.0375616986812126E-2</v>
      </c>
      <c r="AB40" s="187">
        <f t="shared" ref="AB40:AB69" si="20">IFERROR(Z40/V40-1,"-")</f>
        <v>-0.48233268618601188</v>
      </c>
      <c r="AC40" s="186">
        <f>Z40-Y40</f>
        <v>15902</v>
      </c>
      <c r="AD40" s="186">
        <f>Z40-V40</f>
        <v>-502595</v>
      </c>
      <c r="AE40" s="187">
        <f t="shared" ref="AE40:AE69" si="21">Z40/Z$40</f>
        <v>1</v>
      </c>
      <c r="AF40" s="188">
        <f>Z40/$G7</f>
        <v>8.5646026980910304E-3</v>
      </c>
      <c r="AG40" s="188">
        <f>AA40/$G7</f>
        <v>4.8229206361242178E-10</v>
      </c>
      <c r="AH40" s="50"/>
      <c r="AI40" s="50"/>
      <c r="AJ40" s="50"/>
    </row>
    <row r="41" spans="1:36" x14ac:dyDescent="0.25">
      <c r="B41" s="189" t="s">
        <v>167</v>
      </c>
      <c r="C41" s="190">
        <v>788249</v>
      </c>
      <c r="D41" s="190">
        <v>315825</v>
      </c>
      <c r="E41" s="190">
        <v>581034</v>
      </c>
      <c r="F41" s="190">
        <v>831530</v>
      </c>
      <c r="G41" s="190">
        <v>882842</v>
      </c>
      <c r="H41" s="191">
        <f>IFERROR(G41/F41-1,"-")</f>
        <v>6.1707935973446482E-2</v>
      </c>
      <c r="I41" s="192">
        <f>IFERROR(G41/C41-1,"-")</f>
        <v>0.12000395814013087</v>
      </c>
      <c r="J41" s="191">
        <f t="shared" si="18"/>
        <v>8.9960405242766897E-2</v>
      </c>
      <c r="K41" s="193">
        <f t="shared" ref="K41:K69" si="22">G41/$G8</f>
        <v>0.10963601036301603</v>
      </c>
      <c r="L41" s="190">
        <v>1129563</v>
      </c>
      <c r="M41" s="190">
        <v>492285</v>
      </c>
      <c r="N41" s="190">
        <v>859157</v>
      </c>
      <c r="O41" s="190">
        <v>1319637</v>
      </c>
      <c r="P41" s="190">
        <v>1284010</v>
      </c>
      <c r="Q41" s="191">
        <f>IFERROR(P41/O41-1,"-")</f>
        <v>-2.6997575848509814E-2</v>
      </c>
      <c r="R41" s="192">
        <f>IFERROR(P41/L41-1,"-")</f>
        <v>0.13673163869567251</v>
      </c>
      <c r="S41" s="191">
        <f t="shared" si="19"/>
        <v>0.105081656977515</v>
      </c>
      <c r="T41" s="193">
        <f t="shared" ref="T41:T69" si="23">P41/$G8</f>
        <v>0.15945518412832219</v>
      </c>
      <c r="U41" s="190">
        <v>255195</v>
      </c>
      <c r="V41" s="190">
        <v>254953</v>
      </c>
      <c r="W41" s="190">
        <v>93657</v>
      </c>
      <c r="X41" s="190">
        <v>148780</v>
      </c>
      <c r="Y41" s="190">
        <v>277906</v>
      </c>
      <c r="Z41" s="190">
        <v>214391</v>
      </c>
      <c r="AA41" s="191">
        <f>IFERROR(Z41/Y41-1,"-")</f>
        <v>-0.22854850201147148</v>
      </c>
      <c r="AB41" s="192">
        <f t="shared" si="20"/>
        <v>-0.15909599024133858</v>
      </c>
      <c r="AC41" s="190">
        <f t="shared" ref="AC41:AC68" si="24">Z41-Y41</f>
        <v>-63515</v>
      </c>
      <c r="AD41" s="190">
        <f t="shared" ref="AD41:AD69" si="25">Z41-V41</f>
        <v>-40562</v>
      </c>
      <c r="AE41" s="191">
        <f t="shared" si="21"/>
        <v>0.39745167904429624</v>
      </c>
      <c r="AF41" s="193">
        <f t="shared" ref="AF41:AG56" si="26">Z41/$G8</f>
        <v>2.6624213503364552E-2</v>
      </c>
      <c r="AG41" s="193">
        <f t="shared" si="26"/>
        <v>-2.8382367326182346E-8</v>
      </c>
      <c r="AH41" s="50"/>
      <c r="AI41" s="50"/>
      <c r="AJ41" s="50"/>
    </row>
    <row r="42" spans="1:36" x14ac:dyDescent="0.25">
      <c r="B42" s="194" t="s">
        <v>98</v>
      </c>
      <c r="C42" s="195">
        <v>375133</v>
      </c>
      <c r="D42" s="195">
        <v>130212</v>
      </c>
      <c r="E42" s="195">
        <v>276344</v>
      </c>
      <c r="F42" s="195">
        <v>388007</v>
      </c>
      <c r="G42" s="195">
        <v>432612</v>
      </c>
      <c r="H42" s="196">
        <f>IFERROR(G42/F42-1,"-")</f>
        <v>0.1149592661988057</v>
      </c>
      <c r="I42" s="197">
        <f>IFERROR(G42/C42-1,"-")</f>
        <v>0.15322299024612596</v>
      </c>
      <c r="J42" s="196">
        <f t="shared" si="18"/>
        <v>4.4082577440678936E-2</v>
      </c>
      <c r="K42" s="198">
        <f t="shared" si="22"/>
        <v>0.13050289279421387</v>
      </c>
      <c r="L42" s="195">
        <v>266335</v>
      </c>
      <c r="M42" s="195">
        <v>123187</v>
      </c>
      <c r="N42" s="195">
        <v>209826</v>
      </c>
      <c r="O42" s="195">
        <v>361642</v>
      </c>
      <c r="P42" s="195">
        <v>277276</v>
      </c>
      <c r="Q42" s="196">
        <f>IFERROR(P42/O42-1,"-")</f>
        <v>-0.23328595683023545</v>
      </c>
      <c r="R42" s="197">
        <f>IFERROR(P42/L42-1,"-")</f>
        <v>4.1079843054799392E-2</v>
      </c>
      <c r="S42" s="196">
        <f t="shared" si="19"/>
        <v>2.2691896106804034E-2</v>
      </c>
      <c r="T42" s="198">
        <f t="shared" si="23"/>
        <v>8.3643819640713726E-2</v>
      </c>
      <c r="U42" s="195">
        <v>166833</v>
      </c>
      <c r="V42" s="195">
        <v>142989</v>
      </c>
      <c r="W42" s="195">
        <v>47277</v>
      </c>
      <c r="X42" s="195">
        <v>60847</v>
      </c>
      <c r="Y42" s="195">
        <v>98793</v>
      </c>
      <c r="Z42" s="195">
        <v>87091</v>
      </c>
      <c r="AA42" s="196">
        <f>IFERROR(Z42/Y42-1,"-")</f>
        <v>-0.11844968773091213</v>
      </c>
      <c r="AB42" s="197">
        <f t="shared" si="20"/>
        <v>-0.39092517606249433</v>
      </c>
      <c r="AC42" s="195">
        <f t="shared" si="24"/>
        <v>-11702</v>
      </c>
      <c r="AD42" s="195">
        <f t="shared" si="25"/>
        <v>-55898</v>
      </c>
      <c r="AE42" s="196">
        <f t="shared" si="21"/>
        <v>0.16145483802793401</v>
      </c>
      <c r="AF42" s="198">
        <f t="shared" si="26"/>
        <v>2.6272103955370819E-2</v>
      </c>
      <c r="AG42" s="198">
        <f t="shared" si="26"/>
        <v>-3.5731849554462976E-8</v>
      </c>
      <c r="AH42" s="50"/>
      <c r="AI42" s="50"/>
      <c r="AJ42" s="50"/>
    </row>
    <row r="43" spans="1:36" x14ac:dyDescent="0.25">
      <c r="B43" s="194" t="s">
        <v>171</v>
      </c>
      <c r="C43" s="195">
        <v>413116</v>
      </c>
      <c r="D43" s="195">
        <v>185613</v>
      </c>
      <c r="E43" s="195">
        <v>304690</v>
      </c>
      <c r="F43" s="195">
        <v>443523</v>
      </c>
      <c r="G43" s="195">
        <v>450230</v>
      </c>
      <c r="H43" s="196">
        <f>IFERROR(G43/F43-1,"-")</f>
        <v>1.5122101897759421E-2</v>
      </c>
      <c r="I43" s="197">
        <f>IFERROR(G43/C43-1,"-")</f>
        <v>8.9839173500905423E-2</v>
      </c>
      <c r="J43" s="196">
        <f t="shared" si="18"/>
        <v>4.5877827802087962E-2</v>
      </c>
      <c r="K43" s="198">
        <f t="shared" si="22"/>
        <v>9.5034934937491572E-2</v>
      </c>
      <c r="L43" s="195">
        <v>863228</v>
      </c>
      <c r="M43" s="195">
        <v>369098</v>
      </c>
      <c r="N43" s="195">
        <v>649331</v>
      </c>
      <c r="O43" s="195">
        <v>957995</v>
      </c>
      <c r="P43" s="195">
        <v>1006734</v>
      </c>
      <c r="Q43" s="196">
        <f>IFERROR(P43/O43-1,"-")</f>
        <v>5.0876048413613928E-2</v>
      </c>
      <c r="R43" s="197">
        <f>IFERROR(P43/L43-1,"-")</f>
        <v>0.16624344900767807</v>
      </c>
      <c r="S43" s="196">
        <f t="shared" si="19"/>
        <v>8.2389760870710954E-2</v>
      </c>
      <c r="T43" s="198">
        <f t="shared" si="23"/>
        <v>0.21250227703476143</v>
      </c>
      <c r="U43" s="195">
        <v>88362</v>
      </c>
      <c r="V43" s="195">
        <v>111964</v>
      </c>
      <c r="W43" s="195">
        <v>46380</v>
      </c>
      <c r="X43" s="195">
        <v>87933</v>
      </c>
      <c r="Y43" s="195">
        <v>179113</v>
      </c>
      <c r="Z43" s="195">
        <v>127300</v>
      </c>
      <c r="AA43" s="196">
        <f>IFERROR(Z43/Y43-1,"-")</f>
        <v>-0.28927548530815739</v>
      </c>
      <c r="AB43" s="197">
        <f t="shared" si="20"/>
        <v>0.13697259833517927</v>
      </c>
      <c r="AC43" s="195">
        <f t="shared" si="24"/>
        <v>-51813</v>
      </c>
      <c r="AD43" s="195">
        <f t="shared" si="25"/>
        <v>15336</v>
      </c>
      <c r="AE43" s="196">
        <f t="shared" si="21"/>
        <v>0.2359968410163622</v>
      </c>
      <c r="AF43" s="198">
        <f t="shared" si="26"/>
        <v>2.6870593291301505E-2</v>
      </c>
      <c r="AG43" s="198">
        <f t="shared" si="26"/>
        <v>-6.1060517791511091E-8</v>
      </c>
      <c r="AH43" s="50"/>
      <c r="AI43" s="50"/>
      <c r="AJ43" s="50"/>
    </row>
    <row r="44" spans="1:36" x14ac:dyDescent="0.25">
      <c r="B44" s="189" t="s">
        <v>179</v>
      </c>
      <c r="C44" s="190">
        <v>8744020</v>
      </c>
      <c r="D44" s="190">
        <v>3288984</v>
      </c>
      <c r="E44" s="190">
        <v>2480945</v>
      </c>
      <c r="F44" s="190">
        <v>8052820</v>
      </c>
      <c r="G44" s="190">
        <v>8930831</v>
      </c>
      <c r="H44" s="191">
        <f>IFERROR(G44/F44-1,"-")</f>
        <v>0.10903149455718619</v>
      </c>
      <c r="I44" s="192">
        <f>IFERROR(G44/C44-1,"-")</f>
        <v>2.1364429633052184E-2</v>
      </c>
      <c r="J44" s="191">
        <f t="shared" si="18"/>
        <v>0.91003959475723306</v>
      </c>
      <c r="K44" s="193">
        <f t="shared" si="22"/>
        <v>0.16258772389027226</v>
      </c>
      <c r="L44" s="190">
        <v>11137549</v>
      </c>
      <c r="M44" s="190">
        <v>3668191</v>
      </c>
      <c r="N44" s="190">
        <v>1469493</v>
      </c>
      <c r="O44" s="190">
        <v>9675522</v>
      </c>
      <c r="P44" s="190">
        <v>10935154</v>
      </c>
      <c r="Q44" s="191">
        <f>IFERROR(P44/O44-1,"-")</f>
        <v>0.13018749789417039</v>
      </c>
      <c r="R44" s="192">
        <f>IFERROR(P44/L44-1,"-")</f>
        <v>-1.8172310622382004E-2</v>
      </c>
      <c r="S44" s="191">
        <f t="shared" si="19"/>
        <v>0.89491834302248496</v>
      </c>
      <c r="T44" s="193">
        <f t="shared" si="23"/>
        <v>0.19907686073665556</v>
      </c>
      <c r="U44" s="190">
        <v>879548</v>
      </c>
      <c r="V44" s="190">
        <v>787056</v>
      </c>
      <c r="W44" s="190">
        <v>302248</v>
      </c>
      <c r="X44" s="190">
        <v>122866</v>
      </c>
      <c r="Y44" s="190">
        <v>245606</v>
      </c>
      <c r="Z44" s="190">
        <v>325023</v>
      </c>
      <c r="AA44" s="191">
        <f>IFERROR(Z44/Y44-1,"-")</f>
        <v>0.32335122106137471</v>
      </c>
      <c r="AB44" s="192">
        <f t="shared" si="20"/>
        <v>-0.58703954991766794</v>
      </c>
      <c r="AC44" s="190">
        <f t="shared" si="24"/>
        <v>79417</v>
      </c>
      <c r="AD44" s="190">
        <f t="shared" si="25"/>
        <v>-462033</v>
      </c>
      <c r="AE44" s="191">
        <f t="shared" si="21"/>
        <v>0.60254832095570376</v>
      </c>
      <c r="AF44" s="193">
        <f t="shared" si="26"/>
        <v>5.9171145195769537E-3</v>
      </c>
      <c r="AG44" s="193">
        <f t="shared" si="26"/>
        <v>5.8866794198108983E-9</v>
      </c>
      <c r="AH44" s="50"/>
      <c r="AI44" s="50"/>
      <c r="AJ44" s="50"/>
    </row>
    <row r="45" spans="1:36" x14ac:dyDescent="0.25">
      <c r="B45" s="194" t="s">
        <v>183</v>
      </c>
      <c r="C45" s="195">
        <v>2282105</v>
      </c>
      <c r="D45" s="195">
        <v>642129</v>
      </c>
      <c r="E45" s="195">
        <v>146969</v>
      </c>
      <c r="F45" s="195">
        <v>2122858</v>
      </c>
      <c r="G45" s="195">
        <v>2632677</v>
      </c>
      <c r="H45" s="196">
        <f t="shared" ref="H45:H69" si="27">IFERROR(G45/F45-1,"-")</f>
        <v>0.24015690168631165</v>
      </c>
      <c r="I45" s="197">
        <f t="shared" ref="I45:I69" si="28">IFERROR(G45/C45-1,"-")</f>
        <v>0.15361782214227659</v>
      </c>
      <c r="J45" s="196">
        <f t="shared" si="18"/>
        <v>0.26826622407329037</v>
      </c>
      <c r="K45" s="198">
        <f t="shared" si="22"/>
        <v>0.12428712611682119</v>
      </c>
      <c r="L45" s="195">
        <v>5769577</v>
      </c>
      <c r="M45" s="195">
        <v>1777958</v>
      </c>
      <c r="N45" s="195">
        <v>386948</v>
      </c>
      <c r="O45" s="195">
        <v>4960642</v>
      </c>
      <c r="P45" s="195">
        <v>5787316</v>
      </c>
      <c r="Q45" s="196">
        <f t="shared" ref="Q45:Q69" si="29">IFERROR(P45/O45-1,"-")</f>
        <v>0.1666465751811963</v>
      </c>
      <c r="R45" s="197">
        <f t="shared" ref="R45:R69" si="30">IFERROR(P45/L45-1,"-")</f>
        <v>3.0745754844765383E-3</v>
      </c>
      <c r="S45" s="196">
        <f t="shared" si="19"/>
        <v>0.47362618260954675</v>
      </c>
      <c r="T45" s="198">
        <f t="shared" si="23"/>
        <v>0.27321576994439395</v>
      </c>
      <c r="U45" s="195">
        <v>143458</v>
      </c>
      <c r="V45" s="195">
        <v>119730</v>
      </c>
      <c r="W45" s="195">
        <v>42406</v>
      </c>
      <c r="X45" s="195">
        <v>10903</v>
      </c>
      <c r="Y45" s="195">
        <v>63187</v>
      </c>
      <c r="Z45" s="195">
        <v>55237</v>
      </c>
      <c r="AA45" s="196">
        <f t="shared" ref="AA45:AA69" si="31">IFERROR(Z45/Y45-1,"-")</f>
        <v>-0.12581701932359501</v>
      </c>
      <c r="AB45" s="197">
        <f t="shared" si="20"/>
        <v>-0.53865363735070582</v>
      </c>
      <c r="AC45" s="195">
        <f t="shared" si="24"/>
        <v>-7950</v>
      </c>
      <c r="AD45" s="195">
        <f t="shared" si="25"/>
        <v>-64493</v>
      </c>
      <c r="AE45" s="196">
        <f t="shared" si="21"/>
        <v>0.10240186572836449</v>
      </c>
      <c r="AF45" s="198">
        <f t="shared" si="26"/>
        <v>2.6077061429544347E-3</v>
      </c>
      <c r="AG45" s="198">
        <f t="shared" si="26"/>
        <v>-5.9397471654571306E-9</v>
      </c>
      <c r="AH45" s="50"/>
      <c r="AI45" s="50"/>
      <c r="AJ45" s="50"/>
    </row>
    <row r="46" spans="1:36" x14ac:dyDescent="0.25">
      <c r="B46" s="194" t="s">
        <v>187</v>
      </c>
      <c r="C46" s="195">
        <v>3798794</v>
      </c>
      <c r="D46" s="195">
        <v>1662590</v>
      </c>
      <c r="E46" s="195">
        <v>1229172</v>
      </c>
      <c r="F46" s="195">
        <v>3409770</v>
      </c>
      <c r="G46" s="195">
        <v>3582893</v>
      </c>
      <c r="H46" s="196">
        <f t="shared" si="27"/>
        <v>5.0772632758221192E-2</v>
      </c>
      <c r="I46" s="197">
        <f t="shared" si="28"/>
        <v>-5.683408997697692E-2</v>
      </c>
      <c r="J46" s="196">
        <f t="shared" si="18"/>
        <v>0.36509194875354006</v>
      </c>
      <c r="K46" s="198">
        <f t="shared" si="22"/>
        <v>0.33934981361722755</v>
      </c>
      <c r="L46" s="195">
        <v>1587598</v>
      </c>
      <c r="M46" s="195">
        <v>606892</v>
      </c>
      <c r="N46" s="195">
        <v>239549</v>
      </c>
      <c r="O46" s="195">
        <v>1127115</v>
      </c>
      <c r="P46" s="195">
        <v>1257004</v>
      </c>
      <c r="Q46" s="196">
        <f t="shared" si="29"/>
        <v>0.11524023724287225</v>
      </c>
      <c r="R46" s="197">
        <f t="shared" si="30"/>
        <v>-0.20823533413370388</v>
      </c>
      <c r="S46" s="196">
        <f t="shared" si="19"/>
        <v>0.10287152214341341</v>
      </c>
      <c r="T46" s="198">
        <f t="shared" si="23"/>
        <v>0.11905576669917564</v>
      </c>
      <c r="U46" s="195">
        <v>381873</v>
      </c>
      <c r="V46" s="195">
        <v>385683</v>
      </c>
      <c r="W46" s="195">
        <v>157862</v>
      </c>
      <c r="X46" s="195">
        <v>60539</v>
      </c>
      <c r="Y46" s="195">
        <v>81245</v>
      </c>
      <c r="Z46" s="195">
        <v>118432</v>
      </c>
      <c r="AA46" s="196">
        <f t="shared" si="31"/>
        <v>0.45771432088128505</v>
      </c>
      <c r="AB46" s="197">
        <f t="shared" si="20"/>
        <v>-0.69292916721763731</v>
      </c>
      <c r="AC46" s="195">
        <f t="shared" si="24"/>
        <v>37187</v>
      </c>
      <c r="AD46" s="195">
        <f t="shared" si="25"/>
        <v>-267251</v>
      </c>
      <c r="AE46" s="196">
        <f t="shared" si="21"/>
        <v>0.21955677828161671</v>
      </c>
      <c r="AF46" s="198">
        <f t="shared" si="26"/>
        <v>1.1217158069279629E-2</v>
      </c>
      <c r="AG46" s="198">
        <f t="shared" si="26"/>
        <v>4.3351914076418124E-8</v>
      </c>
      <c r="AH46" s="50"/>
      <c r="AI46" s="50"/>
      <c r="AJ46" s="50"/>
    </row>
    <row r="47" spans="1:36" x14ac:dyDescent="0.25">
      <c r="B47" s="194" t="s">
        <v>191</v>
      </c>
      <c r="C47" s="195">
        <v>563449</v>
      </c>
      <c r="D47" s="195">
        <v>186931</v>
      </c>
      <c r="E47" s="195">
        <v>242457</v>
      </c>
      <c r="F47" s="195">
        <v>545759</v>
      </c>
      <c r="G47" s="195">
        <v>509863</v>
      </c>
      <c r="H47" s="196">
        <f t="shared" si="27"/>
        <v>-6.5772621248573082E-2</v>
      </c>
      <c r="I47" s="197">
        <f t="shared" si="28"/>
        <v>-9.5103549744519955E-2</v>
      </c>
      <c r="J47" s="196">
        <f t="shared" si="18"/>
        <v>5.1954349813775128E-2</v>
      </c>
      <c r="K47" s="198">
        <f t="shared" si="22"/>
        <v>0.18300260184767436</v>
      </c>
      <c r="L47" s="195">
        <v>623825</v>
      </c>
      <c r="M47" s="195">
        <v>215460</v>
      </c>
      <c r="N47" s="195">
        <v>274031</v>
      </c>
      <c r="O47" s="195">
        <v>622339</v>
      </c>
      <c r="P47" s="195">
        <v>736187</v>
      </c>
      <c r="Q47" s="196">
        <f t="shared" si="29"/>
        <v>0.18293566689537366</v>
      </c>
      <c r="R47" s="197">
        <f t="shared" si="30"/>
        <v>0.18011782150442834</v>
      </c>
      <c r="S47" s="196">
        <f t="shared" si="19"/>
        <v>6.0248557102597196E-2</v>
      </c>
      <c r="T47" s="198">
        <f t="shared" si="23"/>
        <v>0.26423595445528281</v>
      </c>
      <c r="U47" s="195">
        <v>63670</v>
      </c>
      <c r="V47" s="195">
        <v>40506</v>
      </c>
      <c r="W47" s="195">
        <v>5200</v>
      </c>
      <c r="X47" s="195">
        <v>4649</v>
      </c>
      <c r="Y47" s="195">
        <v>15092</v>
      </c>
      <c r="Z47" s="195">
        <v>9894</v>
      </c>
      <c r="AA47" s="196">
        <f t="shared" si="31"/>
        <v>-0.34442088523721182</v>
      </c>
      <c r="AB47" s="197">
        <f t="shared" si="20"/>
        <v>-0.75573989038660938</v>
      </c>
      <c r="AC47" s="195">
        <f t="shared" si="24"/>
        <v>-5198</v>
      </c>
      <c r="AD47" s="195">
        <f t="shared" si="25"/>
        <v>-30612</v>
      </c>
      <c r="AE47" s="196">
        <f t="shared" si="21"/>
        <v>1.8342126826519149E-2</v>
      </c>
      <c r="AF47" s="198">
        <f t="shared" si="26"/>
        <v>3.5512044268379743E-3</v>
      </c>
      <c r="AG47" s="198">
        <f t="shared" si="26"/>
        <v>-1.2362128283301401E-7</v>
      </c>
      <c r="AH47" s="50"/>
      <c r="AI47" s="50"/>
      <c r="AJ47" s="50"/>
    </row>
    <row r="48" spans="1:36" x14ac:dyDescent="0.25">
      <c r="B48" s="194" t="s">
        <v>200</v>
      </c>
      <c r="C48" s="195">
        <v>232933</v>
      </c>
      <c r="D48" s="195">
        <v>95508</v>
      </c>
      <c r="E48" s="195">
        <v>68749</v>
      </c>
      <c r="F48" s="195">
        <v>305686</v>
      </c>
      <c r="G48" s="195">
        <v>290269</v>
      </c>
      <c r="H48" s="196">
        <f t="shared" si="27"/>
        <v>-5.0434105585470013E-2</v>
      </c>
      <c r="I48" s="197">
        <f t="shared" si="28"/>
        <v>0.24614803398402119</v>
      </c>
      <c r="J48" s="196">
        <f t="shared" si="18"/>
        <v>2.9578018342367837E-2</v>
      </c>
      <c r="K48" s="198">
        <f t="shared" si="22"/>
        <v>0.10019274406942652</v>
      </c>
      <c r="L48" s="195">
        <v>429534</v>
      </c>
      <c r="M48" s="195">
        <v>176932</v>
      </c>
      <c r="N48" s="195">
        <v>76507</v>
      </c>
      <c r="O48" s="195">
        <v>532764</v>
      </c>
      <c r="P48" s="195">
        <v>435499</v>
      </c>
      <c r="Q48" s="196">
        <f t="shared" si="29"/>
        <v>-0.18256676502166058</v>
      </c>
      <c r="R48" s="197">
        <f t="shared" si="30"/>
        <v>1.3887142810580677E-2</v>
      </c>
      <c r="S48" s="196">
        <f t="shared" si="19"/>
        <v>3.564065430335496E-2</v>
      </c>
      <c r="T48" s="198">
        <f t="shared" si="23"/>
        <v>0.15032208003435152</v>
      </c>
      <c r="U48" s="195">
        <v>101852</v>
      </c>
      <c r="V48" s="195">
        <v>95105</v>
      </c>
      <c r="W48" s="195">
        <v>27848</v>
      </c>
      <c r="X48" s="195">
        <v>6966</v>
      </c>
      <c r="Y48" s="195">
        <v>24173</v>
      </c>
      <c r="Z48" s="195">
        <v>23174</v>
      </c>
      <c r="AA48" s="196">
        <f t="shared" si="31"/>
        <v>-4.1327100484011114E-2</v>
      </c>
      <c r="AB48" s="197">
        <f t="shared" si="20"/>
        <v>-0.7563324746333</v>
      </c>
      <c r="AC48" s="195">
        <f t="shared" si="24"/>
        <v>-999</v>
      </c>
      <c r="AD48" s="195">
        <f t="shared" si="25"/>
        <v>-71931</v>
      </c>
      <c r="AE48" s="196">
        <f t="shared" si="21"/>
        <v>4.2961435928618834E-2</v>
      </c>
      <c r="AF48" s="198">
        <f t="shared" si="26"/>
        <v>7.9990169500183984E-3</v>
      </c>
      <c r="AG48" s="198">
        <f t="shared" si="26"/>
        <v>-1.4264959750872462E-8</v>
      </c>
      <c r="AH48" s="50"/>
      <c r="AI48" s="50"/>
      <c r="AJ48" s="50"/>
    </row>
    <row r="49" spans="2:36" x14ac:dyDescent="0.25">
      <c r="B49" s="194" t="s">
        <v>195</v>
      </c>
      <c r="C49" s="195">
        <v>55596</v>
      </c>
      <c r="D49" s="195">
        <v>29032</v>
      </c>
      <c r="E49" s="195">
        <v>29500</v>
      </c>
      <c r="F49" s="195">
        <v>61462</v>
      </c>
      <c r="G49" s="195">
        <v>56641</v>
      </c>
      <c r="H49" s="196">
        <f t="shared" si="27"/>
        <v>-7.8438710097295861E-2</v>
      </c>
      <c r="I49" s="197">
        <f t="shared" si="28"/>
        <v>1.8796316281746828E-2</v>
      </c>
      <c r="J49" s="196">
        <f t="shared" si="18"/>
        <v>5.7716412601071998E-3</v>
      </c>
      <c r="K49" s="198">
        <f t="shared" si="22"/>
        <v>3.7281818983640781E-2</v>
      </c>
      <c r="L49" s="195">
        <v>205797</v>
      </c>
      <c r="M49" s="195">
        <v>76600</v>
      </c>
      <c r="N49" s="195">
        <v>67215</v>
      </c>
      <c r="O49" s="195">
        <v>185950</v>
      </c>
      <c r="P49" s="195">
        <v>212459</v>
      </c>
      <c r="Q49" s="196">
        <f t="shared" si="29"/>
        <v>0.14255982791072874</v>
      </c>
      <c r="R49" s="197">
        <f t="shared" si="30"/>
        <v>3.2371706098728303E-2</v>
      </c>
      <c r="S49" s="196">
        <f t="shared" si="19"/>
        <v>1.738735972444596E-2</v>
      </c>
      <c r="T49" s="198">
        <f t="shared" si="23"/>
        <v>0.1398431874339319</v>
      </c>
      <c r="U49" s="195">
        <v>26341</v>
      </c>
      <c r="V49" s="195">
        <v>23619</v>
      </c>
      <c r="W49" s="195">
        <v>6416</v>
      </c>
      <c r="X49" s="195">
        <v>6042</v>
      </c>
      <c r="Y49" s="195">
        <v>9398</v>
      </c>
      <c r="Z49" s="195">
        <v>9536</v>
      </c>
      <c r="AA49" s="196">
        <f t="shared" si="31"/>
        <v>1.4683975313896536E-2</v>
      </c>
      <c r="AB49" s="197">
        <f t="shared" si="20"/>
        <v>-0.59625725051865031</v>
      </c>
      <c r="AC49" s="195">
        <f t="shared" si="24"/>
        <v>138</v>
      </c>
      <c r="AD49" s="195">
        <f t="shared" si="25"/>
        <v>-14083</v>
      </c>
      <c r="AE49" s="196">
        <f t="shared" si="21"/>
        <v>1.7678443644399293E-2</v>
      </c>
      <c r="AF49" s="198">
        <f t="shared" si="26"/>
        <v>6.2767152032626285E-3</v>
      </c>
      <c r="AG49" s="198">
        <f>AA49/$G16</f>
        <v>9.6651773381991935E-9</v>
      </c>
      <c r="AH49" s="50"/>
      <c r="AI49" s="50"/>
      <c r="AJ49" s="50"/>
    </row>
    <row r="50" spans="2:36" x14ac:dyDescent="0.25">
      <c r="B50" s="194" t="s">
        <v>204</v>
      </c>
      <c r="C50" s="195">
        <v>352255</v>
      </c>
      <c r="D50" s="195">
        <v>89342</v>
      </c>
      <c r="E50" s="195">
        <v>147375</v>
      </c>
      <c r="F50" s="195">
        <v>302409</v>
      </c>
      <c r="G50" s="195">
        <v>264915</v>
      </c>
      <c r="H50" s="196">
        <f t="shared" si="27"/>
        <v>-0.12398440522603493</v>
      </c>
      <c r="I50" s="197">
        <f t="shared" si="28"/>
        <v>-0.24794538047721115</v>
      </c>
      <c r="J50" s="196">
        <f t="shared" si="18"/>
        <v>2.699448004839778E-2</v>
      </c>
      <c r="K50" s="198">
        <f t="shared" si="22"/>
        <v>0.17505342494538564</v>
      </c>
      <c r="L50" s="195">
        <v>216273</v>
      </c>
      <c r="M50" s="195">
        <v>72923</v>
      </c>
      <c r="N50" s="195">
        <v>68167</v>
      </c>
      <c r="O50" s="195">
        <v>191948</v>
      </c>
      <c r="P50" s="195">
        <v>212022</v>
      </c>
      <c r="Q50" s="196">
        <f t="shared" si="29"/>
        <v>0.10458040719361494</v>
      </c>
      <c r="R50" s="197">
        <f t="shared" si="30"/>
        <v>-1.9655712918394852E-2</v>
      </c>
      <c r="S50" s="196">
        <f t="shared" si="19"/>
        <v>1.7351596230314938E-2</v>
      </c>
      <c r="T50" s="198">
        <f t="shared" si="23"/>
        <v>0.14010221113855595</v>
      </c>
      <c r="U50" s="195">
        <v>9255</v>
      </c>
      <c r="V50" s="195">
        <v>7091</v>
      </c>
      <c r="W50" s="195">
        <v>2191</v>
      </c>
      <c r="X50" s="195">
        <v>2590</v>
      </c>
      <c r="Y50" s="195">
        <v>7356</v>
      </c>
      <c r="Z50" s="195">
        <v>5735</v>
      </c>
      <c r="AA50" s="196">
        <f t="shared" si="31"/>
        <v>-0.22036432843936926</v>
      </c>
      <c r="AB50" s="197">
        <f t="shared" si="20"/>
        <v>-0.19122831758567194</v>
      </c>
      <c r="AC50" s="195">
        <f t="shared" si="24"/>
        <v>-1621</v>
      </c>
      <c r="AD50" s="195">
        <f t="shared" si="25"/>
        <v>-1356</v>
      </c>
      <c r="AE50" s="196">
        <f t="shared" si="21"/>
        <v>1.0631907959378141E-2</v>
      </c>
      <c r="AF50" s="198">
        <f t="shared" si="26"/>
        <v>3.7896358909906445E-3</v>
      </c>
      <c r="AG50" s="198">
        <f t="shared" si="26"/>
        <v>-1.4561474597173221E-7</v>
      </c>
      <c r="AH50" s="50"/>
      <c r="AI50" s="50"/>
      <c r="AJ50" s="50"/>
    </row>
    <row r="51" spans="2:36" x14ac:dyDescent="0.25">
      <c r="B51" s="194" t="s">
        <v>208</v>
      </c>
      <c r="C51" s="195">
        <v>118873</v>
      </c>
      <c r="D51" s="195">
        <v>36351</v>
      </c>
      <c r="E51" s="195">
        <v>25249</v>
      </c>
      <c r="F51" s="195">
        <v>116993</v>
      </c>
      <c r="G51" s="195">
        <v>183151</v>
      </c>
      <c r="H51" s="196">
        <f t="shared" si="27"/>
        <v>0.56548682399801709</v>
      </c>
      <c r="I51" s="197">
        <f t="shared" si="28"/>
        <v>0.54072834032959549</v>
      </c>
      <c r="J51" s="196">
        <f t="shared" si="18"/>
        <v>1.8662839081758684E-2</v>
      </c>
      <c r="K51" s="198">
        <f t="shared" si="22"/>
        <v>6.6643572905632997E-2</v>
      </c>
      <c r="L51" s="195">
        <v>1247098</v>
      </c>
      <c r="M51" s="195">
        <v>304248</v>
      </c>
      <c r="N51" s="195">
        <v>133893</v>
      </c>
      <c r="O51" s="195">
        <v>1157103</v>
      </c>
      <c r="P51" s="195">
        <v>1366053</v>
      </c>
      <c r="Q51" s="196">
        <f t="shared" si="29"/>
        <v>0.18058029406198073</v>
      </c>
      <c r="R51" s="197">
        <f t="shared" si="30"/>
        <v>9.538544685341499E-2</v>
      </c>
      <c r="S51" s="196">
        <f t="shared" si="19"/>
        <v>0.11179594610564192</v>
      </c>
      <c r="T51" s="198">
        <f t="shared" si="23"/>
        <v>0.49706882680661679</v>
      </c>
      <c r="U51" s="195">
        <v>1695</v>
      </c>
      <c r="V51" s="195">
        <v>1242</v>
      </c>
      <c r="W51" s="195">
        <v>773</v>
      </c>
      <c r="X51" s="195">
        <v>202</v>
      </c>
      <c r="Y51" s="195">
        <v>609</v>
      </c>
      <c r="Z51" s="195">
        <v>1128</v>
      </c>
      <c r="AA51" s="196">
        <f t="shared" si="31"/>
        <v>0.85221674876847286</v>
      </c>
      <c r="AB51" s="197">
        <f t="shared" si="20"/>
        <v>-9.1787439613526534E-2</v>
      </c>
      <c r="AC51" s="195">
        <f t="shared" si="24"/>
        <v>519</v>
      </c>
      <c r="AD51" s="195">
        <f t="shared" si="25"/>
        <v>-114</v>
      </c>
      <c r="AE51" s="196">
        <f t="shared" si="21"/>
        <v>2.0911581827687082E-3</v>
      </c>
      <c r="AF51" s="198">
        <f t="shared" si="26"/>
        <v>4.1044793769924283E-4</v>
      </c>
      <c r="AG51" s="198">
        <f t="shared" si="26"/>
        <v>3.1009805585529558E-7</v>
      </c>
      <c r="AH51" s="50"/>
      <c r="AI51" s="50"/>
      <c r="AJ51" s="50"/>
    </row>
    <row r="52" spans="2:36" x14ac:dyDescent="0.25">
      <c r="B52" s="194" t="s">
        <v>230</v>
      </c>
      <c r="C52" s="195">
        <v>215381</v>
      </c>
      <c r="D52" s="195">
        <v>97626</v>
      </c>
      <c r="E52" s="195">
        <v>207769</v>
      </c>
      <c r="F52" s="195">
        <v>342581</v>
      </c>
      <c r="G52" s="195">
        <v>409661</v>
      </c>
      <c r="H52" s="196">
        <f t="shared" si="27"/>
        <v>0.19580770679051085</v>
      </c>
      <c r="I52" s="197">
        <f t="shared" si="28"/>
        <v>0.9020294269225233</v>
      </c>
      <c r="J52" s="196">
        <f t="shared" si="18"/>
        <v>4.1743901595253888E-2</v>
      </c>
      <c r="K52" s="198">
        <f t="shared" si="22"/>
        <v>0.28069892944652441</v>
      </c>
      <c r="L52" s="195">
        <v>188851</v>
      </c>
      <c r="M52" s="195">
        <v>63897</v>
      </c>
      <c r="N52" s="195">
        <v>30350</v>
      </c>
      <c r="O52" s="195">
        <v>140824</v>
      </c>
      <c r="P52" s="195">
        <v>171632</v>
      </c>
      <c r="Q52" s="196">
        <f t="shared" si="29"/>
        <v>0.21876952792137705</v>
      </c>
      <c r="R52" s="197">
        <f t="shared" si="30"/>
        <v>-9.1177700938835371E-2</v>
      </c>
      <c r="S52" s="196">
        <f t="shared" si="19"/>
        <v>1.4046132779623875E-2</v>
      </c>
      <c r="T52" s="198">
        <f t="shared" si="23"/>
        <v>0.11760191636198192</v>
      </c>
      <c r="U52" s="195">
        <v>28304</v>
      </c>
      <c r="V52" s="195">
        <v>18792</v>
      </c>
      <c r="W52" s="195">
        <v>2265</v>
      </c>
      <c r="X52" s="195">
        <v>17034</v>
      </c>
      <c r="Y52" s="195">
        <v>3263</v>
      </c>
      <c r="Z52" s="195">
        <v>16030</v>
      </c>
      <c r="AA52" s="196">
        <f t="shared" si="31"/>
        <v>3.9126570640514862</v>
      </c>
      <c r="AB52" s="197">
        <f t="shared" si="20"/>
        <v>-0.14697743720732226</v>
      </c>
      <c r="AC52" s="195">
        <f t="shared" si="24"/>
        <v>12767</v>
      </c>
      <c r="AD52" s="195">
        <f t="shared" si="25"/>
        <v>-2762</v>
      </c>
      <c r="AE52" s="196">
        <f t="shared" si="21"/>
        <v>2.9717434104417014E-2</v>
      </c>
      <c r="AF52" s="198">
        <f t="shared" si="26"/>
        <v>1.0983725175273669E-2</v>
      </c>
      <c r="AG52" s="198">
        <f t="shared" si="26"/>
        <v>2.6809450964837597E-6</v>
      </c>
      <c r="AH52" s="50"/>
      <c r="AI52" s="50"/>
      <c r="AJ52" s="50"/>
    </row>
    <row r="53" spans="2:36" x14ac:dyDescent="0.25">
      <c r="B53" s="194" t="s">
        <v>220</v>
      </c>
      <c r="C53" s="195">
        <v>124730</v>
      </c>
      <c r="D53" s="195">
        <v>63837</v>
      </c>
      <c r="E53" s="195">
        <v>54595</v>
      </c>
      <c r="F53" s="195">
        <v>125105</v>
      </c>
      <c r="G53" s="195">
        <v>122192</v>
      </c>
      <c r="H53" s="196">
        <f t="shared" si="27"/>
        <v>-2.3284441069501671E-2</v>
      </c>
      <c r="I53" s="197">
        <f t="shared" si="28"/>
        <v>-2.0347951575402923E-2</v>
      </c>
      <c r="J53" s="196">
        <f t="shared" si="18"/>
        <v>1.2451199464257674E-2</v>
      </c>
      <c r="K53" s="198">
        <f t="shared" si="22"/>
        <v>9.778371738495456E-2</v>
      </c>
      <c r="L53" s="195">
        <v>194600</v>
      </c>
      <c r="M53" s="195">
        <v>70273</v>
      </c>
      <c r="N53" s="195">
        <v>55288</v>
      </c>
      <c r="O53" s="195">
        <v>198705</v>
      </c>
      <c r="P53" s="195">
        <v>169685</v>
      </c>
      <c r="Q53" s="196">
        <f t="shared" si="29"/>
        <v>-0.14604564555496846</v>
      </c>
      <c r="R53" s="197">
        <f t="shared" si="30"/>
        <v>-0.1280318602261048</v>
      </c>
      <c r="S53" s="196">
        <f t="shared" si="19"/>
        <v>1.3886792909891381E-2</v>
      </c>
      <c r="T53" s="198">
        <f t="shared" si="23"/>
        <v>0.1357898232655658</v>
      </c>
      <c r="U53" s="195">
        <v>32026</v>
      </c>
      <c r="V53" s="195">
        <v>20262</v>
      </c>
      <c r="W53" s="195">
        <v>24051</v>
      </c>
      <c r="X53" s="195">
        <v>248</v>
      </c>
      <c r="Y53" s="195">
        <v>1298</v>
      </c>
      <c r="Z53" s="195">
        <v>42479</v>
      </c>
      <c r="AA53" s="196">
        <f t="shared" si="31"/>
        <v>31.726502311248076</v>
      </c>
      <c r="AB53" s="197">
        <f t="shared" si="20"/>
        <v>1.0964860329681176</v>
      </c>
      <c r="AC53" s="195">
        <f t="shared" si="24"/>
        <v>41181</v>
      </c>
      <c r="AD53" s="195">
        <f t="shared" si="25"/>
        <v>22217</v>
      </c>
      <c r="AE53" s="196">
        <f t="shared" si="21"/>
        <v>7.8750273444886484E-2</v>
      </c>
      <c r="AF53" s="198">
        <f t="shared" si="26"/>
        <v>3.3993670050375513E-2</v>
      </c>
      <c r="AG53" s="198">
        <f t="shared" si="26"/>
        <v>2.5389021667672102E-5</v>
      </c>
      <c r="AH53" s="50"/>
      <c r="AI53" s="50"/>
      <c r="AJ53" s="50"/>
    </row>
    <row r="54" spans="2:36" x14ac:dyDescent="0.25">
      <c r="B54" s="194" t="s">
        <v>232</v>
      </c>
      <c r="C54" s="195">
        <v>238</v>
      </c>
      <c r="D54" s="195">
        <v>80</v>
      </c>
      <c r="E54" s="195">
        <v>16</v>
      </c>
      <c r="F54" s="195">
        <v>643</v>
      </c>
      <c r="G54" s="195">
        <v>492</v>
      </c>
      <c r="H54" s="196">
        <f t="shared" si="27"/>
        <v>-0.23483670295489889</v>
      </c>
      <c r="I54" s="197">
        <f t="shared" si="28"/>
        <v>1.0672268907563027</v>
      </c>
      <c r="J54" s="196">
        <f t="shared" si="18"/>
        <v>5.0134134283871083E-5</v>
      </c>
      <c r="K54" s="198">
        <f t="shared" si="22"/>
        <v>1.1834177199966326E-3</v>
      </c>
      <c r="L54" s="195">
        <v>760</v>
      </c>
      <c r="M54" s="195">
        <v>210</v>
      </c>
      <c r="N54" s="195">
        <v>79</v>
      </c>
      <c r="O54" s="195">
        <v>727</v>
      </c>
      <c r="P54" s="195">
        <v>1528</v>
      </c>
      <c r="Q54" s="196">
        <f t="shared" si="29"/>
        <v>1.1017881705639616</v>
      </c>
      <c r="R54" s="197">
        <f t="shared" si="30"/>
        <v>1.0105263157894737</v>
      </c>
      <c r="S54" s="196">
        <f t="shared" si="19"/>
        <v>1.2504947146957027E-4</v>
      </c>
      <c r="T54" s="198">
        <f t="shared" si="23"/>
        <v>3.6753298295830379E-3</v>
      </c>
      <c r="U54" s="195">
        <v>114</v>
      </c>
      <c r="V54" s="195">
        <v>125</v>
      </c>
      <c r="W54" s="195">
        <v>6</v>
      </c>
      <c r="X54" s="195">
        <v>0</v>
      </c>
      <c r="Y54" s="195">
        <v>65</v>
      </c>
      <c r="Z54" s="195">
        <v>63</v>
      </c>
      <c r="AA54" s="196">
        <f t="shared" si="31"/>
        <v>-3.0769230769230771E-2</v>
      </c>
      <c r="AB54" s="197">
        <f t="shared" si="20"/>
        <v>-0.496</v>
      </c>
      <c r="AC54" s="195">
        <f t="shared" si="24"/>
        <v>-2</v>
      </c>
      <c r="AD54" s="195">
        <f t="shared" si="25"/>
        <v>-62</v>
      </c>
      <c r="AE54" s="196">
        <f t="shared" si="21"/>
        <v>1.1679340914399701E-4</v>
      </c>
      <c r="AF54" s="198">
        <f t="shared" si="26"/>
        <v>1.5153519585322733E-4</v>
      </c>
      <c r="AG54" s="198">
        <f t="shared" si="26"/>
        <v>-7.4009863664579898E-8</v>
      </c>
      <c r="AH54" s="50"/>
      <c r="AI54" s="50"/>
      <c r="AJ54" s="50"/>
    </row>
    <row r="55" spans="2:36" x14ac:dyDescent="0.25">
      <c r="B55" s="194" t="s">
        <v>212</v>
      </c>
      <c r="C55" s="195">
        <v>124048</v>
      </c>
      <c r="D55" s="195">
        <v>39887</v>
      </c>
      <c r="E55" s="195">
        <v>54648</v>
      </c>
      <c r="F55" s="195">
        <v>99434</v>
      </c>
      <c r="G55" s="195">
        <v>125327</v>
      </c>
      <c r="H55" s="196">
        <f t="shared" si="27"/>
        <v>0.26040388599473019</v>
      </c>
      <c r="I55" s="197">
        <f t="shared" si="28"/>
        <v>1.0310524958080824E-2</v>
      </c>
      <c r="J55" s="196">
        <f t="shared" si="18"/>
        <v>1.2770651722346975E-2</v>
      </c>
      <c r="K55" s="198">
        <f t="shared" si="22"/>
        <v>0.17564338480038008</v>
      </c>
      <c r="L55" s="195">
        <v>105816</v>
      </c>
      <c r="M55" s="195">
        <v>38037</v>
      </c>
      <c r="N55" s="195">
        <v>30107</v>
      </c>
      <c r="O55" s="195">
        <v>73053</v>
      </c>
      <c r="P55" s="195">
        <v>88566</v>
      </c>
      <c r="Q55" s="196">
        <f t="shared" si="29"/>
        <v>0.21235267545480685</v>
      </c>
      <c r="R55" s="197">
        <f t="shared" si="30"/>
        <v>-0.1630188251304151</v>
      </c>
      <c r="S55" s="196">
        <f t="shared" si="19"/>
        <v>7.2481227029934292E-3</v>
      </c>
      <c r="T55" s="198">
        <f t="shared" si="23"/>
        <v>0.12412354894181192</v>
      </c>
      <c r="U55" s="195">
        <v>8237</v>
      </c>
      <c r="V55" s="195">
        <v>12708</v>
      </c>
      <c r="W55" s="195">
        <v>4934</v>
      </c>
      <c r="X55" s="195">
        <v>3637</v>
      </c>
      <c r="Y55" s="195">
        <v>4238</v>
      </c>
      <c r="Z55" s="195">
        <v>5889</v>
      </c>
      <c r="AA55" s="196">
        <f t="shared" si="31"/>
        <v>0.38957055214723924</v>
      </c>
      <c r="AB55" s="197">
        <f t="shared" si="20"/>
        <v>-0.53659112370160522</v>
      </c>
      <c r="AC55" s="195">
        <f t="shared" si="24"/>
        <v>1651</v>
      </c>
      <c r="AD55" s="195">
        <f t="shared" si="25"/>
        <v>-6819</v>
      </c>
      <c r="AE55" s="196">
        <f t="shared" si="21"/>
        <v>1.091740295950791E-2</v>
      </c>
      <c r="AF55" s="198">
        <f t="shared" si="26"/>
        <v>8.2533204583963415E-3</v>
      </c>
      <c r="AG55" s="198">
        <f t="shared" si="26"/>
        <v>5.4597565087885356E-7</v>
      </c>
      <c r="AH55" s="50"/>
      <c r="AI55" s="50"/>
      <c r="AJ55" s="50"/>
    </row>
    <row r="56" spans="2:36" x14ac:dyDescent="0.25">
      <c r="B56" s="194" t="s">
        <v>226</v>
      </c>
      <c r="C56" s="195">
        <v>200172</v>
      </c>
      <c r="D56" s="195">
        <v>91880</v>
      </c>
      <c r="E56" s="195">
        <v>49960</v>
      </c>
      <c r="F56" s="195">
        <v>88077</v>
      </c>
      <c r="G56" s="195">
        <v>111906</v>
      </c>
      <c r="H56" s="196">
        <f t="shared" si="27"/>
        <v>0.2705473619673695</v>
      </c>
      <c r="I56" s="197">
        <f t="shared" si="28"/>
        <v>-0.44095078232719864</v>
      </c>
      <c r="J56" s="196">
        <f t="shared" si="18"/>
        <v>1.1403069982054629E-2</v>
      </c>
      <c r="K56" s="198">
        <f t="shared" si="22"/>
        <v>7.1767600878095889E-2</v>
      </c>
      <c r="L56" s="195">
        <v>140386</v>
      </c>
      <c r="M56" s="195">
        <v>80131</v>
      </c>
      <c r="N56" s="195">
        <v>1303</v>
      </c>
      <c r="O56" s="195">
        <v>81969</v>
      </c>
      <c r="P56" s="195">
        <v>70053</v>
      </c>
      <c r="Q56" s="196">
        <f t="shared" si="29"/>
        <v>-0.14537203088972661</v>
      </c>
      <c r="R56" s="197">
        <f t="shared" si="30"/>
        <v>-0.50099725043807786</v>
      </c>
      <c r="S56" s="196">
        <f t="shared" si="19"/>
        <v>5.7330436026556322E-3</v>
      </c>
      <c r="T56" s="198">
        <f t="shared" si="23"/>
        <v>4.4926418103705359E-2</v>
      </c>
      <c r="U56" s="195">
        <v>31024</v>
      </c>
      <c r="V56" s="195">
        <v>20994</v>
      </c>
      <c r="W56" s="195">
        <v>9713</v>
      </c>
      <c r="X56" s="195">
        <v>140</v>
      </c>
      <c r="Y56" s="195">
        <v>451</v>
      </c>
      <c r="Z56" s="195">
        <v>1453</v>
      </c>
      <c r="AA56" s="196">
        <f t="shared" si="31"/>
        <v>2.2217294900221729</v>
      </c>
      <c r="AB56" s="197">
        <f t="shared" si="20"/>
        <v>-0.93078974945222448</v>
      </c>
      <c r="AC56" s="195">
        <f t="shared" si="24"/>
        <v>1002</v>
      </c>
      <c r="AD56" s="195">
        <f t="shared" si="25"/>
        <v>-19541</v>
      </c>
      <c r="AE56" s="196">
        <f t="shared" si="21"/>
        <v>2.6936638648607561E-3</v>
      </c>
      <c r="AF56" s="198">
        <f t="shared" si="26"/>
        <v>9.318385437409373E-4</v>
      </c>
      <c r="AG56" s="198">
        <f t="shared" si="26"/>
        <v>1.4248404491180709E-6</v>
      </c>
      <c r="AH56" s="50"/>
      <c r="AI56" s="50"/>
      <c r="AJ56" s="50"/>
    </row>
    <row r="57" spans="2:36" x14ac:dyDescent="0.25">
      <c r="B57" s="194" t="s">
        <v>384</v>
      </c>
      <c r="C57" s="195">
        <v>10172</v>
      </c>
      <c r="D57" s="195">
        <v>3554</v>
      </c>
      <c r="E57" s="195">
        <v>3346</v>
      </c>
      <c r="F57" s="195">
        <v>8175</v>
      </c>
      <c r="G57" s="195">
        <v>7996</v>
      </c>
      <c r="H57" s="196">
        <f t="shared" si="27"/>
        <v>-2.1896024464831854E-2</v>
      </c>
      <c r="I57" s="197">
        <f t="shared" si="28"/>
        <v>-0.21392056626032241</v>
      </c>
      <c r="J57" s="196">
        <f t="shared" si="18"/>
        <v>8.1478158075982358E-4</v>
      </c>
      <c r="K57" s="198">
        <f t="shared" si="22"/>
        <v>4.691772382148264E-2</v>
      </c>
      <c r="L57" s="195">
        <v>13953</v>
      </c>
      <c r="M57" s="195">
        <v>3925</v>
      </c>
      <c r="N57" s="195">
        <v>4857</v>
      </c>
      <c r="O57" s="195">
        <v>14251</v>
      </c>
      <c r="P57" s="195">
        <v>15967</v>
      </c>
      <c r="Q57" s="196">
        <f t="shared" si="29"/>
        <v>0.12041260262437725</v>
      </c>
      <c r="R57" s="197">
        <f t="shared" si="30"/>
        <v>0.14434171862681855</v>
      </c>
      <c r="S57" s="196">
        <f t="shared" si="19"/>
        <v>1.306717873661406E-3</v>
      </c>
      <c r="T57" s="198">
        <f t="shared" si="23"/>
        <v>9.3688756410406859E-2</v>
      </c>
      <c r="U57" s="195">
        <v>931</v>
      </c>
      <c r="V57" s="195">
        <v>1398</v>
      </c>
      <c r="W57" s="195">
        <v>438</v>
      </c>
      <c r="X57" s="195">
        <v>290</v>
      </c>
      <c r="Y57" s="195">
        <v>1181</v>
      </c>
      <c r="Z57" s="195">
        <v>1528</v>
      </c>
      <c r="AA57" s="196">
        <f t="shared" si="31"/>
        <v>0.29381879762912777</v>
      </c>
      <c r="AB57" s="197">
        <f t="shared" si="20"/>
        <v>9.2989985693848309E-2</v>
      </c>
      <c r="AC57" s="195">
        <f t="shared" si="24"/>
        <v>347</v>
      </c>
      <c r="AD57" s="195">
        <f t="shared" si="25"/>
        <v>130</v>
      </c>
      <c r="AE57" s="196">
        <f t="shared" si="21"/>
        <v>2.8327036376512289E-3</v>
      </c>
      <c r="AF57" s="198">
        <f t="shared" ref="AF57:AG69" si="32">Z57/$G24</f>
        <v>8.965768133970169E-3</v>
      </c>
      <c r="AG57" s="198">
        <f t="shared" si="32"/>
        <v>1.7240256629219003E-6</v>
      </c>
      <c r="AH57" s="50"/>
      <c r="AI57" s="50"/>
      <c r="AJ57" s="50"/>
    </row>
    <row r="58" spans="2:36" x14ac:dyDescent="0.25">
      <c r="B58" s="194" t="s">
        <v>222</v>
      </c>
      <c r="C58" s="195">
        <v>40036</v>
      </c>
      <c r="D58" s="195">
        <v>31787</v>
      </c>
      <c r="E58" s="195">
        <v>260</v>
      </c>
      <c r="F58" s="195">
        <v>17615</v>
      </c>
      <c r="G58" s="195">
        <v>25765</v>
      </c>
      <c r="H58" s="196">
        <f t="shared" si="27"/>
        <v>0.46267385750780576</v>
      </c>
      <c r="I58" s="197">
        <f t="shared" si="28"/>
        <v>-0.3564541912278949</v>
      </c>
      <c r="J58" s="196">
        <f t="shared" si="18"/>
        <v>2.6254186378535335E-3</v>
      </c>
      <c r="K58" s="198">
        <f t="shared" si="22"/>
        <v>3.4683473758886252E-2</v>
      </c>
      <c r="L58" s="195">
        <v>31302</v>
      </c>
      <c r="M58" s="195">
        <v>23166</v>
      </c>
      <c r="N58" s="195">
        <v>846</v>
      </c>
      <c r="O58" s="195">
        <v>24252</v>
      </c>
      <c r="P58" s="195">
        <v>33177</v>
      </c>
      <c r="Q58" s="196">
        <f t="shared" si="29"/>
        <v>0.3680108857001485</v>
      </c>
      <c r="R58" s="197">
        <f t="shared" si="30"/>
        <v>5.9900325857772607E-2</v>
      </c>
      <c r="S58" s="196">
        <f t="shared" si="19"/>
        <v>2.715161200880846E-3</v>
      </c>
      <c r="T58" s="198">
        <f t="shared" si="23"/>
        <v>4.4661114259599038E-2</v>
      </c>
      <c r="U58" s="195">
        <v>12403</v>
      </c>
      <c r="V58" s="195">
        <v>1436</v>
      </c>
      <c r="W58" s="195">
        <v>3070</v>
      </c>
      <c r="X58" s="195">
        <v>63</v>
      </c>
      <c r="Y58" s="195">
        <v>253</v>
      </c>
      <c r="Z58" s="195">
        <v>505</v>
      </c>
      <c r="AA58" s="196">
        <f t="shared" si="31"/>
        <v>0.99604743083003955</v>
      </c>
      <c r="AB58" s="197">
        <f t="shared" si="20"/>
        <v>-0.64832869080779942</v>
      </c>
      <c r="AC58" s="195">
        <f t="shared" si="24"/>
        <v>252</v>
      </c>
      <c r="AD58" s="195">
        <f t="shared" si="25"/>
        <v>-931</v>
      </c>
      <c r="AE58" s="196">
        <f t="shared" si="21"/>
        <v>9.3620113678918231E-4</v>
      </c>
      <c r="AF58" s="198">
        <f t="shared" si="32"/>
        <v>6.7980416255530981E-4</v>
      </c>
      <c r="AG58" s="198">
        <f t="shared" si="32"/>
        <v>1.3408261179817484E-6</v>
      </c>
      <c r="AH58" s="50"/>
      <c r="AI58" s="50"/>
      <c r="AJ58" s="50"/>
    </row>
    <row r="59" spans="2:36" x14ac:dyDescent="0.25">
      <c r="B59" s="194" t="s">
        <v>245</v>
      </c>
      <c r="C59" s="195">
        <v>6244</v>
      </c>
      <c r="D59" s="195">
        <v>3810</v>
      </c>
      <c r="E59" s="195">
        <v>5183</v>
      </c>
      <c r="F59" s="195">
        <v>19153</v>
      </c>
      <c r="G59" s="195">
        <v>22253</v>
      </c>
      <c r="H59" s="196">
        <f t="shared" si="27"/>
        <v>0.1618545397587845</v>
      </c>
      <c r="I59" s="197">
        <f t="shared" si="28"/>
        <v>2.5639013452914798</v>
      </c>
      <c r="J59" s="196">
        <f t="shared" si="18"/>
        <v>2.2675505898759824E-3</v>
      </c>
      <c r="K59" s="198">
        <f t="shared" si="22"/>
        <v>8.8693059757113418E-2</v>
      </c>
      <c r="L59" s="195">
        <v>13943</v>
      </c>
      <c r="M59" s="195">
        <v>5131</v>
      </c>
      <c r="N59" s="195">
        <v>3639</v>
      </c>
      <c r="O59" s="195">
        <v>15730</v>
      </c>
      <c r="P59" s="195">
        <v>21715</v>
      </c>
      <c r="Q59" s="196">
        <f t="shared" si="29"/>
        <v>0.38048315321042603</v>
      </c>
      <c r="R59" s="197">
        <f t="shared" si="30"/>
        <v>0.55741232159506571</v>
      </c>
      <c r="S59" s="196">
        <f t="shared" si="19"/>
        <v>1.7771264875403915E-3</v>
      </c>
      <c r="T59" s="198">
        <f t="shared" si="23"/>
        <v>8.6548770620847426E-2</v>
      </c>
      <c r="U59" s="195">
        <v>437</v>
      </c>
      <c r="V59" s="195">
        <v>1053</v>
      </c>
      <c r="W59" s="195">
        <v>138</v>
      </c>
      <c r="X59" s="195">
        <v>263</v>
      </c>
      <c r="Y59" s="195">
        <v>1130</v>
      </c>
      <c r="Z59" s="195">
        <v>1174</v>
      </c>
      <c r="AA59" s="196">
        <f t="shared" si="31"/>
        <v>3.8938053097345104E-2</v>
      </c>
      <c r="AB59" s="197">
        <f t="shared" si="20"/>
        <v>0.11490978157644816</v>
      </c>
      <c r="AC59" s="195">
        <f t="shared" si="24"/>
        <v>44</v>
      </c>
      <c r="AD59" s="195">
        <f t="shared" si="25"/>
        <v>121</v>
      </c>
      <c r="AE59" s="196">
        <f t="shared" si="21"/>
        <v>2.1764359100801983E-3</v>
      </c>
      <c r="AF59" s="198">
        <f t="shared" si="32"/>
        <v>4.6791736914057053E-3</v>
      </c>
      <c r="AG59" s="198">
        <f t="shared" si="32"/>
        <v>1.5519413428250054E-7</v>
      </c>
      <c r="AH59" s="50"/>
      <c r="AI59" s="50"/>
      <c r="AJ59" s="50"/>
    </row>
    <row r="60" spans="2:36" x14ac:dyDescent="0.25">
      <c r="B60" s="194" t="s">
        <v>236</v>
      </c>
      <c r="C60" s="195">
        <v>12803</v>
      </c>
      <c r="D60" s="195">
        <v>1658</v>
      </c>
      <c r="E60" s="195">
        <v>3009</v>
      </c>
      <c r="F60" s="195">
        <v>11350</v>
      </c>
      <c r="G60" s="195">
        <v>12327</v>
      </c>
      <c r="H60" s="196">
        <f t="shared" si="27"/>
        <v>8.6079295154185109E-2</v>
      </c>
      <c r="I60" s="197">
        <f t="shared" si="28"/>
        <v>-3.7178786221979232E-2</v>
      </c>
      <c r="J60" s="196">
        <f t="shared" si="18"/>
        <v>1.256104620563575E-3</v>
      </c>
      <c r="K60" s="198">
        <f t="shared" si="22"/>
        <v>7.8587002256818264E-2</v>
      </c>
      <c r="L60" s="195">
        <v>10951</v>
      </c>
      <c r="M60" s="195">
        <v>3409</v>
      </c>
      <c r="N60" s="195">
        <v>1811</v>
      </c>
      <c r="O60" s="195">
        <v>10806</v>
      </c>
      <c r="P60" s="195">
        <v>14761</v>
      </c>
      <c r="Q60" s="196">
        <f t="shared" si="29"/>
        <v>0.3660003701647232</v>
      </c>
      <c r="R60" s="197">
        <f t="shared" si="30"/>
        <v>0.34791343256323626</v>
      </c>
      <c r="S60" s="196">
        <f t="shared" si="19"/>
        <v>1.2080204504989049E-3</v>
      </c>
      <c r="T60" s="198">
        <f t="shared" si="23"/>
        <v>9.4104221652704989E-2</v>
      </c>
      <c r="U60" s="195">
        <v>234</v>
      </c>
      <c r="V60" s="195">
        <v>629</v>
      </c>
      <c r="W60" s="195">
        <v>90</v>
      </c>
      <c r="X60" s="195">
        <v>133</v>
      </c>
      <c r="Y60" s="195">
        <v>297</v>
      </c>
      <c r="Z60" s="195">
        <v>271</v>
      </c>
      <c r="AA60" s="196">
        <f t="shared" si="31"/>
        <v>-8.7542087542087588E-2</v>
      </c>
      <c r="AB60" s="197">
        <f t="shared" si="20"/>
        <v>-0.56915739268680443</v>
      </c>
      <c r="AC60" s="195">
        <f t="shared" si="24"/>
        <v>-26</v>
      </c>
      <c r="AD60" s="195">
        <f t="shared" si="25"/>
        <v>-358</v>
      </c>
      <c r="AE60" s="196">
        <f t="shared" si="21"/>
        <v>5.0239704568290778E-4</v>
      </c>
      <c r="AF60" s="198">
        <f t="shared" si="32"/>
        <v>1.7276772622371827E-3</v>
      </c>
      <c r="AG60" s="198">
        <f t="shared" si="32"/>
        <v>-5.5809769053594706E-7</v>
      </c>
      <c r="AH60" s="50"/>
      <c r="AI60" s="50"/>
      <c r="AJ60" s="50"/>
    </row>
    <row r="61" spans="2:36" x14ac:dyDescent="0.25">
      <c r="B61" s="194" t="s">
        <v>224</v>
      </c>
      <c r="C61" s="195">
        <v>14327</v>
      </c>
      <c r="D61" s="195">
        <v>10457</v>
      </c>
      <c r="E61" s="195">
        <v>1769</v>
      </c>
      <c r="F61" s="195">
        <v>3197</v>
      </c>
      <c r="G61" s="195">
        <v>14894</v>
      </c>
      <c r="H61" s="196">
        <f t="shared" si="27"/>
        <v>3.6587425711604631</v>
      </c>
      <c r="I61" s="197">
        <f t="shared" si="28"/>
        <v>3.9575626439589673E-2</v>
      </c>
      <c r="J61" s="196">
        <f t="shared" si="18"/>
        <v>1.517678447203203E-3</v>
      </c>
      <c r="K61" s="198">
        <f t="shared" si="22"/>
        <v>1.0937926861151338E-2</v>
      </c>
      <c r="L61" s="195">
        <v>72809</v>
      </c>
      <c r="M61" s="195">
        <v>51214</v>
      </c>
      <c r="N61" s="195">
        <v>1077</v>
      </c>
      <c r="O61" s="195">
        <v>40059</v>
      </c>
      <c r="P61" s="195">
        <v>47098</v>
      </c>
      <c r="Q61" s="196">
        <f t="shared" si="29"/>
        <v>0.17571581916672918</v>
      </c>
      <c r="R61" s="197">
        <f t="shared" si="30"/>
        <v>-0.35312942081336096</v>
      </c>
      <c r="S61" s="196">
        <f t="shared" si="19"/>
        <v>3.8544371775352227E-3</v>
      </c>
      <c r="T61" s="198">
        <f t="shared" si="23"/>
        <v>3.4588054203471587E-2</v>
      </c>
      <c r="U61" s="195">
        <v>10312</v>
      </c>
      <c r="V61" s="195">
        <v>3883</v>
      </c>
      <c r="W61" s="195">
        <v>2660</v>
      </c>
      <c r="X61" s="195">
        <v>41</v>
      </c>
      <c r="Y61" s="195">
        <v>161</v>
      </c>
      <c r="Z61" s="195">
        <v>600</v>
      </c>
      <c r="AA61" s="196">
        <f t="shared" si="31"/>
        <v>2.7267080745341614</v>
      </c>
      <c r="AB61" s="197">
        <f t="shared" si="20"/>
        <v>-0.84548029873808916</v>
      </c>
      <c r="AC61" s="195">
        <f t="shared" si="24"/>
        <v>439</v>
      </c>
      <c r="AD61" s="195">
        <f t="shared" si="25"/>
        <v>-3283</v>
      </c>
      <c r="AE61" s="196">
        <f t="shared" si="21"/>
        <v>1.112318182323781E-3</v>
      </c>
      <c r="AF61" s="198">
        <f t="shared" si="32"/>
        <v>4.4063086589840226E-4</v>
      </c>
      <c r="AG61" s="198">
        <f t="shared" si="32"/>
        <v>2.0024528998902547E-6</v>
      </c>
      <c r="AH61" s="50"/>
      <c r="AI61" s="50"/>
      <c r="AJ61" s="50"/>
    </row>
    <row r="62" spans="2:36" x14ac:dyDescent="0.25">
      <c r="B62" s="194" t="s">
        <v>216</v>
      </c>
      <c r="C62" s="195">
        <v>66971</v>
      </c>
      <c r="D62" s="195">
        <v>23016</v>
      </c>
      <c r="E62" s="195">
        <v>18696</v>
      </c>
      <c r="F62" s="195">
        <v>53132</v>
      </c>
      <c r="G62" s="195">
        <v>60582</v>
      </c>
      <c r="H62" s="196">
        <f t="shared" si="27"/>
        <v>0.14021681848979894</v>
      </c>
      <c r="I62" s="197">
        <f t="shared" si="28"/>
        <v>-9.5399501276671961E-2</v>
      </c>
      <c r="J62" s="196">
        <f t="shared" si="18"/>
        <v>6.1732238276127607E-3</v>
      </c>
      <c r="K62" s="198">
        <f t="shared" si="22"/>
        <v>0.14450640930840533</v>
      </c>
      <c r="L62" s="195">
        <v>32925</v>
      </c>
      <c r="M62" s="195">
        <v>12653</v>
      </c>
      <c r="N62" s="195">
        <v>5630</v>
      </c>
      <c r="O62" s="195">
        <v>30641</v>
      </c>
      <c r="P62" s="195">
        <v>34361</v>
      </c>
      <c r="Q62" s="196">
        <f t="shared" si="29"/>
        <v>0.12140595933553078</v>
      </c>
      <c r="R62" s="197">
        <f t="shared" si="30"/>
        <v>4.3614274867122216E-2</v>
      </c>
      <c r="S62" s="196">
        <f t="shared" si="19"/>
        <v>2.8120581735378951E-3</v>
      </c>
      <c r="T62" s="198">
        <f t="shared" si="23"/>
        <v>8.196138671958858E-2</v>
      </c>
      <c r="U62" s="195">
        <v>5496</v>
      </c>
      <c r="V62" s="195">
        <v>6844</v>
      </c>
      <c r="W62" s="195">
        <v>3290</v>
      </c>
      <c r="X62" s="195">
        <v>1413</v>
      </c>
      <c r="Y62" s="195">
        <v>2260</v>
      </c>
      <c r="Z62" s="195">
        <v>3537</v>
      </c>
      <c r="AA62" s="196">
        <f t="shared" si="31"/>
        <v>0.56504424778761053</v>
      </c>
      <c r="AB62" s="197">
        <f t="shared" si="20"/>
        <v>-0.48319696084161312</v>
      </c>
      <c r="AC62" s="195">
        <f t="shared" si="24"/>
        <v>1277</v>
      </c>
      <c r="AD62" s="195">
        <f t="shared" si="25"/>
        <v>-3307</v>
      </c>
      <c r="AE62" s="196">
        <f t="shared" si="21"/>
        <v>6.5571156847986888E-3</v>
      </c>
      <c r="AF62" s="198">
        <f t="shared" si="32"/>
        <v>8.4368157162825527E-3</v>
      </c>
      <c r="AG62" s="198">
        <f t="shared" si="32"/>
        <v>1.3478015804720289E-6</v>
      </c>
      <c r="AH62" s="50"/>
      <c r="AI62" s="50"/>
      <c r="AJ62" s="50"/>
    </row>
    <row r="63" spans="2:36" x14ac:dyDescent="0.25">
      <c r="B63" s="194" t="s">
        <v>242</v>
      </c>
      <c r="C63" s="195">
        <v>30806</v>
      </c>
      <c r="D63" s="195">
        <v>10927</v>
      </c>
      <c r="E63" s="195">
        <v>38445</v>
      </c>
      <c r="F63" s="195">
        <v>66178</v>
      </c>
      <c r="G63" s="195">
        <v>84542</v>
      </c>
      <c r="H63" s="196">
        <f t="shared" si="27"/>
        <v>0.27749403124905547</v>
      </c>
      <c r="I63" s="197">
        <f t="shared" si="28"/>
        <v>1.7443355190547294</v>
      </c>
      <c r="J63" s="196">
        <f t="shared" si="18"/>
        <v>8.6147154077785143E-3</v>
      </c>
      <c r="K63" s="198">
        <f t="shared" si="22"/>
        <v>0.26499369973106313</v>
      </c>
      <c r="L63" s="195">
        <v>19624</v>
      </c>
      <c r="M63" s="195">
        <v>3802</v>
      </c>
      <c r="N63" s="195">
        <v>10739</v>
      </c>
      <c r="O63" s="195">
        <v>28567</v>
      </c>
      <c r="P63" s="195">
        <v>28734</v>
      </c>
      <c r="Q63" s="196">
        <f t="shared" si="29"/>
        <v>5.8459061154478853E-3</v>
      </c>
      <c r="R63" s="197">
        <f t="shared" si="30"/>
        <v>0.46422747655931507</v>
      </c>
      <c r="S63" s="196">
        <f t="shared" si="19"/>
        <v>2.3515520374388951E-3</v>
      </c>
      <c r="T63" s="198">
        <f t="shared" si="23"/>
        <v>9.0065635637580951E-2</v>
      </c>
      <c r="U63" s="195">
        <v>561</v>
      </c>
      <c r="V63" s="195">
        <v>984</v>
      </c>
      <c r="W63" s="195">
        <v>200</v>
      </c>
      <c r="X63" s="195">
        <v>682</v>
      </c>
      <c r="Y63" s="195">
        <v>1141</v>
      </c>
      <c r="Z63" s="195">
        <v>3319</v>
      </c>
      <c r="AA63" s="196">
        <f t="shared" si="31"/>
        <v>1.908851884312007</v>
      </c>
      <c r="AB63" s="197">
        <f t="shared" si="20"/>
        <v>2.3729674796747968</v>
      </c>
      <c r="AC63" s="195">
        <f t="shared" si="24"/>
        <v>2178</v>
      </c>
      <c r="AD63" s="195">
        <f t="shared" si="25"/>
        <v>2335</v>
      </c>
      <c r="AE63" s="196">
        <f t="shared" si="21"/>
        <v>6.1529734118877149E-3</v>
      </c>
      <c r="AF63" s="198">
        <f t="shared" si="32"/>
        <v>1.0403279901201753E-2</v>
      </c>
      <c r="AG63" s="198">
        <f t="shared" si="32"/>
        <v>5.9832239959126836E-6</v>
      </c>
      <c r="AH63" s="50"/>
      <c r="AI63" s="50"/>
      <c r="AJ63" s="50"/>
    </row>
    <row r="64" spans="2:36" x14ac:dyDescent="0.25">
      <c r="B64" s="194" t="s">
        <v>228</v>
      </c>
      <c r="C64" s="195">
        <v>37406</v>
      </c>
      <c r="D64" s="195">
        <v>2706</v>
      </c>
      <c r="E64" s="195">
        <v>8434</v>
      </c>
      <c r="F64" s="195">
        <v>33078</v>
      </c>
      <c r="G64" s="195">
        <v>37881</v>
      </c>
      <c r="H64" s="196">
        <f t="shared" si="27"/>
        <v>0.14520224922909497</v>
      </c>
      <c r="I64" s="197">
        <f t="shared" si="28"/>
        <v>1.269849756723529E-2</v>
      </c>
      <c r="J64" s="196">
        <f t="shared" si="18"/>
        <v>3.8600226439173182E-3</v>
      </c>
      <c r="K64" s="198">
        <f t="shared" si="22"/>
        <v>0.13095921288261692</v>
      </c>
      <c r="L64" s="195">
        <v>24670</v>
      </c>
      <c r="M64" s="195">
        <v>3485</v>
      </c>
      <c r="N64" s="195">
        <v>5718</v>
      </c>
      <c r="O64" s="195">
        <v>21391</v>
      </c>
      <c r="P64" s="195">
        <v>25846</v>
      </c>
      <c r="Q64" s="196">
        <f t="shared" si="29"/>
        <v>0.20826515824412128</v>
      </c>
      <c r="R64" s="197">
        <f t="shared" si="30"/>
        <v>4.766923388731259E-2</v>
      </c>
      <c r="S64" s="196">
        <f t="shared" si="19"/>
        <v>2.1152019892686602E-3</v>
      </c>
      <c r="T64" s="198">
        <f t="shared" si="23"/>
        <v>8.9352757745680328E-2</v>
      </c>
      <c r="U64" s="195">
        <v>478</v>
      </c>
      <c r="V64" s="195">
        <v>884</v>
      </c>
      <c r="W64" s="195">
        <v>568</v>
      </c>
      <c r="X64" s="195">
        <v>386</v>
      </c>
      <c r="Y64" s="195">
        <v>1176</v>
      </c>
      <c r="Z64" s="195">
        <v>1617</v>
      </c>
      <c r="AA64" s="196">
        <f t="shared" si="31"/>
        <v>0.375</v>
      </c>
      <c r="AB64" s="197">
        <f t="shared" si="20"/>
        <v>0.82918552036199089</v>
      </c>
      <c r="AC64" s="195">
        <f t="shared" si="24"/>
        <v>441</v>
      </c>
      <c r="AD64" s="195">
        <f t="shared" si="25"/>
        <v>733</v>
      </c>
      <c r="AE64" s="196">
        <f t="shared" si="21"/>
        <v>2.9976975013625896E-3</v>
      </c>
      <c r="AF64" s="198">
        <f t="shared" si="32"/>
        <v>5.5901651812568709E-3</v>
      </c>
      <c r="AG64" s="198">
        <f t="shared" si="32"/>
        <v>1.2964204965809071E-6</v>
      </c>
      <c r="AH64" s="50"/>
      <c r="AI64" s="50"/>
      <c r="AJ64" s="50"/>
    </row>
    <row r="65" spans="2:36" x14ac:dyDescent="0.25">
      <c r="B65" s="194" t="s">
        <v>238</v>
      </c>
      <c r="C65" s="195">
        <v>7811</v>
      </c>
      <c r="D65" s="195">
        <v>2715</v>
      </c>
      <c r="E65" s="195">
        <v>1632</v>
      </c>
      <c r="F65" s="195">
        <v>21416</v>
      </c>
      <c r="G65" s="195">
        <v>45260</v>
      </c>
      <c r="H65" s="196">
        <f t="shared" si="27"/>
        <v>1.1133731789316399</v>
      </c>
      <c r="I65" s="197">
        <f t="shared" si="28"/>
        <v>4.7943925233644862</v>
      </c>
      <c r="J65" s="196">
        <f t="shared" si="18"/>
        <v>4.6119327595284662E-3</v>
      </c>
      <c r="K65" s="198">
        <f t="shared" si="22"/>
        <v>0.25679578323848645</v>
      </c>
      <c r="L65" s="195">
        <v>6460</v>
      </c>
      <c r="M65" s="195">
        <v>2386</v>
      </c>
      <c r="N65" s="195">
        <v>1266</v>
      </c>
      <c r="O65" s="195">
        <v>5794</v>
      </c>
      <c r="P65" s="195">
        <v>10835</v>
      </c>
      <c r="Q65" s="196">
        <f t="shared" si="29"/>
        <v>0.87003797031411811</v>
      </c>
      <c r="R65" s="197">
        <f t="shared" si="30"/>
        <v>0.6772445820433437</v>
      </c>
      <c r="S65" s="196">
        <f t="shared" si="19"/>
        <v>8.8672187393507441E-4</v>
      </c>
      <c r="T65" s="198">
        <f t="shared" si="23"/>
        <v>6.147552610227576E-2</v>
      </c>
      <c r="U65" s="195">
        <v>423</v>
      </c>
      <c r="V65" s="195">
        <v>791</v>
      </c>
      <c r="W65" s="195">
        <v>104</v>
      </c>
      <c r="X65" s="195">
        <v>101</v>
      </c>
      <c r="Y65" s="195">
        <v>284</v>
      </c>
      <c r="Z65" s="195">
        <v>873</v>
      </c>
      <c r="AA65" s="196">
        <f t="shared" si="31"/>
        <v>2.073943661971831</v>
      </c>
      <c r="AB65" s="197">
        <f t="shared" si="20"/>
        <v>0.10366624525916568</v>
      </c>
      <c r="AC65" s="195">
        <f t="shared" si="24"/>
        <v>589</v>
      </c>
      <c r="AD65" s="195">
        <f t="shared" si="25"/>
        <v>82</v>
      </c>
      <c r="AE65" s="196">
        <f t="shared" si="21"/>
        <v>1.6184229552811014E-3</v>
      </c>
      <c r="AF65" s="198">
        <f t="shared" si="32"/>
        <v>4.9532195927352776E-3</v>
      </c>
      <c r="AG65" s="198">
        <f t="shared" si="32"/>
        <v>1.17671230019565E-5</v>
      </c>
      <c r="AH65" s="50"/>
      <c r="AI65" s="50"/>
      <c r="AJ65" s="50"/>
    </row>
    <row r="66" spans="2:36" x14ac:dyDescent="0.25">
      <c r="B66" s="194" t="s">
        <v>234</v>
      </c>
      <c r="C66" s="195">
        <v>10471</v>
      </c>
      <c r="D66" s="195">
        <v>4782</v>
      </c>
      <c r="E66" s="195">
        <v>19869</v>
      </c>
      <c r="F66" s="195">
        <v>13870</v>
      </c>
      <c r="G66" s="195">
        <v>13436</v>
      </c>
      <c r="H66" s="196">
        <f t="shared" si="27"/>
        <v>-3.129055515501078E-2</v>
      </c>
      <c r="I66" s="197">
        <f t="shared" si="28"/>
        <v>0.28316302167892271</v>
      </c>
      <c r="J66" s="196">
        <f t="shared" si="18"/>
        <v>1.3691102199961218E-3</v>
      </c>
      <c r="K66" s="198">
        <f t="shared" si="22"/>
        <v>0.13963542640976076</v>
      </c>
      <c r="L66" s="195">
        <v>12441</v>
      </c>
      <c r="M66" s="195">
        <v>5737</v>
      </c>
      <c r="N66" s="195">
        <v>15272</v>
      </c>
      <c r="O66" s="195">
        <v>19363</v>
      </c>
      <c r="P66" s="195">
        <v>20960</v>
      </c>
      <c r="Q66" s="196">
        <f t="shared" si="29"/>
        <v>8.2476888911842128E-2</v>
      </c>
      <c r="R66" s="197">
        <f t="shared" si="30"/>
        <v>0.6847520295796159</v>
      </c>
      <c r="S66" s="196">
        <f t="shared" si="19"/>
        <v>1.7153382997396548E-3</v>
      </c>
      <c r="T66" s="198">
        <f t="shared" si="23"/>
        <v>0.21782960237783458</v>
      </c>
      <c r="U66" s="195">
        <v>111</v>
      </c>
      <c r="V66" s="195">
        <v>236</v>
      </c>
      <c r="W66" s="195">
        <v>118</v>
      </c>
      <c r="X66" s="195">
        <v>18</v>
      </c>
      <c r="Y66" s="195">
        <v>110</v>
      </c>
      <c r="Z66" s="195">
        <v>116</v>
      </c>
      <c r="AA66" s="196">
        <f t="shared" si="31"/>
        <v>5.4545454545454453E-2</v>
      </c>
      <c r="AB66" s="197">
        <f t="shared" si="20"/>
        <v>-0.50847457627118642</v>
      </c>
      <c r="AC66" s="195">
        <f t="shared" si="24"/>
        <v>6</v>
      </c>
      <c r="AD66" s="195">
        <f t="shared" si="25"/>
        <v>-120</v>
      </c>
      <c r="AE66" s="196">
        <f t="shared" si="21"/>
        <v>2.1504818191593099E-4</v>
      </c>
      <c r="AF66" s="198">
        <f t="shared" si="32"/>
        <v>1.2055455093429777E-3</v>
      </c>
      <c r="AG66" s="198">
        <f t="shared" si="32"/>
        <v>5.6687092915813907E-7</v>
      </c>
      <c r="AH66" s="50"/>
      <c r="AI66" s="50"/>
      <c r="AJ66" s="50"/>
    </row>
    <row r="67" spans="2:36" x14ac:dyDescent="0.25">
      <c r="B67" s="194" t="s">
        <v>240</v>
      </c>
      <c r="C67" s="195">
        <v>6946</v>
      </c>
      <c r="D67" s="195">
        <v>2786</v>
      </c>
      <c r="E67" s="195">
        <v>2538</v>
      </c>
      <c r="F67" s="195">
        <v>3961</v>
      </c>
      <c r="G67" s="195">
        <v>4722</v>
      </c>
      <c r="H67" s="196">
        <f t="shared" si="27"/>
        <v>0.19212320121181525</v>
      </c>
      <c r="I67" s="197">
        <f t="shared" si="28"/>
        <v>-0.32018427872156641</v>
      </c>
      <c r="J67" s="196">
        <f t="shared" si="18"/>
        <v>4.811654107488603E-4</v>
      </c>
      <c r="K67" s="198">
        <f t="shared" si="22"/>
        <v>7.5320615070503416E-2</v>
      </c>
      <c r="L67" s="195">
        <v>5131</v>
      </c>
      <c r="M67" s="195">
        <v>2944</v>
      </c>
      <c r="N67" s="195">
        <v>1435</v>
      </c>
      <c r="O67" s="195">
        <v>5160</v>
      </c>
      <c r="P67" s="195">
        <v>3347</v>
      </c>
      <c r="Q67" s="196">
        <f t="shared" si="29"/>
        <v>-0.35135658914728685</v>
      </c>
      <c r="R67" s="197">
        <f t="shared" si="30"/>
        <v>-0.34769050867277329</v>
      </c>
      <c r="S67" s="196">
        <f t="shared" si="19"/>
        <v>2.7391399280670922E-4</v>
      </c>
      <c r="T67" s="198">
        <f t="shared" si="23"/>
        <v>5.3387992088304727E-2</v>
      </c>
      <c r="U67" s="195">
        <v>456</v>
      </c>
      <c r="V67" s="195">
        <v>1110</v>
      </c>
      <c r="W67" s="195">
        <v>203</v>
      </c>
      <c r="X67" s="195">
        <v>217</v>
      </c>
      <c r="Y67" s="195">
        <v>253</v>
      </c>
      <c r="Z67" s="195">
        <v>484</v>
      </c>
      <c r="AA67" s="196">
        <f t="shared" si="31"/>
        <v>0.91304347826086962</v>
      </c>
      <c r="AB67" s="197">
        <f t="shared" si="20"/>
        <v>-0.56396396396396398</v>
      </c>
      <c r="AC67" s="195">
        <f t="shared" si="24"/>
        <v>231</v>
      </c>
      <c r="AD67" s="195">
        <f t="shared" si="25"/>
        <v>-626</v>
      </c>
      <c r="AE67" s="196">
        <f t="shared" si="21"/>
        <v>8.9727000040785E-4</v>
      </c>
      <c r="AF67" s="198">
        <f t="shared" si="32"/>
        <v>7.720283289733937E-3</v>
      </c>
      <c r="AG67" s="198">
        <f t="shared" si="32"/>
        <v>1.4563955181855255E-5</v>
      </c>
      <c r="AH67" s="50"/>
      <c r="AI67" s="50"/>
      <c r="AJ67" s="50"/>
    </row>
    <row r="68" spans="2:36" x14ac:dyDescent="0.25">
      <c r="B68" s="194" t="s">
        <v>218</v>
      </c>
      <c r="C68" s="195">
        <v>1435</v>
      </c>
      <c r="D68" s="195">
        <v>622</v>
      </c>
      <c r="E68" s="195">
        <v>787</v>
      </c>
      <c r="F68" s="195">
        <v>1909</v>
      </c>
      <c r="G68" s="195">
        <v>2680</v>
      </c>
      <c r="H68" s="196">
        <f t="shared" si="27"/>
        <v>0.40387637506547924</v>
      </c>
      <c r="I68" s="197">
        <f t="shared" si="28"/>
        <v>0.86759581881533099</v>
      </c>
      <c r="J68" s="196">
        <f t="shared" si="18"/>
        <v>2.7308837374141162E-4</v>
      </c>
      <c r="K68" s="198">
        <f t="shared" si="22"/>
        <v>6.881676253081348E-2</v>
      </c>
      <c r="L68" s="195">
        <v>7608</v>
      </c>
      <c r="M68" s="195">
        <v>3580</v>
      </c>
      <c r="N68" s="195">
        <v>418</v>
      </c>
      <c r="O68" s="195">
        <v>4049</v>
      </c>
      <c r="P68" s="195">
        <v>5989</v>
      </c>
      <c r="Q68" s="196">
        <f t="shared" si="29"/>
        <v>0.47913064954309714</v>
      </c>
      <c r="R68" s="197">
        <f t="shared" si="30"/>
        <v>-0.21280231335436384</v>
      </c>
      <c r="S68" s="196">
        <f t="shared" si="19"/>
        <v>4.9013173077961801E-4</v>
      </c>
      <c r="T68" s="198">
        <f t="shared" si="23"/>
        <v>0.15378492193919474</v>
      </c>
      <c r="U68" s="195">
        <v>284</v>
      </c>
      <c r="V68" s="195">
        <v>305</v>
      </c>
      <c r="W68" s="195">
        <v>207</v>
      </c>
      <c r="X68" s="195">
        <v>90</v>
      </c>
      <c r="Y68" s="195">
        <v>206</v>
      </c>
      <c r="Z68" s="195">
        <v>215</v>
      </c>
      <c r="AA68" s="196">
        <f t="shared" si="31"/>
        <v>4.3689320388349495E-2</v>
      </c>
      <c r="AB68" s="197">
        <f t="shared" si="20"/>
        <v>-0.29508196721311475</v>
      </c>
      <c r="AC68" s="195">
        <f t="shared" si="24"/>
        <v>9</v>
      </c>
      <c r="AD68" s="195">
        <f t="shared" si="25"/>
        <v>-90</v>
      </c>
      <c r="AE68" s="196">
        <f t="shared" si="21"/>
        <v>3.9858068199935488E-4</v>
      </c>
      <c r="AF68" s="198">
        <f t="shared" si="32"/>
        <v>5.5207477403451111E-3</v>
      </c>
      <c r="AG68" s="198">
        <f t="shared" si="32"/>
        <v>1.1218498456334607E-6</v>
      </c>
      <c r="AH68" s="50"/>
      <c r="AI68" s="50"/>
      <c r="AJ68" s="50"/>
    </row>
    <row r="69" spans="2:36" x14ac:dyDescent="0.25">
      <c r="B69" s="200" t="s">
        <v>386</v>
      </c>
      <c r="C69" s="201">
        <f>C44-SUM(C45:C68)</f>
        <v>430018</v>
      </c>
      <c r="D69" s="201">
        <f>D44-SUM(D45:D68)</f>
        <v>154971</v>
      </c>
      <c r="E69" s="201">
        <f>E44-SUM(E45:E68)</f>
        <v>120518</v>
      </c>
      <c r="F69" s="201">
        <f>F44-SUM(F45:F68)</f>
        <v>279009</v>
      </c>
      <c r="G69" s="201">
        <f>G44-SUM(G45:G68)</f>
        <v>308506</v>
      </c>
      <c r="H69" s="202">
        <f t="shared" si="27"/>
        <v>0.10572060399485328</v>
      </c>
      <c r="I69" s="203">
        <f t="shared" si="28"/>
        <v>-0.28257421782343994</v>
      </c>
      <c r="J69" s="202">
        <f t="shared" si="18"/>
        <v>3.1436343966219374E-2</v>
      </c>
      <c r="K69" s="204">
        <f t="shared" si="22"/>
        <v>0.13754248241296094</v>
      </c>
      <c r="L69" s="201">
        <f>L44-SUM(L45:L68)</f>
        <v>175617</v>
      </c>
      <c r="M69" s="201">
        <f>M44-SUM(M45:M68)</f>
        <v>63198</v>
      </c>
      <c r="N69" s="201">
        <f>N44-SUM(N45:N68)</f>
        <v>53348</v>
      </c>
      <c r="O69" s="201">
        <f>O44-SUM(O45:O68)</f>
        <v>182320</v>
      </c>
      <c r="P69" s="201">
        <f>P44-SUM(P45:P68)</f>
        <v>164360</v>
      </c>
      <c r="Q69" s="202">
        <f t="shared" si="29"/>
        <v>-9.850811759543654E-2</v>
      </c>
      <c r="R69" s="203">
        <f t="shared" si="30"/>
        <v>-6.4099716997784939E-2</v>
      </c>
      <c r="S69" s="202">
        <f t="shared" si="19"/>
        <v>1.3451002048912674E-2</v>
      </c>
      <c r="T69" s="204">
        <f t="shared" si="23"/>
        <v>7.3277286047578521E-2</v>
      </c>
      <c r="U69" s="201">
        <f t="shared" ref="U69:Z69" si="33">U44-SUM(U45:U68)</f>
        <v>19573</v>
      </c>
      <c r="V69" s="201">
        <f t="shared" si="33"/>
        <v>21646</v>
      </c>
      <c r="W69" s="201">
        <f t="shared" si="33"/>
        <v>7497</v>
      </c>
      <c r="X69" s="201">
        <f t="shared" si="33"/>
        <v>6219</v>
      </c>
      <c r="Y69" s="201">
        <f t="shared" si="33"/>
        <v>26779</v>
      </c>
      <c r="Z69" s="201">
        <f t="shared" si="33"/>
        <v>21734</v>
      </c>
      <c r="AA69" s="202">
        <f t="shared" si="31"/>
        <v>-0.18839389073527768</v>
      </c>
      <c r="AB69" s="203">
        <f t="shared" si="20"/>
        <v>4.0654162431859042E-3</v>
      </c>
      <c r="AC69" s="201">
        <f>Z69-Y69</f>
        <v>-5045</v>
      </c>
      <c r="AD69" s="201">
        <f t="shared" si="25"/>
        <v>88</v>
      </c>
      <c r="AE69" s="202">
        <f t="shared" si="21"/>
        <v>4.029187229104176E-2</v>
      </c>
      <c r="AF69" s="204">
        <f t="shared" si="32"/>
        <v>9.6897574528965174E-3</v>
      </c>
      <c r="AG69" s="204">
        <f t="shared" si="32"/>
        <v>-8.3992413123784341E-8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F946-165D-4C20-81E5-F51F62358307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450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</row>
    <row r="4" spans="1:34" ht="6" customHeight="1" x14ac:dyDescent="0.25"/>
    <row r="5" spans="1:34" ht="15.75" x14ac:dyDescent="0.25">
      <c r="B5" s="179"/>
      <c r="C5" s="344" t="s">
        <v>98</v>
      </c>
      <c r="D5" s="341"/>
      <c r="E5" s="341"/>
      <c r="F5" s="341"/>
      <c r="G5" s="341"/>
      <c r="H5" s="341"/>
      <c r="I5" s="341"/>
      <c r="J5" s="341"/>
      <c r="K5" s="342"/>
      <c r="L5" s="340" t="s">
        <v>102</v>
      </c>
      <c r="M5" s="341"/>
      <c r="N5" s="341"/>
      <c r="O5" s="341"/>
      <c r="P5" s="341"/>
      <c r="Q5" s="341"/>
      <c r="R5" s="341"/>
      <c r="S5" s="341"/>
      <c r="T5" s="342"/>
      <c r="U5" s="340" t="s">
        <v>101</v>
      </c>
      <c r="V5" s="341"/>
      <c r="W5" s="341"/>
      <c r="X5" s="341"/>
      <c r="Y5" s="341"/>
      <c r="Z5" s="341"/>
      <c r="AA5" s="341"/>
      <c r="AB5" s="341"/>
      <c r="AC5" s="341"/>
      <c r="AD5" s="341"/>
      <c r="AE5" s="341"/>
      <c r="AF5" s="341"/>
      <c r="AG5" s="342"/>
    </row>
    <row r="6" spans="1:34" s="184" customFormat="1" ht="72" customHeight="1" x14ac:dyDescent="0.25">
      <c r="B6" s="180"/>
      <c r="C6" s="225">
        <v>2018</v>
      </c>
      <c r="D6" s="225">
        <v>2019</v>
      </c>
      <c r="E6" s="225">
        <v>2020</v>
      </c>
      <c r="F6" s="225">
        <v>2021</v>
      </c>
      <c r="G6" s="225">
        <v>2022</v>
      </c>
      <c r="H6" s="182" t="str">
        <f>CONCATENATE("var. ",RIGHT(G6,2),"/",RIGHT(F6,2))</f>
        <v>var. 22/21</v>
      </c>
      <c r="I6" s="182" t="str">
        <f>CONCATENATE("var. ",RIGHT(G6,2),"/",RIGHT(D6,2))</f>
        <v>var. 22/19</v>
      </c>
      <c r="J6" s="182" t="str">
        <f>CONCATENATE("Cuota s/ total lugares de residencia ",RIGHT(G6,4))</f>
        <v>Cuota s/ total lugares de residencia 2022</v>
      </c>
      <c r="K6" s="183" t="str">
        <f>CONCATENATE("cuota s/ Canarias ",RIGHT(G6,4))</f>
        <v>cuota s/ Canarias 2022</v>
      </c>
      <c r="L6" s="225">
        <v>2018</v>
      </c>
      <c r="M6" s="225">
        <v>2019</v>
      </c>
      <c r="N6" s="225">
        <v>2020</v>
      </c>
      <c r="O6" s="225">
        <v>2021</v>
      </c>
      <c r="P6" s="225">
        <v>2022</v>
      </c>
      <c r="Q6" s="182" t="str">
        <f>CONCATENATE("var. ",RIGHT(P6,2),"/",RIGHT(O6,2))</f>
        <v>var. 22/21</v>
      </c>
      <c r="R6" s="182" t="str">
        <f>CONCATENATE("var. ",RIGHT(P6,2),"/",RIGHT(M6,2))</f>
        <v>var. 22/19</v>
      </c>
      <c r="S6" s="182" t="str">
        <f>CONCATENATE("Cuota s/ total lugares de residencia ",RIGHT(P6,4))</f>
        <v>Cuota s/ total lugares de residencia 2022</v>
      </c>
      <c r="T6" s="183" t="str">
        <f>CONCATENATE("cuota s/ Canarias ",RIGHT(P6,4))</f>
        <v>cuota s/ Canarias 2022</v>
      </c>
      <c r="U6" s="225">
        <v>2017</v>
      </c>
      <c r="V6" s="225">
        <v>2018</v>
      </c>
      <c r="W6" s="225">
        <v>2019</v>
      </c>
      <c r="X6" s="225">
        <v>2020</v>
      </c>
      <c r="Y6" s="225">
        <v>2021</v>
      </c>
      <c r="Z6" s="225">
        <v>2022</v>
      </c>
      <c r="AA6" s="182" t="str">
        <f>CONCATENATE("var. ",RIGHT(Z6,2),"/",RIGHT(Y6,2))</f>
        <v>var. 22/21</v>
      </c>
      <c r="AB6" s="182" t="str">
        <f>CONCATENATE("var. ",RIGHT(Z6,2),"/",RIGHT(W6,2))</f>
        <v>var. 22/19</v>
      </c>
      <c r="AC6" s="181" t="str">
        <f>CONCATENATE("dif. ",RIGHT(Z6,2),"/",RIGHT(Y6,2))</f>
        <v>dif. 22/21</v>
      </c>
      <c r="AD6" s="181" t="str">
        <f>CONCATENATE("dif. ",RIGHT(Z6,2),"/",RIGHT(W6,2))</f>
        <v>dif. 22/19</v>
      </c>
      <c r="AE6" s="182" t="str">
        <f>CONCATENATE("Cuota s/ total lugares de residencia ",RIGHT(Z6,4))</f>
        <v>Cuota s/ total lugares de residencia 2022</v>
      </c>
      <c r="AF6" s="183" t="str">
        <f>CONCATENATE("cuota s/ Canarias ",RIGHT(W6,4))</f>
        <v>cuota s/ Canarias 2019</v>
      </c>
      <c r="AG6" s="183" t="str">
        <f>CONCATENATE("cuota s/ Canarias ",RIGHT(Z6,4))</f>
        <v>cuota s/ Canarias 2022</v>
      </c>
    </row>
    <row r="7" spans="1:34" x14ac:dyDescent="0.25">
      <c r="A7" s="1">
        <v>3</v>
      </c>
      <c r="B7" s="185" t="s">
        <v>134</v>
      </c>
      <c r="C7" s="186">
        <v>102297590</v>
      </c>
      <c r="D7" s="186">
        <v>97964361</v>
      </c>
      <c r="E7" s="186">
        <v>29252005</v>
      </c>
      <c r="F7" s="186">
        <v>40204828</v>
      </c>
      <c r="G7" s="186">
        <v>86708053</v>
      </c>
      <c r="H7" s="187">
        <f>IFERROR(G7/F7-1,"-")</f>
        <v>1.1566577277733909</v>
      </c>
      <c r="I7" s="187">
        <f>IFERROR(G7/D7-1,"-")</f>
        <v>-0.11490207137675301</v>
      </c>
      <c r="J7" s="187">
        <f>G7/G$7</f>
        <v>1</v>
      </c>
      <c r="K7" s="188">
        <f>G7/$G7</f>
        <v>1</v>
      </c>
      <c r="L7" s="186">
        <v>30413909</v>
      </c>
      <c r="M7" s="186">
        <v>28845156</v>
      </c>
      <c r="N7" s="186">
        <v>8778034</v>
      </c>
      <c r="O7" s="186">
        <v>11489687</v>
      </c>
      <c r="P7" s="186">
        <v>23157953</v>
      </c>
      <c r="Q7" s="187">
        <f>IFERROR(P7/O7-1,"-")</f>
        <v>1.0155425469814801</v>
      </c>
      <c r="R7" s="187">
        <f>IFERROR(P7/M7-1,"-")</f>
        <v>-0.19716319093576751</v>
      </c>
      <c r="S7" s="187">
        <f>P7/P$7</f>
        <v>1</v>
      </c>
      <c r="T7" s="188">
        <f>P7/$G7</f>
        <v>0.26707961024104648</v>
      </c>
      <c r="U7" s="186">
        <v>36596780</v>
      </c>
      <c r="V7" s="186">
        <v>34510831</v>
      </c>
      <c r="W7" s="186">
        <v>34034766</v>
      </c>
      <c r="X7" s="186">
        <v>10243785</v>
      </c>
      <c r="Y7" s="186">
        <v>13903380</v>
      </c>
      <c r="Z7" s="186">
        <v>31405937</v>
      </c>
      <c r="AA7" s="187">
        <f>IFERROR(Z7/Y7-1,"-")</f>
        <v>1.2588706487199515</v>
      </c>
      <c r="AB7" s="187">
        <f>IFERROR(Z7/W7-1,"-")</f>
        <v>-7.7239520318723498E-2</v>
      </c>
      <c r="AC7" s="186">
        <f>Z7-Y7</f>
        <v>17502557</v>
      </c>
      <c r="AD7" s="186">
        <f>Z7-W7</f>
        <v>-2628829</v>
      </c>
      <c r="AE7" s="187">
        <f>Z7/Z$7</f>
        <v>1</v>
      </c>
      <c r="AF7" s="188">
        <f>W7/$D7</f>
        <v>0.34741987445822264</v>
      </c>
      <c r="AG7" s="188">
        <f>Z7/$G7</f>
        <v>0.36220323157296591</v>
      </c>
      <c r="AH7" s="121"/>
    </row>
    <row r="8" spans="1:34" x14ac:dyDescent="0.25">
      <c r="A8" s="1" t="s">
        <v>166</v>
      </c>
      <c r="B8" s="189" t="s">
        <v>167</v>
      </c>
      <c r="C8" s="190">
        <v>11046717</v>
      </c>
      <c r="D8" s="190">
        <v>11591196</v>
      </c>
      <c r="E8" s="190">
        <v>4891619</v>
      </c>
      <c r="F8" s="190">
        <v>8666107</v>
      </c>
      <c r="G8" s="190">
        <v>11299475</v>
      </c>
      <c r="H8" s="191">
        <f>IFERROR(G8/F8-1,"-")</f>
        <v>0.30386977682135696</v>
      </c>
      <c r="I8" s="192">
        <f t="shared" ref="I8:I36" si="0">IFERROR(G8/D8-1,"-")</f>
        <v>-2.5167463305771021E-2</v>
      </c>
      <c r="J8" s="191">
        <f>G8/G$7</f>
        <v>0.13031632713515087</v>
      </c>
      <c r="K8" s="193">
        <f>G8/$G8</f>
        <v>1</v>
      </c>
      <c r="L8" s="190">
        <v>3138033</v>
      </c>
      <c r="M8" s="190">
        <v>3587406</v>
      </c>
      <c r="N8" s="190">
        <v>1667908</v>
      </c>
      <c r="O8" s="190">
        <v>2891677</v>
      </c>
      <c r="P8" s="190">
        <v>3387033</v>
      </c>
      <c r="Q8" s="191">
        <f>IFERROR(P8/O8-1,"-")</f>
        <v>0.17130405643507207</v>
      </c>
      <c r="R8" s="192">
        <f t="shared" ref="R8:R36" si="1">IFERROR(P8/M8-1,"-")</f>
        <v>-5.5854564551656494E-2</v>
      </c>
      <c r="S8" s="191">
        <f>P8/P$7</f>
        <v>0.14625787521030031</v>
      </c>
      <c r="T8" s="193">
        <f>P8/$G8</f>
        <v>0.29975136012956355</v>
      </c>
      <c r="U8" s="190">
        <v>4389480</v>
      </c>
      <c r="V8" s="190">
        <v>4630328</v>
      </c>
      <c r="W8" s="190">
        <v>4613933</v>
      </c>
      <c r="X8" s="190">
        <v>1666329</v>
      </c>
      <c r="Y8" s="190">
        <v>2851484</v>
      </c>
      <c r="Z8" s="190">
        <v>4154268</v>
      </c>
      <c r="AA8" s="191">
        <f>IFERROR(Z8/Y8-1,"-")</f>
        <v>0.45687929513193826</v>
      </c>
      <c r="AB8" s="192">
        <f t="shared" ref="AB8:AB36" si="2">IFERROR(Z8/W8-1,"-")</f>
        <v>-9.9625417187462428E-2</v>
      </c>
      <c r="AC8" s="190">
        <f t="shared" ref="AC8:AC35" si="3">Z8-Y8</f>
        <v>1302784</v>
      </c>
      <c r="AD8" s="190">
        <f t="shared" ref="AD8:AD36" si="4">Z8-W8</f>
        <v>-459665</v>
      </c>
      <c r="AE8" s="191">
        <f>Z8/Z$7</f>
        <v>0.13227651829015641</v>
      </c>
      <c r="AF8" s="193">
        <f t="shared" ref="AF8:AF36" si="5">W8/$D8</f>
        <v>0.39805495481225578</v>
      </c>
      <c r="AG8" s="193">
        <f t="shared" ref="AG8:AG15" si="6">Z8/$G8</f>
        <v>0.36765141743311081</v>
      </c>
      <c r="AH8" s="121"/>
    </row>
    <row r="9" spans="1:34" x14ac:dyDescent="0.25">
      <c r="A9" s="206" t="s">
        <v>98</v>
      </c>
      <c r="B9" s="194" t="s">
        <v>98</v>
      </c>
      <c r="C9" s="195">
        <v>4610657</v>
      </c>
      <c r="D9" s="195">
        <v>4629624</v>
      </c>
      <c r="E9" s="195">
        <v>2284241</v>
      </c>
      <c r="F9" s="195">
        <v>4058445</v>
      </c>
      <c r="G9" s="195">
        <v>4401902</v>
      </c>
      <c r="H9" s="196">
        <f>IFERROR(G9/F9-1,"-")</f>
        <v>8.4627733035682384E-2</v>
      </c>
      <c r="I9" s="197">
        <f t="shared" si="0"/>
        <v>-4.9188011812622334E-2</v>
      </c>
      <c r="J9" s="196">
        <f>G9/G$7</f>
        <v>5.0766933954796561E-2</v>
      </c>
      <c r="K9" s="198">
        <f>G9/$G9</f>
        <v>1</v>
      </c>
      <c r="L9" s="195">
        <v>1791580</v>
      </c>
      <c r="M9" s="195">
        <v>1971743</v>
      </c>
      <c r="N9" s="195">
        <v>1115181</v>
      </c>
      <c r="O9" s="195">
        <v>1845642</v>
      </c>
      <c r="P9" s="195">
        <v>1792837</v>
      </c>
      <c r="Q9" s="196">
        <f>IFERROR(P9/O9-1,"-")</f>
        <v>-2.861064063344898E-2</v>
      </c>
      <c r="R9" s="197">
        <f t="shared" si="1"/>
        <v>-9.0734948723033337E-2</v>
      </c>
      <c r="S9" s="196">
        <f>P9/P$7</f>
        <v>7.7417766587573614E-2</v>
      </c>
      <c r="T9" s="198">
        <f>P9/$G9</f>
        <v>0.40728689552834207</v>
      </c>
      <c r="U9" s="195">
        <v>1336731</v>
      </c>
      <c r="V9" s="195">
        <v>1417896</v>
      </c>
      <c r="W9" s="195">
        <v>1301233</v>
      </c>
      <c r="X9" s="195">
        <v>564792</v>
      </c>
      <c r="Y9" s="195">
        <v>1116779</v>
      </c>
      <c r="Z9" s="195">
        <v>1214668</v>
      </c>
      <c r="AA9" s="196">
        <f>IFERROR(Z9/Y9-1,"-")</f>
        <v>8.765297341730105E-2</v>
      </c>
      <c r="AB9" s="197">
        <f t="shared" si="2"/>
        <v>-6.6525364788627361E-2</v>
      </c>
      <c r="AC9" s="195">
        <f t="shared" si="3"/>
        <v>97889</v>
      </c>
      <c r="AD9" s="195">
        <f t="shared" si="4"/>
        <v>-86565</v>
      </c>
      <c r="AE9" s="196">
        <f>Z9/Z$7</f>
        <v>3.8676381475260556E-2</v>
      </c>
      <c r="AF9" s="198">
        <f t="shared" si="5"/>
        <v>0.28106666977707045</v>
      </c>
      <c r="AG9" s="198">
        <f t="shared" si="6"/>
        <v>0.27594162705121561</v>
      </c>
      <c r="AH9" s="121"/>
    </row>
    <row r="10" spans="1:34" x14ac:dyDescent="0.25">
      <c r="A10" s="206" t="s">
        <v>171</v>
      </c>
      <c r="B10" s="194" t="s">
        <v>171</v>
      </c>
      <c r="C10" s="195">
        <v>6436060</v>
      </c>
      <c r="D10" s="195">
        <v>6961572</v>
      </c>
      <c r="E10" s="195">
        <v>2607378</v>
      </c>
      <c r="F10" s="195">
        <v>4607662</v>
      </c>
      <c r="G10" s="195">
        <v>6897573</v>
      </c>
      <c r="H10" s="196">
        <f>IFERROR(G10/F10-1,"-")</f>
        <v>0.49697894507018958</v>
      </c>
      <c r="I10" s="197">
        <f t="shared" si="0"/>
        <v>-9.1931822295309162E-3</v>
      </c>
      <c r="J10" s="196">
        <f>G10/G$7</f>
        <v>7.9549393180354311E-2</v>
      </c>
      <c r="K10" s="198">
        <f>G10/$G10</f>
        <v>1</v>
      </c>
      <c r="L10" s="195">
        <v>1346453</v>
      </c>
      <c r="M10" s="195">
        <v>1615663</v>
      </c>
      <c r="N10" s="195">
        <v>552727</v>
      </c>
      <c r="O10" s="195">
        <v>1046035</v>
      </c>
      <c r="P10" s="195">
        <v>1594196</v>
      </c>
      <c r="Q10" s="196">
        <f>IFERROR(P10/O10-1,"-")</f>
        <v>0.52403695861037147</v>
      </c>
      <c r="R10" s="197">
        <f t="shared" si="1"/>
        <v>-1.3286805478617714E-2</v>
      </c>
      <c r="S10" s="196">
        <f>P10/P$7</f>
        <v>6.8840108622726714E-2</v>
      </c>
      <c r="T10" s="198">
        <f>P10/$G10</f>
        <v>0.2311241939737354</v>
      </c>
      <c r="U10" s="195">
        <v>3052749</v>
      </c>
      <c r="V10" s="195">
        <v>3212432</v>
      </c>
      <c r="W10" s="195">
        <v>3312700</v>
      </c>
      <c r="X10" s="195">
        <v>1101537</v>
      </c>
      <c r="Y10" s="195">
        <v>1734705</v>
      </c>
      <c r="Z10" s="195">
        <v>2939600</v>
      </c>
      <c r="AA10" s="196">
        <f>IFERROR(Z10/Y10-1,"-")</f>
        <v>0.69458207591492505</v>
      </c>
      <c r="AB10" s="197">
        <f t="shared" si="2"/>
        <v>-0.11262716213360702</v>
      </c>
      <c r="AC10" s="195">
        <f t="shared" si="3"/>
        <v>1204895</v>
      </c>
      <c r="AD10" s="195">
        <f t="shared" si="4"/>
        <v>-373100</v>
      </c>
      <c r="AE10" s="196">
        <f>Z10/Z$7</f>
        <v>9.360013681489586E-2</v>
      </c>
      <c r="AF10" s="198">
        <f t="shared" si="5"/>
        <v>0.47585516604582989</v>
      </c>
      <c r="AG10" s="198">
        <f t="shared" si="6"/>
        <v>0.42617888929917813</v>
      </c>
      <c r="AH10" s="121"/>
    </row>
    <row r="11" spans="1:34" x14ac:dyDescent="0.25">
      <c r="A11" s="1"/>
      <c r="B11" s="189" t="s">
        <v>179</v>
      </c>
      <c r="C11" s="190">
        <v>91250873</v>
      </c>
      <c r="D11" s="190">
        <v>86373165</v>
      </c>
      <c r="E11" s="190">
        <v>24360386</v>
      </c>
      <c r="F11" s="190">
        <v>31538721</v>
      </c>
      <c r="G11" s="190">
        <v>75408578</v>
      </c>
      <c r="H11" s="191">
        <f>IFERROR(G11/F11-1,"-")</f>
        <v>1.3909840224655907</v>
      </c>
      <c r="I11" s="192">
        <f t="shared" si="0"/>
        <v>-0.12694436981671331</v>
      </c>
      <c r="J11" s="191">
        <f>G11/G$7</f>
        <v>0.86968367286484916</v>
      </c>
      <c r="K11" s="193">
        <f>G11/$G11</f>
        <v>1</v>
      </c>
      <c r="L11" s="190">
        <v>27275876</v>
      </c>
      <c r="M11" s="190">
        <v>25257750</v>
      </c>
      <c r="N11" s="190">
        <v>7110126</v>
      </c>
      <c r="O11" s="190">
        <v>8598010</v>
      </c>
      <c r="P11" s="190">
        <v>19770920</v>
      </c>
      <c r="Q11" s="191">
        <f>IFERROR(P11/O11-1,"-")</f>
        <v>1.2994762741611141</v>
      </c>
      <c r="R11" s="192">
        <f t="shared" si="1"/>
        <v>-0.21723352238421867</v>
      </c>
      <c r="S11" s="191">
        <f>P11/P$7</f>
        <v>0.85374212478969969</v>
      </c>
      <c r="T11" s="193">
        <f>P11/$G11</f>
        <v>0.26218396533084076</v>
      </c>
      <c r="U11" s="190">
        <v>32207300</v>
      </c>
      <c r="V11" s="190">
        <v>29880503</v>
      </c>
      <c r="W11" s="190">
        <v>29420833</v>
      </c>
      <c r="X11" s="190">
        <v>8577456</v>
      </c>
      <c r="Y11" s="190">
        <v>11051896</v>
      </c>
      <c r="Z11" s="190">
        <v>27251669</v>
      </c>
      <c r="AA11" s="191">
        <f>IFERROR(Z11/Y11-1,"-")</f>
        <v>1.46579129952001</v>
      </c>
      <c r="AB11" s="192">
        <f t="shared" si="2"/>
        <v>-7.3728843775429431E-2</v>
      </c>
      <c r="AC11" s="190">
        <f t="shared" si="3"/>
        <v>16199773</v>
      </c>
      <c r="AD11" s="190">
        <f t="shared" si="4"/>
        <v>-2169164</v>
      </c>
      <c r="AE11" s="191">
        <f>Z11/Z$7</f>
        <v>0.86772348170984359</v>
      </c>
      <c r="AF11" s="193">
        <f t="shared" si="5"/>
        <v>0.34062469518165739</v>
      </c>
      <c r="AG11" s="193">
        <f t="shared" si="6"/>
        <v>0.36138685707612733</v>
      </c>
      <c r="AH11" s="121"/>
    </row>
    <row r="12" spans="1:34" s="113" customFormat="1" x14ac:dyDescent="0.25">
      <c r="B12" s="194" t="s">
        <v>183</v>
      </c>
      <c r="C12" s="195">
        <v>31462824</v>
      </c>
      <c r="D12" s="195">
        <v>30912265</v>
      </c>
      <c r="E12" s="195">
        <v>7334222</v>
      </c>
      <c r="F12" s="195">
        <v>7348452</v>
      </c>
      <c r="G12" s="195">
        <v>28433513</v>
      </c>
      <c r="H12" s="196">
        <f t="shared" ref="H12:H36" si="7">IFERROR(G12/F12-1,"-")</f>
        <v>2.8693200962597292</v>
      </c>
      <c r="I12" s="197">
        <f t="shared" si="0"/>
        <v>-8.0186683182225549E-2</v>
      </c>
      <c r="J12" s="196">
        <f t="shared" ref="J12:J36" si="8">G12/G$7</f>
        <v>0.32792240185579996</v>
      </c>
      <c r="K12" s="198">
        <f t="shared" ref="K12:K36" si="9">G12/$G12</f>
        <v>1</v>
      </c>
      <c r="L12" s="195">
        <v>6029259</v>
      </c>
      <c r="M12" s="195">
        <v>5558503</v>
      </c>
      <c r="N12" s="195">
        <v>1085316</v>
      </c>
      <c r="O12" s="195">
        <v>1176792</v>
      </c>
      <c r="P12" s="195">
        <v>4538501</v>
      </c>
      <c r="Q12" s="196">
        <f t="shared" ref="Q12:Q36" si="10">IFERROR(P12/O12-1,"-")</f>
        <v>2.856672207153006</v>
      </c>
      <c r="R12" s="197">
        <f t="shared" si="1"/>
        <v>-0.18350300431609012</v>
      </c>
      <c r="S12" s="196">
        <f t="shared" ref="S12:S29" si="11">P12/P$7</f>
        <v>0.19598023193155284</v>
      </c>
      <c r="T12" s="198">
        <f t="shared" ref="T12:T36" si="12">P12/$G12</f>
        <v>0.15961801835742209</v>
      </c>
      <c r="U12" s="195">
        <v>14186559</v>
      </c>
      <c r="V12" s="195">
        <v>12789312</v>
      </c>
      <c r="W12" s="195">
        <v>13160030</v>
      </c>
      <c r="X12" s="195">
        <v>3390819</v>
      </c>
      <c r="Y12" s="195">
        <v>3350798</v>
      </c>
      <c r="Z12" s="195">
        <v>12657617</v>
      </c>
      <c r="AA12" s="196">
        <f t="shared" ref="AA12:AA36" si="13">IFERROR(Z12/Y12-1,"-")</f>
        <v>2.7774933015956198</v>
      </c>
      <c r="AB12" s="197">
        <f t="shared" si="2"/>
        <v>-3.817719260518404E-2</v>
      </c>
      <c r="AC12" s="195">
        <f t="shared" si="3"/>
        <v>9306819</v>
      </c>
      <c r="AD12" s="195">
        <f t="shared" si="4"/>
        <v>-502413</v>
      </c>
      <c r="AE12" s="196">
        <f t="shared" ref="AE12:AE36" si="14">Z12/Z$7</f>
        <v>0.40303261768626741</v>
      </c>
      <c r="AF12" s="198">
        <f t="shared" si="5"/>
        <v>0.42572195858181211</v>
      </c>
      <c r="AG12" s="198">
        <f t="shared" si="6"/>
        <v>0.44516542855608449</v>
      </c>
      <c r="AH12" s="212"/>
    </row>
    <row r="13" spans="1:34" s="113" customFormat="1" x14ac:dyDescent="0.25">
      <c r="B13" s="194" t="s">
        <v>187</v>
      </c>
      <c r="C13" s="195">
        <v>22633033</v>
      </c>
      <c r="D13" s="195">
        <v>19512434</v>
      </c>
      <c r="E13" s="195">
        <v>5910635</v>
      </c>
      <c r="F13" s="195">
        <v>8692997</v>
      </c>
      <c r="G13" s="195">
        <v>15407369</v>
      </c>
      <c r="H13" s="196">
        <f t="shared" si="7"/>
        <v>0.77238862500470207</v>
      </c>
      <c r="I13" s="197">
        <f t="shared" si="0"/>
        <v>-0.2103820056482959</v>
      </c>
      <c r="J13" s="196">
        <f t="shared" si="8"/>
        <v>0.17769248030514537</v>
      </c>
      <c r="K13" s="198">
        <f t="shared" si="9"/>
        <v>1</v>
      </c>
      <c r="L13" s="195">
        <v>6529081</v>
      </c>
      <c r="M13" s="195">
        <v>5623295</v>
      </c>
      <c r="N13" s="195">
        <v>1647599</v>
      </c>
      <c r="O13" s="195">
        <v>2477524</v>
      </c>
      <c r="P13" s="195">
        <v>4540744</v>
      </c>
      <c r="Q13" s="196">
        <f t="shared" si="10"/>
        <v>0.83277498018182672</v>
      </c>
      <c r="R13" s="197">
        <f t="shared" si="1"/>
        <v>-0.19251186359598771</v>
      </c>
      <c r="S13" s="196">
        <f t="shared" si="11"/>
        <v>0.19607708850605232</v>
      </c>
      <c r="T13" s="198">
        <f t="shared" si="12"/>
        <v>0.29471248465588123</v>
      </c>
      <c r="U13" s="195">
        <v>5430362</v>
      </c>
      <c r="V13" s="195">
        <v>5171883</v>
      </c>
      <c r="W13" s="195">
        <v>4424103</v>
      </c>
      <c r="X13" s="195">
        <v>1278654</v>
      </c>
      <c r="Y13" s="195">
        <v>1806937</v>
      </c>
      <c r="Z13" s="195">
        <v>3169256</v>
      </c>
      <c r="AA13" s="196">
        <f t="shared" si="13"/>
        <v>0.75393829447291183</v>
      </c>
      <c r="AB13" s="197">
        <f t="shared" si="2"/>
        <v>-0.28363873987563126</v>
      </c>
      <c r="AC13" s="195">
        <f t="shared" si="3"/>
        <v>1362319</v>
      </c>
      <c r="AD13" s="195">
        <f t="shared" si="4"/>
        <v>-1254847</v>
      </c>
      <c r="AE13" s="196">
        <f t="shared" si="14"/>
        <v>0.10091263954328127</v>
      </c>
      <c r="AF13" s="198">
        <f t="shared" si="5"/>
        <v>0.2267325029773323</v>
      </c>
      <c r="AG13" s="198">
        <f t="shared" si="6"/>
        <v>0.20569741660630053</v>
      </c>
      <c r="AH13" s="212"/>
    </row>
    <row r="14" spans="1:34" x14ac:dyDescent="0.25">
      <c r="A14" s="1"/>
      <c r="B14" s="194" t="s">
        <v>191</v>
      </c>
      <c r="C14" s="195">
        <v>3709220</v>
      </c>
      <c r="D14" s="195">
        <v>3525781</v>
      </c>
      <c r="E14" s="195">
        <v>1098881</v>
      </c>
      <c r="F14" s="195">
        <v>2226909</v>
      </c>
      <c r="G14" s="195">
        <v>3626311</v>
      </c>
      <c r="H14" s="196">
        <f t="shared" si="7"/>
        <v>0.62840556125104352</v>
      </c>
      <c r="I14" s="197">
        <f t="shared" si="0"/>
        <v>2.8512831625106649E-2</v>
      </c>
      <c r="J14" s="196">
        <f t="shared" si="8"/>
        <v>4.1822078509824223E-2</v>
      </c>
      <c r="K14" s="198">
        <f t="shared" si="9"/>
        <v>1</v>
      </c>
      <c r="L14" s="195">
        <v>713919</v>
      </c>
      <c r="M14" s="195">
        <v>628169</v>
      </c>
      <c r="N14" s="195">
        <v>177486</v>
      </c>
      <c r="O14" s="195">
        <v>391242</v>
      </c>
      <c r="P14" s="195">
        <v>618718</v>
      </c>
      <c r="Q14" s="196">
        <f t="shared" si="10"/>
        <v>0.58142019517331978</v>
      </c>
      <c r="R14" s="197">
        <f t="shared" si="1"/>
        <v>-1.504531423868416E-2</v>
      </c>
      <c r="S14" s="196">
        <f t="shared" si="11"/>
        <v>2.6717300963517803E-2</v>
      </c>
      <c r="T14" s="198">
        <f t="shared" si="12"/>
        <v>0.17061912229811507</v>
      </c>
      <c r="U14" s="195">
        <v>1152376</v>
      </c>
      <c r="V14" s="195">
        <v>1147817</v>
      </c>
      <c r="W14" s="195">
        <v>1180822</v>
      </c>
      <c r="X14" s="195">
        <v>395218</v>
      </c>
      <c r="Y14" s="195">
        <v>815902</v>
      </c>
      <c r="Z14" s="195">
        <v>1288352</v>
      </c>
      <c r="AA14" s="196">
        <f t="shared" si="13"/>
        <v>0.57905238619343979</v>
      </c>
      <c r="AB14" s="197">
        <f t="shared" si="2"/>
        <v>9.1063682756588271E-2</v>
      </c>
      <c r="AC14" s="195">
        <f t="shared" si="3"/>
        <v>472450</v>
      </c>
      <c r="AD14" s="195">
        <f t="shared" si="4"/>
        <v>107530</v>
      </c>
      <c r="AE14" s="196">
        <f t="shared" si="14"/>
        <v>4.1022562071623594E-2</v>
      </c>
      <c r="AF14" s="198">
        <f t="shared" si="5"/>
        <v>0.33491076161565336</v>
      </c>
      <c r="AG14" s="198">
        <f t="shared" si="6"/>
        <v>0.35527895980239976</v>
      </c>
      <c r="AH14" s="121"/>
    </row>
    <row r="15" spans="1:34" x14ac:dyDescent="0.25">
      <c r="A15" s="1"/>
      <c r="B15" s="194" t="s">
        <v>200</v>
      </c>
      <c r="C15" s="195">
        <v>4555360</v>
      </c>
      <c r="D15" s="195">
        <v>4164114</v>
      </c>
      <c r="E15" s="195">
        <v>1091148</v>
      </c>
      <c r="F15" s="195">
        <v>2107061</v>
      </c>
      <c r="G15" s="195">
        <v>4416638</v>
      </c>
      <c r="H15" s="196">
        <f t="shared" si="7"/>
        <v>1.0961130218821382</v>
      </c>
      <c r="I15" s="197">
        <f t="shared" si="0"/>
        <v>6.0642912273775496E-2</v>
      </c>
      <c r="J15" s="196">
        <f t="shared" si="8"/>
        <v>5.0936883567204536E-2</v>
      </c>
      <c r="K15" s="198">
        <f t="shared" si="9"/>
        <v>1</v>
      </c>
      <c r="L15" s="195">
        <v>2036974</v>
      </c>
      <c r="M15" s="195">
        <v>1933025</v>
      </c>
      <c r="N15" s="195">
        <v>467656</v>
      </c>
      <c r="O15" s="195">
        <v>903718</v>
      </c>
      <c r="P15" s="195">
        <v>1883863</v>
      </c>
      <c r="Q15" s="196">
        <f t="shared" si="10"/>
        <v>1.0845695227936147</v>
      </c>
      <c r="R15" s="197">
        <f t="shared" si="1"/>
        <v>-2.5432676763104456E-2</v>
      </c>
      <c r="S15" s="196">
        <f t="shared" si="11"/>
        <v>8.1348424880212863E-2</v>
      </c>
      <c r="T15" s="198">
        <f t="shared" si="12"/>
        <v>0.42653778733960085</v>
      </c>
      <c r="U15" s="195">
        <v>1270606</v>
      </c>
      <c r="V15" s="195">
        <v>1190551</v>
      </c>
      <c r="W15" s="195">
        <v>1116998</v>
      </c>
      <c r="X15" s="195">
        <v>302698</v>
      </c>
      <c r="Y15" s="195">
        <v>691981</v>
      </c>
      <c r="Z15" s="195">
        <v>1287744</v>
      </c>
      <c r="AA15" s="196">
        <f t="shared" si="13"/>
        <v>0.86095282962971531</v>
      </c>
      <c r="AB15" s="197">
        <f t="shared" si="2"/>
        <v>0.15286150915220986</v>
      </c>
      <c r="AC15" s="195">
        <f t="shared" si="3"/>
        <v>595763</v>
      </c>
      <c r="AD15" s="195">
        <f t="shared" si="4"/>
        <v>170746</v>
      </c>
      <c r="AE15" s="196">
        <f t="shared" si="14"/>
        <v>4.1003202674704468E-2</v>
      </c>
      <c r="AF15" s="198">
        <f t="shared" si="5"/>
        <v>0.26824385691650132</v>
      </c>
      <c r="AG15" s="198">
        <f t="shared" si="6"/>
        <v>0.29156657167737088</v>
      </c>
      <c r="AH15" s="121"/>
    </row>
    <row r="16" spans="1:34" x14ac:dyDescent="0.25">
      <c r="A16" s="1"/>
      <c r="B16" s="194" t="s">
        <v>195</v>
      </c>
      <c r="C16" s="195">
        <v>2305345</v>
      </c>
      <c r="D16" s="195">
        <v>2175623</v>
      </c>
      <c r="E16" s="195">
        <v>813616</v>
      </c>
      <c r="F16" s="195">
        <v>1373667</v>
      </c>
      <c r="G16" s="195">
        <v>2179560</v>
      </c>
      <c r="H16" s="196">
        <f t="shared" si="7"/>
        <v>0.58667275256667017</v>
      </c>
      <c r="I16" s="197">
        <f t="shared" si="0"/>
        <v>1.8095966075004633E-3</v>
      </c>
      <c r="J16" s="196">
        <f t="shared" si="8"/>
        <v>2.5136765555097865E-2</v>
      </c>
      <c r="K16" s="198">
        <f t="shared" si="9"/>
        <v>1</v>
      </c>
      <c r="L16" s="195">
        <v>724044</v>
      </c>
      <c r="M16" s="195">
        <v>670746</v>
      </c>
      <c r="N16" s="195">
        <v>206301</v>
      </c>
      <c r="O16" s="195">
        <v>400077</v>
      </c>
      <c r="P16" s="195">
        <v>652199</v>
      </c>
      <c r="Q16" s="196">
        <f t="shared" si="10"/>
        <v>0.63018368963974436</v>
      </c>
      <c r="R16" s="197">
        <f t="shared" si="1"/>
        <v>-2.7651301684989527E-2</v>
      </c>
      <c r="S16" s="196">
        <f t="shared" si="11"/>
        <v>2.8163067780645378E-2</v>
      </c>
      <c r="T16" s="198">
        <f t="shared" si="12"/>
        <v>0.29923424911450019</v>
      </c>
      <c r="U16" s="195">
        <v>1168052</v>
      </c>
      <c r="V16" s="195">
        <v>1113956</v>
      </c>
      <c r="W16" s="195">
        <v>1084813</v>
      </c>
      <c r="X16" s="195">
        <v>443857</v>
      </c>
      <c r="Y16" s="195">
        <v>726467</v>
      </c>
      <c r="Z16" s="195">
        <v>1124652</v>
      </c>
      <c r="AA16" s="196">
        <f t="shared" si="13"/>
        <v>0.54811161415453147</v>
      </c>
      <c r="AB16" s="197">
        <f t="shared" si="2"/>
        <v>3.6724301792106173E-2</v>
      </c>
      <c r="AC16" s="195">
        <f t="shared" si="3"/>
        <v>398185</v>
      </c>
      <c r="AD16" s="195">
        <f t="shared" si="4"/>
        <v>39839</v>
      </c>
      <c r="AE16" s="196">
        <f t="shared" si="14"/>
        <v>3.5810171815602893E-2</v>
      </c>
      <c r="AF16" s="198">
        <f t="shared" si="5"/>
        <v>0.49862177408494029</v>
      </c>
      <c r="AG16" s="198">
        <f>Z16/$G16</f>
        <v>0.51599955954412813</v>
      </c>
      <c r="AH16" s="121"/>
    </row>
    <row r="17" spans="1:34" x14ac:dyDescent="0.25">
      <c r="A17" s="1"/>
      <c r="B17" s="194" t="s">
        <v>204</v>
      </c>
      <c r="C17" s="195">
        <v>2364573</v>
      </c>
      <c r="D17" s="195">
        <v>2325459</v>
      </c>
      <c r="E17" s="195">
        <v>630311</v>
      </c>
      <c r="F17" s="195">
        <v>1126873</v>
      </c>
      <c r="G17" s="195">
        <v>2134429</v>
      </c>
      <c r="H17" s="196">
        <f t="shared" si="7"/>
        <v>0.89411672832697198</v>
      </c>
      <c r="I17" s="197">
        <f t="shared" si="0"/>
        <v>-8.2147223408367998E-2</v>
      </c>
      <c r="J17" s="196">
        <f t="shared" si="8"/>
        <v>2.4616271801190137E-2</v>
      </c>
      <c r="K17" s="198">
        <f t="shared" si="9"/>
        <v>1</v>
      </c>
      <c r="L17" s="195">
        <v>555424</v>
      </c>
      <c r="M17" s="195">
        <v>551059</v>
      </c>
      <c r="N17" s="195">
        <v>147585</v>
      </c>
      <c r="O17" s="195">
        <v>199224</v>
      </c>
      <c r="P17" s="195">
        <v>432040</v>
      </c>
      <c r="Q17" s="196">
        <f t="shared" si="10"/>
        <v>1.1686142231859615</v>
      </c>
      <c r="R17" s="197">
        <f t="shared" si="1"/>
        <v>-0.21598231768286158</v>
      </c>
      <c r="S17" s="196">
        <f t="shared" si="11"/>
        <v>1.8656225789904661E-2</v>
      </c>
      <c r="T17" s="198">
        <f t="shared" si="12"/>
        <v>0.20241479102842025</v>
      </c>
      <c r="U17" s="195">
        <v>1072825</v>
      </c>
      <c r="V17" s="195">
        <v>975406</v>
      </c>
      <c r="W17" s="195">
        <v>939521</v>
      </c>
      <c r="X17" s="195">
        <v>279952</v>
      </c>
      <c r="Y17" s="195">
        <v>474121</v>
      </c>
      <c r="Z17" s="195">
        <v>945175</v>
      </c>
      <c r="AA17" s="196">
        <f t="shared" si="13"/>
        <v>0.99353118718639344</v>
      </c>
      <c r="AB17" s="197">
        <f t="shared" si="2"/>
        <v>6.0179602158971779E-3</v>
      </c>
      <c r="AC17" s="195">
        <f t="shared" si="3"/>
        <v>471054</v>
      </c>
      <c r="AD17" s="195">
        <f t="shared" si="4"/>
        <v>5654</v>
      </c>
      <c r="AE17" s="196">
        <f t="shared" si="14"/>
        <v>3.0095424314198937E-2</v>
      </c>
      <c r="AF17" s="198">
        <f t="shared" si="5"/>
        <v>0.40401529332488767</v>
      </c>
      <c r="AG17" s="198">
        <f t="shared" ref="AG17:AG36" si="15">Z17/$G17</f>
        <v>0.44282334994511413</v>
      </c>
      <c r="AH17" s="121"/>
    </row>
    <row r="18" spans="1:34" x14ac:dyDescent="0.25">
      <c r="A18" s="1"/>
      <c r="B18" s="194" t="s">
        <v>208</v>
      </c>
      <c r="C18" s="195">
        <v>3165734</v>
      </c>
      <c r="D18" s="195">
        <v>3332725</v>
      </c>
      <c r="E18" s="195">
        <v>689290</v>
      </c>
      <c r="F18" s="195">
        <v>1030499</v>
      </c>
      <c r="G18" s="195">
        <v>3379849</v>
      </c>
      <c r="H18" s="196">
        <f t="shared" si="7"/>
        <v>2.2798178358251682</v>
      </c>
      <c r="I18" s="197">
        <f t="shared" si="0"/>
        <v>1.4139780509943023E-2</v>
      </c>
      <c r="J18" s="196">
        <f t="shared" si="8"/>
        <v>3.8979643563210903E-2</v>
      </c>
      <c r="K18" s="198">
        <f t="shared" si="9"/>
        <v>1</v>
      </c>
      <c r="L18" s="195">
        <v>516569</v>
      </c>
      <c r="M18" s="195">
        <v>528786</v>
      </c>
      <c r="N18" s="195">
        <v>104832</v>
      </c>
      <c r="O18" s="195">
        <v>141710</v>
      </c>
      <c r="P18" s="195">
        <v>469191</v>
      </c>
      <c r="Q18" s="196">
        <f t="shared" si="10"/>
        <v>2.3109237174511326</v>
      </c>
      <c r="R18" s="197">
        <f t="shared" si="1"/>
        <v>-0.11270154656136888</v>
      </c>
      <c r="S18" s="196">
        <f t="shared" si="11"/>
        <v>2.0260469481046102E-2</v>
      </c>
      <c r="T18" s="198">
        <f t="shared" si="12"/>
        <v>0.13882010705211978</v>
      </c>
      <c r="U18" s="195">
        <v>732543</v>
      </c>
      <c r="V18" s="195">
        <v>778218</v>
      </c>
      <c r="W18" s="195">
        <v>841869</v>
      </c>
      <c r="X18" s="195">
        <v>196883</v>
      </c>
      <c r="Y18" s="195">
        <v>320309</v>
      </c>
      <c r="Z18" s="195">
        <v>1016020</v>
      </c>
      <c r="AA18" s="196">
        <f t="shared" si="13"/>
        <v>2.1719995379461707</v>
      </c>
      <c r="AB18" s="197">
        <f t="shared" si="2"/>
        <v>0.20686235031816125</v>
      </c>
      <c r="AC18" s="195">
        <f t="shared" si="3"/>
        <v>695711</v>
      </c>
      <c r="AD18" s="195">
        <f t="shared" si="4"/>
        <v>174151</v>
      </c>
      <c r="AE18" s="196">
        <f t="shared" si="14"/>
        <v>3.2351207989750476E-2</v>
      </c>
      <c r="AF18" s="198">
        <f t="shared" si="5"/>
        <v>0.25260680074113528</v>
      </c>
      <c r="AG18" s="198">
        <f t="shared" si="15"/>
        <v>0.30061106280191807</v>
      </c>
      <c r="AH18" s="121"/>
    </row>
    <row r="19" spans="1:34" x14ac:dyDescent="0.25">
      <c r="A19" s="1"/>
      <c r="B19" s="194" t="s">
        <v>230</v>
      </c>
      <c r="C19" s="195">
        <v>1531897</v>
      </c>
      <c r="D19" s="195">
        <v>1305227</v>
      </c>
      <c r="E19" s="195">
        <v>492754</v>
      </c>
      <c r="F19" s="195">
        <v>1069807</v>
      </c>
      <c r="G19" s="195">
        <v>1753840</v>
      </c>
      <c r="H19" s="196">
        <f t="shared" si="7"/>
        <v>0.63939850832907252</v>
      </c>
      <c r="I19" s="197">
        <f t="shared" si="0"/>
        <v>0.34370496473027301</v>
      </c>
      <c r="J19" s="196">
        <f t="shared" si="8"/>
        <v>2.0226956312812145E-2</v>
      </c>
      <c r="K19" s="198">
        <f t="shared" si="9"/>
        <v>1</v>
      </c>
      <c r="L19" s="195">
        <v>361025</v>
      </c>
      <c r="M19" s="195">
        <v>310754</v>
      </c>
      <c r="N19" s="195">
        <v>89564</v>
      </c>
      <c r="O19" s="195">
        <v>195265</v>
      </c>
      <c r="P19" s="195">
        <v>412490</v>
      </c>
      <c r="Q19" s="196">
        <f t="shared" si="10"/>
        <v>1.1124625508923769</v>
      </c>
      <c r="R19" s="197">
        <f t="shared" si="1"/>
        <v>0.32738436190684594</v>
      </c>
      <c r="S19" s="196">
        <f t="shared" si="11"/>
        <v>1.7812023368386661E-2</v>
      </c>
      <c r="T19" s="198">
        <f t="shared" si="12"/>
        <v>0.23519249190348035</v>
      </c>
      <c r="U19" s="195">
        <v>385457</v>
      </c>
      <c r="V19" s="195">
        <v>412485</v>
      </c>
      <c r="W19" s="195">
        <v>378672</v>
      </c>
      <c r="X19" s="195">
        <v>202223</v>
      </c>
      <c r="Y19" s="195">
        <v>414791</v>
      </c>
      <c r="Z19" s="195">
        <v>638474</v>
      </c>
      <c r="AA19" s="196">
        <f t="shared" si="13"/>
        <v>0.53926676326149803</v>
      </c>
      <c r="AB19" s="197">
        <f t="shared" si="2"/>
        <v>0.68608716778636913</v>
      </c>
      <c r="AC19" s="195">
        <f t="shared" si="3"/>
        <v>223683</v>
      </c>
      <c r="AD19" s="195">
        <f t="shared" si="4"/>
        <v>259802</v>
      </c>
      <c r="AE19" s="196">
        <f t="shared" si="14"/>
        <v>2.0329723007468301E-2</v>
      </c>
      <c r="AF19" s="198">
        <f t="shared" si="5"/>
        <v>0.290119649685457</v>
      </c>
      <c r="AG19" s="198">
        <f t="shared" si="15"/>
        <v>0.36404347032796608</v>
      </c>
      <c r="AH19" s="121"/>
    </row>
    <row r="20" spans="1:34" x14ac:dyDescent="0.25">
      <c r="A20" s="1"/>
      <c r="B20" s="194" t="s">
        <v>220</v>
      </c>
      <c r="C20" s="195">
        <v>2155107</v>
      </c>
      <c r="D20" s="195">
        <v>2181064</v>
      </c>
      <c r="E20" s="195">
        <v>754302</v>
      </c>
      <c r="F20" s="195">
        <v>890253</v>
      </c>
      <c r="G20" s="195">
        <v>1936420</v>
      </c>
      <c r="H20" s="196">
        <f t="shared" si="7"/>
        <v>1.1751344842421201</v>
      </c>
      <c r="I20" s="197">
        <f t="shared" si="0"/>
        <v>-0.11216727248718972</v>
      </c>
      <c r="J20" s="196">
        <f t="shared" si="8"/>
        <v>2.2332643082182919E-2</v>
      </c>
      <c r="K20" s="198">
        <f t="shared" si="9"/>
        <v>1</v>
      </c>
      <c r="L20" s="195">
        <v>1028127</v>
      </c>
      <c r="M20" s="195">
        <v>1052870</v>
      </c>
      <c r="N20" s="195">
        <v>346540</v>
      </c>
      <c r="O20" s="195">
        <v>406635</v>
      </c>
      <c r="P20" s="195">
        <v>911145</v>
      </c>
      <c r="Q20" s="196">
        <f t="shared" si="10"/>
        <v>1.2406949721494707</v>
      </c>
      <c r="R20" s="197">
        <f t="shared" si="1"/>
        <v>-0.13460826122883163</v>
      </c>
      <c r="S20" s="196">
        <f t="shared" si="11"/>
        <v>3.9344798739335898E-2</v>
      </c>
      <c r="T20" s="198">
        <f t="shared" si="12"/>
        <v>0.47053066999927701</v>
      </c>
      <c r="U20" s="195">
        <v>618513</v>
      </c>
      <c r="V20" s="195">
        <v>561907</v>
      </c>
      <c r="W20" s="195">
        <v>594834</v>
      </c>
      <c r="X20" s="195">
        <v>241432</v>
      </c>
      <c r="Y20" s="195">
        <v>191434</v>
      </c>
      <c r="Z20" s="195">
        <v>491173</v>
      </c>
      <c r="AA20" s="196">
        <f t="shared" si="13"/>
        <v>1.5657563442230744</v>
      </c>
      <c r="AB20" s="197">
        <f t="shared" si="2"/>
        <v>-0.17426878759452213</v>
      </c>
      <c r="AC20" s="195">
        <f t="shared" si="3"/>
        <v>299739</v>
      </c>
      <c r="AD20" s="195">
        <f t="shared" si="4"/>
        <v>-103661</v>
      </c>
      <c r="AE20" s="196">
        <f t="shared" si="14"/>
        <v>1.5639495169336933E-2</v>
      </c>
      <c r="AF20" s="198">
        <f t="shared" si="5"/>
        <v>0.27272652246793311</v>
      </c>
      <c r="AG20" s="198">
        <f t="shared" si="15"/>
        <v>0.25365003459993185</v>
      </c>
      <c r="AH20" s="121"/>
    </row>
    <row r="21" spans="1:34" x14ac:dyDescent="0.25">
      <c r="A21" s="206" t="s">
        <v>187</v>
      </c>
      <c r="B21" s="194" t="s">
        <v>232</v>
      </c>
      <c r="C21" s="195">
        <v>294276</v>
      </c>
      <c r="D21" s="195">
        <v>346482</v>
      </c>
      <c r="E21" s="195">
        <v>122219</v>
      </c>
      <c r="F21" s="195">
        <v>218931</v>
      </c>
      <c r="G21" s="195">
        <v>567583</v>
      </c>
      <c r="H21" s="196">
        <f t="shared" si="7"/>
        <v>1.592520017722479</v>
      </c>
      <c r="I21" s="197">
        <f t="shared" si="0"/>
        <v>0.63813127377468382</v>
      </c>
      <c r="J21" s="196">
        <f t="shared" si="8"/>
        <v>6.5459087173829174E-3</v>
      </c>
      <c r="K21" s="198">
        <f t="shared" si="9"/>
        <v>1</v>
      </c>
      <c r="L21" s="195">
        <v>62469</v>
      </c>
      <c r="M21" s="195">
        <v>93114</v>
      </c>
      <c r="N21" s="195">
        <v>42603</v>
      </c>
      <c r="O21" s="195">
        <v>16802</v>
      </c>
      <c r="P21" s="195">
        <v>65876</v>
      </c>
      <c r="Q21" s="196">
        <f t="shared" si="10"/>
        <v>2.9207237233662657</v>
      </c>
      <c r="R21" s="197">
        <f t="shared" si="1"/>
        <v>-0.29252314367334664</v>
      </c>
      <c r="S21" s="196">
        <f t="shared" si="11"/>
        <v>2.8446382976941012E-3</v>
      </c>
      <c r="T21" s="198">
        <f t="shared" si="12"/>
        <v>0.11606408225757291</v>
      </c>
      <c r="U21" s="195">
        <v>179444</v>
      </c>
      <c r="V21" s="195">
        <v>228812</v>
      </c>
      <c r="W21" s="195">
        <v>250975</v>
      </c>
      <c r="X21" s="195">
        <v>77993</v>
      </c>
      <c r="Y21" s="195">
        <v>197824</v>
      </c>
      <c r="Z21" s="195">
        <v>494794</v>
      </c>
      <c r="AA21" s="196">
        <f t="shared" si="13"/>
        <v>1.5011828696214815</v>
      </c>
      <c r="AB21" s="197">
        <f t="shared" si="2"/>
        <v>0.97148719992031074</v>
      </c>
      <c r="AC21" s="195">
        <f t="shared" si="3"/>
        <v>296970</v>
      </c>
      <c r="AD21" s="195">
        <f t="shared" si="4"/>
        <v>243819</v>
      </c>
      <c r="AE21" s="196">
        <f t="shared" si="14"/>
        <v>1.5754791840791121E-2</v>
      </c>
      <c r="AF21" s="198">
        <f t="shared" si="5"/>
        <v>0.72435220300044445</v>
      </c>
      <c r="AG21" s="198">
        <f t="shared" si="15"/>
        <v>0.87175620129566955</v>
      </c>
      <c r="AH21" s="121"/>
    </row>
    <row r="22" spans="1:34" x14ac:dyDescent="0.25">
      <c r="A22" s="206" t="s">
        <v>382</v>
      </c>
      <c r="B22" s="194" t="s">
        <v>212</v>
      </c>
      <c r="C22" s="195">
        <v>1352514</v>
      </c>
      <c r="D22" s="195">
        <v>1239251</v>
      </c>
      <c r="E22" s="195">
        <v>313219</v>
      </c>
      <c r="F22" s="195">
        <v>657699</v>
      </c>
      <c r="G22" s="195">
        <v>983477</v>
      </c>
      <c r="H22" s="196">
        <f t="shared" si="7"/>
        <v>0.49532993056094043</v>
      </c>
      <c r="I22" s="197">
        <f t="shared" si="0"/>
        <v>-0.20639402348676739</v>
      </c>
      <c r="J22" s="196">
        <f t="shared" si="8"/>
        <v>1.1342395152155014E-2</v>
      </c>
      <c r="K22" s="198">
        <f t="shared" si="9"/>
        <v>1</v>
      </c>
      <c r="L22" s="195">
        <v>565902</v>
      </c>
      <c r="M22" s="195">
        <v>491012</v>
      </c>
      <c r="N22" s="195">
        <v>121374</v>
      </c>
      <c r="O22" s="195">
        <v>221756</v>
      </c>
      <c r="P22" s="195">
        <v>353848</v>
      </c>
      <c r="Q22" s="196">
        <f t="shared" si="10"/>
        <v>0.59566370244773537</v>
      </c>
      <c r="R22" s="197">
        <f t="shared" si="1"/>
        <v>-0.27934958819743716</v>
      </c>
      <c r="S22" s="196">
        <f t="shared" si="11"/>
        <v>1.527976155750899E-2</v>
      </c>
      <c r="T22" s="198">
        <f t="shared" si="12"/>
        <v>0.35979285738253158</v>
      </c>
      <c r="U22" s="195">
        <v>392654</v>
      </c>
      <c r="V22" s="195">
        <v>350126</v>
      </c>
      <c r="W22" s="195">
        <v>315739</v>
      </c>
      <c r="X22" s="195">
        <v>89423</v>
      </c>
      <c r="Y22" s="195">
        <v>221478</v>
      </c>
      <c r="Z22" s="195">
        <v>311415</v>
      </c>
      <c r="AA22" s="196">
        <f t="shared" si="13"/>
        <v>0.40607645003115445</v>
      </c>
      <c r="AB22" s="197">
        <f t="shared" si="2"/>
        <v>-1.3694855561080521E-2</v>
      </c>
      <c r="AC22" s="195">
        <f t="shared" si="3"/>
        <v>89937</v>
      </c>
      <c r="AD22" s="195">
        <f t="shared" si="4"/>
        <v>-4324</v>
      </c>
      <c r="AE22" s="196">
        <f t="shared" si="14"/>
        <v>9.9158003150805526E-3</v>
      </c>
      <c r="AF22" s="198">
        <f t="shared" si="5"/>
        <v>0.25478212242717579</v>
      </c>
      <c r="AG22" s="198">
        <f t="shared" si="15"/>
        <v>0.31664695768177598</v>
      </c>
      <c r="AH22" s="121"/>
    </row>
    <row r="23" spans="1:34" x14ac:dyDescent="0.25">
      <c r="A23" s="206" t="s">
        <v>383</v>
      </c>
      <c r="B23" s="194" t="s">
        <v>226</v>
      </c>
      <c r="C23" s="195">
        <v>4587208</v>
      </c>
      <c r="D23" s="195">
        <v>4212685</v>
      </c>
      <c r="E23" s="195">
        <v>1563812</v>
      </c>
      <c r="F23" s="195">
        <v>929640</v>
      </c>
      <c r="G23" s="195">
        <v>2171405</v>
      </c>
      <c r="H23" s="196">
        <f t="shared" si="7"/>
        <v>1.3357482466331052</v>
      </c>
      <c r="I23" s="197">
        <f t="shared" si="0"/>
        <v>-0.4845555744139427</v>
      </c>
      <c r="J23" s="196">
        <f t="shared" si="8"/>
        <v>2.5042714313974965E-2</v>
      </c>
      <c r="K23" s="198">
        <f t="shared" si="9"/>
        <v>1</v>
      </c>
      <c r="L23" s="195">
        <v>2946912</v>
      </c>
      <c r="M23" s="195">
        <v>2774503</v>
      </c>
      <c r="N23" s="195">
        <v>1004410</v>
      </c>
      <c r="O23" s="195">
        <v>626283</v>
      </c>
      <c r="P23" s="195">
        <v>1433576</v>
      </c>
      <c r="Q23" s="196">
        <f t="shared" si="10"/>
        <v>1.2890226942133189</v>
      </c>
      <c r="R23" s="197">
        <f t="shared" si="1"/>
        <v>-0.48330349615769019</v>
      </c>
      <c r="S23" s="196">
        <f t="shared" si="11"/>
        <v>6.190426243632155E-2</v>
      </c>
      <c r="T23" s="198">
        <f t="shared" si="12"/>
        <v>0.66020664040103072</v>
      </c>
      <c r="U23" s="195">
        <v>1087364</v>
      </c>
      <c r="V23" s="195">
        <v>955904</v>
      </c>
      <c r="W23" s="195">
        <v>847396</v>
      </c>
      <c r="X23" s="195">
        <v>356220</v>
      </c>
      <c r="Y23" s="195">
        <v>171613</v>
      </c>
      <c r="Z23" s="195">
        <v>432862</v>
      </c>
      <c r="AA23" s="196">
        <f t="shared" si="13"/>
        <v>1.5223147430555959</v>
      </c>
      <c r="AB23" s="197">
        <f t="shared" si="2"/>
        <v>-0.48918569358363739</v>
      </c>
      <c r="AC23" s="195">
        <f t="shared" si="3"/>
        <v>261249</v>
      </c>
      <c r="AD23" s="195">
        <f t="shared" si="4"/>
        <v>-414534</v>
      </c>
      <c r="AE23" s="196">
        <f t="shared" si="14"/>
        <v>1.3782808008562204E-2</v>
      </c>
      <c r="AF23" s="198">
        <f t="shared" si="5"/>
        <v>0.20115342115539139</v>
      </c>
      <c r="AG23" s="198">
        <f t="shared" si="15"/>
        <v>0.19934650606404608</v>
      </c>
      <c r="AH23" s="121"/>
    </row>
    <row r="24" spans="1:34" x14ac:dyDescent="0.25">
      <c r="A24" s="206" t="s">
        <v>195</v>
      </c>
      <c r="B24" s="194" t="s">
        <v>384</v>
      </c>
      <c r="C24" s="195">
        <v>176220</v>
      </c>
      <c r="D24" s="195">
        <v>176685</v>
      </c>
      <c r="E24" s="195">
        <v>45282</v>
      </c>
      <c r="F24" s="195">
        <v>83696</v>
      </c>
      <c r="G24" s="195">
        <v>213733</v>
      </c>
      <c r="H24" s="196">
        <f t="shared" si="7"/>
        <v>1.5536823743070158</v>
      </c>
      <c r="I24" s="197">
        <f t="shared" si="0"/>
        <v>0.20968390072728305</v>
      </c>
      <c r="J24" s="196">
        <f t="shared" si="8"/>
        <v>2.4649728901189835E-3</v>
      </c>
      <c r="K24" s="198">
        <f t="shared" si="9"/>
        <v>1</v>
      </c>
      <c r="L24" s="195">
        <v>48831</v>
      </c>
      <c r="M24" s="195">
        <v>50939</v>
      </c>
      <c r="N24" s="195">
        <v>12463</v>
      </c>
      <c r="O24" s="195">
        <v>25562</v>
      </c>
      <c r="P24" s="195">
        <v>48442</v>
      </c>
      <c r="Q24" s="196">
        <f t="shared" si="10"/>
        <v>0.89507863234488694</v>
      </c>
      <c r="R24" s="197">
        <f t="shared" si="1"/>
        <v>-4.9019415379178977E-2</v>
      </c>
      <c r="S24" s="196">
        <f t="shared" si="11"/>
        <v>2.0918083735639329E-3</v>
      </c>
      <c r="T24" s="198">
        <f t="shared" si="12"/>
        <v>0.22664726551351452</v>
      </c>
      <c r="U24" s="195">
        <v>88802</v>
      </c>
      <c r="V24" s="195">
        <v>88338</v>
      </c>
      <c r="W24" s="195">
        <v>84019</v>
      </c>
      <c r="X24" s="195">
        <v>21564</v>
      </c>
      <c r="Y24" s="195">
        <v>39159</v>
      </c>
      <c r="Z24" s="195">
        <v>129002</v>
      </c>
      <c r="AA24" s="196">
        <f t="shared" si="13"/>
        <v>2.2943129293393603</v>
      </c>
      <c r="AB24" s="197">
        <f t="shared" si="2"/>
        <v>0.53539080446089571</v>
      </c>
      <c r="AC24" s="195">
        <f t="shared" si="3"/>
        <v>89843</v>
      </c>
      <c r="AD24" s="195">
        <f t="shared" si="4"/>
        <v>44983</v>
      </c>
      <c r="AE24" s="196">
        <f t="shared" si="14"/>
        <v>4.1075673048697765E-3</v>
      </c>
      <c r="AF24" s="198">
        <f t="shared" si="5"/>
        <v>0.47552989784079008</v>
      </c>
      <c r="AG24" s="198">
        <f t="shared" si="15"/>
        <v>0.60356613157537675</v>
      </c>
      <c r="AH24" s="121"/>
    </row>
    <row r="25" spans="1:34" x14ac:dyDescent="0.25">
      <c r="A25" s="206" t="s">
        <v>191</v>
      </c>
      <c r="B25" s="194" t="s">
        <v>222</v>
      </c>
      <c r="C25" s="195">
        <v>1857448</v>
      </c>
      <c r="D25" s="195">
        <v>1778604</v>
      </c>
      <c r="E25" s="195">
        <v>702773</v>
      </c>
      <c r="F25" s="195">
        <v>385334</v>
      </c>
      <c r="G25" s="195">
        <v>1107550</v>
      </c>
      <c r="H25" s="196">
        <f t="shared" si="7"/>
        <v>1.8742597331146484</v>
      </c>
      <c r="I25" s="197">
        <f t="shared" si="0"/>
        <v>-0.37729252829747373</v>
      </c>
      <c r="J25" s="196">
        <f t="shared" si="8"/>
        <v>1.2773323372859035E-2</v>
      </c>
      <c r="K25" s="198">
        <f t="shared" si="9"/>
        <v>1</v>
      </c>
      <c r="L25" s="195">
        <v>963527</v>
      </c>
      <c r="M25" s="195">
        <v>930383</v>
      </c>
      <c r="N25" s="195">
        <v>347407</v>
      </c>
      <c r="O25" s="195">
        <v>191092</v>
      </c>
      <c r="P25" s="195">
        <v>577099</v>
      </c>
      <c r="Q25" s="196">
        <f t="shared" si="10"/>
        <v>2.0200060703744791</v>
      </c>
      <c r="R25" s="197">
        <f t="shared" si="1"/>
        <v>-0.37971888996252079</v>
      </c>
      <c r="S25" s="196">
        <f t="shared" si="11"/>
        <v>2.492012139414913E-2</v>
      </c>
      <c r="T25" s="198">
        <f t="shared" si="12"/>
        <v>0.52105909439754416</v>
      </c>
      <c r="U25" s="195">
        <v>750716</v>
      </c>
      <c r="V25" s="195">
        <v>710529</v>
      </c>
      <c r="W25" s="195">
        <v>701643</v>
      </c>
      <c r="X25" s="195">
        <v>294196</v>
      </c>
      <c r="Y25" s="195">
        <v>154134</v>
      </c>
      <c r="Z25" s="195">
        <v>441341</v>
      </c>
      <c r="AA25" s="196">
        <f t="shared" si="13"/>
        <v>1.8633591550209556</v>
      </c>
      <c r="AB25" s="197">
        <f t="shared" si="2"/>
        <v>-0.37098923526636762</v>
      </c>
      <c r="AC25" s="195">
        <f t="shared" si="3"/>
        <v>287207</v>
      </c>
      <c r="AD25" s="195">
        <f t="shared" si="4"/>
        <v>-260302</v>
      </c>
      <c r="AE25" s="196">
        <f t="shared" si="14"/>
        <v>1.4052788808689261E-2</v>
      </c>
      <c r="AF25" s="198">
        <f t="shared" si="5"/>
        <v>0.39449084787844851</v>
      </c>
      <c r="AG25" s="198">
        <f t="shared" si="15"/>
        <v>0.3984840413525349</v>
      </c>
      <c r="AH25" s="121"/>
    </row>
    <row r="26" spans="1:34" x14ac:dyDescent="0.25">
      <c r="A26" s="206" t="s">
        <v>204</v>
      </c>
      <c r="B26" s="194" t="s">
        <v>245</v>
      </c>
      <c r="C26" s="195">
        <v>161182</v>
      </c>
      <c r="D26" s="195">
        <v>183805</v>
      </c>
      <c r="E26" s="195">
        <v>63480</v>
      </c>
      <c r="F26" s="195">
        <v>124751</v>
      </c>
      <c r="G26" s="195">
        <v>283038</v>
      </c>
      <c r="H26" s="196">
        <f t="shared" si="7"/>
        <v>1.2688234964048384</v>
      </c>
      <c r="I26" s="197">
        <f t="shared" si="0"/>
        <v>0.53988194009956203</v>
      </c>
      <c r="J26" s="196">
        <f t="shared" si="8"/>
        <v>3.2642642777366941E-3</v>
      </c>
      <c r="K26" s="198">
        <f t="shared" si="9"/>
        <v>1</v>
      </c>
      <c r="L26" s="195">
        <v>34223</v>
      </c>
      <c r="M26" s="195">
        <v>42355</v>
      </c>
      <c r="N26" s="195">
        <v>11180</v>
      </c>
      <c r="O26" s="195">
        <v>22026</v>
      </c>
      <c r="P26" s="195">
        <v>52595</v>
      </c>
      <c r="Q26" s="196">
        <f t="shared" si="10"/>
        <v>1.38785980205212</v>
      </c>
      <c r="R26" s="197">
        <f t="shared" si="1"/>
        <v>0.24176602526266078</v>
      </c>
      <c r="S26" s="196">
        <f t="shared" si="11"/>
        <v>2.2711420132858892E-3</v>
      </c>
      <c r="T26" s="198">
        <f t="shared" si="12"/>
        <v>0.18582310502476698</v>
      </c>
      <c r="U26" s="195">
        <v>87871</v>
      </c>
      <c r="V26" s="195">
        <v>97600</v>
      </c>
      <c r="W26" s="195">
        <v>109854</v>
      </c>
      <c r="X26" s="195">
        <v>39706</v>
      </c>
      <c r="Y26" s="195">
        <v>83525</v>
      </c>
      <c r="Z26" s="195">
        <v>173187</v>
      </c>
      <c r="AA26" s="196">
        <f t="shared" si="13"/>
        <v>1.0734750074827897</v>
      </c>
      <c r="AB26" s="197">
        <f t="shared" si="2"/>
        <v>0.57651974438800591</v>
      </c>
      <c r="AC26" s="195">
        <f t="shared" si="3"/>
        <v>89662</v>
      </c>
      <c r="AD26" s="195">
        <f t="shared" si="4"/>
        <v>63333</v>
      </c>
      <c r="AE26" s="196">
        <f t="shared" si="14"/>
        <v>5.5144668984084128E-3</v>
      </c>
      <c r="AF26" s="198">
        <f t="shared" si="5"/>
        <v>0.59766600473327713</v>
      </c>
      <c r="AG26" s="198">
        <f t="shared" si="15"/>
        <v>0.61188603650393236</v>
      </c>
      <c r="AH26" s="121"/>
    </row>
    <row r="27" spans="1:34" x14ac:dyDescent="0.25">
      <c r="A27" s="206" t="s">
        <v>212</v>
      </c>
      <c r="B27" s="194" t="s">
        <v>236</v>
      </c>
      <c r="C27" s="195">
        <v>128689</v>
      </c>
      <c r="D27" s="195">
        <v>136253</v>
      </c>
      <c r="E27" s="195">
        <v>40830</v>
      </c>
      <c r="F27" s="195">
        <v>113133</v>
      </c>
      <c r="G27" s="195">
        <v>212003</v>
      </c>
      <c r="H27" s="196">
        <f t="shared" si="7"/>
        <v>0.87392714769342272</v>
      </c>
      <c r="I27" s="197">
        <f t="shared" si="0"/>
        <v>0.55595106162800079</v>
      </c>
      <c r="J27" s="196">
        <f t="shared" si="8"/>
        <v>2.4450208794331942E-3</v>
      </c>
      <c r="K27" s="198">
        <f t="shared" si="9"/>
        <v>1</v>
      </c>
      <c r="L27" s="195">
        <v>27364</v>
      </c>
      <c r="M27" s="195">
        <v>27030</v>
      </c>
      <c r="N27" s="195">
        <v>6004</v>
      </c>
      <c r="O27" s="195">
        <v>12930</v>
      </c>
      <c r="P27" s="195">
        <v>31657</v>
      </c>
      <c r="Q27" s="196">
        <f t="shared" si="10"/>
        <v>1.448337200309358</v>
      </c>
      <c r="R27" s="197">
        <f t="shared" si="1"/>
        <v>0.17118017018128007</v>
      </c>
      <c r="S27" s="196">
        <f t="shared" si="11"/>
        <v>1.3670033789255898E-3</v>
      </c>
      <c r="T27" s="198">
        <f t="shared" si="12"/>
        <v>0.14932335863171747</v>
      </c>
      <c r="U27" s="195">
        <v>87365</v>
      </c>
      <c r="V27" s="195">
        <v>74003</v>
      </c>
      <c r="W27" s="195">
        <v>77063</v>
      </c>
      <c r="X27" s="195">
        <v>27597</v>
      </c>
      <c r="Y27" s="195">
        <v>88115</v>
      </c>
      <c r="Z27" s="195">
        <v>145499</v>
      </c>
      <c r="AA27" s="196">
        <f t="shared" si="13"/>
        <v>0.65123985700505016</v>
      </c>
      <c r="AB27" s="197">
        <f t="shared" si="2"/>
        <v>0.88805263226191555</v>
      </c>
      <c r="AC27" s="195">
        <f t="shared" si="3"/>
        <v>57384</v>
      </c>
      <c r="AD27" s="195">
        <f t="shared" si="4"/>
        <v>68436</v>
      </c>
      <c r="AE27" s="196">
        <f t="shared" si="14"/>
        <v>4.6328501518677822E-3</v>
      </c>
      <c r="AF27" s="198">
        <f t="shared" si="5"/>
        <v>0.56558754669621958</v>
      </c>
      <c r="AG27" s="198">
        <f t="shared" si="15"/>
        <v>0.68630632585387941</v>
      </c>
      <c r="AH27" s="121"/>
    </row>
    <row r="28" spans="1:34" x14ac:dyDescent="0.25">
      <c r="A28" s="206" t="s">
        <v>208</v>
      </c>
      <c r="B28" s="194" t="s">
        <v>224</v>
      </c>
      <c r="C28" s="195">
        <v>3225323</v>
      </c>
      <c r="D28" s="195">
        <v>3177968</v>
      </c>
      <c r="E28" s="195">
        <v>1059454</v>
      </c>
      <c r="F28" s="195">
        <v>491518</v>
      </c>
      <c r="G28" s="195">
        <v>1758689</v>
      </c>
      <c r="H28" s="196">
        <f t="shared" si="7"/>
        <v>2.5780764895690496</v>
      </c>
      <c r="I28" s="197">
        <f t="shared" si="0"/>
        <v>-0.44659952523121693</v>
      </c>
      <c r="J28" s="196">
        <f t="shared" si="8"/>
        <v>2.0282879607503124E-2</v>
      </c>
      <c r="K28" s="198">
        <f t="shared" si="9"/>
        <v>1</v>
      </c>
      <c r="L28" s="195">
        <v>2481445</v>
      </c>
      <c r="M28" s="195">
        <v>2459607</v>
      </c>
      <c r="N28" s="195">
        <v>806957</v>
      </c>
      <c r="O28" s="195">
        <v>399588</v>
      </c>
      <c r="P28" s="195">
        <v>1368563</v>
      </c>
      <c r="Q28" s="196">
        <f t="shared" si="10"/>
        <v>2.4249351832387358</v>
      </c>
      <c r="R28" s="197">
        <f t="shared" si="1"/>
        <v>-0.44358468649666394</v>
      </c>
      <c r="S28" s="196">
        <f t="shared" si="11"/>
        <v>5.9096889953960959E-2</v>
      </c>
      <c r="T28" s="198">
        <f t="shared" si="12"/>
        <v>0.77817226354403768</v>
      </c>
      <c r="U28" s="195">
        <v>599722</v>
      </c>
      <c r="V28" s="195">
        <v>535885</v>
      </c>
      <c r="W28" s="195">
        <v>545266</v>
      </c>
      <c r="X28" s="195">
        <v>184260</v>
      </c>
      <c r="Y28" s="195">
        <v>67569</v>
      </c>
      <c r="Z28" s="195">
        <v>288726</v>
      </c>
      <c r="AA28" s="196">
        <f t="shared" si="13"/>
        <v>3.273054211250721</v>
      </c>
      <c r="AB28" s="197">
        <f t="shared" si="2"/>
        <v>-0.47048596464844683</v>
      </c>
      <c r="AC28" s="195">
        <f t="shared" si="3"/>
        <v>221157</v>
      </c>
      <c r="AD28" s="195">
        <f t="shared" si="4"/>
        <v>-256540</v>
      </c>
      <c r="AE28" s="196">
        <f t="shared" si="14"/>
        <v>9.1933572941956809E-3</v>
      </c>
      <c r="AF28" s="198">
        <f t="shared" si="5"/>
        <v>0.17157693217804584</v>
      </c>
      <c r="AG28" s="198">
        <f t="shared" si="15"/>
        <v>0.16417115248915529</v>
      </c>
      <c r="AH28" s="121"/>
    </row>
    <row r="29" spans="1:34" x14ac:dyDescent="0.25">
      <c r="A29" s="206" t="s">
        <v>216</v>
      </c>
      <c r="B29" s="194" t="s">
        <v>216</v>
      </c>
      <c r="C29" s="195">
        <v>749324</v>
      </c>
      <c r="D29" s="195">
        <v>705966</v>
      </c>
      <c r="E29" s="195">
        <v>213952</v>
      </c>
      <c r="F29" s="195">
        <v>266344</v>
      </c>
      <c r="G29" s="195">
        <v>567278</v>
      </c>
      <c r="H29" s="196">
        <f t="shared" si="7"/>
        <v>1.1298696422671433</v>
      </c>
      <c r="I29" s="197">
        <f t="shared" si="0"/>
        <v>-0.19645138717728616</v>
      </c>
      <c r="J29" s="196">
        <f t="shared" si="8"/>
        <v>6.5423911663660579E-3</v>
      </c>
      <c r="K29" s="198">
        <f t="shared" si="9"/>
        <v>1</v>
      </c>
      <c r="L29" s="195">
        <v>302966</v>
      </c>
      <c r="M29" s="195">
        <v>275358</v>
      </c>
      <c r="N29" s="195">
        <v>81278</v>
      </c>
      <c r="O29" s="195">
        <v>95255</v>
      </c>
      <c r="P29" s="195">
        <v>220987</v>
      </c>
      <c r="Q29" s="196">
        <f t="shared" si="10"/>
        <v>1.3199517085717285</v>
      </c>
      <c r="R29" s="197">
        <f t="shared" si="1"/>
        <v>-0.19745567588375856</v>
      </c>
      <c r="S29" s="196">
        <f t="shared" si="11"/>
        <v>9.5425964462403038E-3</v>
      </c>
      <c r="T29" s="198">
        <f t="shared" si="12"/>
        <v>0.38955679578619301</v>
      </c>
      <c r="U29" s="195">
        <v>294259</v>
      </c>
      <c r="V29" s="195">
        <v>269133</v>
      </c>
      <c r="W29" s="195">
        <v>254156</v>
      </c>
      <c r="X29" s="195">
        <v>81721</v>
      </c>
      <c r="Y29" s="195">
        <v>102392</v>
      </c>
      <c r="Z29" s="195">
        <v>201674</v>
      </c>
      <c r="AA29" s="196">
        <f t="shared" si="13"/>
        <v>0.96962653332291593</v>
      </c>
      <c r="AB29" s="197">
        <f t="shared" si="2"/>
        <v>-0.20649522340609705</v>
      </c>
      <c r="AC29" s="195">
        <f t="shared" si="3"/>
        <v>99282</v>
      </c>
      <c r="AD29" s="195">
        <f t="shared" si="4"/>
        <v>-52482</v>
      </c>
      <c r="AE29" s="196">
        <f t="shared" si="14"/>
        <v>6.4215246945187468E-3</v>
      </c>
      <c r="AF29" s="198">
        <f t="shared" si="5"/>
        <v>0.36001167195020722</v>
      </c>
      <c r="AG29" s="198">
        <f t="shared" si="15"/>
        <v>0.35551175966633641</v>
      </c>
      <c r="AH29" s="121"/>
    </row>
    <row r="30" spans="1:34" x14ac:dyDescent="0.25">
      <c r="A30" s="206" t="s">
        <v>384</v>
      </c>
      <c r="B30" s="194" t="s">
        <v>242</v>
      </c>
      <c r="C30" s="195">
        <v>232105</v>
      </c>
      <c r="D30" s="195">
        <v>214844</v>
      </c>
      <c r="E30" s="195">
        <v>81702</v>
      </c>
      <c r="F30" s="195">
        <v>300935</v>
      </c>
      <c r="G30" s="195">
        <v>439693</v>
      </c>
      <c r="H30" s="196">
        <f t="shared" si="7"/>
        <v>0.46108960406732358</v>
      </c>
      <c r="I30" s="197">
        <f t="shared" si="0"/>
        <v>1.0465686730837258</v>
      </c>
      <c r="J30" s="196">
        <f>G30/G$7</f>
        <v>5.0709592106744691E-3</v>
      </c>
      <c r="K30" s="198">
        <f t="shared" si="9"/>
        <v>1</v>
      </c>
      <c r="L30" s="195">
        <v>61694</v>
      </c>
      <c r="M30" s="195">
        <v>62136</v>
      </c>
      <c r="N30" s="195">
        <v>20152</v>
      </c>
      <c r="O30" s="195">
        <v>66742</v>
      </c>
      <c r="P30" s="195">
        <v>95793</v>
      </c>
      <c r="Q30" s="196">
        <f t="shared" si="10"/>
        <v>0.43527314135027417</v>
      </c>
      <c r="R30" s="197">
        <f t="shared" si="1"/>
        <v>0.54166666666666674</v>
      </c>
      <c r="S30" s="196">
        <f>P30/P$7</f>
        <v>4.1365055020191116E-3</v>
      </c>
      <c r="T30" s="198">
        <f t="shared" si="12"/>
        <v>0.21786337285333177</v>
      </c>
      <c r="U30" s="195">
        <v>77258</v>
      </c>
      <c r="V30" s="195">
        <v>68294</v>
      </c>
      <c r="W30" s="195">
        <v>71452</v>
      </c>
      <c r="X30" s="195">
        <v>41549</v>
      </c>
      <c r="Y30" s="195">
        <v>146588</v>
      </c>
      <c r="Z30" s="195">
        <v>196088</v>
      </c>
      <c r="AA30" s="196">
        <f t="shared" si="13"/>
        <v>0.33768111987338667</v>
      </c>
      <c r="AB30" s="197">
        <f t="shared" si="2"/>
        <v>1.7443318591501988</v>
      </c>
      <c r="AC30" s="195">
        <f t="shared" si="3"/>
        <v>49500</v>
      </c>
      <c r="AD30" s="195">
        <f t="shared" si="4"/>
        <v>124636</v>
      </c>
      <c r="AE30" s="196">
        <f t="shared" si="14"/>
        <v>6.2436602353242955E-3</v>
      </c>
      <c r="AF30" s="198">
        <f t="shared" si="5"/>
        <v>0.33257619482042783</v>
      </c>
      <c r="AG30" s="198">
        <f t="shared" si="15"/>
        <v>0.44596570789164258</v>
      </c>
      <c r="AH30" s="121"/>
    </row>
    <row r="31" spans="1:34" x14ac:dyDescent="0.25">
      <c r="A31" s="206" t="s">
        <v>224</v>
      </c>
      <c r="B31" s="194" t="s">
        <v>228</v>
      </c>
      <c r="C31" s="195">
        <v>252209</v>
      </c>
      <c r="D31" s="195">
        <v>268844</v>
      </c>
      <c r="E31" s="195">
        <v>41520</v>
      </c>
      <c r="F31" s="195">
        <v>121357</v>
      </c>
      <c r="G31" s="195">
        <v>315139</v>
      </c>
      <c r="H31" s="196">
        <f t="shared" si="7"/>
        <v>1.5967929332465371</v>
      </c>
      <c r="I31" s="197">
        <f t="shared" si="0"/>
        <v>0.17220023508056714</v>
      </c>
      <c r="J31" s="196">
        <f t="shared" si="8"/>
        <v>3.6344836390225484E-3</v>
      </c>
      <c r="K31" s="198">
        <f t="shared" si="9"/>
        <v>1</v>
      </c>
      <c r="L31" s="195">
        <v>104275</v>
      </c>
      <c r="M31" s="195">
        <v>108162</v>
      </c>
      <c r="N31" s="195">
        <v>12310</v>
      </c>
      <c r="O31" s="195">
        <v>39747</v>
      </c>
      <c r="P31" s="195">
        <v>118545</v>
      </c>
      <c r="Q31" s="196">
        <f t="shared" si="10"/>
        <v>1.9824892444712807</v>
      </c>
      <c r="R31" s="197">
        <f t="shared" si="1"/>
        <v>9.5994896544072672E-2</v>
      </c>
      <c r="S31" s="196">
        <f t="shared" ref="S31:S36" si="16">P31/P$7</f>
        <v>5.1189757574859919E-3</v>
      </c>
      <c r="T31" s="198">
        <f t="shared" si="12"/>
        <v>0.37616734203002483</v>
      </c>
      <c r="U31" s="195">
        <v>56227</v>
      </c>
      <c r="V31" s="195">
        <v>64737</v>
      </c>
      <c r="W31" s="195">
        <v>78188</v>
      </c>
      <c r="X31" s="195">
        <v>18234</v>
      </c>
      <c r="Y31" s="195">
        <v>53029</v>
      </c>
      <c r="Z31" s="195">
        <v>116128</v>
      </c>
      <c r="AA31" s="196">
        <f t="shared" si="13"/>
        <v>1.189896094589753</v>
      </c>
      <c r="AB31" s="197">
        <f t="shared" si="2"/>
        <v>0.4852407018979894</v>
      </c>
      <c r="AC31" s="195">
        <f t="shared" si="3"/>
        <v>63099</v>
      </c>
      <c r="AD31" s="195">
        <f t="shared" si="4"/>
        <v>37940</v>
      </c>
      <c r="AE31" s="196">
        <f t="shared" si="14"/>
        <v>3.6976448115526692E-3</v>
      </c>
      <c r="AF31" s="198">
        <f t="shared" si="5"/>
        <v>0.29083037002871553</v>
      </c>
      <c r="AG31" s="198">
        <f t="shared" si="15"/>
        <v>0.36849771053408181</v>
      </c>
      <c r="AH31" s="121"/>
    </row>
    <row r="32" spans="1:34" x14ac:dyDescent="0.25">
      <c r="A32" s="206" t="s">
        <v>220</v>
      </c>
      <c r="B32" s="194" t="s">
        <v>238</v>
      </c>
      <c r="C32" s="195">
        <v>131784</v>
      </c>
      <c r="D32" s="195">
        <v>133051</v>
      </c>
      <c r="E32" s="195">
        <v>38757</v>
      </c>
      <c r="F32" s="195">
        <v>80729</v>
      </c>
      <c r="G32" s="195">
        <v>193818</v>
      </c>
      <c r="H32" s="196">
        <f t="shared" si="7"/>
        <v>1.4008472791685764</v>
      </c>
      <c r="I32" s="197">
        <f t="shared" si="0"/>
        <v>0.45671960376096377</v>
      </c>
      <c r="J32" s="196">
        <f t="shared" si="8"/>
        <v>2.235294108149332E-3</v>
      </c>
      <c r="K32" s="198">
        <f t="shared" si="9"/>
        <v>1</v>
      </c>
      <c r="L32" s="195">
        <v>33217</v>
      </c>
      <c r="M32" s="195">
        <v>36114</v>
      </c>
      <c r="N32" s="195">
        <v>8246</v>
      </c>
      <c r="O32" s="195">
        <v>19548</v>
      </c>
      <c r="P32" s="195">
        <v>42992</v>
      </c>
      <c r="Q32" s="196">
        <f t="shared" si="10"/>
        <v>1.199304276652343</v>
      </c>
      <c r="R32" s="197">
        <f t="shared" si="1"/>
        <v>0.19045245611120332</v>
      </c>
      <c r="S32" s="196">
        <f t="shared" si="16"/>
        <v>1.8564680565678667E-3</v>
      </c>
      <c r="T32" s="198">
        <f t="shared" si="12"/>
        <v>0.22181634316730128</v>
      </c>
      <c r="U32" s="195">
        <v>60360</v>
      </c>
      <c r="V32" s="195">
        <v>67647</v>
      </c>
      <c r="W32" s="195">
        <v>75328</v>
      </c>
      <c r="X32" s="195">
        <v>24298</v>
      </c>
      <c r="Y32" s="195">
        <v>51961</v>
      </c>
      <c r="Z32" s="195">
        <v>103227</v>
      </c>
      <c r="AA32" s="196">
        <f t="shared" si="13"/>
        <v>0.9866245838224823</v>
      </c>
      <c r="AB32" s="197">
        <f t="shared" si="2"/>
        <v>0.37036692863211562</v>
      </c>
      <c r="AC32" s="195">
        <f t="shared" si="3"/>
        <v>51266</v>
      </c>
      <c r="AD32" s="195">
        <f t="shared" si="4"/>
        <v>27899</v>
      </c>
      <c r="AE32" s="196">
        <f t="shared" si="14"/>
        <v>3.2868626081750084E-3</v>
      </c>
      <c r="AF32" s="198">
        <f t="shared" si="5"/>
        <v>0.56615884134655137</v>
      </c>
      <c r="AG32" s="198">
        <f t="shared" si="15"/>
        <v>0.53259759155496389</v>
      </c>
      <c r="AH32" s="121"/>
    </row>
    <row r="33" spans="1:36" x14ac:dyDescent="0.25">
      <c r="A33" s="206" t="s">
        <v>226</v>
      </c>
      <c r="B33" s="194" t="s">
        <v>234</v>
      </c>
      <c r="C33" s="195">
        <v>103374</v>
      </c>
      <c r="D33" s="195">
        <v>96635</v>
      </c>
      <c r="E33" s="195">
        <v>52002</v>
      </c>
      <c r="F33" s="195">
        <v>134559</v>
      </c>
      <c r="G33" s="195">
        <v>141981</v>
      </c>
      <c r="H33" s="196">
        <f t="shared" si="7"/>
        <v>5.5157960448576571E-2</v>
      </c>
      <c r="I33" s="197">
        <f t="shared" si="0"/>
        <v>0.46925027164070987</v>
      </c>
      <c r="J33" s="196">
        <f t="shared" si="8"/>
        <v>1.6374603636873267E-3</v>
      </c>
      <c r="K33" s="198">
        <f t="shared" si="9"/>
        <v>1</v>
      </c>
      <c r="L33" s="195">
        <v>46241</v>
      </c>
      <c r="M33" s="195">
        <v>38072</v>
      </c>
      <c r="N33" s="195">
        <v>18417</v>
      </c>
      <c r="O33" s="195">
        <v>46713</v>
      </c>
      <c r="P33" s="195">
        <v>52651</v>
      </c>
      <c r="Q33" s="196">
        <f t="shared" si="10"/>
        <v>0.12711664847044712</v>
      </c>
      <c r="R33" s="197">
        <f t="shared" si="1"/>
        <v>0.38293233872662324</v>
      </c>
      <c r="S33" s="196">
        <f t="shared" si="16"/>
        <v>2.2735601890201606E-3</v>
      </c>
      <c r="T33" s="198">
        <f t="shared" si="12"/>
        <v>0.37083130841450618</v>
      </c>
      <c r="U33" s="195">
        <v>22293</v>
      </c>
      <c r="V33" s="195">
        <v>24618</v>
      </c>
      <c r="W33" s="195">
        <v>23114</v>
      </c>
      <c r="X33" s="195">
        <v>13967</v>
      </c>
      <c r="Y33" s="195">
        <v>33703</v>
      </c>
      <c r="Z33" s="195">
        <v>38707</v>
      </c>
      <c r="AA33" s="196">
        <f t="shared" si="13"/>
        <v>0.14847342966501498</v>
      </c>
      <c r="AB33" s="197">
        <f t="shared" si="2"/>
        <v>0.67461278878601716</v>
      </c>
      <c r="AC33" s="195">
        <f t="shared" si="3"/>
        <v>5004</v>
      </c>
      <c r="AD33" s="195">
        <f t="shared" si="4"/>
        <v>15593</v>
      </c>
      <c r="AE33" s="196">
        <f t="shared" si="14"/>
        <v>1.2324739745863975E-3</v>
      </c>
      <c r="AF33" s="198">
        <f t="shared" si="5"/>
        <v>0.23918869974646867</v>
      </c>
      <c r="AG33" s="198">
        <f t="shared" si="15"/>
        <v>0.27262098449792577</v>
      </c>
      <c r="AH33" s="121"/>
    </row>
    <row r="34" spans="1:36" x14ac:dyDescent="0.25">
      <c r="A34" s="206" t="s">
        <v>222</v>
      </c>
      <c r="B34" s="194" t="s">
        <v>240</v>
      </c>
      <c r="C34" s="195">
        <v>501523</v>
      </c>
      <c r="D34" s="195">
        <v>561070</v>
      </c>
      <c r="E34" s="195">
        <v>116714</v>
      </c>
      <c r="F34" s="195">
        <v>59124</v>
      </c>
      <c r="G34" s="195">
        <v>84336</v>
      </c>
      <c r="H34" s="196">
        <f t="shared" si="7"/>
        <v>0.42642581692713621</v>
      </c>
      <c r="I34" s="197">
        <f t="shared" si="0"/>
        <v>-0.84968720480510451</v>
      </c>
      <c r="J34" s="196">
        <f t="shared" si="8"/>
        <v>9.7264322150100637E-4</v>
      </c>
      <c r="K34" s="198">
        <f t="shared" si="9"/>
        <v>1</v>
      </c>
      <c r="L34" s="195">
        <v>39183</v>
      </c>
      <c r="M34" s="195">
        <v>39337</v>
      </c>
      <c r="N34" s="195">
        <v>12897</v>
      </c>
      <c r="O34" s="195">
        <v>12360</v>
      </c>
      <c r="P34" s="195">
        <v>17940</v>
      </c>
      <c r="Q34" s="196">
        <f t="shared" si="10"/>
        <v>0.45145631067961167</v>
      </c>
      <c r="R34" s="197">
        <f t="shared" si="1"/>
        <v>-0.54394081907618785</v>
      </c>
      <c r="S34" s="196">
        <f t="shared" si="16"/>
        <v>7.7467986915769277E-4</v>
      </c>
      <c r="T34" s="198">
        <f t="shared" si="12"/>
        <v>0.21272054638588503</v>
      </c>
      <c r="U34" s="195">
        <v>513255</v>
      </c>
      <c r="V34" s="195">
        <v>435385</v>
      </c>
      <c r="W34" s="195">
        <v>500909</v>
      </c>
      <c r="X34" s="195">
        <v>96145</v>
      </c>
      <c r="Y34" s="195">
        <v>38367</v>
      </c>
      <c r="Z34" s="195">
        <v>51407</v>
      </c>
      <c r="AA34" s="196">
        <f t="shared" si="13"/>
        <v>0.33987541376703945</v>
      </c>
      <c r="AB34" s="197">
        <f t="shared" si="2"/>
        <v>-0.89737257665564008</v>
      </c>
      <c r="AC34" s="195">
        <f t="shared" si="3"/>
        <v>13040</v>
      </c>
      <c r="AD34" s="195">
        <f t="shared" si="4"/>
        <v>-449502</v>
      </c>
      <c r="AE34" s="196">
        <f t="shared" si="14"/>
        <v>1.6368561141799399E-3</v>
      </c>
      <c r="AF34" s="198">
        <f t="shared" si="5"/>
        <v>0.89277452011335479</v>
      </c>
      <c r="AG34" s="198">
        <f t="shared" si="15"/>
        <v>0.60954989565547335</v>
      </c>
      <c r="AH34" s="121"/>
    </row>
    <row r="35" spans="1:36" x14ac:dyDescent="0.25">
      <c r="A35" s="206" t="s">
        <v>385</v>
      </c>
      <c r="B35" s="194" t="s">
        <v>218</v>
      </c>
      <c r="C35" s="195">
        <v>35912</v>
      </c>
      <c r="D35" s="195">
        <v>48092</v>
      </c>
      <c r="E35" s="195">
        <v>19758</v>
      </c>
      <c r="F35" s="195">
        <v>13780</v>
      </c>
      <c r="G35" s="195">
        <v>46711</v>
      </c>
      <c r="H35" s="196">
        <f t="shared" si="7"/>
        <v>2.3897677793904211</v>
      </c>
      <c r="I35" s="197">
        <f t="shared" si="0"/>
        <v>-2.8715794726773658E-2</v>
      </c>
      <c r="J35" s="196">
        <f t="shared" si="8"/>
        <v>5.3871582147046939E-4</v>
      </c>
      <c r="K35" s="198">
        <f t="shared" si="9"/>
        <v>1</v>
      </c>
      <c r="L35" s="195">
        <v>10001</v>
      </c>
      <c r="M35" s="195">
        <v>12536</v>
      </c>
      <c r="N35" s="195">
        <v>3644</v>
      </c>
      <c r="O35" s="195">
        <v>3914</v>
      </c>
      <c r="P35" s="195">
        <v>13185</v>
      </c>
      <c r="Q35" s="196">
        <f t="shared" si="10"/>
        <v>2.368676545733265</v>
      </c>
      <c r="R35" s="197">
        <f t="shared" si="1"/>
        <v>5.1770899808551318E-2</v>
      </c>
      <c r="S35" s="196">
        <f t="shared" si="16"/>
        <v>5.6935084029231776E-4</v>
      </c>
      <c r="T35" s="198">
        <f t="shared" si="12"/>
        <v>0.28226756010361587</v>
      </c>
      <c r="U35" s="195">
        <v>17478</v>
      </c>
      <c r="V35" s="195">
        <v>15536</v>
      </c>
      <c r="W35" s="195">
        <v>20886</v>
      </c>
      <c r="X35" s="195">
        <v>10159</v>
      </c>
      <c r="Y35" s="195">
        <v>5871</v>
      </c>
      <c r="Z35" s="195">
        <v>22305</v>
      </c>
      <c r="AA35" s="196">
        <f t="shared" si="13"/>
        <v>2.7991824220746038</v>
      </c>
      <c r="AB35" s="197">
        <f t="shared" si="2"/>
        <v>6.794024705544377E-2</v>
      </c>
      <c r="AC35" s="195">
        <f t="shared" si="3"/>
        <v>16434</v>
      </c>
      <c r="AD35" s="195">
        <f t="shared" si="4"/>
        <v>1419</v>
      </c>
      <c r="AE35" s="196">
        <f t="shared" si="14"/>
        <v>7.1021603335700504E-4</v>
      </c>
      <c r="AF35" s="198">
        <f t="shared" si="5"/>
        <v>0.43429260583880896</v>
      </c>
      <c r="AG35" s="198">
        <f t="shared" si="15"/>
        <v>0.47751065059621933</v>
      </c>
      <c r="AH35" s="121"/>
    </row>
    <row r="36" spans="1:36" x14ac:dyDescent="0.25">
      <c r="A36" s="199" t="s">
        <v>386</v>
      </c>
      <c r="B36" s="200" t="s">
        <v>386</v>
      </c>
      <c r="C36" s="201">
        <f>C11-SUM(C12:C35)</f>
        <v>3578689</v>
      </c>
      <c r="D36" s="201">
        <f>D11-SUM(D12:D35)</f>
        <v>3658238</v>
      </c>
      <c r="E36" s="201">
        <f>E11-SUM(E12:E35)</f>
        <v>1069753</v>
      </c>
      <c r="F36" s="201">
        <f>F11-SUM(F12:F35)</f>
        <v>1690673</v>
      </c>
      <c r="G36" s="201">
        <f>G11-SUM(G12:G35)</f>
        <v>3054215</v>
      </c>
      <c r="H36" s="202">
        <f t="shared" si="7"/>
        <v>0.80650841410491569</v>
      </c>
      <c r="I36" s="203">
        <f t="shared" si="0"/>
        <v>-0.165113095430095</v>
      </c>
      <c r="J36" s="202">
        <f t="shared" si="8"/>
        <v>3.5224121570345948E-2</v>
      </c>
      <c r="K36" s="204">
        <f t="shared" si="9"/>
        <v>1</v>
      </c>
      <c r="L36" s="201">
        <f>L11-SUM(L12:L35)</f>
        <v>1053204</v>
      </c>
      <c r="M36" s="201">
        <f>M11-SUM(M12:M35)</f>
        <v>959885</v>
      </c>
      <c r="N36" s="201">
        <f>N11-SUM(N12:N35)</f>
        <v>327905</v>
      </c>
      <c r="O36" s="201">
        <f>O11-SUM(O12:O35)</f>
        <v>505505</v>
      </c>
      <c r="P36" s="201">
        <f>P11-SUM(P12:P35)</f>
        <v>818280</v>
      </c>
      <c r="Q36" s="202">
        <f t="shared" si="10"/>
        <v>0.61873769794561873</v>
      </c>
      <c r="R36" s="203">
        <f t="shared" si="1"/>
        <v>-0.14752288034504135</v>
      </c>
      <c r="S36" s="202">
        <f t="shared" si="16"/>
        <v>3.5334729282851557E-2</v>
      </c>
      <c r="T36" s="204">
        <f t="shared" si="12"/>
        <v>0.26791827032478066</v>
      </c>
      <c r="U36" s="201">
        <f t="shared" ref="U36:Z36" si="17">U11-SUM(U12:U35)</f>
        <v>1874939</v>
      </c>
      <c r="V36" s="201">
        <f t="shared" si="17"/>
        <v>1752421</v>
      </c>
      <c r="W36" s="201">
        <f t="shared" si="17"/>
        <v>1743183</v>
      </c>
      <c r="X36" s="201">
        <f t="shared" si="17"/>
        <v>468688</v>
      </c>
      <c r="Y36" s="201">
        <f t="shared" si="17"/>
        <v>803828</v>
      </c>
      <c r="Z36" s="201">
        <f t="shared" si="17"/>
        <v>1486844</v>
      </c>
      <c r="AA36" s="202">
        <f t="shared" si="13"/>
        <v>0.84970416556775819</v>
      </c>
      <c r="AB36" s="203">
        <f t="shared" si="2"/>
        <v>-0.14705226014709871</v>
      </c>
      <c r="AC36" s="201">
        <f>Z36-Y36</f>
        <v>683016</v>
      </c>
      <c r="AD36" s="201">
        <f t="shared" si="4"/>
        <v>-256339</v>
      </c>
      <c r="AE36" s="202">
        <f t="shared" si="14"/>
        <v>4.7342768343450477E-2</v>
      </c>
      <c r="AF36" s="204">
        <f t="shared" si="5"/>
        <v>0.47650890948046576</v>
      </c>
      <c r="AG36" s="204">
        <f t="shared" si="15"/>
        <v>0.48681707083489539</v>
      </c>
      <c r="AH36" s="121"/>
    </row>
    <row r="37" spans="1:36" ht="6" customHeight="1" x14ac:dyDescent="0.25">
      <c r="C37" s="121"/>
      <c r="D37" s="121"/>
      <c r="E37" s="121"/>
      <c r="F37" s="121"/>
      <c r="G37" s="121"/>
      <c r="H37" s="121"/>
      <c r="L37" s="121"/>
      <c r="M37" s="121"/>
      <c r="N37" s="121"/>
      <c r="O37" s="121"/>
      <c r="P37" s="121"/>
      <c r="Q37" s="121"/>
      <c r="U37" s="121"/>
      <c r="V37" s="121"/>
      <c r="W37" s="121"/>
      <c r="X37" s="121"/>
      <c r="Y37" s="121"/>
      <c r="Z37" s="121"/>
      <c r="AA37" s="121"/>
      <c r="AB37" s="121"/>
      <c r="AH37" s="121"/>
      <c r="AI37" s="121"/>
    </row>
    <row r="38" spans="1:36" ht="15.75" x14ac:dyDescent="0.25">
      <c r="B38" s="179"/>
      <c r="C38" s="340" t="s">
        <v>104</v>
      </c>
      <c r="D38" s="341"/>
      <c r="E38" s="341"/>
      <c r="F38" s="341"/>
      <c r="G38" s="341"/>
      <c r="H38" s="341"/>
      <c r="I38" s="341"/>
      <c r="J38" s="341"/>
      <c r="K38" s="342"/>
      <c r="L38" s="340" t="s">
        <v>103</v>
      </c>
      <c r="M38" s="341"/>
      <c r="N38" s="341"/>
      <c r="O38" s="341"/>
      <c r="P38" s="341"/>
      <c r="Q38" s="341"/>
      <c r="R38" s="341"/>
      <c r="S38" s="341"/>
      <c r="T38" s="342"/>
      <c r="U38" s="340" t="s">
        <v>105</v>
      </c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2"/>
      <c r="AH38" s="50"/>
      <c r="AI38" s="50"/>
      <c r="AJ38" s="50"/>
    </row>
    <row r="39" spans="1:36" s="184" customFormat="1" ht="75" x14ac:dyDescent="0.25">
      <c r="B39" s="180"/>
      <c r="C39" s="225">
        <v>2018</v>
      </c>
      <c r="D39" s="225">
        <v>2019</v>
      </c>
      <c r="E39" s="225">
        <v>2020</v>
      </c>
      <c r="F39" s="225">
        <v>2021</v>
      </c>
      <c r="G39" s="225">
        <v>2022</v>
      </c>
      <c r="H39" s="182" t="str">
        <f>CONCATENATE("var. ",RIGHT(G39,2),"/",RIGHT(F39,2))</f>
        <v>var. 22/21</v>
      </c>
      <c r="I39" s="182" t="str">
        <f>CONCATENATE("var. ",RIGHT(G39,2),"/",RIGHT(D39,2))</f>
        <v>var. 22/19</v>
      </c>
      <c r="J39" s="182" t="str">
        <f>CONCATENATE("Cuota s/ total lugares de residencia ",RIGHT(G39,4))</f>
        <v>Cuota s/ total lugares de residencia 2022</v>
      </c>
      <c r="K39" s="183" t="str">
        <f>CONCATENATE("cuota s/ Canarias ",RIGHT(G39,4))</f>
        <v>cuota s/ Canarias 2022</v>
      </c>
      <c r="L39" s="225">
        <v>2018</v>
      </c>
      <c r="M39" s="225">
        <v>2019</v>
      </c>
      <c r="N39" s="225">
        <v>2020</v>
      </c>
      <c r="O39" s="225">
        <v>2021</v>
      </c>
      <c r="P39" s="225">
        <v>2022</v>
      </c>
      <c r="Q39" s="182" t="str">
        <f>CONCATENATE("var. ",RIGHT(P39,2),"/",RIGHT(O39,2))</f>
        <v>var. 22/21</v>
      </c>
      <c r="R39" s="182" t="str">
        <f>CONCATENATE("var. ",RIGHT(P39,2),"/",RIGHT(M39,2))</f>
        <v>var. 22/19</v>
      </c>
      <c r="S39" s="182" t="str">
        <f>CONCATENATE("Cuota s/ total lugares de residencia ",RIGHT(P39,4))</f>
        <v>Cuota s/ total lugares de residencia 2022</v>
      </c>
      <c r="T39" s="183" t="str">
        <f>CONCATENATE("cuota s/ Canarias ",RIGHT(P39,4))</f>
        <v>cuota s/ Canarias 2022</v>
      </c>
      <c r="U39" s="225">
        <v>2017</v>
      </c>
      <c r="V39" s="225">
        <v>2018</v>
      </c>
      <c r="W39" s="225">
        <v>2019</v>
      </c>
      <c r="X39" s="225">
        <v>2020</v>
      </c>
      <c r="Y39" s="225">
        <v>2021</v>
      </c>
      <c r="Z39" s="225">
        <v>2022</v>
      </c>
      <c r="AA39" s="182" t="str">
        <f>CONCATENATE("var. ",RIGHT(Z39,2),"/",RIGHT(Y39,2))</f>
        <v>var. 22/21</v>
      </c>
      <c r="AB39" s="182" t="str">
        <f>CONCATENATE("var. ",RIGHT(Z39,2),"/",RIGHT(W39,2))</f>
        <v>var. 22/19</v>
      </c>
      <c r="AC39" s="181" t="str">
        <f>CONCATENATE("dif. ",RIGHT(Z39,2),"/",RIGHT(Y39,2))</f>
        <v>dif. 22/21</v>
      </c>
      <c r="AD39" s="181" t="str">
        <f>CONCATENATE("dif. ",RIGHT(Z39,2),"/",RIGHT(W39,2))</f>
        <v>dif. 22/19</v>
      </c>
      <c r="AE39" s="182" t="str">
        <f>CONCATENATE("Cuota s/ total lugares de residencia ",RIGHT(Z39,4))</f>
        <v>Cuota s/ total lugares de residencia 2022</v>
      </c>
      <c r="AF39" s="183" t="str">
        <f>CONCATENATE("cuota s/ Canarias ",RIGHT(W39,4))</f>
        <v>cuota s/ Canarias 2019</v>
      </c>
      <c r="AG39" s="183" t="str">
        <f>CONCATENATE("cuota s/ Canarias ",RIGHT(Z39,4))</f>
        <v>cuota s/ Canarias 2022</v>
      </c>
      <c r="AH39" s="205"/>
      <c r="AI39" s="205"/>
      <c r="AJ39" s="205"/>
    </row>
    <row r="40" spans="1:36" x14ac:dyDescent="0.25">
      <c r="B40" s="185" t="s">
        <v>134</v>
      </c>
      <c r="C40" s="186">
        <v>15933630</v>
      </c>
      <c r="D40" s="186">
        <v>14312350</v>
      </c>
      <c r="E40" s="186">
        <v>4344721</v>
      </c>
      <c r="F40" s="186">
        <v>7170601</v>
      </c>
      <c r="G40" s="186">
        <v>13762076</v>
      </c>
      <c r="H40" s="187">
        <f>IFERROR(G40/F40-1,"-")</f>
        <v>0.91923605845590917</v>
      </c>
      <c r="I40" s="187">
        <f>IFERROR(G40/D40-1,"-")</f>
        <v>-3.8447494646232094E-2</v>
      </c>
      <c r="J40" s="187">
        <f>G40/G$40</f>
        <v>1</v>
      </c>
      <c r="K40" s="188">
        <f>G40/$G7</f>
        <v>0.15871739156684789</v>
      </c>
      <c r="L40" s="186">
        <v>18728240</v>
      </c>
      <c r="M40" s="186">
        <v>18176327</v>
      </c>
      <c r="N40" s="186">
        <v>4999955</v>
      </c>
      <c r="O40" s="186">
        <v>6676787</v>
      </c>
      <c r="P40" s="186">
        <v>16792166</v>
      </c>
      <c r="Q40" s="187">
        <f>IFERROR(P40/O40-1,"-")</f>
        <v>1.5150069936333148</v>
      </c>
      <c r="R40" s="187">
        <f>IFERROR(P40/M40-1,"-")</f>
        <v>-7.6151854002186492E-2</v>
      </c>
      <c r="S40" s="187">
        <f>P40/P$40</f>
        <v>1</v>
      </c>
      <c r="T40" s="188">
        <f>P40/$G7</f>
        <v>0.1936632806182374</v>
      </c>
      <c r="U40" s="186">
        <v>1841533</v>
      </c>
      <c r="V40" s="186">
        <v>1623216</v>
      </c>
      <c r="W40" s="186">
        <v>1553093</v>
      </c>
      <c r="X40" s="186">
        <v>470433</v>
      </c>
      <c r="Y40" s="186">
        <v>454169</v>
      </c>
      <c r="Z40" s="186">
        <v>838305</v>
      </c>
      <c r="AA40" s="187">
        <f>IFERROR(Z40/Y40-1,"-")</f>
        <v>0.84579969130433819</v>
      </c>
      <c r="AB40" s="187">
        <f>IFERROR(Z40/W40-1,"-")</f>
        <v>-0.46023515655533831</v>
      </c>
      <c r="AC40" s="186">
        <f>Z40-Y40</f>
        <v>384136</v>
      </c>
      <c r="AD40" s="186">
        <f>Z40-W40</f>
        <v>-714788</v>
      </c>
      <c r="AE40" s="187">
        <f>Z40/Z$40</f>
        <v>1</v>
      </c>
      <c r="AF40" s="188">
        <f>W40/$D7</f>
        <v>1.5853653146372281E-2</v>
      </c>
      <c r="AG40" s="188">
        <f>Z40/$G7</f>
        <v>9.6681331317634359E-3</v>
      </c>
      <c r="AH40" s="50"/>
      <c r="AI40" s="50"/>
      <c r="AJ40" s="50"/>
    </row>
    <row r="41" spans="1:36" x14ac:dyDescent="0.25">
      <c r="B41" s="189" t="s">
        <v>167</v>
      </c>
      <c r="C41" s="190">
        <v>1018631</v>
      </c>
      <c r="D41" s="190">
        <v>1097319</v>
      </c>
      <c r="E41" s="190">
        <v>486424</v>
      </c>
      <c r="F41" s="190">
        <v>940152</v>
      </c>
      <c r="G41" s="190">
        <v>1207955</v>
      </c>
      <c r="H41" s="191">
        <f>IFERROR(G41/F41-1,"-")</f>
        <v>0.28485074753869588</v>
      </c>
      <c r="I41" s="192">
        <f t="shared" ref="I41:I69" si="18">IFERROR(G41/D41-1,"-")</f>
        <v>0.10082391720183459</v>
      </c>
      <c r="J41" s="191">
        <f>G41/G$40</f>
        <v>8.777418465062975E-2</v>
      </c>
      <c r="K41" s="193">
        <f t="shared" ref="K41:K69" si="19">G41/$G8</f>
        <v>0.10690363932837588</v>
      </c>
      <c r="L41" s="190">
        <v>1614810</v>
      </c>
      <c r="M41" s="190">
        <v>1636935</v>
      </c>
      <c r="N41" s="190">
        <v>770581</v>
      </c>
      <c r="O41" s="190">
        <v>1473851</v>
      </c>
      <c r="P41" s="190">
        <v>1940195</v>
      </c>
      <c r="Q41" s="191">
        <f>IFERROR(P41/O41-1,"-")</f>
        <v>0.31641190323852286</v>
      </c>
      <c r="R41" s="192">
        <f t="shared" ref="R41:R69" si="20">IFERROR(P41/M41-1,"-")</f>
        <v>0.18526086863559033</v>
      </c>
      <c r="S41" s="191">
        <f t="shared" ref="S41:S69" si="21">P41/P$40</f>
        <v>0.1155416758028714</v>
      </c>
      <c r="T41" s="193">
        <f t="shared" ref="T41:T69" si="22">P41/$G8</f>
        <v>0.17170665008772532</v>
      </c>
      <c r="U41" s="190">
        <v>470965</v>
      </c>
      <c r="V41" s="190">
        <v>364964</v>
      </c>
      <c r="W41" s="190">
        <v>358912</v>
      </c>
      <c r="X41" s="190">
        <v>146865</v>
      </c>
      <c r="Y41" s="190">
        <v>277985</v>
      </c>
      <c r="Z41" s="190">
        <v>395101</v>
      </c>
      <c r="AA41" s="191">
        <f>IFERROR(Z41/Y41-1,"-")</f>
        <v>0.42130330773243152</v>
      </c>
      <c r="AB41" s="192">
        <f t="shared" ref="AB41:AB69" si="23">IFERROR(Z41/W41-1,"-")</f>
        <v>0.10082972985021388</v>
      </c>
      <c r="AC41" s="190">
        <f t="shared" ref="AC41:AC68" si="24">Z41-Y41</f>
        <v>117116</v>
      </c>
      <c r="AD41" s="190">
        <f t="shared" ref="AD41:AD69" si="25">Z41-W41</f>
        <v>36189</v>
      </c>
      <c r="AE41" s="191">
        <f t="shared" ref="AE41:AE69" si="26">Z41/Z$40</f>
        <v>0.47130936830867048</v>
      </c>
      <c r="AF41" s="193">
        <f t="shared" ref="AF41:AF69" si="27">W41/$D8</f>
        <v>3.0964190407961351E-2</v>
      </c>
      <c r="AG41" s="193">
        <f t="shared" ref="AG41:AG69" si="28">Z41/$G8</f>
        <v>3.4966314806661368E-2</v>
      </c>
      <c r="AH41" s="50"/>
      <c r="AI41" s="50"/>
      <c r="AJ41" s="50"/>
    </row>
    <row r="42" spans="1:36" x14ac:dyDescent="0.25">
      <c r="B42" s="194" t="s">
        <v>98</v>
      </c>
      <c r="C42" s="195">
        <v>470512</v>
      </c>
      <c r="D42" s="195">
        <v>518298</v>
      </c>
      <c r="E42" s="195">
        <v>210204</v>
      </c>
      <c r="F42" s="195">
        <v>431205</v>
      </c>
      <c r="G42" s="195">
        <v>560211</v>
      </c>
      <c r="H42" s="196">
        <f>IFERROR(G42/F42-1,"-")</f>
        <v>0.29917556614603269</v>
      </c>
      <c r="I42" s="197">
        <f t="shared" si="18"/>
        <v>8.08666056978804E-2</v>
      </c>
      <c r="J42" s="196">
        <f t="shared" ref="J42:J69" si="29">G42/G$40</f>
        <v>4.0706867190676753E-2</v>
      </c>
      <c r="K42" s="198">
        <f t="shared" si="19"/>
        <v>0.12726566834064001</v>
      </c>
      <c r="L42" s="195">
        <v>443019</v>
      </c>
      <c r="M42" s="195">
        <v>365452</v>
      </c>
      <c r="N42" s="195">
        <v>199655</v>
      </c>
      <c r="O42" s="195">
        <v>348489</v>
      </c>
      <c r="P42" s="195">
        <v>515834</v>
      </c>
      <c r="Q42" s="196">
        <f>IFERROR(P42/O42-1,"-")</f>
        <v>0.48020167064096708</v>
      </c>
      <c r="R42" s="197">
        <f t="shared" si="20"/>
        <v>0.41149590096647448</v>
      </c>
      <c r="S42" s="196">
        <f t="shared" si="21"/>
        <v>3.0718729197889063E-2</v>
      </c>
      <c r="T42" s="198">
        <f t="shared" si="22"/>
        <v>0.11718434440385088</v>
      </c>
      <c r="U42" s="195">
        <v>298285</v>
      </c>
      <c r="V42" s="195">
        <v>233015</v>
      </c>
      <c r="W42" s="195">
        <v>204294</v>
      </c>
      <c r="X42" s="195">
        <v>65535</v>
      </c>
      <c r="Y42" s="195">
        <v>120739</v>
      </c>
      <c r="Z42" s="195">
        <v>137585</v>
      </c>
      <c r="AA42" s="196">
        <f>IFERROR(Z42/Y42-1,"-")</f>
        <v>0.13952409743330652</v>
      </c>
      <c r="AB42" s="197">
        <f t="shared" si="23"/>
        <v>-0.32653430839868036</v>
      </c>
      <c r="AC42" s="195">
        <f t="shared" si="24"/>
        <v>16846</v>
      </c>
      <c r="AD42" s="195">
        <f t="shared" si="25"/>
        <v>-66709</v>
      </c>
      <c r="AE42" s="196">
        <f t="shared" si="26"/>
        <v>0.16412284311795827</v>
      </c>
      <c r="AF42" s="198">
        <f t="shared" si="27"/>
        <v>4.4127557659110112E-2</v>
      </c>
      <c r="AG42" s="198">
        <f t="shared" si="28"/>
        <v>3.125580714881885E-2</v>
      </c>
      <c r="AH42" s="50"/>
      <c r="AI42" s="50"/>
      <c r="AJ42" s="50"/>
    </row>
    <row r="43" spans="1:36" x14ac:dyDescent="0.25">
      <c r="B43" s="194" t="s">
        <v>171</v>
      </c>
      <c r="C43" s="195">
        <v>548119</v>
      </c>
      <c r="D43" s="195">
        <v>579021</v>
      </c>
      <c r="E43" s="195">
        <v>276220</v>
      </c>
      <c r="F43" s="195">
        <v>508947</v>
      </c>
      <c r="G43" s="195">
        <v>647744</v>
      </c>
      <c r="H43" s="196">
        <f>IFERROR(G43/F43-1,"-")</f>
        <v>0.27271405470510679</v>
      </c>
      <c r="I43" s="197">
        <f t="shared" si="18"/>
        <v>0.11868826864656024</v>
      </c>
      <c r="J43" s="196">
        <f t="shared" si="29"/>
        <v>4.706731745995299E-2</v>
      </c>
      <c r="K43" s="198">
        <f t="shared" si="19"/>
        <v>9.3908973489660777E-2</v>
      </c>
      <c r="L43" s="195">
        <v>1171791</v>
      </c>
      <c r="M43" s="195">
        <v>1271483</v>
      </c>
      <c r="N43" s="195">
        <v>570926</v>
      </c>
      <c r="O43" s="195">
        <v>1125362</v>
      </c>
      <c r="P43" s="195">
        <v>1424361</v>
      </c>
      <c r="Q43" s="196">
        <f>IFERROR(P43/O43-1,"-")</f>
        <v>0.26569139530213381</v>
      </c>
      <c r="R43" s="197">
        <f t="shared" si="20"/>
        <v>0.12023597641494232</v>
      </c>
      <c r="S43" s="196">
        <f t="shared" si="21"/>
        <v>8.4822946604982352E-2</v>
      </c>
      <c r="T43" s="198">
        <f t="shared" si="22"/>
        <v>0.20650176518610242</v>
      </c>
      <c r="U43" s="195">
        <v>172680</v>
      </c>
      <c r="V43" s="195">
        <v>131949</v>
      </c>
      <c r="W43" s="195">
        <v>154618</v>
      </c>
      <c r="X43" s="195">
        <v>81330</v>
      </c>
      <c r="Y43" s="195">
        <v>157246</v>
      </c>
      <c r="Z43" s="195">
        <v>257516</v>
      </c>
      <c r="AA43" s="196">
        <f>IFERROR(Z43/Y43-1,"-")</f>
        <v>0.63766327919311139</v>
      </c>
      <c r="AB43" s="197">
        <f t="shared" si="23"/>
        <v>0.66549819555291112</v>
      </c>
      <c r="AC43" s="195">
        <f t="shared" si="24"/>
        <v>100270</v>
      </c>
      <c r="AD43" s="195">
        <f t="shared" si="25"/>
        <v>102898</v>
      </c>
      <c r="AE43" s="196">
        <f t="shared" si="26"/>
        <v>0.30718652519071221</v>
      </c>
      <c r="AF43" s="198">
        <f t="shared" si="27"/>
        <v>2.221021344029768E-2</v>
      </c>
      <c r="AG43" s="198">
        <f t="shared" si="28"/>
        <v>3.7334291351465217E-2</v>
      </c>
      <c r="AH43" s="50"/>
      <c r="AI43" s="50"/>
      <c r="AJ43" s="50"/>
    </row>
    <row r="44" spans="1:36" x14ac:dyDescent="0.25">
      <c r="B44" s="189" t="s">
        <v>179</v>
      </c>
      <c r="C44" s="190">
        <v>14914999</v>
      </c>
      <c r="D44" s="190">
        <v>13215031</v>
      </c>
      <c r="E44" s="190">
        <v>3858297</v>
      </c>
      <c r="F44" s="190">
        <v>6230449</v>
      </c>
      <c r="G44" s="190">
        <v>12554121</v>
      </c>
      <c r="H44" s="191">
        <f>IFERROR(G44/F44-1,"-")</f>
        <v>1.0149624850472252</v>
      </c>
      <c r="I44" s="192">
        <f t="shared" si="18"/>
        <v>-5.0011990134567252E-2</v>
      </c>
      <c r="J44" s="191">
        <f t="shared" si="29"/>
        <v>0.91222581534937031</v>
      </c>
      <c r="K44" s="193">
        <f t="shared" si="19"/>
        <v>0.16648133850236507</v>
      </c>
      <c r="L44" s="190">
        <v>17113430</v>
      </c>
      <c r="M44" s="190">
        <v>16539392</v>
      </c>
      <c r="N44" s="190">
        <v>4229374</v>
      </c>
      <c r="O44" s="190">
        <v>5202936</v>
      </c>
      <c r="P44" s="190">
        <v>14851971</v>
      </c>
      <c r="Q44" s="191">
        <f>IFERROR(P44/O44-1,"-")</f>
        <v>1.8545365539764473</v>
      </c>
      <c r="R44" s="192">
        <f t="shared" si="20"/>
        <v>-0.10202436703840145</v>
      </c>
      <c r="S44" s="191">
        <f t="shared" si="21"/>
        <v>0.88445832419712855</v>
      </c>
      <c r="T44" s="193">
        <f t="shared" si="22"/>
        <v>0.19695333599845896</v>
      </c>
      <c r="U44" s="190">
        <v>1370568</v>
      </c>
      <c r="V44" s="190">
        <v>1258252</v>
      </c>
      <c r="W44" s="190">
        <v>1194181</v>
      </c>
      <c r="X44" s="190">
        <v>323568</v>
      </c>
      <c r="Y44" s="190">
        <v>176184</v>
      </c>
      <c r="Z44" s="190">
        <v>443204</v>
      </c>
      <c r="AA44" s="191">
        <f>IFERROR(Z44/Y44-1,"-")</f>
        <v>1.5155746265268131</v>
      </c>
      <c r="AB44" s="192">
        <f t="shared" si="23"/>
        <v>-0.62886363122508238</v>
      </c>
      <c r="AC44" s="190">
        <f t="shared" si="24"/>
        <v>267020</v>
      </c>
      <c r="AD44" s="190">
        <f t="shared" si="25"/>
        <v>-750977</v>
      </c>
      <c r="AE44" s="191">
        <f t="shared" si="26"/>
        <v>0.52869063169132957</v>
      </c>
      <c r="AF44" s="193">
        <f t="shared" si="27"/>
        <v>1.3825833521325749E-2</v>
      </c>
      <c r="AG44" s="193">
        <f t="shared" si="28"/>
        <v>5.8773684871766176E-3</v>
      </c>
      <c r="AH44" s="50"/>
      <c r="AI44" s="50"/>
      <c r="AJ44" s="50"/>
    </row>
    <row r="45" spans="1:36" x14ac:dyDescent="0.25">
      <c r="B45" s="194" t="s">
        <v>183</v>
      </c>
      <c r="C45" s="195">
        <v>3739299</v>
      </c>
      <c r="D45" s="195">
        <v>3278894</v>
      </c>
      <c r="E45" s="195">
        <v>719948</v>
      </c>
      <c r="F45" s="195">
        <v>785883</v>
      </c>
      <c r="G45" s="195">
        <v>3349975</v>
      </c>
      <c r="H45" s="196">
        <f t="shared" ref="H45:H69" si="30">IFERROR(G45/F45-1,"-")</f>
        <v>3.262689229821742</v>
      </c>
      <c r="I45" s="197">
        <f t="shared" si="18"/>
        <v>2.1678346418029903E-2</v>
      </c>
      <c r="J45" s="196">
        <f t="shared" si="29"/>
        <v>0.24342076006555988</v>
      </c>
      <c r="K45" s="198">
        <f t="shared" si="19"/>
        <v>0.11781783700100652</v>
      </c>
      <c r="L45" s="195">
        <v>8534872</v>
      </c>
      <c r="M45" s="195">
        <v>8596241</v>
      </c>
      <c r="N45" s="195">
        <v>2051384</v>
      </c>
      <c r="O45" s="195">
        <v>2007120</v>
      </c>
      <c r="P45" s="195">
        <v>7676490</v>
      </c>
      <c r="Q45" s="196">
        <f t="shared" ref="Q45:Q69" si="31">IFERROR(P45/O45-1,"-")</f>
        <v>2.824629319622145</v>
      </c>
      <c r="R45" s="197">
        <f t="shared" si="20"/>
        <v>-0.10699455727218443</v>
      </c>
      <c r="S45" s="196">
        <f t="shared" si="21"/>
        <v>0.45714710061822877</v>
      </c>
      <c r="T45" s="198">
        <f t="shared" si="22"/>
        <v>0.26998035733396714</v>
      </c>
      <c r="U45" s="195">
        <v>222908</v>
      </c>
      <c r="V45" s="195">
        <v>208420</v>
      </c>
      <c r="W45" s="195">
        <v>173909</v>
      </c>
      <c r="X45" s="195">
        <v>43053</v>
      </c>
      <c r="Y45" s="195">
        <v>16281</v>
      </c>
      <c r="Z45" s="195">
        <v>92706</v>
      </c>
      <c r="AA45" s="196">
        <f t="shared" ref="AA45:AA69" si="32">IFERROR(Z45/Y45-1,"-")</f>
        <v>4.6941219826791967</v>
      </c>
      <c r="AB45" s="197">
        <f t="shared" si="23"/>
        <v>-0.46692810607846635</v>
      </c>
      <c r="AC45" s="195">
        <f t="shared" si="24"/>
        <v>76425</v>
      </c>
      <c r="AD45" s="195">
        <f t="shared" si="25"/>
        <v>-81203</v>
      </c>
      <c r="AE45" s="196">
        <f t="shared" si="26"/>
        <v>0.11058743536063843</v>
      </c>
      <c r="AF45" s="198">
        <f t="shared" si="27"/>
        <v>5.6258899178044698E-3</v>
      </c>
      <c r="AG45" s="198">
        <f t="shared" si="28"/>
        <v>3.2604483308130094E-3</v>
      </c>
      <c r="AH45" s="50"/>
      <c r="AI45" s="50"/>
      <c r="AJ45" s="50"/>
    </row>
    <row r="46" spans="1:36" x14ac:dyDescent="0.25">
      <c r="B46" s="194" t="s">
        <v>187</v>
      </c>
      <c r="C46" s="195">
        <v>7172264</v>
      </c>
      <c r="D46" s="195">
        <v>5981819</v>
      </c>
      <c r="E46" s="195">
        <v>1973088</v>
      </c>
      <c r="F46" s="195">
        <v>3198495</v>
      </c>
      <c r="G46" s="195">
        <v>5439370</v>
      </c>
      <c r="H46" s="196">
        <f t="shared" si="30"/>
        <v>0.70060293982013411</v>
      </c>
      <c r="I46" s="197">
        <f t="shared" si="18"/>
        <v>-9.0682951122392663E-2</v>
      </c>
      <c r="J46" s="196">
        <f t="shared" si="29"/>
        <v>0.39524342112338284</v>
      </c>
      <c r="K46" s="198">
        <f t="shared" si="19"/>
        <v>0.35303691370019114</v>
      </c>
      <c r="L46" s="195">
        <v>2709997</v>
      </c>
      <c r="M46" s="195">
        <v>2441990</v>
      </c>
      <c r="N46" s="195">
        <v>689258</v>
      </c>
      <c r="O46" s="195">
        <v>936979</v>
      </c>
      <c r="P46" s="195">
        <v>1811379</v>
      </c>
      <c r="Q46" s="196">
        <f t="shared" si="31"/>
        <v>0.93321195032119175</v>
      </c>
      <c r="R46" s="197">
        <f t="shared" si="20"/>
        <v>-0.25823652021507049</v>
      </c>
      <c r="S46" s="196">
        <f t="shared" si="21"/>
        <v>0.10787047960340554</v>
      </c>
      <c r="T46" s="198">
        <f t="shared" si="22"/>
        <v>0.11756575700887023</v>
      </c>
      <c r="U46" s="195">
        <v>598098</v>
      </c>
      <c r="V46" s="195">
        <v>576260</v>
      </c>
      <c r="W46" s="195">
        <v>598771</v>
      </c>
      <c r="X46" s="195">
        <v>169753</v>
      </c>
      <c r="Y46" s="195">
        <v>83743</v>
      </c>
      <c r="Z46" s="195">
        <v>158670</v>
      </c>
      <c r="AA46" s="196">
        <f t="shared" si="32"/>
        <v>0.89472552929797122</v>
      </c>
      <c r="AB46" s="197">
        <f t="shared" si="23"/>
        <v>-0.73500720642783302</v>
      </c>
      <c r="AC46" s="195">
        <f t="shared" si="24"/>
        <v>74927</v>
      </c>
      <c r="AD46" s="195">
        <f t="shared" si="25"/>
        <v>-440101</v>
      </c>
      <c r="AE46" s="196">
        <f t="shared" si="26"/>
        <v>0.18927478662300715</v>
      </c>
      <c r="AF46" s="198">
        <f t="shared" si="27"/>
        <v>3.0686638068833441E-2</v>
      </c>
      <c r="AG46" s="198">
        <f t="shared" si="28"/>
        <v>1.0298318940761398E-2</v>
      </c>
      <c r="AH46" s="50"/>
      <c r="AI46" s="50"/>
      <c r="AJ46" s="50"/>
    </row>
    <row r="47" spans="1:36" x14ac:dyDescent="0.25">
      <c r="B47" s="194" t="s">
        <v>191</v>
      </c>
      <c r="C47" s="195">
        <v>870851</v>
      </c>
      <c r="D47" s="195">
        <v>782992</v>
      </c>
      <c r="E47" s="195">
        <v>228445</v>
      </c>
      <c r="F47" s="195">
        <v>468175</v>
      </c>
      <c r="G47" s="195">
        <v>786431</v>
      </c>
      <c r="H47" s="196">
        <f t="shared" si="30"/>
        <v>0.67977999679606982</v>
      </c>
      <c r="I47" s="197">
        <f t="shared" si="18"/>
        <v>4.3921266117661339E-3</v>
      </c>
      <c r="J47" s="196">
        <f t="shared" si="29"/>
        <v>5.7144794142976685E-2</v>
      </c>
      <c r="K47" s="198">
        <f t="shared" si="19"/>
        <v>0.21686805130613451</v>
      </c>
      <c r="L47" s="195">
        <v>882226</v>
      </c>
      <c r="M47" s="195">
        <v>872678</v>
      </c>
      <c r="N47" s="195">
        <v>285554</v>
      </c>
      <c r="O47" s="195">
        <v>532713</v>
      </c>
      <c r="P47" s="195">
        <v>897927</v>
      </c>
      <c r="Q47" s="196">
        <f t="shared" si="31"/>
        <v>0.68557365786079938</v>
      </c>
      <c r="R47" s="197">
        <f t="shared" si="20"/>
        <v>2.8932779329833069E-2</v>
      </c>
      <c r="S47" s="196">
        <f t="shared" si="21"/>
        <v>5.3472970669775417E-2</v>
      </c>
      <c r="T47" s="198">
        <f t="shared" si="22"/>
        <v>0.24761444895377147</v>
      </c>
      <c r="U47" s="195">
        <v>91229</v>
      </c>
      <c r="V47" s="195">
        <v>75440</v>
      </c>
      <c r="W47" s="195">
        <v>45985</v>
      </c>
      <c r="X47" s="195">
        <v>6071</v>
      </c>
      <c r="Y47" s="195">
        <v>7059</v>
      </c>
      <c r="Z47" s="195">
        <v>22393</v>
      </c>
      <c r="AA47" s="196">
        <f t="shared" si="32"/>
        <v>2.172262360107664</v>
      </c>
      <c r="AB47" s="197">
        <f t="shared" si="23"/>
        <v>-0.51303685984560188</v>
      </c>
      <c r="AC47" s="195">
        <f t="shared" si="24"/>
        <v>15334</v>
      </c>
      <c r="AD47" s="195">
        <f t="shared" si="25"/>
        <v>-23592</v>
      </c>
      <c r="AE47" s="196">
        <f t="shared" si="26"/>
        <v>2.6712234807140599E-2</v>
      </c>
      <c r="AF47" s="198">
        <f t="shared" si="27"/>
        <v>1.3042500370839823E-2</v>
      </c>
      <c r="AG47" s="198">
        <f t="shared" si="28"/>
        <v>6.1751460368401935E-3</v>
      </c>
      <c r="AH47" s="50"/>
      <c r="AI47" s="50"/>
      <c r="AJ47" s="50"/>
    </row>
    <row r="48" spans="1:36" x14ac:dyDescent="0.25">
      <c r="B48" s="194" t="s">
        <v>200</v>
      </c>
      <c r="C48" s="195">
        <v>384807</v>
      </c>
      <c r="D48" s="195">
        <v>338369</v>
      </c>
      <c r="E48" s="195">
        <v>100978</v>
      </c>
      <c r="F48" s="195">
        <v>203296</v>
      </c>
      <c r="G48" s="195">
        <v>433642</v>
      </c>
      <c r="H48" s="196">
        <f t="shared" si="30"/>
        <v>1.133057217062805</v>
      </c>
      <c r="I48" s="197">
        <f t="shared" si="18"/>
        <v>0.28156539162866578</v>
      </c>
      <c r="J48" s="196">
        <f t="shared" si="29"/>
        <v>3.1509926264031679E-2</v>
      </c>
      <c r="K48" s="198">
        <f t="shared" si="19"/>
        <v>9.8183731607616467E-2</v>
      </c>
      <c r="L48" s="195">
        <v>780995</v>
      </c>
      <c r="M48" s="195">
        <v>621600</v>
      </c>
      <c r="N48" s="195">
        <v>185084</v>
      </c>
      <c r="O48" s="195">
        <v>290377</v>
      </c>
      <c r="P48" s="195">
        <v>759429</v>
      </c>
      <c r="Q48" s="196">
        <f t="shared" si="31"/>
        <v>1.6153207726507266</v>
      </c>
      <c r="R48" s="197">
        <f t="shared" si="20"/>
        <v>0.22173262548262551</v>
      </c>
      <c r="S48" s="196">
        <f t="shared" si="21"/>
        <v>4.5225196082506566E-2</v>
      </c>
      <c r="T48" s="198">
        <f t="shared" si="22"/>
        <v>0.17194730471458156</v>
      </c>
      <c r="U48" s="195">
        <v>155478</v>
      </c>
      <c r="V48" s="195">
        <v>144335</v>
      </c>
      <c r="W48" s="195">
        <v>138279</v>
      </c>
      <c r="X48" s="195">
        <v>28200</v>
      </c>
      <c r="Y48" s="195">
        <v>10866</v>
      </c>
      <c r="Z48" s="195">
        <v>38635</v>
      </c>
      <c r="AA48" s="196">
        <f t="shared" si="32"/>
        <v>2.5555862322841891</v>
      </c>
      <c r="AB48" s="197">
        <f t="shared" si="23"/>
        <v>-0.72060110356597895</v>
      </c>
      <c r="AC48" s="195">
        <f t="shared" si="24"/>
        <v>27769</v>
      </c>
      <c r="AD48" s="195">
        <f t="shared" si="25"/>
        <v>-99644</v>
      </c>
      <c r="AE48" s="196">
        <f t="shared" si="26"/>
        <v>4.608704469137128E-2</v>
      </c>
      <c r="AF48" s="198">
        <f t="shared" si="27"/>
        <v>3.3207304122797793E-2</v>
      </c>
      <c r="AG48" s="198">
        <f t="shared" si="28"/>
        <v>8.7476039467124095E-3</v>
      </c>
      <c r="AH48" s="50"/>
      <c r="AI48" s="50"/>
      <c r="AJ48" s="50"/>
    </row>
    <row r="49" spans="2:36" x14ac:dyDescent="0.25">
      <c r="B49" s="194" t="s">
        <v>195</v>
      </c>
      <c r="C49" s="195">
        <v>96978</v>
      </c>
      <c r="D49" s="195">
        <v>79049</v>
      </c>
      <c r="E49" s="195">
        <v>39996</v>
      </c>
      <c r="F49" s="195">
        <v>63622</v>
      </c>
      <c r="G49" s="195">
        <v>88913</v>
      </c>
      <c r="H49" s="196">
        <f t="shared" si="30"/>
        <v>0.39751972588098461</v>
      </c>
      <c r="I49" s="197">
        <f t="shared" si="18"/>
        <v>0.12478336221837094</v>
      </c>
      <c r="J49" s="196">
        <f t="shared" si="29"/>
        <v>6.4607258381656953E-3</v>
      </c>
      <c r="K49" s="198">
        <f t="shared" si="19"/>
        <v>4.0794013470608743E-2</v>
      </c>
      <c r="L49" s="195">
        <v>321920</v>
      </c>
      <c r="M49" s="195">
        <v>293943</v>
      </c>
      <c r="N49" s="195">
        <v>108180</v>
      </c>
      <c r="O49" s="195">
        <v>167771</v>
      </c>
      <c r="P49" s="195">
        <v>286759</v>
      </c>
      <c r="Q49" s="196">
        <f t="shared" si="31"/>
        <v>0.70922865095874732</v>
      </c>
      <c r="R49" s="197">
        <f t="shared" si="20"/>
        <v>-2.4440112538825609E-2</v>
      </c>
      <c r="S49" s="196">
        <f t="shared" si="21"/>
        <v>1.7076951240239051E-2</v>
      </c>
      <c r="T49" s="198">
        <f t="shared" si="22"/>
        <v>0.13156738057222558</v>
      </c>
      <c r="U49" s="195">
        <v>40603</v>
      </c>
      <c r="V49" s="195">
        <v>34189</v>
      </c>
      <c r="W49" s="195">
        <v>34186</v>
      </c>
      <c r="X49" s="195">
        <v>9569</v>
      </c>
      <c r="Y49" s="195">
        <v>8359</v>
      </c>
      <c r="Z49" s="195">
        <v>16619</v>
      </c>
      <c r="AA49" s="196">
        <f t="shared" si="32"/>
        <v>0.98815647804761331</v>
      </c>
      <c r="AB49" s="197">
        <f t="shared" si="23"/>
        <v>-0.51386532498683679</v>
      </c>
      <c r="AC49" s="195">
        <f t="shared" si="24"/>
        <v>8260</v>
      </c>
      <c r="AD49" s="195">
        <f t="shared" si="25"/>
        <v>-17567</v>
      </c>
      <c r="AE49" s="196">
        <f t="shared" si="26"/>
        <v>1.9824526872677606E-2</v>
      </c>
      <c r="AF49" s="198">
        <f t="shared" si="27"/>
        <v>1.5713200310899452E-2</v>
      </c>
      <c r="AG49" s="198">
        <f t="shared" si="28"/>
        <v>7.624933472811026E-3</v>
      </c>
      <c r="AH49" s="50"/>
      <c r="AI49" s="50"/>
      <c r="AJ49" s="50"/>
    </row>
    <row r="50" spans="2:36" x14ac:dyDescent="0.25">
      <c r="B50" s="194" t="s">
        <v>204</v>
      </c>
      <c r="C50" s="195">
        <v>470801</v>
      </c>
      <c r="D50" s="195">
        <v>505826</v>
      </c>
      <c r="E50" s="195">
        <v>111481</v>
      </c>
      <c r="F50" s="195">
        <v>296357</v>
      </c>
      <c r="G50" s="195">
        <v>451789</v>
      </c>
      <c r="H50" s="196">
        <f t="shared" si="30"/>
        <v>0.52447554807208863</v>
      </c>
      <c r="I50" s="197">
        <f t="shared" si="18"/>
        <v>-0.1068292258602761</v>
      </c>
      <c r="J50" s="196">
        <f t="shared" si="29"/>
        <v>3.282854999492809E-2</v>
      </c>
      <c r="K50" s="198">
        <f t="shared" si="19"/>
        <v>0.21166738270516378</v>
      </c>
      <c r="L50" s="195">
        <v>343969</v>
      </c>
      <c r="M50" s="195">
        <v>312782</v>
      </c>
      <c r="N50" s="195">
        <v>86408</v>
      </c>
      <c r="O50" s="195">
        <v>149861</v>
      </c>
      <c r="P50" s="195">
        <v>289955</v>
      </c>
      <c r="Q50" s="196">
        <f t="shared" si="31"/>
        <v>0.93482627234570703</v>
      </c>
      <c r="R50" s="197">
        <f t="shared" si="20"/>
        <v>-7.2980542358575651E-2</v>
      </c>
      <c r="S50" s="196">
        <f t="shared" si="21"/>
        <v>1.7267278086698284E-2</v>
      </c>
      <c r="T50" s="198">
        <f t="shared" si="22"/>
        <v>0.13584663626665491</v>
      </c>
      <c r="U50" s="195">
        <v>13027</v>
      </c>
      <c r="V50" s="195">
        <v>14170</v>
      </c>
      <c r="W50" s="195">
        <v>10117</v>
      </c>
      <c r="X50" s="195">
        <v>2967</v>
      </c>
      <c r="Y50" s="195">
        <v>4524</v>
      </c>
      <c r="Z50" s="195">
        <v>10432</v>
      </c>
      <c r="AA50" s="196">
        <f t="shared" si="32"/>
        <v>1.3059239610963749</v>
      </c>
      <c r="AB50" s="197">
        <f t="shared" si="23"/>
        <v>3.1135712167638552E-2</v>
      </c>
      <c r="AC50" s="195">
        <f t="shared" si="24"/>
        <v>5908</v>
      </c>
      <c r="AD50" s="195">
        <f t="shared" si="25"/>
        <v>315</v>
      </c>
      <c r="AE50" s="196">
        <f t="shared" si="26"/>
        <v>1.2444158152462409E-2</v>
      </c>
      <c r="AF50" s="198">
        <f t="shared" si="27"/>
        <v>4.3505389688659312E-3</v>
      </c>
      <c r="AG50" s="198">
        <f t="shared" si="28"/>
        <v>4.8874898157774283E-3</v>
      </c>
      <c r="AH50" s="50"/>
      <c r="AI50" s="50"/>
      <c r="AJ50" s="50"/>
    </row>
    <row r="51" spans="2:36" x14ac:dyDescent="0.25">
      <c r="B51" s="194" t="s">
        <v>208</v>
      </c>
      <c r="C51" s="195">
        <v>166123</v>
      </c>
      <c r="D51" s="195">
        <v>172163</v>
      </c>
      <c r="E51" s="195">
        <v>41976</v>
      </c>
      <c r="F51" s="195">
        <v>69681</v>
      </c>
      <c r="G51" s="195">
        <v>183815</v>
      </c>
      <c r="H51" s="196">
        <f t="shared" si="30"/>
        <v>1.637950086824242</v>
      </c>
      <c r="I51" s="197">
        <f t="shared" si="18"/>
        <v>6.7680047396943666E-2</v>
      </c>
      <c r="J51" s="196">
        <f t="shared" si="29"/>
        <v>1.3356633112620508E-2</v>
      </c>
      <c r="K51" s="198">
        <f t="shared" si="19"/>
        <v>5.438556574568864E-2</v>
      </c>
      <c r="L51" s="195">
        <v>1698099</v>
      </c>
      <c r="M51" s="195">
        <v>1783172</v>
      </c>
      <c r="N51" s="195">
        <v>341351</v>
      </c>
      <c r="O51" s="195">
        <v>496657</v>
      </c>
      <c r="P51" s="195">
        <v>1704992</v>
      </c>
      <c r="Q51" s="196">
        <f t="shared" si="31"/>
        <v>2.4329366142025584</v>
      </c>
      <c r="R51" s="197">
        <f t="shared" si="20"/>
        <v>-4.3843218713618182E-2</v>
      </c>
      <c r="S51" s="196">
        <f t="shared" si="21"/>
        <v>0.10153496576915688</v>
      </c>
      <c r="T51" s="198">
        <f t="shared" si="22"/>
        <v>0.50445803939761802</v>
      </c>
      <c r="U51" s="195">
        <v>1298</v>
      </c>
      <c r="V51" s="195">
        <v>2234</v>
      </c>
      <c r="W51" s="195">
        <v>1800</v>
      </c>
      <c r="X51" s="195">
        <v>797</v>
      </c>
      <c r="Y51" s="195">
        <v>347</v>
      </c>
      <c r="Z51" s="195">
        <v>937</v>
      </c>
      <c r="AA51" s="196">
        <f t="shared" si="32"/>
        <v>1.7002881844380404</v>
      </c>
      <c r="AB51" s="197">
        <f t="shared" si="23"/>
        <v>-0.47944444444444445</v>
      </c>
      <c r="AC51" s="195">
        <f t="shared" si="24"/>
        <v>590</v>
      </c>
      <c r="AD51" s="195">
        <f t="shared" si="25"/>
        <v>-863</v>
      </c>
      <c r="AE51" s="196">
        <f t="shared" si="26"/>
        <v>1.1177316131956746E-3</v>
      </c>
      <c r="AF51" s="198">
        <f t="shared" si="27"/>
        <v>5.4009856798865798E-4</v>
      </c>
      <c r="AG51" s="198">
        <f t="shared" si="28"/>
        <v>2.7723132009743631E-4</v>
      </c>
      <c r="AH51" s="50"/>
      <c r="AI51" s="50"/>
      <c r="AJ51" s="50"/>
    </row>
    <row r="52" spans="2:36" x14ac:dyDescent="0.25">
      <c r="B52" s="194" t="s">
        <v>230</v>
      </c>
      <c r="C52" s="195">
        <v>381511</v>
      </c>
      <c r="D52" s="195">
        <v>321015</v>
      </c>
      <c r="E52" s="195">
        <v>127679</v>
      </c>
      <c r="F52" s="195">
        <v>355233</v>
      </c>
      <c r="G52" s="195">
        <v>489327</v>
      </c>
      <c r="H52" s="196">
        <f t="shared" si="30"/>
        <v>0.3774818217902054</v>
      </c>
      <c r="I52" s="197">
        <f t="shared" si="18"/>
        <v>0.52431194803981129</v>
      </c>
      <c r="J52" s="196">
        <f t="shared" si="29"/>
        <v>3.5556190795632867E-2</v>
      </c>
      <c r="K52" s="198">
        <f t="shared" si="19"/>
        <v>0.27900321580075721</v>
      </c>
      <c r="L52" s="195">
        <v>336073</v>
      </c>
      <c r="M52" s="195">
        <v>263509</v>
      </c>
      <c r="N52" s="195">
        <v>69283</v>
      </c>
      <c r="O52" s="195">
        <v>80807</v>
      </c>
      <c r="P52" s="195">
        <v>205892</v>
      </c>
      <c r="Q52" s="196">
        <f t="shared" si="31"/>
        <v>1.5479475787988664</v>
      </c>
      <c r="R52" s="197">
        <f t="shared" si="20"/>
        <v>-0.2186528733363946</v>
      </c>
      <c r="S52" s="196">
        <f t="shared" si="21"/>
        <v>1.2261193701872647E-2</v>
      </c>
      <c r="T52" s="198">
        <f t="shared" si="22"/>
        <v>0.11739497331569584</v>
      </c>
      <c r="U52" s="195">
        <v>22537</v>
      </c>
      <c r="V52" s="195">
        <v>38087</v>
      </c>
      <c r="W52" s="195">
        <v>28389</v>
      </c>
      <c r="X52" s="195">
        <v>2437</v>
      </c>
      <c r="Y52" s="195">
        <v>20875</v>
      </c>
      <c r="Z52" s="195">
        <v>4926</v>
      </c>
      <c r="AA52" s="196">
        <f t="shared" si="32"/>
        <v>-0.76402395209580842</v>
      </c>
      <c r="AB52" s="197">
        <f t="shared" si="23"/>
        <v>-0.8264820881327275</v>
      </c>
      <c r="AC52" s="195">
        <f t="shared" si="24"/>
        <v>-15949</v>
      </c>
      <c r="AD52" s="195">
        <f t="shared" si="25"/>
        <v>-23463</v>
      </c>
      <c r="AE52" s="196">
        <f t="shared" si="26"/>
        <v>5.8761429312720308E-3</v>
      </c>
      <c r="AF52" s="198">
        <f t="shared" si="27"/>
        <v>2.1750239613492518E-2</v>
      </c>
      <c r="AG52" s="198">
        <f t="shared" si="28"/>
        <v>2.8086940655932128E-3</v>
      </c>
      <c r="AH52" s="50"/>
      <c r="AI52" s="50"/>
      <c r="AJ52" s="50"/>
    </row>
    <row r="53" spans="2:36" x14ac:dyDescent="0.25">
      <c r="B53" s="194" t="s">
        <v>220</v>
      </c>
      <c r="C53" s="195">
        <v>214246</v>
      </c>
      <c r="D53" s="195">
        <v>184522</v>
      </c>
      <c r="E53" s="195">
        <v>64072</v>
      </c>
      <c r="F53" s="195">
        <v>131580</v>
      </c>
      <c r="G53" s="195">
        <v>188628</v>
      </c>
      <c r="H53" s="196">
        <f t="shared" si="30"/>
        <v>0.43356133150934784</v>
      </c>
      <c r="I53" s="197">
        <f t="shared" si="18"/>
        <v>2.2252089181777679E-2</v>
      </c>
      <c r="J53" s="196">
        <f t="shared" si="29"/>
        <v>1.3706362324986433E-2</v>
      </c>
      <c r="K53" s="198">
        <f t="shared" si="19"/>
        <v>9.7410685698350569E-2</v>
      </c>
      <c r="L53" s="195">
        <v>296472</v>
      </c>
      <c r="M53" s="195">
        <v>292559</v>
      </c>
      <c r="N53" s="195">
        <v>70461</v>
      </c>
      <c r="O53" s="195">
        <v>155340</v>
      </c>
      <c r="P53" s="195">
        <v>300519</v>
      </c>
      <c r="Q53" s="196">
        <f t="shared" si="31"/>
        <v>0.93458864426419463</v>
      </c>
      <c r="R53" s="197">
        <f t="shared" si="20"/>
        <v>2.7208187066540379E-2</v>
      </c>
      <c r="S53" s="196">
        <f t="shared" si="21"/>
        <v>1.7896380967172429E-2</v>
      </c>
      <c r="T53" s="198">
        <f t="shared" si="22"/>
        <v>0.15519308827630368</v>
      </c>
      <c r="U53" s="195">
        <v>60421</v>
      </c>
      <c r="V53" s="195">
        <v>42354</v>
      </c>
      <c r="W53" s="195">
        <v>43395</v>
      </c>
      <c r="X53" s="195">
        <v>24171</v>
      </c>
      <c r="Y53" s="195">
        <v>350</v>
      </c>
      <c r="Z53" s="195">
        <v>30576</v>
      </c>
      <c r="AA53" s="196">
        <f t="shared" si="32"/>
        <v>86.36</v>
      </c>
      <c r="AB53" s="197">
        <f t="shared" si="23"/>
        <v>-0.2954026961631524</v>
      </c>
      <c r="AC53" s="195">
        <f t="shared" si="24"/>
        <v>30226</v>
      </c>
      <c r="AD53" s="195">
        <f t="shared" si="25"/>
        <v>-12819</v>
      </c>
      <c r="AE53" s="196">
        <f t="shared" si="26"/>
        <v>3.6473598511281694E-2</v>
      </c>
      <c r="AF53" s="198">
        <f t="shared" si="27"/>
        <v>1.9896252471270904E-2</v>
      </c>
      <c r="AG53" s="198">
        <f t="shared" si="28"/>
        <v>1.5789962921267081E-2</v>
      </c>
      <c r="AH53" s="50"/>
      <c r="AI53" s="50"/>
      <c r="AJ53" s="50"/>
    </row>
    <row r="54" spans="2:36" x14ac:dyDescent="0.25">
      <c r="B54" s="194" t="s">
        <v>232</v>
      </c>
      <c r="C54" s="195">
        <v>1105</v>
      </c>
      <c r="D54" s="195">
        <v>323</v>
      </c>
      <c r="E54" s="195">
        <v>98</v>
      </c>
      <c r="F54" s="195">
        <v>148</v>
      </c>
      <c r="G54" s="195">
        <v>945</v>
      </c>
      <c r="H54" s="196">
        <f t="shared" si="30"/>
        <v>5.3851351351351351</v>
      </c>
      <c r="I54" s="197">
        <f t="shared" si="18"/>
        <v>1.9256965944272446</v>
      </c>
      <c r="J54" s="196">
        <f t="shared" si="29"/>
        <v>6.8666965652565786E-5</v>
      </c>
      <c r="K54" s="198">
        <f t="shared" si="19"/>
        <v>1.6649547290880804E-3</v>
      </c>
      <c r="L54" s="195">
        <v>901</v>
      </c>
      <c r="M54" s="195">
        <v>928</v>
      </c>
      <c r="N54" s="195">
        <v>224</v>
      </c>
      <c r="O54" s="195">
        <v>339</v>
      </c>
      <c r="P54" s="195">
        <v>1121</v>
      </c>
      <c r="Q54" s="196">
        <f t="shared" si="31"/>
        <v>2.3067846607669615</v>
      </c>
      <c r="R54" s="197">
        <f t="shared" si="20"/>
        <v>0.20797413793103448</v>
      </c>
      <c r="S54" s="196">
        <f t="shared" si="21"/>
        <v>6.675732005031394E-5</v>
      </c>
      <c r="T54" s="198">
        <f t="shared" si="22"/>
        <v>1.9750415357753844E-3</v>
      </c>
      <c r="U54" s="195">
        <v>867</v>
      </c>
      <c r="V54" s="195">
        <v>114</v>
      </c>
      <c r="W54" s="195">
        <v>137</v>
      </c>
      <c r="X54" s="195">
        <v>15</v>
      </c>
      <c r="Y54" s="195">
        <v>8</v>
      </c>
      <c r="Z54" s="195">
        <v>91</v>
      </c>
      <c r="AA54" s="196">
        <f t="shared" si="32"/>
        <v>10.375</v>
      </c>
      <c r="AB54" s="197">
        <f t="shared" si="23"/>
        <v>-0.33576642335766427</v>
      </c>
      <c r="AC54" s="195">
        <f t="shared" si="24"/>
        <v>83</v>
      </c>
      <c r="AD54" s="195">
        <f t="shared" si="25"/>
        <v>-46</v>
      </c>
      <c r="AE54" s="196">
        <f t="shared" si="26"/>
        <v>1.0855237652167171E-4</v>
      </c>
      <c r="AF54" s="198">
        <f t="shared" si="27"/>
        <v>3.9540293579464446E-4</v>
      </c>
      <c r="AG54" s="198">
        <f t="shared" si="28"/>
        <v>1.6032897391218552E-4</v>
      </c>
      <c r="AH54" s="50"/>
      <c r="AI54" s="50"/>
      <c r="AJ54" s="50"/>
    </row>
    <row r="55" spans="2:36" x14ac:dyDescent="0.25">
      <c r="B55" s="194" t="s">
        <v>212</v>
      </c>
      <c r="C55" s="195">
        <v>214760</v>
      </c>
      <c r="D55" s="195">
        <v>206795</v>
      </c>
      <c r="E55" s="195">
        <v>46896</v>
      </c>
      <c r="F55" s="195">
        <v>120743</v>
      </c>
      <c r="G55" s="195">
        <v>167862</v>
      </c>
      <c r="H55" s="196">
        <f t="shared" si="30"/>
        <v>0.3902420844272545</v>
      </c>
      <c r="I55" s="197">
        <f t="shared" si="18"/>
        <v>-0.18826857515897388</v>
      </c>
      <c r="J55" s="196">
        <f t="shared" si="29"/>
        <v>1.2197433003567194E-2</v>
      </c>
      <c r="K55" s="198">
        <f t="shared" si="19"/>
        <v>0.17068218168803134</v>
      </c>
      <c r="L55" s="195">
        <v>178970</v>
      </c>
      <c r="M55" s="195">
        <v>181746</v>
      </c>
      <c r="N55" s="195">
        <v>43653</v>
      </c>
      <c r="O55" s="195">
        <v>78359</v>
      </c>
      <c r="P55" s="195">
        <v>126226</v>
      </c>
      <c r="Q55" s="196">
        <f t="shared" si="31"/>
        <v>0.61086792838091353</v>
      </c>
      <c r="R55" s="197">
        <f t="shared" si="20"/>
        <v>-0.30548127606659847</v>
      </c>
      <c r="S55" s="196">
        <f t="shared" si="21"/>
        <v>7.5169576098759383E-3</v>
      </c>
      <c r="T55" s="198">
        <f t="shared" si="22"/>
        <v>0.12834667206248851</v>
      </c>
      <c r="U55" s="195">
        <v>19667</v>
      </c>
      <c r="V55" s="195">
        <v>15687</v>
      </c>
      <c r="W55" s="195">
        <v>20810</v>
      </c>
      <c r="X55" s="195">
        <v>5563</v>
      </c>
      <c r="Y55" s="195">
        <v>4993</v>
      </c>
      <c r="Z55" s="195">
        <v>8398</v>
      </c>
      <c r="AA55" s="196">
        <f t="shared" si="32"/>
        <v>0.6819547366312837</v>
      </c>
      <c r="AB55" s="197">
        <f t="shared" si="23"/>
        <v>-0.59644401729937524</v>
      </c>
      <c r="AC55" s="195">
        <f t="shared" si="24"/>
        <v>3405</v>
      </c>
      <c r="AD55" s="195">
        <f t="shared" si="25"/>
        <v>-12412</v>
      </c>
      <c r="AE55" s="196">
        <f t="shared" si="26"/>
        <v>1.0017833604714275E-2</v>
      </c>
      <c r="AF55" s="198">
        <f t="shared" si="27"/>
        <v>1.6792401216541283E-2</v>
      </c>
      <c r="AG55" s="198">
        <f t="shared" si="28"/>
        <v>8.5390914073232016E-3</v>
      </c>
      <c r="AH55" s="50"/>
      <c r="AI55" s="50"/>
      <c r="AJ55" s="50"/>
    </row>
    <row r="56" spans="2:36" x14ac:dyDescent="0.25">
      <c r="B56" s="194" t="s">
        <v>226</v>
      </c>
      <c r="C56" s="195">
        <v>347853</v>
      </c>
      <c r="D56" s="195">
        <v>329019</v>
      </c>
      <c r="E56" s="195">
        <v>106187</v>
      </c>
      <c r="F56" s="195">
        <v>95276</v>
      </c>
      <c r="G56" s="195">
        <v>155486</v>
      </c>
      <c r="H56" s="196">
        <f t="shared" si="30"/>
        <v>0.63195348251395944</v>
      </c>
      <c r="I56" s="197">
        <f t="shared" si="18"/>
        <v>-0.52742546783012534</v>
      </c>
      <c r="J56" s="196">
        <f t="shared" si="29"/>
        <v>1.1298150075613592E-2</v>
      </c>
      <c r="K56" s="198">
        <f t="shared" si="19"/>
        <v>7.1606172040683341E-2</v>
      </c>
      <c r="L56" s="195">
        <v>276569</v>
      </c>
      <c r="M56" s="195">
        <v>212568</v>
      </c>
      <c r="N56" s="195">
        <v>80503</v>
      </c>
      <c r="O56" s="195">
        <v>31651</v>
      </c>
      <c r="P56" s="195">
        <v>137032</v>
      </c>
      <c r="Q56" s="196">
        <f t="shared" si="31"/>
        <v>3.3294682632460271</v>
      </c>
      <c r="R56" s="197">
        <f t="shared" si="20"/>
        <v>-0.35534981747017425</v>
      </c>
      <c r="S56" s="196">
        <f t="shared" si="21"/>
        <v>8.160471972466209E-3</v>
      </c>
      <c r="T56" s="198">
        <f t="shared" si="22"/>
        <v>6.3107527154077664E-2</v>
      </c>
      <c r="U56" s="195">
        <v>48657</v>
      </c>
      <c r="V56" s="195">
        <v>40898</v>
      </c>
      <c r="W56" s="195">
        <v>32493</v>
      </c>
      <c r="X56" s="195">
        <v>9788</v>
      </c>
      <c r="Y56" s="195">
        <v>368</v>
      </c>
      <c r="Z56" s="195">
        <v>2112</v>
      </c>
      <c r="AA56" s="196">
        <f t="shared" si="32"/>
        <v>4.7391304347826084</v>
      </c>
      <c r="AB56" s="197">
        <f t="shared" si="23"/>
        <v>-0.93500138491367368</v>
      </c>
      <c r="AC56" s="195">
        <f t="shared" si="24"/>
        <v>1744</v>
      </c>
      <c r="AD56" s="195">
        <f t="shared" si="25"/>
        <v>-30381</v>
      </c>
      <c r="AE56" s="196">
        <f t="shared" si="26"/>
        <v>2.5193694419095676E-3</v>
      </c>
      <c r="AF56" s="198">
        <f t="shared" si="27"/>
        <v>7.7131330730875912E-3</v>
      </c>
      <c r="AG56" s="198">
        <f t="shared" si="28"/>
        <v>9.7264213723372657E-4</v>
      </c>
      <c r="AH56" s="50"/>
      <c r="AI56" s="50"/>
      <c r="AJ56" s="50"/>
    </row>
    <row r="57" spans="2:36" x14ac:dyDescent="0.25">
      <c r="B57" s="194" t="s">
        <v>384</v>
      </c>
      <c r="C57" s="195">
        <v>15626</v>
      </c>
      <c r="D57" s="195">
        <v>16659</v>
      </c>
      <c r="E57" s="195">
        <v>4434</v>
      </c>
      <c r="F57" s="195">
        <v>7130</v>
      </c>
      <c r="G57" s="195">
        <v>11869</v>
      </c>
      <c r="H57" s="196">
        <f t="shared" si="30"/>
        <v>0.66465638148667594</v>
      </c>
      <c r="I57" s="197">
        <f t="shared" si="18"/>
        <v>-0.28753226484182726</v>
      </c>
      <c r="J57" s="196">
        <f t="shared" si="29"/>
        <v>8.6244255590508297E-4</v>
      </c>
      <c r="K57" s="198">
        <f t="shared" si="19"/>
        <v>5.5531901952435986E-2</v>
      </c>
      <c r="L57" s="195">
        <v>20200</v>
      </c>
      <c r="M57" s="195">
        <v>21525</v>
      </c>
      <c r="N57" s="195">
        <v>5454</v>
      </c>
      <c r="O57" s="195">
        <v>10645</v>
      </c>
      <c r="P57" s="195">
        <v>21103</v>
      </c>
      <c r="Q57" s="196">
        <f t="shared" si="31"/>
        <v>0.98243306716768442</v>
      </c>
      <c r="R57" s="197">
        <f t="shared" si="20"/>
        <v>-1.9605110336817666E-2</v>
      </c>
      <c r="S57" s="196">
        <f t="shared" si="21"/>
        <v>1.2567169714734834E-3</v>
      </c>
      <c r="T57" s="198">
        <f t="shared" si="22"/>
        <v>9.8735338015187177E-2</v>
      </c>
      <c r="U57" s="195">
        <v>1964</v>
      </c>
      <c r="V57" s="195">
        <v>1534</v>
      </c>
      <c r="W57" s="195">
        <v>1973</v>
      </c>
      <c r="X57" s="195">
        <v>466</v>
      </c>
      <c r="Y57" s="195">
        <v>541</v>
      </c>
      <c r="Z57" s="195">
        <v>2048</v>
      </c>
      <c r="AA57" s="196">
        <f t="shared" si="32"/>
        <v>2.7855822550831792</v>
      </c>
      <c r="AB57" s="197">
        <f t="shared" si="23"/>
        <v>3.8013177901672579E-2</v>
      </c>
      <c r="AC57" s="195">
        <f t="shared" si="24"/>
        <v>1507</v>
      </c>
      <c r="AD57" s="195">
        <f t="shared" si="25"/>
        <v>75</v>
      </c>
      <c r="AE57" s="196">
        <f t="shared" si="26"/>
        <v>2.4430249133668533E-3</v>
      </c>
      <c r="AF57" s="198">
        <f t="shared" si="27"/>
        <v>1.1166765712992048E-2</v>
      </c>
      <c r="AG57" s="198">
        <f t="shared" si="28"/>
        <v>9.5820486307682945E-3</v>
      </c>
      <c r="AH57" s="50"/>
      <c r="AI57" s="50"/>
      <c r="AJ57" s="50"/>
    </row>
    <row r="58" spans="2:36" x14ac:dyDescent="0.25">
      <c r="B58" s="194" t="s">
        <v>222</v>
      </c>
      <c r="C58" s="195">
        <v>81970</v>
      </c>
      <c r="D58" s="195">
        <v>73663</v>
      </c>
      <c r="E58" s="195">
        <v>31852</v>
      </c>
      <c r="F58" s="195">
        <v>11406</v>
      </c>
      <c r="G58" s="195">
        <v>31487</v>
      </c>
      <c r="H58" s="196">
        <f t="shared" si="30"/>
        <v>1.760564615114852</v>
      </c>
      <c r="I58" s="197">
        <f t="shared" si="18"/>
        <v>-0.57255338501011366</v>
      </c>
      <c r="J58" s="196">
        <f t="shared" si="29"/>
        <v>2.2879542301612052E-3</v>
      </c>
      <c r="K58" s="198">
        <f t="shared" si="19"/>
        <v>2.8429416279174755E-2</v>
      </c>
      <c r="L58" s="195">
        <v>83057</v>
      </c>
      <c r="M58" s="195">
        <v>60437</v>
      </c>
      <c r="N58" s="195">
        <v>23343</v>
      </c>
      <c r="O58" s="195">
        <v>25355</v>
      </c>
      <c r="P58" s="195">
        <v>50311</v>
      </c>
      <c r="Q58" s="196">
        <f t="shared" si="31"/>
        <v>0.98426345888384925</v>
      </c>
      <c r="R58" s="197">
        <f t="shared" si="20"/>
        <v>-0.16754637060079092</v>
      </c>
      <c r="S58" s="196">
        <f t="shared" si="21"/>
        <v>2.9960994906791656E-3</v>
      </c>
      <c r="T58" s="198">
        <f t="shared" si="22"/>
        <v>4.5425488691255476E-2</v>
      </c>
      <c r="U58" s="195">
        <v>15969</v>
      </c>
      <c r="V58" s="195">
        <v>13262</v>
      </c>
      <c r="W58" s="195">
        <v>5754</v>
      </c>
      <c r="X58" s="195">
        <v>3161</v>
      </c>
      <c r="Y58" s="195">
        <v>145</v>
      </c>
      <c r="Z58" s="195">
        <v>675</v>
      </c>
      <c r="AA58" s="196">
        <f t="shared" si="32"/>
        <v>3.6551724137931032</v>
      </c>
      <c r="AB58" s="197">
        <f t="shared" si="23"/>
        <v>-0.88269030239833157</v>
      </c>
      <c r="AC58" s="195">
        <f t="shared" si="24"/>
        <v>530</v>
      </c>
      <c r="AD58" s="195">
        <f t="shared" si="25"/>
        <v>-5079</v>
      </c>
      <c r="AE58" s="196">
        <f t="shared" si="26"/>
        <v>8.0519619947393845E-4</v>
      </c>
      <c r="AF58" s="198">
        <f t="shared" si="27"/>
        <v>3.235121477293428E-3</v>
      </c>
      <c r="AG58" s="198">
        <f t="shared" si="28"/>
        <v>6.0945329781951149E-4</v>
      </c>
      <c r="AH58" s="50"/>
      <c r="AI58" s="50"/>
      <c r="AJ58" s="50"/>
    </row>
    <row r="59" spans="2:36" x14ac:dyDescent="0.25">
      <c r="B59" s="194" t="s">
        <v>245</v>
      </c>
      <c r="C59" s="195">
        <v>12945</v>
      </c>
      <c r="D59" s="195">
        <v>9150</v>
      </c>
      <c r="E59" s="195">
        <v>5251</v>
      </c>
      <c r="F59" s="195">
        <v>10001</v>
      </c>
      <c r="G59" s="195">
        <v>29634</v>
      </c>
      <c r="H59" s="196">
        <f t="shared" si="30"/>
        <v>1.963103689631037</v>
      </c>
      <c r="I59" s="197">
        <f t="shared" si="18"/>
        <v>2.238688524590164</v>
      </c>
      <c r="J59" s="196">
        <f t="shared" si="29"/>
        <v>2.1533088467176028E-3</v>
      </c>
      <c r="K59" s="198">
        <f t="shared" si="19"/>
        <v>0.1046997222987726</v>
      </c>
      <c r="L59" s="195">
        <v>15647</v>
      </c>
      <c r="M59" s="195">
        <v>20987</v>
      </c>
      <c r="N59" s="195">
        <v>7007</v>
      </c>
      <c r="O59" s="195">
        <v>8393</v>
      </c>
      <c r="P59" s="195">
        <v>25748</v>
      </c>
      <c r="Q59" s="196">
        <f t="shared" si="31"/>
        <v>2.0677945907303705</v>
      </c>
      <c r="R59" s="197">
        <f t="shared" si="20"/>
        <v>0.2268547195883166</v>
      </c>
      <c r="S59" s="196">
        <f t="shared" si="21"/>
        <v>1.5333340558924917E-3</v>
      </c>
      <c r="T59" s="198">
        <f t="shared" si="22"/>
        <v>9.0970117086751609E-2</v>
      </c>
      <c r="U59" s="195">
        <v>519</v>
      </c>
      <c r="V59" s="195">
        <v>701</v>
      </c>
      <c r="W59" s="195">
        <v>1354</v>
      </c>
      <c r="X59" s="195">
        <v>268</v>
      </c>
      <c r="Y59" s="195">
        <v>382</v>
      </c>
      <c r="Z59" s="195">
        <v>1626</v>
      </c>
      <c r="AA59" s="196">
        <f t="shared" si="32"/>
        <v>3.2565445026178015</v>
      </c>
      <c r="AB59" s="197">
        <f t="shared" si="23"/>
        <v>0.20088626292466771</v>
      </c>
      <c r="AC59" s="195">
        <f t="shared" si="24"/>
        <v>1244</v>
      </c>
      <c r="AD59" s="195">
        <f t="shared" si="25"/>
        <v>272</v>
      </c>
      <c r="AE59" s="196">
        <f t="shared" si="26"/>
        <v>1.9396281782883319E-3</v>
      </c>
      <c r="AF59" s="198">
        <f t="shared" si="27"/>
        <v>7.3665025434563802E-3</v>
      </c>
      <c r="AG59" s="198">
        <f t="shared" si="28"/>
        <v>5.7448116507324105E-3</v>
      </c>
      <c r="AH59" s="50"/>
      <c r="AI59" s="50"/>
      <c r="AJ59" s="50"/>
    </row>
    <row r="60" spans="2:36" x14ac:dyDescent="0.25">
      <c r="B60" s="194" t="s">
        <v>236</v>
      </c>
      <c r="C60" s="195">
        <v>12901</v>
      </c>
      <c r="D60" s="195">
        <v>15207</v>
      </c>
      <c r="E60" s="195">
        <v>2403</v>
      </c>
      <c r="F60" s="195">
        <v>6640</v>
      </c>
      <c r="G60" s="195">
        <v>17269</v>
      </c>
      <c r="H60" s="196">
        <f t="shared" si="30"/>
        <v>1.6007530120481928</v>
      </c>
      <c r="I60" s="197">
        <f t="shared" si="18"/>
        <v>0.13559544946406255</v>
      </c>
      <c r="J60" s="196">
        <f t="shared" si="29"/>
        <v>1.2548252167768875E-3</v>
      </c>
      <c r="K60" s="198">
        <f t="shared" si="19"/>
        <v>8.1456394484983707E-2</v>
      </c>
      <c r="L60" s="195">
        <v>14021</v>
      </c>
      <c r="M60" s="195">
        <v>15884</v>
      </c>
      <c r="N60" s="195">
        <v>4678</v>
      </c>
      <c r="O60" s="195">
        <v>5139</v>
      </c>
      <c r="P60" s="195">
        <v>16932</v>
      </c>
      <c r="Q60" s="196">
        <f t="shared" si="31"/>
        <v>2.2948044366608289</v>
      </c>
      <c r="R60" s="197">
        <f t="shared" si="20"/>
        <v>6.5978342986653171E-2</v>
      </c>
      <c r="S60" s="196">
        <f t="shared" si="21"/>
        <v>1.0083273354968025E-3</v>
      </c>
      <c r="T60" s="198">
        <f t="shared" si="22"/>
        <v>7.9866794337815974E-2</v>
      </c>
      <c r="U60" s="195">
        <v>300</v>
      </c>
      <c r="V60" s="195">
        <v>346</v>
      </c>
      <c r="W60" s="195">
        <v>1021</v>
      </c>
      <c r="X60" s="195">
        <v>109</v>
      </c>
      <c r="Y60" s="195">
        <v>210</v>
      </c>
      <c r="Z60" s="195">
        <v>537</v>
      </c>
      <c r="AA60" s="196">
        <f t="shared" si="32"/>
        <v>1.5571428571428569</v>
      </c>
      <c r="AB60" s="197">
        <f t="shared" si="23"/>
        <v>-0.47404505386875617</v>
      </c>
      <c r="AC60" s="195">
        <f t="shared" si="24"/>
        <v>327</v>
      </c>
      <c r="AD60" s="195">
        <f t="shared" si="25"/>
        <v>-484</v>
      </c>
      <c r="AE60" s="196">
        <f t="shared" si="26"/>
        <v>6.4057830980371105E-4</v>
      </c>
      <c r="AF60" s="198">
        <f t="shared" si="27"/>
        <v>7.4934129890718007E-3</v>
      </c>
      <c r="AG60" s="198">
        <f t="shared" si="28"/>
        <v>2.5329830238251345E-3</v>
      </c>
      <c r="AH60" s="50"/>
      <c r="AI60" s="50"/>
      <c r="AJ60" s="50"/>
    </row>
    <row r="61" spans="2:36" x14ac:dyDescent="0.25">
      <c r="B61" s="194" t="s">
        <v>224</v>
      </c>
      <c r="C61" s="195">
        <v>36393</v>
      </c>
      <c r="D61" s="195">
        <v>25071</v>
      </c>
      <c r="E61" s="195">
        <v>10514</v>
      </c>
      <c r="F61" s="195">
        <v>3415</v>
      </c>
      <c r="G61" s="195">
        <v>14559</v>
      </c>
      <c r="H61" s="196">
        <f t="shared" si="30"/>
        <v>3.263250366032211</v>
      </c>
      <c r="I61" s="197">
        <f t="shared" si="18"/>
        <v>-0.41928921861912172</v>
      </c>
      <c r="J61" s="196">
        <f t="shared" si="29"/>
        <v>1.0579072517838152E-3</v>
      </c>
      <c r="K61" s="198">
        <f t="shared" si="19"/>
        <v>8.2783255026897869E-3</v>
      </c>
      <c r="L61" s="195">
        <v>149633</v>
      </c>
      <c r="M61" s="195">
        <v>132724</v>
      </c>
      <c r="N61" s="195">
        <v>51352</v>
      </c>
      <c r="O61" s="195">
        <v>18955</v>
      </c>
      <c r="P61" s="195">
        <v>80624</v>
      </c>
      <c r="Q61" s="196">
        <f t="shared" si="31"/>
        <v>3.2534423634924821</v>
      </c>
      <c r="R61" s="197">
        <f t="shared" si="20"/>
        <v>-0.39254392574063468</v>
      </c>
      <c r="S61" s="196">
        <f t="shared" si="21"/>
        <v>4.8012865046712858E-3</v>
      </c>
      <c r="T61" s="198">
        <f t="shared" si="22"/>
        <v>4.5843238912621848E-2</v>
      </c>
      <c r="U61" s="195">
        <v>18822</v>
      </c>
      <c r="V61" s="195">
        <v>11857</v>
      </c>
      <c r="W61" s="195">
        <v>6801</v>
      </c>
      <c r="X61" s="195">
        <v>2680</v>
      </c>
      <c r="Y61" s="195">
        <v>126</v>
      </c>
      <c r="Z61" s="195">
        <v>419</v>
      </c>
      <c r="AA61" s="196">
        <f t="shared" si="32"/>
        <v>2.3253968253968256</v>
      </c>
      <c r="AB61" s="197">
        <f t="shared" si="23"/>
        <v>-0.93839141302749596</v>
      </c>
      <c r="AC61" s="195">
        <f t="shared" si="24"/>
        <v>293</v>
      </c>
      <c r="AD61" s="195">
        <f t="shared" si="25"/>
        <v>-6382</v>
      </c>
      <c r="AE61" s="196">
        <f t="shared" si="26"/>
        <v>4.9981808530308184E-4</v>
      </c>
      <c r="AF61" s="198">
        <f t="shared" si="27"/>
        <v>2.140046721678758E-3</v>
      </c>
      <c r="AG61" s="198">
        <f t="shared" si="28"/>
        <v>2.3824564775238829E-4</v>
      </c>
      <c r="AH61" s="50"/>
      <c r="AI61" s="50"/>
      <c r="AJ61" s="50"/>
    </row>
    <row r="62" spans="2:36" x14ac:dyDescent="0.25">
      <c r="B62" s="194" t="s">
        <v>216</v>
      </c>
      <c r="C62" s="195">
        <v>95518</v>
      </c>
      <c r="D62" s="195">
        <v>96514</v>
      </c>
      <c r="E62" s="195">
        <v>26874</v>
      </c>
      <c r="F62" s="195">
        <v>42306</v>
      </c>
      <c r="G62" s="195">
        <v>80024</v>
      </c>
      <c r="H62" s="196">
        <f t="shared" si="30"/>
        <v>0.89155202571739234</v>
      </c>
      <c r="I62" s="197">
        <f t="shared" si="18"/>
        <v>-0.17085604161054357</v>
      </c>
      <c r="J62" s="196">
        <f t="shared" si="29"/>
        <v>5.8148203802972746E-3</v>
      </c>
      <c r="K62" s="198">
        <f t="shared" si="19"/>
        <v>0.14106663752163842</v>
      </c>
      <c r="L62" s="195">
        <v>55402</v>
      </c>
      <c r="M62" s="195">
        <v>50046</v>
      </c>
      <c r="N62" s="195">
        <v>14686</v>
      </c>
      <c r="O62" s="195">
        <v>17133</v>
      </c>
      <c r="P62" s="195">
        <v>48901</v>
      </c>
      <c r="Q62" s="196">
        <f t="shared" si="31"/>
        <v>1.854199498044709</v>
      </c>
      <c r="R62" s="197">
        <f t="shared" si="20"/>
        <v>-2.2878951364744382E-2</v>
      </c>
      <c r="S62" s="196">
        <f t="shared" si="21"/>
        <v>2.9121317643000908E-3</v>
      </c>
      <c r="T62" s="198">
        <f t="shared" si="22"/>
        <v>8.6202884652674699E-2</v>
      </c>
      <c r="U62" s="195">
        <v>11495</v>
      </c>
      <c r="V62" s="195">
        <v>7340</v>
      </c>
      <c r="W62" s="195">
        <v>10122</v>
      </c>
      <c r="X62" s="195">
        <v>3418</v>
      </c>
      <c r="Y62" s="195">
        <v>2078</v>
      </c>
      <c r="Z62" s="195">
        <v>4135</v>
      </c>
      <c r="AA62" s="196">
        <f t="shared" si="32"/>
        <v>0.98989412897016371</v>
      </c>
      <c r="AB62" s="197">
        <f t="shared" si="23"/>
        <v>-0.59148389646314958</v>
      </c>
      <c r="AC62" s="195">
        <f t="shared" si="24"/>
        <v>2057</v>
      </c>
      <c r="AD62" s="195">
        <f t="shared" si="25"/>
        <v>-5987</v>
      </c>
      <c r="AE62" s="196">
        <f t="shared" si="26"/>
        <v>4.932572273814423E-3</v>
      </c>
      <c r="AF62" s="198">
        <f t="shared" si="27"/>
        <v>1.4337800970584985E-2</v>
      </c>
      <c r="AG62" s="198">
        <f t="shared" si="28"/>
        <v>7.2891950683791722E-3</v>
      </c>
      <c r="AH62" s="50"/>
      <c r="AI62" s="50"/>
      <c r="AJ62" s="50"/>
    </row>
    <row r="63" spans="2:36" x14ac:dyDescent="0.25">
      <c r="B63" s="194" t="s">
        <v>242</v>
      </c>
      <c r="C63" s="195">
        <v>70110</v>
      </c>
      <c r="D63" s="195">
        <v>48433</v>
      </c>
      <c r="E63" s="195">
        <v>13986</v>
      </c>
      <c r="F63" s="195">
        <v>64082</v>
      </c>
      <c r="G63" s="195">
        <v>99619</v>
      </c>
      <c r="H63" s="196">
        <f t="shared" si="30"/>
        <v>0.55455510127648955</v>
      </c>
      <c r="I63" s="197">
        <f t="shared" si="18"/>
        <v>1.0568414097825864</v>
      </c>
      <c r="J63" s="196">
        <f t="shared" si="29"/>
        <v>7.2386607950719059E-3</v>
      </c>
      <c r="K63" s="198">
        <f t="shared" si="19"/>
        <v>0.22656489869067736</v>
      </c>
      <c r="L63" s="195">
        <v>30209</v>
      </c>
      <c r="M63" s="195">
        <v>30544</v>
      </c>
      <c r="N63" s="195">
        <v>5080</v>
      </c>
      <c r="O63" s="195">
        <v>21350</v>
      </c>
      <c r="P63" s="195">
        <v>44521</v>
      </c>
      <c r="Q63" s="196">
        <f t="shared" si="31"/>
        <v>1.0852927400468384</v>
      </c>
      <c r="R63" s="197">
        <f t="shared" si="20"/>
        <v>0.45760214772132013</v>
      </c>
      <c r="S63" s="196">
        <f t="shared" si="21"/>
        <v>2.6512958483140294E-3</v>
      </c>
      <c r="T63" s="198">
        <f t="shared" si="22"/>
        <v>0.10125473910205529</v>
      </c>
      <c r="U63" s="195">
        <v>1230</v>
      </c>
      <c r="V63" s="195">
        <v>1174</v>
      </c>
      <c r="W63" s="195">
        <v>1723</v>
      </c>
      <c r="X63" s="195">
        <v>395</v>
      </c>
      <c r="Y63" s="195">
        <v>949</v>
      </c>
      <c r="Z63" s="195">
        <v>2133</v>
      </c>
      <c r="AA63" s="196">
        <f t="shared" si="32"/>
        <v>1.2476290832455215</v>
      </c>
      <c r="AB63" s="197">
        <f t="shared" si="23"/>
        <v>0.23795705165409164</v>
      </c>
      <c r="AC63" s="195">
        <f t="shared" si="24"/>
        <v>1184</v>
      </c>
      <c r="AD63" s="195">
        <f t="shared" si="25"/>
        <v>410</v>
      </c>
      <c r="AE63" s="196">
        <f t="shared" si="26"/>
        <v>2.5444199903376457E-3</v>
      </c>
      <c r="AF63" s="198">
        <f t="shared" si="27"/>
        <v>8.0197724860829253E-3</v>
      </c>
      <c r="AG63" s="198">
        <f t="shared" si="28"/>
        <v>4.8511120258907916E-3</v>
      </c>
      <c r="AH63" s="50"/>
      <c r="AI63" s="50"/>
      <c r="AJ63" s="50"/>
    </row>
    <row r="64" spans="2:36" x14ac:dyDescent="0.25">
      <c r="B64" s="194" t="s">
        <v>228</v>
      </c>
      <c r="C64" s="195">
        <v>17335</v>
      </c>
      <c r="D64" s="195">
        <v>47801</v>
      </c>
      <c r="E64" s="195">
        <v>3495</v>
      </c>
      <c r="F64" s="195">
        <v>16011</v>
      </c>
      <c r="G64" s="195">
        <v>47700</v>
      </c>
      <c r="H64" s="196">
        <f t="shared" si="30"/>
        <v>1.9792017987633503</v>
      </c>
      <c r="I64" s="197">
        <f t="shared" si="18"/>
        <v>-2.112926507813695E-3</v>
      </c>
      <c r="J64" s="196">
        <f t="shared" si="29"/>
        <v>3.4660468377009398E-3</v>
      </c>
      <c r="K64" s="198">
        <f t="shared" si="19"/>
        <v>0.1513617800399189</v>
      </c>
      <c r="L64" s="195">
        <v>65016</v>
      </c>
      <c r="M64" s="195">
        <v>32892</v>
      </c>
      <c r="N64" s="195">
        <v>6634</v>
      </c>
      <c r="O64" s="195">
        <v>11382</v>
      </c>
      <c r="P64" s="195">
        <v>30561</v>
      </c>
      <c r="Q64" s="196">
        <f t="shared" si="31"/>
        <v>1.6850289931470743</v>
      </c>
      <c r="R64" s="197">
        <f t="shared" si="20"/>
        <v>-7.0868296242247331E-2</v>
      </c>
      <c r="S64" s="196">
        <f t="shared" si="21"/>
        <v>1.8199558055821982E-3</v>
      </c>
      <c r="T64" s="198">
        <f t="shared" si="22"/>
        <v>9.697625492243106E-2</v>
      </c>
      <c r="U64" s="195">
        <v>452</v>
      </c>
      <c r="V64" s="195">
        <v>542</v>
      </c>
      <c r="W64" s="195">
        <v>1548</v>
      </c>
      <c r="X64" s="195">
        <v>666</v>
      </c>
      <c r="Y64" s="195">
        <v>975</v>
      </c>
      <c r="Z64" s="195">
        <v>1689</v>
      </c>
      <c r="AA64" s="196">
        <f t="shared" si="32"/>
        <v>0.73230769230769233</v>
      </c>
      <c r="AB64" s="197">
        <f t="shared" si="23"/>
        <v>9.1085271317829397E-2</v>
      </c>
      <c r="AC64" s="195">
        <f t="shared" si="24"/>
        <v>714</v>
      </c>
      <c r="AD64" s="195">
        <f t="shared" si="25"/>
        <v>141</v>
      </c>
      <c r="AE64" s="196">
        <f t="shared" si="26"/>
        <v>2.014779823572566E-3</v>
      </c>
      <c r="AF64" s="198">
        <f t="shared" si="27"/>
        <v>5.7579860439511393E-3</v>
      </c>
      <c r="AG64" s="198">
        <f t="shared" si="28"/>
        <v>5.3595397586461849E-3</v>
      </c>
      <c r="AH64" s="50"/>
      <c r="AI64" s="50"/>
      <c r="AJ64" s="50"/>
    </row>
    <row r="65" spans="2:36" x14ac:dyDescent="0.25">
      <c r="B65" s="194" t="s">
        <v>238</v>
      </c>
      <c r="C65" s="195">
        <v>19380</v>
      </c>
      <c r="D65" s="195">
        <v>10493</v>
      </c>
      <c r="E65" s="195">
        <v>3056</v>
      </c>
      <c r="F65" s="195">
        <v>5780</v>
      </c>
      <c r="G65" s="195">
        <v>33789</v>
      </c>
      <c r="H65" s="196">
        <f t="shared" si="30"/>
        <v>4.8458477508650519</v>
      </c>
      <c r="I65" s="197">
        <f t="shared" si="18"/>
        <v>2.2201467645096731</v>
      </c>
      <c r="J65" s="196">
        <f t="shared" si="29"/>
        <v>2.4552255052217413E-3</v>
      </c>
      <c r="K65" s="198">
        <f t="shared" si="19"/>
        <v>0.17433365322106306</v>
      </c>
      <c r="L65" s="195">
        <v>10173</v>
      </c>
      <c r="M65" s="195">
        <v>9515</v>
      </c>
      <c r="N65" s="195">
        <v>2823</v>
      </c>
      <c r="O65" s="195">
        <v>3013</v>
      </c>
      <c r="P65" s="195">
        <v>12898</v>
      </c>
      <c r="Q65" s="196">
        <f t="shared" si="31"/>
        <v>3.2807832724858947</v>
      </c>
      <c r="R65" s="197">
        <f t="shared" si="20"/>
        <v>0.35554387808723065</v>
      </c>
      <c r="S65" s="196">
        <f t="shared" si="21"/>
        <v>7.6809626584205997E-4</v>
      </c>
      <c r="T65" s="198">
        <f t="shared" si="22"/>
        <v>6.6546966741995062E-2</v>
      </c>
      <c r="U65" s="195">
        <v>594</v>
      </c>
      <c r="V65" s="195">
        <v>574</v>
      </c>
      <c r="W65" s="195">
        <v>1033</v>
      </c>
      <c r="X65" s="195">
        <v>132</v>
      </c>
      <c r="Y65" s="195">
        <v>246</v>
      </c>
      <c r="Z65" s="195">
        <v>672</v>
      </c>
      <c r="AA65" s="196">
        <f t="shared" si="32"/>
        <v>1.7317073170731709</v>
      </c>
      <c r="AB65" s="197">
        <f t="shared" si="23"/>
        <v>-0.34946757018393027</v>
      </c>
      <c r="AC65" s="195">
        <f t="shared" si="24"/>
        <v>426</v>
      </c>
      <c r="AD65" s="195">
        <f t="shared" si="25"/>
        <v>-361</v>
      </c>
      <c r="AE65" s="196">
        <f t="shared" si="26"/>
        <v>8.0161754969849876E-4</v>
      </c>
      <c r="AF65" s="198">
        <f t="shared" si="27"/>
        <v>7.7639401432533393E-3</v>
      </c>
      <c r="AG65" s="198">
        <f t="shared" si="28"/>
        <v>3.4671702318670094E-3</v>
      </c>
      <c r="AH65" s="50"/>
      <c r="AI65" s="50"/>
      <c r="AJ65" s="50"/>
    </row>
    <row r="66" spans="2:36" x14ac:dyDescent="0.25">
      <c r="B66" s="194" t="s">
        <v>234</v>
      </c>
      <c r="C66" s="195">
        <v>14309</v>
      </c>
      <c r="D66" s="195">
        <v>14835</v>
      </c>
      <c r="E66" s="195">
        <v>7843</v>
      </c>
      <c r="F66" s="195">
        <v>26928</v>
      </c>
      <c r="G66" s="195">
        <v>19514</v>
      </c>
      <c r="H66" s="196">
        <f t="shared" si="30"/>
        <v>-0.27532679738562094</v>
      </c>
      <c r="I66" s="197">
        <f t="shared" si="18"/>
        <v>0.3154027637344119</v>
      </c>
      <c r="J66" s="196">
        <f t="shared" si="29"/>
        <v>1.4179546748615544E-3</v>
      </c>
      <c r="K66" s="198">
        <f t="shared" si="19"/>
        <v>0.13744092519421613</v>
      </c>
      <c r="L66" s="195">
        <v>16737</v>
      </c>
      <c r="M66" s="195">
        <v>18983</v>
      </c>
      <c r="N66" s="195">
        <v>11124</v>
      </c>
      <c r="O66" s="195">
        <v>25757</v>
      </c>
      <c r="P66" s="195">
        <v>30010</v>
      </c>
      <c r="Q66" s="196">
        <f t="shared" si="31"/>
        <v>0.1651201615094926</v>
      </c>
      <c r="R66" s="197">
        <f t="shared" si="20"/>
        <v>0.58088816309329405</v>
      </c>
      <c r="S66" s="196">
        <f t="shared" si="21"/>
        <v>1.7871428855574677E-3</v>
      </c>
      <c r="T66" s="198">
        <f t="shared" si="22"/>
        <v>0.21136630957663349</v>
      </c>
      <c r="U66" s="195">
        <v>140</v>
      </c>
      <c r="V66" s="195">
        <v>172</v>
      </c>
      <c r="W66" s="195">
        <v>283</v>
      </c>
      <c r="X66" s="195">
        <v>193</v>
      </c>
      <c r="Y66" s="195">
        <v>23</v>
      </c>
      <c r="Z66" s="195">
        <v>141</v>
      </c>
      <c r="AA66" s="196">
        <f t="shared" si="32"/>
        <v>5.1304347826086953</v>
      </c>
      <c r="AB66" s="197">
        <f t="shared" si="23"/>
        <v>-0.50176678445229683</v>
      </c>
      <c r="AC66" s="195">
        <f t="shared" si="24"/>
        <v>118</v>
      </c>
      <c r="AD66" s="195">
        <f t="shared" si="25"/>
        <v>-142</v>
      </c>
      <c r="AE66" s="196">
        <f t="shared" si="26"/>
        <v>1.6819653944566716E-4</v>
      </c>
      <c r="AF66" s="198">
        <f t="shared" si="27"/>
        <v>2.9285455580276296E-3</v>
      </c>
      <c r="AG66" s="198">
        <f t="shared" si="28"/>
        <v>9.9309062480191015E-4</v>
      </c>
      <c r="AH66" s="50"/>
      <c r="AI66" s="50"/>
      <c r="AJ66" s="50"/>
    </row>
    <row r="67" spans="2:36" x14ac:dyDescent="0.25">
      <c r="B67" s="194" t="s">
        <v>240</v>
      </c>
      <c r="C67" s="195">
        <v>15821</v>
      </c>
      <c r="D67" s="195">
        <v>9953</v>
      </c>
      <c r="E67" s="195">
        <v>3326</v>
      </c>
      <c r="F67" s="195">
        <v>4653</v>
      </c>
      <c r="G67" s="195">
        <v>6373</v>
      </c>
      <c r="H67" s="196">
        <f t="shared" si="30"/>
        <v>0.36965398667526328</v>
      </c>
      <c r="I67" s="197">
        <f t="shared" si="18"/>
        <v>-0.35969054556415148</v>
      </c>
      <c r="J67" s="196">
        <f t="shared" si="29"/>
        <v>4.6308420328444635E-4</v>
      </c>
      <c r="K67" s="198">
        <f t="shared" si="19"/>
        <v>7.556678049705938E-2</v>
      </c>
      <c r="L67" s="195">
        <v>9862</v>
      </c>
      <c r="M67" s="195">
        <v>8668</v>
      </c>
      <c r="N67" s="195">
        <v>3797</v>
      </c>
      <c r="O67" s="195">
        <v>3119</v>
      </c>
      <c r="P67" s="195">
        <v>7411</v>
      </c>
      <c r="Q67" s="196">
        <f t="shared" si="31"/>
        <v>1.3760820775889706</v>
      </c>
      <c r="R67" s="197">
        <f t="shared" si="20"/>
        <v>-0.14501615136132906</v>
      </c>
      <c r="S67" s="196">
        <f t="shared" si="21"/>
        <v>4.4133675191157593E-4</v>
      </c>
      <c r="T67" s="198">
        <f t="shared" si="22"/>
        <v>8.7874691709353067E-2</v>
      </c>
      <c r="U67" s="195">
        <v>647</v>
      </c>
      <c r="V67" s="195">
        <v>635</v>
      </c>
      <c r="W67" s="195">
        <v>1468</v>
      </c>
      <c r="X67" s="195">
        <v>267</v>
      </c>
      <c r="Y67" s="195">
        <v>414</v>
      </c>
      <c r="Z67" s="195">
        <v>987</v>
      </c>
      <c r="AA67" s="196">
        <f t="shared" si="32"/>
        <v>1.3840579710144927</v>
      </c>
      <c r="AB67" s="197">
        <f t="shared" si="23"/>
        <v>-0.32765667574931878</v>
      </c>
      <c r="AC67" s="195">
        <f t="shared" si="24"/>
        <v>573</v>
      </c>
      <c r="AD67" s="195">
        <f t="shared" si="25"/>
        <v>-481</v>
      </c>
      <c r="AE67" s="196">
        <f t="shared" si="26"/>
        <v>1.1773757761196701E-3</v>
      </c>
      <c r="AF67" s="198">
        <f t="shared" si="27"/>
        <v>2.6164293225444239E-3</v>
      </c>
      <c r="AG67" s="198">
        <f t="shared" si="28"/>
        <v>1.1703187250996016E-2</v>
      </c>
      <c r="AH67" s="50"/>
      <c r="AI67" s="50"/>
      <c r="AJ67" s="50"/>
    </row>
    <row r="68" spans="2:36" x14ac:dyDescent="0.25">
      <c r="B68" s="194" t="s">
        <v>218</v>
      </c>
      <c r="C68" s="195">
        <v>2406</v>
      </c>
      <c r="D68" s="195">
        <v>2692</v>
      </c>
      <c r="E68" s="195">
        <v>939</v>
      </c>
      <c r="F68" s="195">
        <v>2049</v>
      </c>
      <c r="G68" s="195">
        <v>3354</v>
      </c>
      <c r="H68" s="196">
        <f t="shared" si="30"/>
        <v>0.63689604685212298</v>
      </c>
      <c r="I68" s="197">
        <f t="shared" si="18"/>
        <v>0.24591381872213969</v>
      </c>
      <c r="J68" s="196">
        <f t="shared" si="29"/>
        <v>2.4371323047482082E-4</v>
      </c>
      <c r="K68" s="198">
        <f t="shared" si="19"/>
        <v>7.1803215516687724E-2</v>
      </c>
      <c r="L68" s="195">
        <v>6857</v>
      </c>
      <c r="M68" s="195">
        <v>10670</v>
      </c>
      <c r="N68" s="195">
        <v>4528</v>
      </c>
      <c r="O68" s="195">
        <v>1450</v>
      </c>
      <c r="P68" s="195">
        <v>6855</v>
      </c>
      <c r="Q68" s="196">
        <f t="shared" si="31"/>
        <v>3.727586206896552</v>
      </c>
      <c r="R68" s="197">
        <f t="shared" si="20"/>
        <v>-0.35754451733833181</v>
      </c>
      <c r="S68" s="196">
        <f t="shared" si="21"/>
        <v>4.0822607399188405E-4</v>
      </c>
      <c r="T68" s="198">
        <f t="shared" si="22"/>
        <v>0.14675344137355226</v>
      </c>
      <c r="U68" s="195">
        <v>691</v>
      </c>
      <c r="V68" s="195">
        <v>517</v>
      </c>
      <c r="W68" s="195">
        <v>577</v>
      </c>
      <c r="X68" s="195">
        <v>224</v>
      </c>
      <c r="Y68" s="195">
        <v>117</v>
      </c>
      <c r="Z68" s="195">
        <v>272</v>
      </c>
      <c r="AA68" s="196">
        <f t="shared" si="32"/>
        <v>1.324786324786325</v>
      </c>
      <c r="AB68" s="197">
        <f t="shared" si="23"/>
        <v>-0.52859618717504331</v>
      </c>
      <c r="AC68" s="195">
        <f t="shared" si="24"/>
        <v>155</v>
      </c>
      <c r="AD68" s="195">
        <f t="shared" si="25"/>
        <v>-305</v>
      </c>
      <c r="AE68" s="196">
        <f t="shared" si="26"/>
        <v>3.2446424630653523E-4</v>
      </c>
      <c r="AF68" s="198">
        <f t="shared" si="27"/>
        <v>1.1997837478166847E-2</v>
      </c>
      <c r="AG68" s="198">
        <f t="shared" si="28"/>
        <v>5.8230395410074718E-3</v>
      </c>
      <c r="AH68" s="50"/>
      <c r="AI68" s="50"/>
      <c r="AJ68" s="50"/>
    </row>
    <row r="69" spans="2:36" x14ac:dyDescent="0.25">
      <c r="B69" s="200" t="s">
        <v>386</v>
      </c>
      <c r="C69" s="201">
        <f>C44-SUM(C45:C68)</f>
        <v>459687</v>
      </c>
      <c r="D69" s="201">
        <f>D44-SUM(D45:D68)</f>
        <v>663774</v>
      </c>
      <c r="E69" s="201">
        <f>E44-SUM(E45:E68)</f>
        <v>183480</v>
      </c>
      <c r="F69" s="201">
        <f>F44-SUM(F45:F68)</f>
        <v>241559</v>
      </c>
      <c r="G69" s="201">
        <f>G44-SUM(G45:G68)</f>
        <v>422747</v>
      </c>
      <c r="H69" s="202">
        <f t="shared" si="30"/>
        <v>0.75007762078829598</v>
      </c>
      <c r="I69" s="203">
        <f t="shared" si="18"/>
        <v>-0.3631160605868865</v>
      </c>
      <c r="J69" s="202">
        <f t="shared" si="29"/>
        <v>3.0718257913994951E-2</v>
      </c>
      <c r="K69" s="204">
        <f t="shared" si="19"/>
        <v>0.13841428976021661</v>
      </c>
      <c r="L69" s="201">
        <f>L44-SUM(L45:L68)</f>
        <v>275553</v>
      </c>
      <c r="M69" s="201">
        <f>M44-SUM(M45:M68)</f>
        <v>252801</v>
      </c>
      <c r="N69" s="201">
        <f>N44-SUM(N45:N68)</f>
        <v>77525</v>
      </c>
      <c r="O69" s="201">
        <f>O44-SUM(O45:O68)</f>
        <v>123271</v>
      </c>
      <c r="P69" s="201">
        <f>P44-SUM(P45:P68)</f>
        <v>278375</v>
      </c>
      <c r="Q69" s="202">
        <f t="shared" si="31"/>
        <v>1.2582359192348567</v>
      </c>
      <c r="R69" s="203">
        <f t="shared" si="20"/>
        <v>0.10116257451513255</v>
      </c>
      <c r="S69" s="202">
        <f t="shared" si="21"/>
        <v>1.6577670801968012E-2</v>
      </c>
      <c r="T69" s="204">
        <f t="shared" si="22"/>
        <v>9.114453304695315E-2</v>
      </c>
      <c r="U69" s="201">
        <f t="shared" ref="U69:Z69" si="33">U44-SUM(U45:U68)</f>
        <v>42955</v>
      </c>
      <c r="V69" s="201">
        <f t="shared" si="33"/>
        <v>27410</v>
      </c>
      <c r="W69" s="201">
        <f t="shared" si="33"/>
        <v>32253</v>
      </c>
      <c r="X69" s="201">
        <f t="shared" si="33"/>
        <v>9205</v>
      </c>
      <c r="Y69" s="201">
        <f t="shared" si="33"/>
        <v>12205</v>
      </c>
      <c r="Z69" s="201">
        <f t="shared" si="33"/>
        <v>41375</v>
      </c>
      <c r="AA69" s="202">
        <f t="shared" si="32"/>
        <v>2.3900040966816878</v>
      </c>
      <c r="AB69" s="203">
        <f t="shared" si="23"/>
        <v>0.28282640374538803</v>
      </c>
      <c r="AC69" s="201">
        <f>Z69-Y69</f>
        <v>29170</v>
      </c>
      <c r="AD69" s="201">
        <f t="shared" si="25"/>
        <v>9122</v>
      </c>
      <c r="AE69" s="202">
        <f t="shared" si="26"/>
        <v>4.9355544819606231E-2</v>
      </c>
      <c r="AF69" s="204">
        <f t="shared" si="27"/>
        <v>8.8165395471809099E-3</v>
      </c>
      <c r="AG69" s="204">
        <f t="shared" si="28"/>
        <v>1.3546852464544899E-2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C2D51-9BB0-4EAF-8399-C48C4B224A61}">
  <dimension ref="A4:N26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265"/>
    <col min="12" max="12" width="13.5703125" style="265" bestFit="1" customWidth="1"/>
    <col min="13" max="13" width="11.140625" style="265" customWidth="1"/>
  </cols>
  <sheetData>
    <row r="4" spans="1:14" ht="48.75" customHeight="1" thickBot="1" x14ac:dyDescent="0.3">
      <c r="B4" s="322" t="s">
        <v>451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1" t="s">
        <v>131</v>
      </c>
    </row>
    <row r="5" spans="1:14" ht="10.5" customHeight="1" thickBot="1" x14ac:dyDescent="0.3">
      <c r="B5" s="135"/>
      <c r="C5" s="264"/>
      <c r="D5" s="264"/>
      <c r="E5" s="264"/>
      <c r="F5" s="264"/>
      <c r="G5" s="264"/>
      <c r="H5" s="264"/>
      <c r="I5" s="264"/>
      <c r="J5" s="264"/>
      <c r="K5" s="94"/>
      <c r="L5" s="94"/>
      <c r="N5" s="1" t="s">
        <v>133</v>
      </c>
    </row>
    <row r="6" spans="1:14" ht="22.5" thickTop="1" thickBot="1" x14ac:dyDescent="0.3">
      <c r="B6" s="137" t="s">
        <v>122</v>
      </c>
      <c r="C6" s="349" t="s">
        <v>135</v>
      </c>
      <c r="D6" s="350"/>
      <c r="E6" s="350"/>
      <c r="F6" s="350"/>
      <c r="G6" s="350"/>
      <c r="H6" s="350"/>
      <c r="I6" s="350"/>
      <c r="J6" s="350"/>
      <c r="K6" s="350"/>
      <c r="L6" s="350"/>
      <c r="M6" s="351"/>
    </row>
    <row r="7" spans="1:14" ht="22.5" thickTop="1" thickBot="1" x14ac:dyDescent="0.3">
      <c r="B7" s="13"/>
      <c r="C7" s="335">
        <v>2019</v>
      </c>
      <c r="D7" s="336"/>
      <c r="E7" s="337" t="s">
        <v>250</v>
      </c>
      <c r="F7" s="336"/>
      <c r="G7" s="337" t="s">
        <v>249</v>
      </c>
      <c r="H7" s="336"/>
      <c r="I7" s="337">
        <v>2022</v>
      </c>
      <c r="J7" s="336"/>
      <c r="K7" s="337">
        <v>2023</v>
      </c>
      <c r="L7" s="338"/>
      <c r="M7" s="339"/>
    </row>
    <row r="8" spans="1:14" ht="16.5" thickTop="1" thickBot="1" x14ac:dyDescent="0.3">
      <c r="B8" s="16"/>
      <c r="C8" s="138" t="s">
        <v>136</v>
      </c>
      <c r="D8" s="139" t="str">
        <f>CONCATENATE("def ",RIGHT(C7,2),"/",RIGHT(C7-1,2))</f>
        <v>def 19/18</v>
      </c>
      <c r="E8" s="140" t="s">
        <v>136</v>
      </c>
      <c r="F8" s="139" t="str">
        <f>CONCATENATE("def ",RIGHT(E7,2),"/",RIGHT(C7,2))</f>
        <v>def 20/19</v>
      </c>
      <c r="G8" s="140" t="s">
        <v>136</v>
      </c>
      <c r="H8" s="139" t="str">
        <f>CONCATENATE("def ",RIGHT(G7,2),"/",RIGHT(E7,2))</f>
        <v>def 21/20</v>
      </c>
      <c r="I8" s="140" t="s">
        <v>136</v>
      </c>
      <c r="J8" s="139" t="str">
        <f>CONCATENATE("def ",RIGHT(I7,2),"/",RIGHT(G7,2))</f>
        <v>def 22/21</v>
      </c>
      <c r="K8" s="140" t="s">
        <v>136</v>
      </c>
      <c r="L8" s="139" t="str">
        <f>CONCATENATE("def ",RIGHT(K7,2),"/",RIGHT(I7,2))</f>
        <v>def 23/22</v>
      </c>
      <c r="M8" s="139" t="str">
        <f>CONCATENATE("def ",RIGHT(K7,2),"/",RIGHT(C7,2))</f>
        <v>def 23/19</v>
      </c>
    </row>
    <row r="9" spans="1:14" x14ac:dyDescent="0.25">
      <c r="A9" s="1" t="s">
        <v>139</v>
      </c>
      <c r="B9" s="142" t="s">
        <v>140</v>
      </c>
      <c r="C9" s="266">
        <v>7.8967579831617636</v>
      </c>
      <c r="D9" s="267">
        <v>-0.21036652071429085</v>
      </c>
      <c r="E9" s="266">
        <v>7.7940236062891417</v>
      </c>
      <c r="F9" s="267">
        <f t="shared" ref="F9:F21" si="0">IFERROR(E9-C9,"-")</f>
        <v>-0.10273437687262188</v>
      </c>
      <c r="G9" s="266">
        <v>5.6115137397006167</v>
      </c>
      <c r="H9" s="267">
        <f t="shared" ref="H9:H21" si="1">IFERROR(G9-E9,"-")</f>
        <v>-2.182509866588525</v>
      </c>
      <c r="I9" s="266">
        <v>7.3711241903133526</v>
      </c>
      <c r="J9" s="267">
        <f t="shared" ref="J9:J21" si="2">IFERROR(I9-G9,"-")</f>
        <v>1.7596104506127359</v>
      </c>
      <c r="K9" s="266">
        <v>7.2606401296214171</v>
      </c>
      <c r="L9" s="267">
        <f t="shared" ref="L9:L14" si="3">IFERROR(K9-I9,"-")</f>
        <v>-0.1104840606919355</v>
      </c>
      <c r="M9" s="267">
        <f t="shared" ref="M9:M14" si="4">IFERROR(K9-C9,"-")</f>
        <v>-0.63611785354034645</v>
      </c>
    </row>
    <row r="10" spans="1:14" x14ac:dyDescent="0.25">
      <c r="A10" s="1" t="s">
        <v>141</v>
      </c>
      <c r="B10" s="142" t="s">
        <v>142</v>
      </c>
      <c r="C10" s="266">
        <v>7.4075019277577914</v>
      </c>
      <c r="D10" s="267">
        <v>-0.12475354002221462</v>
      </c>
      <c r="E10" s="266">
        <v>7.1000032129943378</v>
      </c>
      <c r="F10" s="267">
        <f t="shared" si="0"/>
        <v>-0.30749871476345358</v>
      </c>
      <c r="G10" s="266">
        <v>4.4701977426000603</v>
      </c>
      <c r="H10" s="267">
        <f t="shared" si="1"/>
        <v>-2.6298054703942775</v>
      </c>
      <c r="I10" s="266">
        <v>6.4053151292400861</v>
      </c>
      <c r="J10" s="267">
        <f t="shared" si="2"/>
        <v>1.9351173866400257</v>
      </c>
      <c r="K10" s="266">
        <v>6.8088718190707382</v>
      </c>
      <c r="L10" s="267">
        <f t="shared" si="3"/>
        <v>0.40355668983065218</v>
      </c>
      <c r="M10" s="267">
        <f>IFERROR(K10-C10,"-")</f>
        <v>-0.59863010868705313</v>
      </c>
    </row>
    <row r="11" spans="1:14" x14ac:dyDescent="0.25">
      <c r="A11" s="1" t="s">
        <v>143</v>
      </c>
      <c r="B11" s="142" t="s">
        <v>144</v>
      </c>
      <c r="C11" s="266">
        <v>6.7839680382797347</v>
      </c>
      <c r="D11" s="267">
        <v>1.1156477876858695E-2</v>
      </c>
      <c r="E11" s="266">
        <v>8.4079102111775832</v>
      </c>
      <c r="F11" s="267">
        <f t="shared" si="0"/>
        <v>1.6239421728978485</v>
      </c>
      <c r="G11" s="266">
        <v>4.6153887623488821</v>
      </c>
      <c r="H11" s="267">
        <f t="shared" si="1"/>
        <v>-3.7925214488287011</v>
      </c>
      <c r="I11" s="266">
        <v>6.6793889251575571</v>
      </c>
      <c r="J11" s="267">
        <f t="shared" si="2"/>
        <v>2.064000162808675</v>
      </c>
      <c r="K11" s="266">
        <v>6.545621138251998</v>
      </c>
      <c r="L11" s="267">
        <f t="shared" si="3"/>
        <v>-0.13376778690555913</v>
      </c>
      <c r="M11" s="267">
        <f t="shared" si="4"/>
        <v>-0.23834690002773673</v>
      </c>
    </row>
    <row r="12" spans="1:14" x14ac:dyDescent="0.25">
      <c r="A12" s="1" t="s">
        <v>145</v>
      </c>
      <c r="B12" s="142" t="s">
        <v>146</v>
      </c>
      <c r="C12" s="266">
        <v>6.5999310076114988</v>
      </c>
      <c r="D12" s="267">
        <v>-0.17759570526813029</v>
      </c>
      <c r="E12" s="266" t="s">
        <v>527</v>
      </c>
      <c r="F12" s="267" t="str">
        <f>IFERROR(E12-C12,"-")</f>
        <v>-</v>
      </c>
      <c r="G12" s="266">
        <v>4.4451833797585882</v>
      </c>
      <c r="H12" s="267" t="str">
        <f t="shared" si="1"/>
        <v>-</v>
      </c>
      <c r="I12" s="266">
        <v>6.2271481158691717</v>
      </c>
      <c r="J12" s="267">
        <f t="shared" si="2"/>
        <v>1.7819647361105835</v>
      </c>
      <c r="K12" s="266">
        <v>6.072093195448824</v>
      </c>
      <c r="L12" s="267">
        <f t="shared" si="3"/>
        <v>-0.15505492042034774</v>
      </c>
      <c r="M12" s="267">
        <f t="shared" si="4"/>
        <v>-0.52783781216267478</v>
      </c>
    </row>
    <row r="13" spans="1:14" x14ac:dyDescent="0.25">
      <c r="A13" s="1" t="s">
        <v>147</v>
      </c>
      <c r="B13" s="142" t="s">
        <v>148</v>
      </c>
      <c r="C13" s="266">
        <v>6.4758545933181058</v>
      </c>
      <c r="D13" s="267">
        <v>-0.27746437208570907</v>
      </c>
      <c r="E13" s="266">
        <v>3.1885553470919326</v>
      </c>
      <c r="F13" s="267">
        <f t="shared" si="0"/>
        <v>-3.2872992462261732</v>
      </c>
      <c r="G13" s="266">
        <v>4.1470647164896812</v>
      </c>
      <c r="H13" s="267">
        <f t="shared" si="1"/>
        <v>0.95850936939774867</v>
      </c>
      <c r="I13" s="266">
        <v>6.2468712109230848</v>
      </c>
      <c r="J13" s="267">
        <f t="shared" si="2"/>
        <v>2.0998064944334036</v>
      </c>
      <c r="K13" s="266">
        <v>6.3140551841174428</v>
      </c>
      <c r="L13" s="267">
        <f t="shared" si="3"/>
        <v>6.7183973194357982E-2</v>
      </c>
      <c r="M13" s="267">
        <f t="shared" si="4"/>
        <v>-0.16179940920066294</v>
      </c>
    </row>
    <row r="14" spans="1:14" x14ac:dyDescent="0.25">
      <c r="A14" s="1" t="s">
        <v>149</v>
      </c>
      <c r="B14" s="142" t="s">
        <v>150</v>
      </c>
      <c r="C14" s="266">
        <v>6.7444582508027509</v>
      </c>
      <c r="D14" s="267">
        <v>0.14208763640326705</v>
      </c>
      <c r="E14" s="266">
        <v>2.3655867839519416</v>
      </c>
      <c r="F14" s="267">
        <f t="shared" si="0"/>
        <v>-4.3788714668508089</v>
      </c>
      <c r="G14" s="266">
        <v>4.5831502705585931</v>
      </c>
      <c r="H14" s="267">
        <f t="shared" si="1"/>
        <v>2.2175634866066516</v>
      </c>
      <c r="I14" s="266">
        <v>6.4282152873614384</v>
      </c>
      <c r="J14" s="267">
        <f t="shared" si="2"/>
        <v>1.8450650168028453</v>
      </c>
      <c r="K14" s="266">
        <v>6.2192573318754931</v>
      </c>
      <c r="L14" s="267">
        <f t="shared" si="3"/>
        <v>-0.20895795548594531</v>
      </c>
      <c r="M14" s="267">
        <f t="shared" si="4"/>
        <v>-0.52520091892725773</v>
      </c>
    </row>
    <row r="15" spans="1:14" x14ac:dyDescent="0.25">
      <c r="A15" s="1" t="s">
        <v>151</v>
      </c>
      <c r="B15" s="142" t="s">
        <v>152</v>
      </c>
      <c r="C15" s="266">
        <v>7.2050690218371924</v>
      </c>
      <c r="D15" s="267">
        <v>2.891479844212963E-2</v>
      </c>
      <c r="E15" s="266">
        <v>4.7319824742160748</v>
      </c>
      <c r="F15" s="267">
        <f t="shared" si="0"/>
        <v>-2.4730865476211177</v>
      </c>
      <c r="G15" s="266">
        <v>5.5277377713767537</v>
      </c>
      <c r="H15" s="267">
        <f t="shared" si="1"/>
        <v>0.79575529716067894</v>
      </c>
      <c r="I15" s="266">
        <v>6.5127608323799944</v>
      </c>
      <c r="J15" s="267">
        <f t="shared" si="2"/>
        <v>0.98502306100324066</v>
      </c>
      <c r="K15" s="266">
        <v>6.7732592468560249</v>
      </c>
      <c r="L15" s="267">
        <f>IFERROR(K15-I15,"-")</f>
        <v>0.2604984144760305</v>
      </c>
      <c r="M15" s="267">
        <f>IFERROR(K15-C15,"-")</f>
        <v>-0.43180977498116757</v>
      </c>
    </row>
    <row r="16" spans="1:14" x14ac:dyDescent="0.25">
      <c r="A16" s="1" t="s">
        <v>153</v>
      </c>
      <c r="B16" s="142" t="s">
        <v>154</v>
      </c>
      <c r="C16" s="266">
        <v>7.3071049352195105</v>
      </c>
      <c r="D16" s="267">
        <v>1.0917051706231362E-2</v>
      </c>
      <c r="E16" s="266">
        <v>5.0810114604142571</v>
      </c>
      <c r="F16" s="267">
        <f t="shared" si="0"/>
        <v>-2.2260934748052534</v>
      </c>
      <c r="G16" s="266">
        <v>6.2191177703854859</v>
      </c>
      <c r="H16" s="267">
        <f t="shared" si="1"/>
        <v>1.1381063099712287</v>
      </c>
      <c r="I16" s="266">
        <v>7.0548068162035182</v>
      </c>
      <c r="J16" s="267">
        <f t="shared" si="2"/>
        <v>0.83568904581803238</v>
      </c>
      <c r="K16" s="266">
        <v>7.1886712827646573</v>
      </c>
      <c r="L16" s="267">
        <v>0.13386446656113904</v>
      </c>
      <c r="M16" s="267">
        <v>-0.11843365245485327</v>
      </c>
    </row>
    <row r="17" spans="1:14" x14ac:dyDescent="0.25">
      <c r="A17" s="1" t="s">
        <v>155</v>
      </c>
      <c r="B17" s="142" t="s">
        <v>156</v>
      </c>
      <c r="C17" s="266">
        <v>7.2253580113129221</v>
      </c>
      <c r="D17" s="267">
        <v>3.6266528283730892E-2</v>
      </c>
      <c r="E17" s="266">
        <v>4.4553901315909217</v>
      </c>
      <c r="F17" s="267">
        <f t="shared" si="0"/>
        <v>-2.7699678797220004</v>
      </c>
      <c r="G17" s="266">
        <v>6.3811666398843006</v>
      </c>
      <c r="H17" s="267">
        <f t="shared" si="1"/>
        <v>1.9257765082933789</v>
      </c>
      <c r="I17" s="266">
        <v>6.575443514558736</v>
      </c>
      <c r="J17" s="267">
        <f t="shared" si="2"/>
        <v>0.19427687467443544</v>
      </c>
      <c r="K17" s="266"/>
      <c r="L17" s="267"/>
      <c r="M17" s="267"/>
    </row>
    <row r="18" spans="1:14" x14ac:dyDescent="0.25">
      <c r="A18" s="1" t="s">
        <v>157</v>
      </c>
      <c r="B18" s="142" t="s">
        <v>158</v>
      </c>
      <c r="C18" s="266">
        <v>6.7786769972468175</v>
      </c>
      <c r="D18" s="267">
        <v>-5.6748791080027061E-2</v>
      </c>
      <c r="E18" s="266">
        <v>4.0050717106630636</v>
      </c>
      <c r="F18" s="267">
        <f t="shared" si="0"/>
        <v>-2.7736052865837539</v>
      </c>
      <c r="G18" s="266">
        <v>6.2514251147176472</v>
      </c>
      <c r="H18" s="267">
        <f t="shared" si="1"/>
        <v>2.2463534040545836</v>
      </c>
      <c r="I18" s="266">
        <v>6.4930304248760216</v>
      </c>
      <c r="J18" s="267">
        <f t="shared" si="2"/>
        <v>0.24160531015837439</v>
      </c>
      <c r="K18" s="266"/>
      <c r="L18" s="267"/>
      <c r="M18" s="267"/>
    </row>
    <row r="19" spans="1:14" x14ac:dyDescent="0.25">
      <c r="A19" s="1" t="s">
        <v>159</v>
      </c>
      <c r="B19" s="142" t="s">
        <v>160</v>
      </c>
      <c r="C19" s="266">
        <v>6.9993312142403052</v>
      </c>
      <c r="D19" s="267">
        <v>-0.1177972202350599</v>
      </c>
      <c r="E19" s="266">
        <v>5.6293698429878694</v>
      </c>
      <c r="F19" s="267">
        <f t="shared" si="0"/>
        <v>-1.3699613712524359</v>
      </c>
      <c r="G19" s="266">
        <v>6.8219997839838626</v>
      </c>
      <c r="H19" s="267">
        <f t="shared" si="1"/>
        <v>1.1926299409959933</v>
      </c>
      <c r="I19" s="266">
        <v>6.7453774041162475</v>
      </c>
      <c r="J19" s="267">
        <f t="shared" si="2"/>
        <v>-7.6622379867615109E-2</v>
      </c>
      <c r="K19" s="266"/>
      <c r="L19" s="267"/>
      <c r="M19" s="267"/>
    </row>
    <row r="20" spans="1:14" x14ac:dyDescent="0.25">
      <c r="A20" s="1" t="s">
        <v>161</v>
      </c>
      <c r="B20" s="142" t="s">
        <v>162</v>
      </c>
      <c r="C20" s="266">
        <v>7.1863573088183097</v>
      </c>
      <c r="D20" s="267">
        <v>0.21037139734852683</v>
      </c>
      <c r="E20" s="266">
        <v>6.0868323369219564</v>
      </c>
      <c r="F20" s="267">
        <f t="shared" si="0"/>
        <v>-1.0995249718963533</v>
      </c>
      <c r="G20" s="266">
        <v>6.6685079352943797</v>
      </c>
      <c r="H20" s="267">
        <f t="shared" si="1"/>
        <v>0.58167559837242333</v>
      </c>
      <c r="I20" s="266">
        <v>6.6569057616103606</v>
      </c>
      <c r="J20" s="267">
        <f t="shared" si="2"/>
        <v>-1.1602173684019057E-2</v>
      </c>
      <c r="K20" s="266"/>
      <c r="L20" s="267"/>
      <c r="M20" s="267"/>
    </row>
    <row r="21" spans="1:14" ht="15.75" x14ac:dyDescent="0.25">
      <c r="A21" s="1" t="s">
        <v>0</v>
      </c>
      <c r="B21" s="145" t="s">
        <v>122</v>
      </c>
      <c r="C21" s="268">
        <v>7.0442412853950467</v>
      </c>
      <c r="D21" s="269">
        <v>-3.8599688438273105E-2</v>
      </c>
      <c r="E21" s="268">
        <v>6.5442824807720932</v>
      </c>
      <c r="F21" s="269">
        <f t="shared" si="0"/>
        <v>-0.4999588046229535</v>
      </c>
      <c r="G21" s="268">
        <v>5.9532216226677823</v>
      </c>
      <c r="H21" s="269">
        <f t="shared" si="1"/>
        <v>-0.59106085810431086</v>
      </c>
      <c r="I21" s="268">
        <v>6.6010991064347921</v>
      </c>
      <c r="J21" s="269">
        <f t="shared" si="2"/>
        <v>0.64787748376700982</v>
      </c>
      <c r="K21" s="268">
        <v>6.6462861977912961</v>
      </c>
      <c r="L21" s="269">
        <v>5.3540100175501593E-2</v>
      </c>
      <c r="M21" s="269">
        <v>-0.39907027506212955</v>
      </c>
    </row>
    <row r="22" spans="1:14" ht="6" customHeight="1" x14ac:dyDescent="0.25"/>
    <row r="23" spans="1:14" x14ac:dyDescent="0.25">
      <c r="B23" s="49" t="s">
        <v>108</v>
      </c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</row>
    <row r="24" spans="1:14" x14ac:dyDescent="0.25">
      <c r="L24" s="271"/>
    </row>
    <row r="26" spans="1:14" ht="48.75" customHeight="1" thickBot="1" x14ac:dyDescent="0.3">
      <c r="B26" s="322" t="s">
        <v>452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1" t="s">
        <v>164</v>
      </c>
    </row>
    <row r="27" spans="1:14" ht="10.5" customHeight="1" thickBot="1" x14ac:dyDescent="0.3">
      <c r="B27" s="135"/>
      <c r="C27" s="264"/>
      <c r="D27" s="264"/>
      <c r="E27" s="264"/>
      <c r="F27" s="264"/>
      <c r="G27" s="264"/>
      <c r="H27" s="264"/>
      <c r="I27" s="264"/>
      <c r="J27" s="264"/>
      <c r="K27" s="94"/>
      <c r="L27" s="94"/>
      <c r="N27" s="1" t="s">
        <v>165</v>
      </c>
    </row>
    <row r="28" spans="1:14" ht="22.5" thickTop="1" thickBot="1" x14ac:dyDescent="0.3">
      <c r="B28" s="150" t="s">
        <v>166</v>
      </c>
      <c r="C28" s="349" t="s">
        <v>252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1"/>
    </row>
    <row r="29" spans="1:14" ht="22.5" thickTop="1" thickBot="1" x14ac:dyDescent="0.3">
      <c r="B29" s="13"/>
      <c r="C29" s="335">
        <v>2019</v>
      </c>
      <c r="D29" s="336"/>
      <c r="E29" s="337" t="s">
        <v>250</v>
      </c>
      <c r="F29" s="336"/>
      <c r="G29" s="337" t="s">
        <v>249</v>
      </c>
      <c r="H29" s="336"/>
      <c r="I29" s="337">
        <v>2022</v>
      </c>
      <c r="J29" s="336"/>
      <c r="K29" s="337">
        <v>2023</v>
      </c>
      <c r="L29" s="338"/>
      <c r="M29" s="339"/>
    </row>
    <row r="30" spans="1:14" ht="16.5" thickTop="1" thickBot="1" x14ac:dyDescent="0.3">
      <c r="B30" s="16"/>
      <c r="C30" s="138" t="s">
        <v>136</v>
      </c>
      <c r="D30" s="139" t="str">
        <f>CONCATENATE("def ",RIGHT(C29,2),"/",RIGHT(C29-1,2))</f>
        <v>def 19/18</v>
      </c>
      <c r="E30" s="140" t="s">
        <v>136</v>
      </c>
      <c r="F30" s="139" t="str">
        <f>CONCATENATE("def ",RIGHT(E29,2),"/",RIGHT(C29,2))</f>
        <v>def 20/19</v>
      </c>
      <c r="G30" s="140" t="s">
        <v>136</v>
      </c>
      <c r="H30" s="139" t="str">
        <f>CONCATENATE("def ",RIGHT(G29,2),"/",RIGHT(E29,2))</f>
        <v>def 21/20</v>
      </c>
      <c r="I30" s="140" t="s">
        <v>136</v>
      </c>
      <c r="J30" s="139" t="str">
        <f>CONCATENATE("def ",RIGHT(I29,2),"/",RIGHT(G29,2))</f>
        <v>def 22/21</v>
      </c>
      <c r="K30" s="140" t="s">
        <v>136</v>
      </c>
      <c r="L30" s="139" t="str">
        <f>CONCATENATE("def ",RIGHT(K29,2),"/",RIGHT(I29,2))</f>
        <v>def 23/22</v>
      </c>
      <c r="M30" s="139" t="str">
        <f>CONCATENATE("def ",RIGHT(K29,2),"/",RIGHT(C29,2))</f>
        <v>def 23/19</v>
      </c>
    </row>
    <row r="31" spans="1:14" x14ac:dyDescent="0.25">
      <c r="B31" s="142" t="s">
        <v>140</v>
      </c>
      <c r="C31" s="266">
        <v>7.443477756930811</v>
      </c>
      <c r="D31" s="267">
        <v>-0.18156178394315514</v>
      </c>
      <c r="E31" s="266">
        <v>7.3360683970548619</v>
      </c>
      <c r="F31" s="267">
        <f>IFERROR(E31-C31,"-")</f>
        <v>-0.10740935987594913</v>
      </c>
      <c r="G31" s="266">
        <v>5.2491659891788851</v>
      </c>
      <c r="H31" s="267">
        <f t="shared" ref="H31:H43" si="5">IFERROR(G31-E31,"-")</f>
        <v>-2.0869024078759768</v>
      </c>
      <c r="I31" s="266">
        <v>7.0003684076288719</v>
      </c>
      <c r="J31" s="267">
        <f t="shared" ref="J31:J43" si="6">IFERROR(I31-G31,"-")</f>
        <v>1.7512024184499868</v>
      </c>
      <c r="K31" s="266">
        <v>6.9104589381697554</v>
      </c>
      <c r="L31" s="267">
        <f>IFERROR(K31-I31,"-")</f>
        <v>-8.9909469459116487E-2</v>
      </c>
      <c r="M31" s="267">
        <f>IFERROR(K31-C31,"-")</f>
        <v>-0.53301881876105561</v>
      </c>
    </row>
    <row r="32" spans="1:14" x14ac:dyDescent="0.25">
      <c r="B32" s="142" t="s">
        <v>142</v>
      </c>
      <c r="C32" s="266">
        <v>6.9417507695039662</v>
      </c>
      <c r="D32" s="267">
        <v>-0.12832097974190404</v>
      </c>
      <c r="E32" s="266">
        <v>6.6463292998553589</v>
      </c>
      <c r="F32" s="267">
        <f t="shared" ref="F32:F43" si="7">IFERROR(E32-C32,"-")</f>
        <v>-0.29542146964860727</v>
      </c>
      <c r="G32" s="266">
        <v>4.2176446204863671</v>
      </c>
      <c r="H32" s="267">
        <f t="shared" si="5"/>
        <v>-2.4286846793689918</v>
      </c>
      <c r="I32" s="266">
        <v>6.0577363410669953</v>
      </c>
      <c r="J32" s="267">
        <f t="shared" si="6"/>
        <v>1.8400917205806282</v>
      </c>
      <c r="K32" s="266">
        <v>6.4266827988035331</v>
      </c>
      <c r="L32" s="267">
        <f t="shared" ref="L32:L38" si="8">IFERROR(K32-I32,"-")</f>
        <v>0.36894645773653778</v>
      </c>
      <c r="M32" s="267">
        <f t="shared" ref="M32:M38" si="9">IFERROR(K32-C32,"-")</f>
        <v>-0.51506797070043309</v>
      </c>
    </row>
    <row r="33" spans="2:14" x14ac:dyDescent="0.25">
      <c r="B33" s="142" t="s">
        <v>144</v>
      </c>
      <c r="C33" s="266">
        <v>6.5507987994111758</v>
      </c>
      <c r="D33" s="267">
        <v>0.12464432066623665</v>
      </c>
      <c r="E33" s="266">
        <v>7.8026598636610762</v>
      </c>
      <c r="F33" s="267">
        <f t="shared" si="7"/>
        <v>1.2518610642499004</v>
      </c>
      <c r="G33" s="266">
        <v>4.4253768136357232</v>
      </c>
      <c r="H33" s="267">
        <f t="shared" si="5"/>
        <v>-3.377283050025353</v>
      </c>
      <c r="I33" s="266">
        <v>6.455270440091903</v>
      </c>
      <c r="J33" s="267">
        <f t="shared" si="6"/>
        <v>2.0298936264561798</v>
      </c>
      <c r="K33" s="266">
        <v>6.3163737064567851</v>
      </c>
      <c r="L33" s="267">
        <f t="shared" si="8"/>
        <v>-0.1388967336351179</v>
      </c>
      <c r="M33" s="267">
        <f t="shared" si="9"/>
        <v>-0.23442509295439073</v>
      </c>
    </row>
    <row r="34" spans="2:14" x14ac:dyDescent="0.25">
      <c r="B34" s="142" t="s">
        <v>146</v>
      </c>
      <c r="C34" s="266">
        <v>6.4702258447028038</v>
      </c>
      <c r="D34" s="267">
        <v>-3.6150767506998527E-2</v>
      </c>
      <c r="E34" s="266" t="s">
        <v>527</v>
      </c>
      <c r="F34" s="267" t="str">
        <f t="shared" si="7"/>
        <v>-</v>
      </c>
      <c r="G34" s="266">
        <v>4.3635630418935056</v>
      </c>
      <c r="H34" s="267" t="str">
        <f t="shared" si="5"/>
        <v>-</v>
      </c>
      <c r="I34" s="266">
        <v>6.0965957762134124</v>
      </c>
      <c r="J34" s="267">
        <f t="shared" si="6"/>
        <v>1.7330327343199068</v>
      </c>
      <c r="K34" s="266">
        <v>5.9232535698844062</v>
      </c>
      <c r="L34" s="267">
        <f t="shared" si="8"/>
        <v>-0.17334220632900621</v>
      </c>
      <c r="M34" s="267">
        <f t="shared" si="9"/>
        <v>-0.54697227481839761</v>
      </c>
    </row>
    <row r="35" spans="2:14" x14ac:dyDescent="0.25">
      <c r="B35" s="142" t="s">
        <v>148</v>
      </c>
      <c r="C35" s="266">
        <v>6.3595363050320559</v>
      </c>
      <c r="D35" s="267">
        <v>-0.15413247468268221</v>
      </c>
      <c r="E35" s="266" t="s">
        <v>527</v>
      </c>
      <c r="F35" s="267" t="str">
        <f t="shared" si="7"/>
        <v>-</v>
      </c>
      <c r="G35" s="266">
        <v>4.1317939850133927</v>
      </c>
      <c r="H35" s="267" t="str">
        <f t="shared" si="5"/>
        <v>-</v>
      </c>
      <c r="I35" s="266">
        <v>6.0946883653336297</v>
      </c>
      <c r="J35" s="267">
        <f t="shared" si="6"/>
        <v>1.962894380320237</v>
      </c>
      <c r="K35" s="266">
        <v>6.1985260381741352</v>
      </c>
      <c r="L35" s="267">
        <f t="shared" si="8"/>
        <v>0.10383767284050549</v>
      </c>
      <c r="M35" s="267">
        <f t="shared" si="9"/>
        <v>-0.16101026685792075</v>
      </c>
    </row>
    <row r="36" spans="2:14" x14ac:dyDescent="0.25">
      <c r="B36" s="142" t="s">
        <v>150</v>
      </c>
      <c r="C36" s="266">
        <v>6.6053071550911024</v>
      </c>
      <c r="D36" s="267">
        <v>8.0850624160635043E-2</v>
      </c>
      <c r="E36" s="266" t="s">
        <v>527</v>
      </c>
      <c r="F36" s="267" t="str">
        <f t="shared" si="7"/>
        <v>-</v>
      </c>
      <c r="G36" s="266">
        <v>4.4354923832440312</v>
      </c>
      <c r="H36" s="267" t="str">
        <f t="shared" si="5"/>
        <v>-</v>
      </c>
      <c r="I36" s="266">
        <v>6.3123353309091863</v>
      </c>
      <c r="J36" s="267">
        <f t="shared" si="6"/>
        <v>1.8768429476651551</v>
      </c>
      <c r="K36" s="266">
        <v>6.1102764705882349</v>
      </c>
      <c r="L36" s="267">
        <f t="shared" si="8"/>
        <v>-0.20205886032095144</v>
      </c>
      <c r="M36" s="267">
        <f t="shared" si="9"/>
        <v>-0.49503068450286758</v>
      </c>
    </row>
    <row r="37" spans="2:14" x14ac:dyDescent="0.25">
      <c r="B37" s="142" t="s">
        <v>152</v>
      </c>
      <c r="C37" s="266">
        <v>6.9353492144008735</v>
      </c>
      <c r="D37" s="267">
        <v>5.195181490705636E-2</v>
      </c>
      <c r="E37" s="266">
        <v>4.5314865403221214</v>
      </c>
      <c r="F37" s="267">
        <f t="shared" si="7"/>
        <v>-2.4038626740787521</v>
      </c>
      <c r="G37" s="266">
        <v>5.3749325023624177</v>
      </c>
      <c r="H37" s="267">
        <f t="shared" si="5"/>
        <v>0.84344596204029632</v>
      </c>
      <c r="I37" s="266">
        <v>6.3441860595808768</v>
      </c>
      <c r="J37" s="267">
        <f t="shared" si="6"/>
        <v>0.96925355721845907</v>
      </c>
      <c r="K37" s="266">
        <v>6.4856710697114712</v>
      </c>
      <c r="L37" s="267">
        <f t="shared" si="8"/>
        <v>0.14148501013059445</v>
      </c>
      <c r="M37" s="267">
        <f t="shared" si="9"/>
        <v>-0.44967814468940226</v>
      </c>
    </row>
    <row r="38" spans="2:14" x14ac:dyDescent="0.25">
      <c r="B38" s="142" t="s">
        <v>154</v>
      </c>
      <c r="C38" s="266">
        <v>6.9581621034346233</v>
      </c>
      <c r="D38" s="267">
        <v>-9.4713211280729404E-2</v>
      </c>
      <c r="E38" s="266">
        <v>4.8745157500978911</v>
      </c>
      <c r="F38" s="267">
        <f t="shared" si="7"/>
        <v>-2.0836463533367322</v>
      </c>
      <c r="G38" s="266">
        <v>6.0469330693619536</v>
      </c>
      <c r="H38" s="267">
        <f t="shared" si="5"/>
        <v>1.1724173192640626</v>
      </c>
      <c r="I38" s="266">
        <v>6.90413297860088</v>
      </c>
      <c r="J38" s="267">
        <f t="shared" si="6"/>
        <v>0.85719990923892642</v>
      </c>
      <c r="K38" s="266">
        <v>7.0169607373782235</v>
      </c>
      <c r="L38" s="267">
        <f t="shared" si="8"/>
        <v>0.11282775877734341</v>
      </c>
      <c r="M38" s="267">
        <f t="shared" si="9"/>
        <v>5.8798633943600187E-2</v>
      </c>
    </row>
    <row r="39" spans="2:14" x14ac:dyDescent="0.25">
      <c r="B39" s="142" t="s">
        <v>156</v>
      </c>
      <c r="C39" s="266">
        <v>6.9417661714110253</v>
      </c>
      <c r="D39" s="267">
        <v>-4.7299739046996692E-2</v>
      </c>
      <c r="E39" s="266">
        <v>4.3211147721032397</v>
      </c>
      <c r="F39" s="267">
        <f t="shared" si="7"/>
        <v>-2.6206513993077856</v>
      </c>
      <c r="G39" s="266">
        <v>6.2053834230280227</v>
      </c>
      <c r="H39" s="267">
        <f t="shared" si="5"/>
        <v>1.884268650924783</v>
      </c>
      <c r="I39" s="266">
        <v>6.4614565696988358</v>
      </c>
      <c r="J39" s="267">
        <f t="shared" si="6"/>
        <v>0.25607314667081305</v>
      </c>
      <c r="K39" s="266"/>
      <c r="L39" s="267"/>
      <c r="M39" s="267"/>
    </row>
    <row r="40" spans="2:14" x14ac:dyDescent="0.25">
      <c r="B40" s="142" t="s">
        <v>158</v>
      </c>
      <c r="C40" s="266">
        <v>6.468439512706575</v>
      </c>
      <c r="D40" s="267">
        <v>-0.14126825419023792</v>
      </c>
      <c r="E40" s="266">
        <v>3.8689266313690434</v>
      </c>
      <c r="F40" s="267">
        <f t="shared" si="7"/>
        <v>-2.5995128813375317</v>
      </c>
      <c r="G40" s="266">
        <v>6.1074563761998224</v>
      </c>
      <c r="H40" s="267">
        <f t="shared" si="5"/>
        <v>2.238529744830779</v>
      </c>
      <c r="I40" s="266">
        <v>6.3348189366704943</v>
      </c>
      <c r="J40" s="267">
        <f t="shared" si="6"/>
        <v>0.22736256047067194</v>
      </c>
      <c r="K40" s="266"/>
      <c r="L40" s="267"/>
      <c r="M40" s="267"/>
    </row>
    <row r="41" spans="2:14" x14ac:dyDescent="0.25">
      <c r="B41" s="142" t="s">
        <v>160</v>
      </c>
      <c r="C41" s="266">
        <v>6.6368503023887699</v>
      </c>
      <c r="D41" s="267">
        <v>-0.17164715095147987</v>
      </c>
      <c r="E41" s="266">
        <v>5.3476281474820144</v>
      </c>
      <c r="F41" s="267">
        <f t="shared" si="7"/>
        <v>-1.2892221549067555</v>
      </c>
      <c r="G41" s="266">
        <v>6.5884610203554095</v>
      </c>
      <c r="H41" s="267">
        <f t="shared" si="5"/>
        <v>1.2408328728733951</v>
      </c>
      <c r="I41" s="266">
        <v>6.518680431681716</v>
      </c>
      <c r="J41" s="267">
        <f t="shared" si="6"/>
        <v>-6.9780588673693522E-2</v>
      </c>
      <c r="K41" s="266"/>
      <c r="L41" s="267"/>
      <c r="M41" s="267"/>
    </row>
    <row r="42" spans="2:14" x14ac:dyDescent="0.25">
      <c r="B42" s="142" t="s">
        <v>162</v>
      </c>
      <c r="C42" s="266">
        <v>6.7827881227981885</v>
      </c>
      <c r="D42" s="267">
        <v>9.5634736487478555E-2</v>
      </c>
      <c r="E42" s="266">
        <v>5.947073308214911</v>
      </c>
      <c r="F42" s="267">
        <f t="shared" si="7"/>
        <v>-0.83571481458327757</v>
      </c>
      <c r="G42" s="266">
        <v>6.421711680395787</v>
      </c>
      <c r="H42" s="267">
        <f t="shared" si="5"/>
        <v>0.47463837218087601</v>
      </c>
      <c r="I42" s="266">
        <v>6.3950127877237852</v>
      </c>
      <c r="J42" s="267">
        <f t="shared" si="6"/>
        <v>-2.6698892672001762E-2</v>
      </c>
      <c r="K42" s="266"/>
      <c r="L42" s="267"/>
      <c r="M42" s="267"/>
    </row>
    <row r="43" spans="2:14" ht="15.75" x14ac:dyDescent="0.25">
      <c r="B43" s="145" t="s">
        <v>122</v>
      </c>
      <c r="C43" s="268">
        <v>6.7532276886755964</v>
      </c>
      <c r="D43" s="269">
        <v>-4.5373808047669328E-2</v>
      </c>
      <c r="E43" s="268">
        <v>6.1760263803793425</v>
      </c>
      <c r="F43" s="269">
        <f t="shared" si="7"/>
        <v>-0.57720130829625393</v>
      </c>
      <c r="G43" s="268">
        <v>5.787668774094727</v>
      </c>
      <c r="H43" s="269">
        <f t="shared" si="5"/>
        <v>-0.38835760628461546</v>
      </c>
      <c r="I43" s="268">
        <v>6.4039680444642961</v>
      </c>
      <c r="J43" s="269">
        <f t="shared" si="6"/>
        <v>0.61629927036956911</v>
      </c>
      <c r="K43" s="268">
        <v>6.4229193825551079</v>
      </c>
      <c r="L43" s="269">
        <v>3.0439386394998991E-2</v>
      </c>
      <c r="M43" s="269">
        <v>-0.35690651699907683</v>
      </c>
    </row>
    <row r="44" spans="2:14" ht="6" customHeight="1" x14ac:dyDescent="0.25"/>
    <row r="45" spans="2:14" x14ac:dyDescent="0.25">
      <c r="B45" s="49" t="s">
        <v>108</v>
      </c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</row>
    <row r="48" spans="2:14" ht="48.75" customHeight="1" thickBot="1" x14ac:dyDescent="0.3">
      <c r="B48" s="322" t="s">
        <v>453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1" t="s">
        <v>169</v>
      </c>
    </row>
    <row r="49" spans="1:14" ht="10.5" customHeight="1" thickBot="1" x14ac:dyDescent="0.3">
      <c r="B49" s="135"/>
      <c r="C49" s="264"/>
      <c r="D49" s="264"/>
      <c r="E49" s="264"/>
      <c r="F49" s="264"/>
      <c r="G49" s="264"/>
      <c r="H49" s="264"/>
      <c r="I49" s="264"/>
      <c r="J49" s="264"/>
      <c r="K49" s="94"/>
      <c r="L49" s="94"/>
      <c r="N49" s="1" t="s">
        <v>170</v>
      </c>
    </row>
    <row r="50" spans="1:14" ht="22.5" thickTop="1" thickBot="1" x14ac:dyDescent="0.3">
      <c r="B50" s="13"/>
      <c r="C50" s="349" t="s">
        <v>110</v>
      </c>
      <c r="D50" s="350"/>
      <c r="E50" s="350"/>
      <c r="F50" s="350"/>
      <c r="G50" s="350"/>
      <c r="H50" s="350"/>
      <c r="I50" s="350"/>
      <c r="J50" s="350"/>
      <c r="K50" s="350"/>
      <c r="L50" s="350"/>
      <c r="M50" s="351"/>
    </row>
    <row r="51" spans="1:14" ht="22.5" thickTop="1" thickBot="1" x14ac:dyDescent="0.3">
      <c r="B51" s="13"/>
      <c r="C51" s="335">
        <v>2019</v>
      </c>
      <c r="D51" s="336"/>
      <c r="E51" s="337" t="s">
        <v>250</v>
      </c>
      <c r="F51" s="336"/>
      <c r="G51" s="337" t="s">
        <v>249</v>
      </c>
      <c r="H51" s="336"/>
      <c r="I51" s="337">
        <v>2022</v>
      </c>
      <c r="J51" s="336"/>
      <c r="K51" s="337">
        <v>2023</v>
      </c>
      <c r="L51" s="338"/>
      <c r="M51" s="339"/>
    </row>
    <row r="52" spans="1:14" ht="16.5" thickTop="1" thickBot="1" x14ac:dyDescent="0.3">
      <c r="B52" s="16"/>
      <c r="C52" s="138" t="s">
        <v>136</v>
      </c>
      <c r="D52" s="139" t="str">
        <f>CONCATENATE("def ",RIGHT(C51,2),"/",RIGHT(C51-1,2))</f>
        <v>def 19/18</v>
      </c>
      <c r="E52" s="140" t="s">
        <v>136</v>
      </c>
      <c r="F52" s="139" t="str">
        <f>CONCATENATE("def ",RIGHT(E51,2),"/",RIGHT(C51,2))</f>
        <v>def 20/19</v>
      </c>
      <c r="G52" s="140" t="s">
        <v>136</v>
      </c>
      <c r="H52" s="139" t="str">
        <f>CONCATENATE("def ",RIGHT(G51,2),"/",RIGHT(E51,2))</f>
        <v>def 21/20</v>
      </c>
      <c r="I52" s="140" t="s">
        <v>136</v>
      </c>
      <c r="J52" s="139" t="str">
        <f>CONCATENATE("def ",RIGHT(I51,2),"/",RIGHT(G51,2))</f>
        <v>def 22/21</v>
      </c>
      <c r="K52" s="140" t="s">
        <v>136</v>
      </c>
      <c r="L52" s="139" t="str">
        <f>CONCATENATE("def ",RIGHT(K51,2),"/",RIGHT(I51,2))</f>
        <v>def 23/22</v>
      </c>
      <c r="M52" s="139" t="str">
        <f>CONCATENATE("def ",RIGHT(K51,2),"/",RIGHT(C51,2))</f>
        <v>def 23/19</v>
      </c>
    </row>
    <row r="53" spans="1:14" x14ac:dyDescent="0.25">
      <c r="A53" s="1"/>
      <c r="B53" s="142" t="s">
        <v>140</v>
      </c>
      <c r="C53" s="266">
        <v>6.9884354047608337</v>
      </c>
      <c r="D53" s="267">
        <v>-0.25944435906095897</v>
      </c>
      <c r="E53" s="266">
        <v>6.7310246340592643</v>
      </c>
      <c r="F53" s="267">
        <f>IFERROR(E53-C53,"-")</f>
        <v>-0.25741077070156937</v>
      </c>
      <c r="G53" s="266">
        <v>7.7426167037154654</v>
      </c>
      <c r="H53" s="267">
        <f t="shared" ref="H53:H65" si="10">IFERROR(G53-E53,"-")</f>
        <v>1.0115920696562011</v>
      </c>
      <c r="I53" s="266">
        <v>6.8691465993307466</v>
      </c>
      <c r="J53" s="267">
        <f t="shared" ref="J53:J65" si="11">IFERROR(I53-G53,"-")</f>
        <v>-0.87347010438471884</v>
      </c>
      <c r="K53" s="266">
        <v>6.7806132542037583</v>
      </c>
      <c r="L53" s="267">
        <f>IFERROR(K53-I53,"-")</f>
        <v>-8.8533345126988294E-2</v>
      </c>
      <c r="M53" s="267">
        <f>IFERROR(K53-C53,"-")</f>
        <v>-0.20782215055707542</v>
      </c>
    </row>
    <row r="54" spans="1:14" x14ac:dyDescent="0.25">
      <c r="A54" s="1"/>
      <c r="B54" s="142" t="s">
        <v>142</v>
      </c>
      <c r="C54" s="266">
        <v>6.655987861710198</v>
      </c>
      <c r="D54" s="267">
        <v>-0.25879892507658919</v>
      </c>
      <c r="E54" s="266">
        <v>6.1848559266535688</v>
      </c>
      <c r="F54" s="267">
        <f t="shared" ref="F54:F65" si="12">IFERROR(E54-C54,"-")</f>
        <v>-0.4711319350566292</v>
      </c>
      <c r="G54" s="266">
        <v>6.112529433634899</v>
      </c>
      <c r="H54" s="267">
        <f t="shared" si="10"/>
        <v>-7.232649301866978E-2</v>
      </c>
      <c r="I54" s="266">
        <v>5.9726997628199889</v>
      </c>
      <c r="J54" s="267">
        <f t="shared" si="11"/>
        <v>-0.13982967081491005</v>
      </c>
      <c r="K54" s="266">
        <v>6.2722060870091365</v>
      </c>
      <c r="L54" s="267">
        <f t="shared" ref="L54:L60" si="13">IFERROR(K54-I54,"-")</f>
        <v>0.29950632418914758</v>
      </c>
      <c r="M54" s="267">
        <f t="shared" ref="M54:M60" si="14">IFERROR(K54-C54,"-")</f>
        <v>-0.38378177470106145</v>
      </c>
    </row>
    <row r="55" spans="1:14" x14ac:dyDescent="0.25">
      <c r="A55" s="1"/>
      <c r="B55" s="142" t="s">
        <v>144</v>
      </c>
      <c r="C55" s="266">
        <v>6.3555534531693469</v>
      </c>
      <c r="D55" s="267">
        <v>0.43801558893461934</v>
      </c>
      <c r="E55" s="266">
        <v>7.5490088105726869</v>
      </c>
      <c r="F55" s="267">
        <f t="shared" si="12"/>
        <v>1.19345535740334</v>
      </c>
      <c r="G55" s="266">
        <v>5.8298114928549714</v>
      </c>
      <c r="H55" s="267">
        <f t="shared" si="10"/>
        <v>-1.7191973177177156</v>
      </c>
      <c r="I55" s="266">
        <v>6.6954036789779545</v>
      </c>
      <c r="J55" s="267">
        <f t="shared" si="11"/>
        <v>0.86559218612298316</v>
      </c>
      <c r="K55" s="266">
        <v>6.4364920615076882</v>
      </c>
      <c r="L55" s="267">
        <f t="shared" si="13"/>
        <v>-0.25891161747026636</v>
      </c>
      <c r="M55" s="267">
        <f t="shared" si="14"/>
        <v>8.0938608338341211E-2</v>
      </c>
    </row>
    <row r="56" spans="1:14" x14ac:dyDescent="0.25">
      <c r="A56" s="1"/>
      <c r="B56" s="142" t="s">
        <v>146</v>
      </c>
      <c r="C56" s="266">
        <v>6.2648432419650426</v>
      </c>
      <c r="D56" s="267">
        <v>-4.8865614499158383E-2</v>
      </c>
      <c r="E56" s="266" t="s">
        <v>527</v>
      </c>
      <c r="F56" s="267" t="str">
        <f t="shared" si="12"/>
        <v>-</v>
      </c>
      <c r="G56" s="266">
        <v>5.3256549733570155</v>
      </c>
      <c r="H56" s="267" t="str">
        <f t="shared" si="10"/>
        <v>-</v>
      </c>
      <c r="I56" s="266">
        <v>6.1548041225688479</v>
      </c>
      <c r="J56" s="267">
        <f t="shared" si="11"/>
        <v>0.82914914921183236</v>
      </c>
      <c r="K56" s="266">
        <v>6.0259131633356304</v>
      </c>
      <c r="L56" s="267">
        <f t="shared" si="13"/>
        <v>-0.12889095923321747</v>
      </c>
      <c r="M56" s="267">
        <f t="shared" si="14"/>
        <v>-0.23893007862941218</v>
      </c>
    </row>
    <row r="57" spans="1:14" x14ac:dyDescent="0.25">
      <c r="A57" s="1"/>
      <c r="B57" s="142" t="s">
        <v>148</v>
      </c>
      <c r="C57" s="266">
        <v>5.9613749415416013</v>
      </c>
      <c r="D57" s="267">
        <v>-0.19617413971320197</v>
      </c>
      <c r="E57" s="266" t="s">
        <v>527</v>
      </c>
      <c r="F57" s="267" t="str">
        <f t="shared" si="12"/>
        <v>-</v>
      </c>
      <c r="G57" s="266">
        <v>5.2694166227376558</v>
      </c>
      <c r="H57" s="267" t="str">
        <f t="shared" si="10"/>
        <v>-</v>
      </c>
      <c r="I57" s="266">
        <v>6.1956452078059412</v>
      </c>
      <c r="J57" s="267">
        <f t="shared" si="11"/>
        <v>0.92622858506828543</v>
      </c>
      <c r="K57" s="266">
        <v>6.4573879301541917</v>
      </c>
      <c r="L57" s="267">
        <f t="shared" si="13"/>
        <v>0.26174272234825047</v>
      </c>
      <c r="M57" s="267">
        <f t="shared" si="14"/>
        <v>0.49601298861259036</v>
      </c>
    </row>
    <row r="58" spans="1:14" x14ac:dyDescent="0.25">
      <c r="A58" s="1"/>
      <c r="B58" s="142" t="s">
        <v>150</v>
      </c>
      <c r="C58" s="266">
        <v>5.9519566885497488</v>
      </c>
      <c r="D58" s="267">
        <v>0.19306891666161174</v>
      </c>
      <c r="E58" s="266" t="s">
        <v>527</v>
      </c>
      <c r="F58" s="267" t="str">
        <f t="shared" si="12"/>
        <v>-</v>
      </c>
      <c r="G58" s="266">
        <v>4.5350736707238948</v>
      </c>
      <c r="H58" s="267" t="str">
        <f t="shared" si="10"/>
        <v>-</v>
      </c>
      <c r="I58" s="266">
        <v>6.2887956755238861</v>
      </c>
      <c r="J58" s="267">
        <f t="shared" si="11"/>
        <v>1.7537220047999913</v>
      </c>
      <c r="K58" s="266">
        <v>5.6222985225482329</v>
      </c>
      <c r="L58" s="267">
        <f t="shared" si="13"/>
        <v>-0.66649715297565315</v>
      </c>
      <c r="M58" s="267">
        <f t="shared" si="14"/>
        <v>-0.32965816600151587</v>
      </c>
    </row>
    <row r="59" spans="1:14" x14ac:dyDescent="0.25">
      <c r="A59" s="1"/>
      <c r="B59" s="142" t="s">
        <v>152</v>
      </c>
      <c r="C59" s="266">
        <v>6.4918723325292262</v>
      </c>
      <c r="D59" s="267">
        <v>0.1691382682601974</v>
      </c>
      <c r="E59" s="266" t="s">
        <v>527</v>
      </c>
      <c r="F59" s="267" t="str">
        <f t="shared" si="12"/>
        <v>-</v>
      </c>
      <c r="G59" s="266">
        <v>5.4389104116222757</v>
      </c>
      <c r="H59" s="267" t="str">
        <f t="shared" si="10"/>
        <v>-</v>
      </c>
      <c r="I59" s="266">
        <v>6.1747347145022742</v>
      </c>
      <c r="J59" s="267">
        <f t="shared" si="11"/>
        <v>0.73582430287999845</v>
      </c>
      <c r="K59" s="266">
        <v>6.1673350145382884</v>
      </c>
      <c r="L59" s="267">
        <f t="shared" si="13"/>
        <v>-7.3996999639858174E-3</v>
      </c>
      <c r="M59" s="267">
        <f t="shared" si="14"/>
        <v>-0.32453731799093788</v>
      </c>
    </row>
    <row r="60" spans="1:14" x14ac:dyDescent="0.25">
      <c r="A60" s="1"/>
      <c r="B60" s="142" t="s">
        <v>154</v>
      </c>
      <c r="C60" s="266">
        <v>6.9014089763926476</v>
      </c>
      <c r="D60" s="267">
        <v>0.23735429464570146</v>
      </c>
      <c r="E60" s="266" t="s">
        <v>527</v>
      </c>
      <c r="F60" s="267" t="str">
        <f t="shared" si="12"/>
        <v>-</v>
      </c>
      <c r="G60" s="266">
        <v>6.4659380620170355</v>
      </c>
      <c r="H60" s="267" t="str">
        <f t="shared" si="10"/>
        <v>-</v>
      </c>
      <c r="I60" s="266">
        <v>7.0292830230496453</v>
      </c>
      <c r="J60" s="267">
        <f t="shared" si="11"/>
        <v>0.56334496103260978</v>
      </c>
      <c r="K60" s="266">
        <v>6.8117633368244315</v>
      </c>
      <c r="L60" s="267">
        <f t="shared" si="13"/>
        <v>-0.21751968622521378</v>
      </c>
      <c r="M60" s="267">
        <f t="shared" si="14"/>
        <v>-8.964563956821614E-2</v>
      </c>
    </row>
    <row r="61" spans="1:14" x14ac:dyDescent="0.25">
      <c r="A61" s="1"/>
      <c r="B61" s="142" t="s">
        <v>156</v>
      </c>
      <c r="C61" s="266">
        <v>6.2995056825383413</v>
      </c>
      <c r="D61" s="267">
        <v>-3.6879531008526811E-4</v>
      </c>
      <c r="E61" s="266" t="s">
        <v>527</v>
      </c>
      <c r="F61" s="267" t="str">
        <f t="shared" si="12"/>
        <v>-</v>
      </c>
      <c r="G61" s="266">
        <v>6.3521640713421537</v>
      </c>
      <c r="H61" s="267" t="str">
        <f t="shared" si="10"/>
        <v>-</v>
      </c>
      <c r="I61" s="266">
        <v>6.3864374153765846</v>
      </c>
      <c r="J61" s="267">
        <f t="shared" si="11"/>
        <v>3.4273344034430941E-2</v>
      </c>
      <c r="K61" s="266"/>
      <c r="L61" s="267"/>
      <c r="M61" s="267"/>
    </row>
    <row r="62" spans="1:14" x14ac:dyDescent="0.25">
      <c r="A62" s="1"/>
      <c r="B62" s="142" t="s">
        <v>158</v>
      </c>
      <c r="C62" s="266">
        <v>6.1734421206398977</v>
      </c>
      <c r="D62" s="267">
        <v>-8.713187102005282E-2</v>
      </c>
      <c r="E62" s="266" t="s">
        <v>527</v>
      </c>
      <c r="F62" s="267" t="str">
        <f t="shared" si="12"/>
        <v>-</v>
      </c>
      <c r="G62" s="266">
        <v>5.9882796387170183</v>
      </c>
      <c r="H62" s="267" t="str">
        <f t="shared" si="10"/>
        <v>-</v>
      </c>
      <c r="I62" s="266">
        <v>6.1550787181331419</v>
      </c>
      <c r="J62" s="267">
        <f t="shared" si="11"/>
        <v>0.1667990794161236</v>
      </c>
      <c r="K62" s="266"/>
      <c r="L62" s="267"/>
      <c r="M62" s="267"/>
    </row>
    <row r="63" spans="1:14" x14ac:dyDescent="0.25">
      <c r="A63" s="1"/>
      <c r="B63" s="142" t="s">
        <v>160</v>
      </c>
      <c r="C63" s="266">
        <v>6.4458691258211216</v>
      </c>
      <c r="D63" s="267">
        <v>1.1046644490058988E-2</v>
      </c>
      <c r="E63" s="266" t="s">
        <v>527</v>
      </c>
      <c r="F63" s="267" t="str">
        <f t="shared" si="12"/>
        <v>-</v>
      </c>
      <c r="G63" s="266">
        <v>7.0206319566490922</v>
      </c>
      <c r="H63" s="267" t="str">
        <f t="shared" si="10"/>
        <v>-</v>
      </c>
      <c r="I63" s="266">
        <v>6.563149261891744</v>
      </c>
      <c r="J63" s="267">
        <f t="shared" si="11"/>
        <v>-0.45748269475734826</v>
      </c>
      <c r="K63" s="266"/>
      <c r="L63" s="267"/>
      <c r="M63" s="267"/>
    </row>
    <row r="64" spans="1:14" x14ac:dyDescent="0.25">
      <c r="A64" s="1"/>
      <c r="B64" s="142" t="s">
        <v>162</v>
      </c>
      <c r="C64" s="266">
        <v>6.1468691405847569</v>
      </c>
      <c r="D64" s="267">
        <v>0.10941410923518369</v>
      </c>
      <c r="E64" s="266" t="s">
        <v>527</v>
      </c>
      <c r="F64" s="267" t="str">
        <f t="shared" si="12"/>
        <v>-</v>
      </c>
      <c r="G64" s="266">
        <v>6.2735115500312162</v>
      </c>
      <c r="H64" s="267" t="str">
        <f t="shared" si="10"/>
        <v>-</v>
      </c>
      <c r="I64" s="266">
        <v>6.137732832015212</v>
      </c>
      <c r="J64" s="267">
        <f t="shared" si="11"/>
        <v>-0.13577871801600416</v>
      </c>
      <c r="K64" s="266"/>
      <c r="L64" s="267"/>
      <c r="M64" s="267"/>
    </row>
    <row r="65" spans="1:14" ht="15.75" x14ac:dyDescent="0.25">
      <c r="B65" s="145" t="s">
        <v>122</v>
      </c>
      <c r="C65" s="268">
        <v>6.3854467730444018</v>
      </c>
      <c r="D65" s="269">
        <v>4.2182577277234401E-2</v>
      </c>
      <c r="E65" s="268" t="s">
        <v>527</v>
      </c>
      <c r="F65" s="269" t="str">
        <f t="shared" si="12"/>
        <v>-</v>
      </c>
      <c r="G65" s="268">
        <v>6.0546147735543006</v>
      </c>
      <c r="H65" s="269" t="str">
        <f t="shared" si="10"/>
        <v>-</v>
      </c>
      <c r="I65" s="268">
        <v>6.3732580771719585</v>
      </c>
      <c r="J65" s="269">
        <f t="shared" si="11"/>
        <v>0.31864330361765791</v>
      </c>
      <c r="K65" s="268">
        <v>6.3028189094250102</v>
      </c>
      <c r="L65" s="269">
        <v>-0.10880206017950478</v>
      </c>
      <c r="M65" s="269">
        <v>-0.14500736436414119</v>
      </c>
    </row>
    <row r="66" spans="1:14" ht="6" customHeight="1" x14ac:dyDescent="0.25"/>
    <row r="67" spans="1:14" x14ac:dyDescent="0.25">
      <c r="B67" s="49" t="s">
        <v>108</v>
      </c>
      <c r="C67" s="270"/>
      <c r="D67" s="270"/>
      <c r="E67" s="270"/>
      <c r="F67" s="270"/>
      <c r="G67" s="270"/>
      <c r="H67" s="270"/>
      <c r="I67" s="270"/>
      <c r="J67" s="270"/>
      <c r="K67" s="270"/>
      <c r="L67" s="270"/>
      <c r="M67" s="270"/>
    </row>
    <row r="68" spans="1:14" ht="15.75" x14ac:dyDescent="0.25">
      <c r="I68" s="269"/>
    </row>
    <row r="70" spans="1:14" ht="48.75" customHeight="1" thickBot="1" x14ac:dyDescent="0.3">
      <c r="B70" s="322" t="s">
        <v>454</v>
      </c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1" t="s">
        <v>173</v>
      </c>
    </row>
    <row r="71" spans="1:14" ht="10.5" customHeight="1" thickBot="1" x14ac:dyDescent="0.3">
      <c r="B71" s="135"/>
      <c r="C71" s="264"/>
      <c r="D71" s="264"/>
      <c r="E71" s="264"/>
      <c r="F71" s="264"/>
      <c r="G71" s="264"/>
      <c r="H71" s="264"/>
      <c r="I71" s="264"/>
      <c r="J71" s="264"/>
      <c r="K71" s="94"/>
      <c r="L71" s="94"/>
      <c r="N71" s="1" t="s">
        <v>174</v>
      </c>
    </row>
    <row r="72" spans="1:14" ht="22.5" thickTop="1" thickBot="1" x14ac:dyDescent="0.3">
      <c r="B72" s="13"/>
      <c r="C72" s="349" t="s">
        <v>111</v>
      </c>
      <c r="D72" s="350"/>
      <c r="E72" s="350"/>
      <c r="F72" s="350"/>
      <c r="G72" s="350"/>
      <c r="H72" s="350"/>
      <c r="I72" s="350"/>
      <c r="J72" s="350"/>
      <c r="K72" s="350"/>
      <c r="L72" s="350"/>
      <c r="M72" s="351"/>
    </row>
    <row r="73" spans="1:14" ht="22.5" thickTop="1" thickBot="1" x14ac:dyDescent="0.3">
      <c r="B73" s="13"/>
      <c r="C73" s="335">
        <v>2019</v>
      </c>
      <c r="D73" s="336"/>
      <c r="E73" s="337" t="s">
        <v>250</v>
      </c>
      <c r="F73" s="336"/>
      <c r="G73" s="337" t="s">
        <v>249</v>
      </c>
      <c r="H73" s="336"/>
      <c r="I73" s="337">
        <v>2022</v>
      </c>
      <c r="J73" s="336"/>
      <c r="K73" s="337">
        <v>2023</v>
      </c>
      <c r="L73" s="338"/>
      <c r="M73" s="339"/>
    </row>
    <row r="74" spans="1:14" ht="16.5" thickTop="1" thickBot="1" x14ac:dyDescent="0.3">
      <c r="B74" s="16"/>
      <c r="C74" s="138" t="s">
        <v>136</v>
      </c>
      <c r="D74" s="139" t="str">
        <f>CONCATENATE("def ",RIGHT(C73,2),"/",RIGHT(C73-1,2))</f>
        <v>def 19/18</v>
      </c>
      <c r="E74" s="140" t="s">
        <v>136</v>
      </c>
      <c r="F74" s="139" t="str">
        <f>CONCATENATE("def ",RIGHT(E73,2),"/",RIGHT(C73,2))</f>
        <v>def 20/19</v>
      </c>
      <c r="G74" s="140" t="s">
        <v>136</v>
      </c>
      <c r="H74" s="139" t="str">
        <f>CONCATENATE("def ",RIGHT(G73,2),"/",RIGHT(E73,2))</f>
        <v>def 21/20</v>
      </c>
      <c r="I74" s="140" t="s">
        <v>136</v>
      </c>
      <c r="J74" s="139" t="str">
        <f>CONCATENATE("def ",RIGHT(I73,2),"/",RIGHT(G73,2))</f>
        <v>def 22/21</v>
      </c>
      <c r="K74" s="140" t="s">
        <v>136</v>
      </c>
      <c r="L74" s="139" t="str">
        <f>CONCATENATE("def ",RIGHT(K73,2),"/",RIGHT(I73,2))</f>
        <v>def 23/22</v>
      </c>
      <c r="M74" s="139" t="str">
        <f>CONCATENATE("def ",RIGHT(K73,2),"/",RIGHT(C73,2))</f>
        <v>def 23/19</v>
      </c>
    </row>
    <row r="75" spans="1:14" x14ac:dyDescent="0.25">
      <c r="A75" s="1"/>
      <c r="B75" s="142" t="s">
        <v>140</v>
      </c>
      <c r="C75" s="266">
        <v>7.8058302783115066</v>
      </c>
      <c r="D75" s="267">
        <v>-0.20256411895864712</v>
      </c>
      <c r="E75" s="266">
        <v>7.7143758591936535</v>
      </c>
      <c r="F75" s="267">
        <f>IFERROR(E75-C75,"-")</f>
        <v>-9.1454419117853014E-2</v>
      </c>
      <c r="G75" s="266">
        <v>4.436223081170624</v>
      </c>
      <c r="H75" s="267">
        <f t="shared" ref="H75:H87" si="15">IFERROR(G75-E75,"-")</f>
        <v>-3.2781527780230295</v>
      </c>
      <c r="I75" s="266">
        <v>7.0399169523748917</v>
      </c>
      <c r="J75" s="267">
        <f t="shared" ref="J75:J87" si="16">IFERROR(I75-G75,"-")</f>
        <v>2.6036938712042677</v>
      </c>
      <c r="K75" s="266">
        <v>7.1603029689575317</v>
      </c>
      <c r="L75" s="267">
        <f>IFERROR(K75-I75,"-")</f>
        <v>0.12038601658264003</v>
      </c>
      <c r="M75" s="267">
        <f>IFERROR(K75-C75,"-")</f>
        <v>-0.64552730935397484</v>
      </c>
    </row>
    <row r="76" spans="1:14" x14ac:dyDescent="0.25">
      <c r="A76" s="1"/>
      <c r="B76" s="142" t="s">
        <v>142</v>
      </c>
      <c r="C76" s="266">
        <v>7.2292106528101439</v>
      </c>
      <c r="D76" s="267">
        <v>-0.10442108254988725</v>
      </c>
      <c r="E76" s="266">
        <v>6.9311174925806522</v>
      </c>
      <c r="F76" s="267">
        <f t="shared" ref="F76:F87" si="17">IFERROR(E76-C76,"-")</f>
        <v>-0.29809316022949162</v>
      </c>
      <c r="G76" s="266">
        <v>3.769703090284791</v>
      </c>
      <c r="H76" s="267">
        <f t="shared" si="15"/>
        <v>-3.1614144022958612</v>
      </c>
      <c r="I76" s="266">
        <v>6.1119410535838634</v>
      </c>
      <c r="J76" s="267">
        <f t="shared" si="16"/>
        <v>2.3422379632990724</v>
      </c>
      <c r="K76" s="266">
        <v>6.7134870123020196</v>
      </c>
      <c r="L76" s="267">
        <f t="shared" ref="L76:L82" si="18">IFERROR(K76-I76,"-")</f>
        <v>0.60154595871815619</v>
      </c>
      <c r="M76" s="267">
        <f t="shared" ref="M76:M82" si="19">IFERROR(K76-C76,"-")</f>
        <v>-0.51572364050812425</v>
      </c>
    </row>
    <row r="77" spans="1:14" x14ac:dyDescent="0.25">
      <c r="A77" s="1"/>
      <c r="B77" s="142" t="s">
        <v>144</v>
      </c>
      <c r="C77" s="266">
        <v>6.86962964519926</v>
      </c>
      <c r="D77" s="267">
        <v>0.10526866933816859</v>
      </c>
      <c r="E77" s="266">
        <v>8.0205179498269903</v>
      </c>
      <c r="F77" s="267">
        <f t="shared" si="17"/>
        <v>1.1508883046277303</v>
      </c>
      <c r="G77" s="266">
        <v>3.9629430899761897</v>
      </c>
      <c r="H77" s="267">
        <f t="shared" si="15"/>
        <v>-4.057574859850801</v>
      </c>
      <c r="I77" s="266">
        <v>6.6455037919826649</v>
      </c>
      <c r="J77" s="267">
        <f t="shared" si="16"/>
        <v>2.6825607020064752</v>
      </c>
      <c r="K77" s="266">
        <v>6.6168263737097393</v>
      </c>
      <c r="L77" s="267">
        <f t="shared" si="18"/>
        <v>-2.8677418272925692E-2</v>
      </c>
      <c r="M77" s="267">
        <f t="shared" si="19"/>
        <v>-0.25280327148952075</v>
      </c>
    </row>
    <row r="78" spans="1:14" x14ac:dyDescent="0.25">
      <c r="A78" s="1"/>
      <c r="B78" s="142" t="s">
        <v>146</v>
      </c>
      <c r="C78" s="266">
        <v>6.6828124742952086</v>
      </c>
      <c r="D78" s="267">
        <v>-0.15564136286661689</v>
      </c>
      <c r="E78" s="266" t="s">
        <v>527</v>
      </c>
      <c r="F78" s="267" t="str">
        <f t="shared" si="17"/>
        <v>-</v>
      </c>
      <c r="G78" s="266">
        <v>3.7010372689909694</v>
      </c>
      <c r="H78" s="267" t="str">
        <f t="shared" si="15"/>
        <v>-</v>
      </c>
      <c r="I78" s="266">
        <v>6.2086969196385189</v>
      </c>
      <c r="J78" s="267">
        <f t="shared" si="16"/>
        <v>2.5076596506475495</v>
      </c>
      <c r="K78" s="266">
        <v>6.1742351329841378</v>
      </c>
      <c r="L78" s="267">
        <f t="shared" si="18"/>
        <v>-3.4461786654381044E-2</v>
      </c>
      <c r="M78" s="267">
        <f t="shared" si="19"/>
        <v>-0.5085773413110708</v>
      </c>
    </row>
    <row r="79" spans="1:14" x14ac:dyDescent="0.25">
      <c r="A79" s="1"/>
      <c r="B79" s="142" t="s">
        <v>148</v>
      </c>
      <c r="C79" s="266">
        <v>6.6814101434362154</v>
      </c>
      <c r="D79" s="267">
        <v>-0.2257334769053605</v>
      </c>
      <c r="E79" s="266" t="s">
        <v>527</v>
      </c>
      <c r="F79" s="267" t="str">
        <f t="shared" si="17"/>
        <v>-</v>
      </c>
      <c r="G79" s="266">
        <v>3.7326619125067766</v>
      </c>
      <c r="H79" s="267" t="str">
        <f t="shared" si="15"/>
        <v>-</v>
      </c>
      <c r="I79" s="266">
        <v>6.2230944569339179</v>
      </c>
      <c r="J79" s="267">
        <f t="shared" si="16"/>
        <v>2.4904325444271413</v>
      </c>
      <c r="K79" s="266">
        <v>6.4161552608653567</v>
      </c>
      <c r="L79" s="267">
        <f t="shared" si="18"/>
        <v>0.19306080393143876</v>
      </c>
      <c r="M79" s="267">
        <f t="shared" si="19"/>
        <v>-0.26525488257085872</v>
      </c>
    </row>
    <row r="80" spans="1:14" x14ac:dyDescent="0.25">
      <c r="A80" s="1"/>
      <c r="B80" s="142" t="s">
        <v>150</v>
      </c>
      <c r="C80" s="266">
        <v>6.807927189841843</v>
      </c>
      <c r="D80" s="267">
        <v>-0.10457507680064637</v>
      </c>
      <c r="E80" s="266" t="s">
        <v>527</v>
      </c>
      <c r="F80" s="267" t="str">
        <f t="shared" si="17"/>
        <v>-</v>
      </c>
      <c r="G80" s="266">
        <v>4.5988753202675277</v>
      </c>
      <c r="H80" s="267" t="str">
        <f t="shared" si="15"/>
        <v>-</v>
      </c>
      <c r="I80" s="266">
        <v>6.4567008575752478</v>
      </c>
      <c r="J80" s="267">
        <f t="shared" si="16"/>
        <v>1.8578255373077202</v>
      </c>
      <c r="K80" s="266">
        <v>6.4889877631524122</v>
      </c>
      <c r="L80" s="267">
        <f t="shared" si="18"/>
        <v>3.2286905577164404E-2</v>
      </c>
      <c r="M80" s="267">
        <f t="shared" si="19"/>
        <v>-0.31893942668943076</v>
      </c>
    </row>
    <row r="81" spans="1:14" x14ac:dyDescent="0.25">
      <c r="A81" s="1"/>
      <c r="B81" s="142" t="s">
        <v>152</v>
      </c>
      <c r="C81" s="266">
        <v>7.0683603219237856</v>
      </c>
      <c r="D81" s="267">
        <v>-0.12911729959321772</v>
      </c>
      <c r="E81" s="266" t="s">
        <v>527</v>
      </c>
      <c r="F81" s="267" t="str">
        <f t="shared" si="17"/>
        <v>-</v>
      </c>
      <c r="G81" s="266">
        <v>5.3795045651043072</v>
      </c>
      <c r="H81" s="267" t="str">
        <f t="shared" si="15"/>
        <v>-</v>
      </c>
      <c r="I81" s="266">
        <v>6.5296760940537766</v>
      </c>
      <c r="J81" s="267">
        <f t="shared" si="16"/>
        <v>1.1501715289494694</v>
      </c>
      <c r="K81" s="266">
        <v>6.7601027479825184</v>
      </c>
      <c r="L81" s="267">
        <f t="shared" si="18"/>
        <v>0.23042665392874184</v>
      </c>
      <c r="M81" s="267">
        <f t="shared" si="19"/>
        <v>-0.30825757394126718</v>
      </c>
    </row>
    <row r="82" spans="1:14" x14ac:dyDescent="0.25">
      <c r="A82" s="1"/>
      <c r="B82" s="142" t="s">
        <v>154</v>
      </c>
      <c r="C82" s="266">
        <v>7.1200484601038836</v>
      </c>
      <c r="D82" s="267">
        <v>-0.18057920900962898</v>
      </c>
      <c r="E82" s="266" t="s">
        <v>527</v>
      </c>
      <c r="F82" s="267" t="str">
        <f t="shared" si="17"/>
        <v>-</v>
      </c>
      <c r="G82" s="266">
        <v>6.0021412529468385</v>
      </c>
      <c r="H82" s="267" t="str">
        <f t="shared" si="15"/>
        <v>-</v>
      </c>
      <c r="I82" s="266">
        <v>7.0179269348685906</v>
      </c>
      <c r="J82" s="267">
        <f t="shared" si="16"/>
        <v>1.0157856819217521</v>
      </c>
      <c r="K82" s="266">
        <v>7.0316183356998891</v>
      </c>
      <c r="L82" s="267">
        <f t="shared" si="18"/>
        <v>1.3691400831298495E-2</v>
      </c>
      <c r="M82" s="267">
        <f t="shared" si="19"/>
        <v>-8.8430124403994448E-2</v>
      </c>
    </row>
    <row r="83" spans="1:14" x14ac:dyDescent="0.25">
      <c r="A83" s="1"/>
      <c r="B83" s="142" t="s">
        <v>156</v>
      </c>
      <c r="C83" s="266">
        <v>7.2558388557754823</v>
      </c>
      <c r="D83" s="267">
        <v>-0.10906388447062643</v>
      </c>
      <c r="E83" s="266" t="s">
        <v>527</v>
      </c>
      <c r="F83" s="267" t="str">
        <f t="shared" si="17"/>
        <v>-</v>
      </c>
      <c r="G83" s="266">
        <v>6.2980528353450236</v>
      </c>
      <c r="H83" s="267" t="str">
        <f t="shared" si="15"/>
        <v>-</v>
      </c>
      <c r="I83" s="266">
        <v>6.6713561027705328</v>
      </c>
      <c r="J83" s="267">
        <f t="shared" si="16"/>
        <v>0.37330326742550923</v>
      </c>
      <c r="K83" s="266"/>
      <c r="L83" s="267"/>
      <c r="M83" s="267"/>
    </row>
    <row r="84" spans="1:14" x14ac:dyDescent="0.25">
      <c r="A84" s="1"/>
      <c r="B84" s="142" t="s">
        <v>158</v>
      </c>
      <c r="C84" s="266">
        <v>6.6791719100846345</v>
      </c>
      <c r="D84" s="267">
        <v>-0.24584856493584084</v>
      </c>
      <c r="E84" s="266" t="s">
        <v>527</v>
      </c>
      <c r="F84" s="267" t="str">
        <f t="shared" si="17"/>
        <v>-</v>
      </c>
      <c r="G84" s="266">
        <v>6.2808029468033464</v>
      </c>
      <c r="H84" s="267" t="str">
        <f t="shared" si="15"/>
        <v>-</v>
      </c>
      <c r="I84" s="266">
        <v>6.510687055496776</v>
      </c>
      <c r="J84" s="267">
        <f t="shared" si="16"/>
        <v>0.22988410869342957</v>
      </c>
      <c r="K84" s="266"/>
      <c r="L84" s="267"/>
      <c r="M84" s="267"/>
    </row>
    <row r="85" spans="1:14" x14ac:dyDescent="0.25">
      <c r="A85" s="1"/>
      <c r="B85" s="142" t="s">
        <v>160</v>
      </c>
      <c r="C85" s="266">
        <v>6.8747346991813574</v>
      </c>
      <c r="D85" s="267">
        <v>-0.28868714666333872</v>
      </c>
      <c r="E85" s="266" t="s">
        <v>527</v>
      </c>
      <c r="F85" s="267" t="str">
        <f t="shared" si="17"/>
        <v>-</v>
      </c>
      <c r="G85" s="266">
        <v>6.5983872807728563</v>
      </c>
      <c r="H85" s="267" t="str">
        <f t="shared" si="15"/>
        <v>-</v>
      </c>
      <c r="I85" s="266">
        <v>6.6784048449293367</v>
      </c>
      <c r="J85" s="267">
        <f t="shared" si="16"/>
        <v>8.0017564156480425E-2</v>
      </c>
      <c r="K85" s="266"/>
      <c r="L85" s="267"/>
      <c r="M85" s="267"/>
    </row>
    <row r="86" spans="1:14" x14ac:dyDescent="0.25">
      <c r="A86" s="1"/>
      <c r="B86" s="142" t="s">
        <v>162</v>
      </c>
      <c r="C86" s="266">
        <v>7.109306703422237</v>
      </c>
      <c r="D86" s="267">
        <v>-3.6493813243379414E-2</v>
      </c>
      <c r="E86" s="266" t="s">
        <v>527</v>
      </c>
      <c r="F86" s="267" t="str">
        <f t="shared" si="17"/>
        <v>-</v>
      </c>
      <c r="G86" s="266">
        <v>6.5389806904309165</v>
      </c>
      <c r="H86" s="267" t="str">
        <f t="shared" si="15"/>
        <v>-</v>
      </c>
      <c r="I86" s="266">
        <v>6.651729759278421</v>
      </c>
      <c r="J86" s="267">
        <f t="shared" si="16"/>
        <v>0.11274906884750457</v>
      </c>
      <c r="K86" s="266"/>
      <c r="L86" s="267"/>
      <c r="M86" s="267"/>
    </row>
    <row r="87" spans="1:14" ht="15.75" x14ac:dyDescent="0.25">
      <c r="B87" s="145" t="s">
        <v>122</v>
      </c>
      <c r="C87" s="268">
        <v>7.007888740078565</v>
      </c>
      <c r="D87" s="269">
        <v>-0.13679491249225251</v>
      </c>
      <c r="E87" s="268" t="s">
        <v>527</v>
      </c>
      <c r="F87" s="269" t="str">
        <f t="shared" si="17"/>
        <v>-</v>
      </c>
      <c r="G87" s="268">
        <v>5.8008992307566976</v>
      </c>
      <c r="H87" s="269" t="str">
        <f t="shared" si="15"/>
        <v>-</v>
      </c>
      <c r="I87" s="268">
        <v>6.5553019870325064</v>
      </c>
      <c r="J87" s="269">
        <f t="shared" si="16"/>
        <v>0.75440275627580888</v>
      </c>
      <c r="K87" s="268">
        <v>6.671400952857403</v>
      </c>
      <c r="L87" s="269">
        <v>0.15430541726623215</v>
      </c>
      <c r="M87" s="269">
        <v>-0.35474002268253457</v>
      </c>
    </row>
    <row r="88" spans="1:14" ht="6" customHeight="1" x14ac:dyDescent="0.25"/>
    <row r="89" spans="1:14" x14ac:dyDescent="0.25">
      <c r="B89" s="49" t="s">
        <v>108</v>
      </c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</row>
    <row r="90" spans="1:14" ht="15.75" x14ac:dyDescent="0.25">
      <c r="I90" s="269"/>
    </row>
    <row r="92" spans="1:14" ht="48.75" customHeight="1" thickBot="1" x14ac:dyDescent="0.3">
      <c r="B92" s="322" t="s">
        <v>455</v>
      </c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1" t="s">
        <v>176</v>
      </c>
    </row>
    <row r="93" spans="1:14" ht="10.5" customHeight="1" thickBot="1" x14ac:dyDescent="0.3">
      <c r="B93" s="135"/>
      <c r="C93" s="264"/>
      <c r="D93" s="264"/>
      <c r="E93" s="264"/>
      <c r="F93" s="264"/>
      <c r="G93" s="264"/>
      <c r="H93" s="264"/>
      <c r="I93" s="264"/>
      <c r="J93" s="264"/>
      <c r="K93" s="94"/>
      <c r="L93" s="94"/>
      <c r="N93" s="1" t="s">
        <v>177</v>
      </c>
    </row>
    <row r="94" spans="1:14" ht="22.5" thickTop="1" thickBot="1" x14ac:dyDescent="0.3">
      <c r="B94" s="13"/>
      <c r="C94" s="349" t="s">
        <v>112</v>
      </c>
      <c r="D94" s="350"/>
      <c r="E94" s="350"/>
      <c r="F94" s="350"/>
      <c r="G94" s="350"/>
      <c r="H94" s="350"/>
      <c r="I94" s="350"/>
      <c r="J94" s="350"/>
      <c r="K94" s="350"/>
      <c r="L94" s="350"/>
      <c r="M94" s="351"/>
    </row>
    <row r="95" spans="1:14" ht="22.5" thickTop="1" thickBot="1" x14ac:dyDescent="0.3">
      <c r="B95" s="13"/>
      <c r="C95" s="335">
        <v>2019</v>
      </c>
      <c r="D95" s="336"/>
      <c r="E95" s="337" t="s">
        <v>250</v>
      </c>
      <c r="F95" s="336"/>
      <c r="G95" s="337" t="s">
        <v>249</v>
      </c>
      <c r="H95" s="336"/>
      <c r="I95" s="337">
        <v>2022</v>
      </c>
      <c r="J95" s="336"/>
      <c r="K95" s="337">
        <v>2023</v>
      </c>
      <c r="L95" s="338"/>
      <c r="M95" s="339"/>
    </row>
    <row r="96" spans="1:14" ht="16.5" thickTop="1" thickBot="1" x14ac:dyDescent="0.3">
      <c r="B96" s="16"/>
      <c r="C96" s="138" t="s">
        <v>136</v>
      </c>
      <c r="D96" s="139" t="str">
        <f>CONCATENATE("def ",RIGHT(C95,2),"/",RIGHT(C95-1,2))</f>
        <v>def 19/18</v>
      </c>
      <c r="E96" s="140" t="s">
        <v>136</v>
      </c>
      <c r="F96" s="139" t="str">
        <f>CONCATENATE("def ",RIGHT(E95,2),"/",RIGHT(C95,2))</f>
        <v>def 20/19</v>
      </c>
      <c r="G96" s="140" t="s">
        <v>136</v>
      </c>
      <c r="H96" s="139" t="str">
        <f>CONCATENATE("def ",RIGHT(G95,2),"/",RIGHT(E95,2))</f>
        <v>def 21/20</v>
      </c>
      <c r="I96" s="140" t="s">
        <v>136</v>
      </c>
      <c r="J96" s="139" t="str">
        <f>CONCATENATE("def ",RIGHT(I95,2),"/",RIGHT(G95,2))</f>
        <v>def 22/21</v>
      </c>
      <c r="K96" s="140" t="s">
        <v>136</v>
      </c>
      <c r="L96" s="139" t="str">
        <f>CONCATENATE("def ",RIGHT(K95,2),"/",RIGHT(I95,2))</f>
        <v>def 23/22</v>
      </c>
      <c r="M96" s="139" t="str">
        <f>CONCATENATE("def ",RIGHT(K95,2),"/",RIGHT(C95,2))</f>
        <v>def 23/19</v>
      </c>
    </row>
    <row r="97" spans="2:13" x14ac:dyDescent="0.25">
      <c r="B97" s="142" t="s">
        <v>140</v>
      </c>
      <c r="C97" s="266">
        <v>7.6139094471049198</v>
      </c>
      <c r="D97" s="267">
        <v>-0.29558708992225124</v>
      </c>
      <c r="E97" s="266">
        <v>7.9089724242008508</v>
      </c>
      <c r="F97" s="267">
        <f>IFERROR(E97-C97,"-")</f>
        <v>0.29506297709593099</v>
      </c>
      <c r="G97" s="266">
        <v>5.7149746192893405</v>
      </c>
      <c r="H97" s="267">
        <f t="shared" ref="H97:H109" si="20">IFERROR(G97-E97,"-")</f>
        <v>-2.1939978049115103</v>
      </c>
      <c r="I97" s="266">
        <v>7.5691720415953663</v>
      </c>
      <c r="J97" s="267">
        <f t="shared" ref="J97:J109" si="21">IFERROR(I97-G97,"-")</f>
        <v>1.8541974223060258</v>
      </c>
      <c r="K97" s="266">
        <v>6.7768863460380278</v>
      </c>
      <c r="L97" s="267">
        <f>IFERROR(K97-I97,"-")</f>
        <v>-0.79228569555733852</v>
      </c>
      <c r="M97" s="267">
        <f>IFERROR(K97-C97,"-")</f>
        <v>-0.83702310106689204</v>
      </c>
    </row>
    <row r="98" spans="2:13" x14ac:dyDescent="0.25">
      <c r="B98" s="142" t="s">
        <v>142</v>
      </c>
      <c r="C98" s="266">
        <v>7.2424242424242422</v>
      </c>
      <c r="D98" s="267">
        <v>-0.23866652642260089</v>
      </c>
      <c r="E98" s="266">
        <v>7.1051263080012683</v>
      </c>
      <c r="F98" s="267">
        <f t="shared" ref="F98:F109" si="22">IFERROR(E98-C98,"-")</f>
        <v>-0.13729793442297389</v>
      </c>
      <c r="G98" s="266">
        <v>4.0234778701415408</v>
      </c>
      <c r="H98" s="267">
        <f t="shared" si="20"/>
        <v>-3.0816484378597275</v>
      </c>
      <c r="I98" s="266">
        <v>6.2444241829148552</v>
      </c>
      <c r="J98" s="267">
        <f t="shared" si="21"/>
        <v>2.2209463127733144</v>
      </c>
      <c r="K98" s="266">
        <v>6.0636924803591468</v>
      </c>
      <c r="L98" s="267">
        <f t="shared" ref="L98:L104" si="23">IFERROR(K98-I98,"-")</f>
        <v>-0.18073170255570847</v>
      </c>
      <c r="M98" s="267">
        <f t="shared" ref="M98:M104" si="24">IFERROR(K98-C98,"-")</f>
        <v>-1.1787317620650954</v>
      </c>
    </row>
    <row r="99" spans="2:13" x14ac:dyDescent="0.25">
      <c r="B99" s="142" t="s">
        <v>144</v>
      </c>
      <c r="C99" s="266">
        <v>6.5175238962221211</v>
      </c>
      <c r="D99" s="267">
        <v>-0.14907259769198777</v>
      </c>
      <c r="E99" s="266">
        <v>8.572024605509494</v>
      </c>
      <c r="F99" s="267">
        <f t="shared" si="22"/>
        <v>2.0545007092873728</v>
      </c>
      <c r="G99" s="266">
        <v>4.2537805187125119</v>
      </c>
      <c r="H99" s="267">
        <f t="shared" si="20"/>
        <v>-4.318244086796982</v>
      </c>
      <c r="I99" s="266">
        <v>5.833574556520448</v>
      </c>
      <c r="J99" s="267">
        <f t="shared" si="21"/>
        <v>1.579794037807936</v>
      </c>
      <c r="K99" s="266">
        <v>5.641891642353289</v>
      </c>
      <c r="L99" s="267">
        <f t="shared" si="23"/>
        <v>-0.19168291416715899</v>
      </c>
      <c r="M99" s="267">
        <f t="shared" si="24"/>
        <v>-0.87563225386883214</v>
      </c>
    </row>
    <row r="100" spans="2:13" x14ac:dyDescent="0.25">
      <c r="B100" s="142" t="s">
        <v>146</v>
      </c>
      <c r="C100" s="266">
        <v>6.5850013110742065</v>
      </c>
      <c r="D100" s="267">
        <v>0.16410541042160531</v>
      </c>
      <c r="E100" s="266" t="s">
        <v>527</v>
      </c>
      <c r="F100" s="267" t="str">
        <f t="shared" si="22"/>
        <v>-</v>
      </c>
      <c r="G100" s="266">
        <v>5.1177991519288444</v>
      </c>
      <c r="H100" s="267" t="str">
        <f t="shared" si="20"/>
        <v>-</v>
      </c>
      <c r="I100" s="266">
        <v>6.011346908734053</v>
      </c>
      <c r="J100" s="267">
        <f t="shared" si="21"/>
        <v>0.89354775680520859</v>
      </c>
      <c r="K100" s="266">
        <v>5.2451987573254257</v>
      </c>
      <c r="L100" s="267">
        <f t="shared" si="23"/>
        <v>-0.76614815140862724</v>
      </c>
      <c r="M100" s="267">
        <f t="shared" si="24"/>
        <v>-1.3398025537487808</v>
      </c>
    </row>
    <row r="101" spans="2:13" x14ac:dyDescent="0.25">
      <c r="B101" s="142" t="s">
        <v>148</v>
      </c>
      <c r="C101" s="266">
        <v>6.2395093044105749</v>
      </c>
      <c r="D101" s="267">
        <v>5.9008953697458288E-2</v>
      </c>
      <c r="E101" s="266" t="s">
        <v>527</v>
      </c>
      <c r="F101" s="267" t="str">
        <f t="shared" si="22"/>
        <v>-</v>
      </c>
      <c r="G101" s="266">
        <v>3.8978996499416572</v>
      </c>
      <c r="H101" s="267" t="str">
        <f t="shared" si="20"/>
        <v>-</v>
      </c>
      <c r="I101" s="266">
        <v>5.9001814448741827</v>
      </c>
      <c r="J101" s="267">
        <f t="shared" si="21"/>
        <v>2.0022817949325256</v>
      </c>
      <c r="K101" s="266">
        <v>5.4689281831695249</v>
      </c>
      <c r="L101" s="267">
        <f t="shared" si="23"/>
        <v>-0.43125326170465783</v>
      </c>
      <c r="M101" s="267">
        <f t="shared" si="24"/>
        <v>-0.77058112124105005</v>
      </c>
    </row>
    <row r="102" spans="2:13" x14ac:dyDescent="0.25">
      <c r="B102" s="142" t="s">
        <v>150</v>
      </c>
      <c r="C102" s="266">
        <v>6.8541542385781584</v>
      </c>
      <c r="D102" s="267">
        <v>0.25910855672640842</v>
      </c>
      <c r="E102" s="266" t="s">
        <v>527</v>
      </c>
      <c r="F102" s="267" t="str">
        <f t="shared" si="22"/>
        <v>-</v>
      </c>
      <c r="G102" s="266">
        <v>3.9171971115271464</v>
      </c>
      <c r="H102" s="267" t="str">
        <f t="shared" si="20"/>
        <v>-</v>
      </c>
      <c r="I102" s="266">
        <v>6.3596879311165022</v>
      </c>
      <c r="J102" s="267">
        <f t="shared" si="21"/>
        <v>2.4424908195893558</v>
      </c>
      <c r="K102" s="266">
        <v>5.6943381790359604</v>
      </c>
      <c r="L102" s="267">
        <f t="shared" si="23"/>
        <v>-0.66534975208054181</v>
      </c>
      <c r="M102" s="267">
        <f t="shared" si="24"/>
        <v>-1.159816059542198</v>
      </c>
    </row>
    <row r="103" spans="2:13" x14ac:dyDescent="0.25">
      <c r="B103" s="142" t="s">
        <v>152</v>
      </c>
      <c r="C103" s="266">
        <v>7.5883063234826817</v>
      </c>
      <c r="D103" s="267">
        <v>0.60701015955606774</v>
      </c>
      <c r="E103" s="266" t="s">
        <v>527</v>
      </c>
      <c r="F103" s="267" t="str">
        <f t="shared" si="22"/>
        <v>-</v>
      </c>
      <c r="G103" s="266">
        <v>5.3867915820564889</v>
      </c>
      <c r="H103" s="267" t="str">
        <f t="shared" si="20"/>
        <v>-</v>
      </c>
      <c r="I103" s="266">
        <v>6.3388712639839708</v>
      </c>
      <c r="J103" s="267">
        <f t="shared" si="21"/>
        <v>0.95207968192748194</v>
      </c>
      <c r="K103" s="266">
        <v>6.12056383708601</v>
      </c>
      <c r="L103" s="267">
        <f t="shared" si="23"/>
        <v>-0.21830742689796079</v>
      </c>
      <c r="M103" s="267">
        <f t="shared" si="24"/>
        <v>-1.4677424863966717</v>
      </c>
    </row>
    <row r="104" spans="2:13" x14ac:dyDescent="0.25">
      <c r="B104" s="142" t="s">
        <v>154</v>
      </c>
      <c r="C104" s="266">
        <v>7.1563380281690137</v>
      </c>
      <c r="D104" s="267">
        <v>1.4425266379048729E-2</v>
      </c>
      <c r="E104" s="266" t="s">
        <v>527</v>
      </c>
      <c r="F104" s="267" t="str">
        <f t="shared" si="22"/>
        <v>-</v>
      </c>
      <c r="G104" s="266">
        <v>5.6430768265126785</v>
      </c>
      <c r="H104" s="267" t="str">
        <f t="shared" si="20"/>
        <v>-</v>
      </c>
      <c r="I104" s="266">
        <v>6.8531015205281207</v>
      </c>
      <c r="J104" s="267">
        <f t="shared" si="21"/>
        <v>1.2100246940154422</v>
      </c>
      <c r="K104" s="266">
        <v>7.8684811873571796</v>
      </c>
      <c r="L104" s="267">
        <f t="shared" si="23"/>
        <v>1.0153796668290589</v>
      </c>
      <c r="M104" s="267">
        <f t="shared" si="24"/>
        <v>0.71214315918816595</v>
      </c>
    </row>
    <row r="105" spans="2:13" x14ac:dyDescent="0.25">
      <c r="B105" s="142" t="s">
        <v>156</v>
      </c>
      <c r="C105" s="266">
        <v>7.1567145434201809</v>
      </c>
      <c r="D105" s="267">
        <v>0.11863631071525571</v>
      </c>
      <c r="E105" s="266" t="s">
        <v>527</v>
      </c>
      <c r="F105" s="267" t="str">
        <f t="shared" si="22"/>
        <v>-</v>
      </c>
      <c r="G105" s="266">
        <v>5.8947206213209231</v>
      </c>
      <c r="H105" s="267" t="str">
        <f t="shared" si="20"/>
        <v>-</v>
      </c>
      <c r="I105" s="266">
        <v>6.4406605219221005</v>
      </c>
      <c r="J105" s="267">
        <f t="shared" si="21"/>
        <v>0.54593990060117736</v>
      </c>
      <c r="K105" s="266"/>
      <c r="L105" s="267"/>
      <c r="M105" s="267"/>
    </row>
    <row r="106" spans="2:13" x14ac:dyDescent="0.25">
      <c r="B106" s="142" t="s">
        <v>158</v>
      </c>
      <c r="C106" s="266">
        <v>6.6196104684002428</v>
      </c>
      <c r="D106" s="267">
        <v>2.4670467657218254E-2</v>
      </c>
      <c r="E106" s="266" t="s">
        <v>527</v>
      </c>
      <c r="F106" s="267" t="str">
        <f t="shared" si="22"/>
        <v>-</v>
      </c>
      <c r="G106" s="266">
        <v>5.9712718026497749</v>
      </c>
      <c r="H106" s="267" t="str">
        <f t="shared" si="20"/>
        <v>-</v>
      </c>
      <c r="I106" s="266">
        <v>6.4737643872714958</v>
      </c>
      <c r="J106" s="267">
        <f t="shared" si="21"/>
        <v>0.50249258462172097</v>
      </c>
      <c r="K106" s="266"/>
      <c r="L106" s="267"/>
      <c r="M106" s="267"/>
    </row>
    <row r="107" spans="2:13" x14ac:dyDescent="0.25">
      <c r="B107" s="142" t="s">
        <v>160</v>
      </c>
      <c r="C107" s="266">
        <v>6.8819609125848391</v>
      </c>
      <c r="D107" s="267">
        <v>-7.7683603674502777E-2</v>
      </c>
      <c r="E107" s="266" t="s">
        <v>527</v>
      </c>
      <c r="F107" s="267" t="str">
        <f t="shared" si="22"/>
        <v>-</v>
      </c>
      <c r="G107" s="266">
        <v>6.3119742067728577</v>
      </c>
      <c r="H107" s="267" t="str">
        <f t="shared" si="20"/>
        <v>-</v>
      </c>
      <c r="I107" s="266">
        <v>6.5484989447387694</v>
      </c>
      <c r="J107" s="267">
        <f t="shared" si="21"/>
        <v>0.23652473796591167</v>
      </c>
      <c r="K107" s="266"/>
      <c r="L107" s="267"/>
      <c r="M107" s="267"/>
    </row>
    <row r="108" spans="2:13" x14ac:dyDescent="0.25">
      <c r="B108" s="142" t="s">
        <v>162</v>
      </c>
      <c r="C108" s="266">
        <v>7.1815923566878981</v>
      </c>
      <c r="D108" s="267">
        <v>0.5210420784020604</v>
      </c>
      <c r="E108" s="266" t="s">
        <v>527</v>
      </c>
      <c r="F108" s="267" t="str">
        <f t="shared" si="22"/>
        <v>-</v>
      </c>
      <c r="G108" s="266">
        <v>6.625192297490849</v>
      </c>
      <c r="H108" s="267" t="str">
        <f t="shared" si="20"/>
        <v>-</v>
      </c>
      <c r="I108" s="266">
        <v>6.3800216027585064</v>
      </c>
      <c r="J108" s="267">
        <f t="shared" si="21"/>
        <v>-0.24517069473234265</v>
      </c>
      <c r="K108" s="266"/>
      <c r="L108" s="267"/>
      <c r="M108" s="267"/>
    </row>
    <row r="109" spans="2:13" ht="15.75" x14ac:dyDescent="0.25">
      <c r="B109" s="145" t="s">
        <v>122</v>
      </c>
      <c r="C109" s="268">
        <v>6.963512262677793</v>
      </c>
      <c r="D109" s="269">
        <v>8.7536215830939845E-2</v>
      </c>
      <c r="E109" s="268" t="s">
        <v>527</v>
      </c>
      <c r="F109" s="269" t="str">
        <f t="shared" si="22"/>
        <v>-</v>
      </c>
      <c r="G109" s="268">
        <v>5.6122158202378385</v>
      </c>
      <c r="H109" s="269" t="str">
        <f t="shared" si="20"/>
        <v>-</v>
      </c>
      <c r="I109" s="268">
        <v>6.3776268269181262</v>
      </c>
      <c r="J109" s="269">
        <f t="shared" si="21"/>
        <v>0.76541100668028772</v>
      </c>
      <c r="K109" s="268">
        <v>6.0719968740600976</v>
      </c>
      <c r="L109" s="269">
        <v>-0.26278424186765115</v>
      </c>
      <c r="M109" s="269">
        <v>-0.89599503078484233</v>
      </c>
    </row>
    <row r="110" spans="2:13" ht="6" customHeight="1" x14ac:dyDescent="0.25"/>
    <row r="111" spans="2:13" x14ac:dyDescent="0.25">
      <c r="B111" s="49" t="s">
        <v>108</v>
      </c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</row>
    <row r="112" spans="2:13" ht="15.75" x14ac:dyDescent="0.25">
      <c r="I112" s="269"/>
    </row>
    <row r="114" spans="1:14" ht="48.75" customHeight="1" thickBot="1" x14ac:dyDescent="0.3">
      <c r="B114" s="322" t="s">
        <v>456</v>
      </c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1" t="s">
        <v>181</v>
      </c>
    </row>
    <row r="115" spans="1:14" ht="10.5" customHeight="1" thickBot="1" x14ac:dyDescent="0.3">
      <c r="B115" s="135"/>
      <c r="C115" s="264"/>
      <c r="D115" s="264"/>
      <c r="E115" s="264"/>
      <c r="F115" s="264"/>
      <c r="G115" s="264"/>
      <c r="H115" s="264"/>
      <c r="I115" s="264"/>
      <c r="J115" s="264"/>
      <c r="K115" s="94"/>
      <c r="L115" s="94"/>
      <c r="N115" s="1" t="s">
        <v>182</v>
      </c>
    </row>
    <row r="116" spans="1:14" ht="22.5" thickTop="1" thickBot="1" x14ac:dyDescent="0.3">
      <c r="B116" s="13"/>
      <c r="C116" s="349" t="s">
        <v>113</v>
      </c>
      <c r="D116" s="350"/>
      <c r="E116" s="350"/>
      <c r="F116" s="350"/>
      <c r="G116" s="350"/>
      <c r="H116" s="350"/>
      <c r="I116" s="350"/>
      <c r="J116" s="350"/>
      <c r="K116" s="350"/>
      <c r="L116" s="350"/>
      <c r="M116" s="351"/>
    </row>
    <row r="117" spans="1:14" ht="22.5" thickTop="1" thickBot="1" x14ac:dyDescent="0.3">
      <c r="B117" s="13"/>
      <c r="C117" s="335">
        <v>2019</v>
      </c>
      <c r="D117" s="336"/>
      <c r="E117" s="337" t="s">
        <v>250</v>
      </c>
      <c r="F117" s="336"/>
      <c r="G117" s="337" t="s">
        <v>249</v>
      </c>
      <c r="H117" s="336"/>
      <c r="I117" s="337">
        <v>2022</v>
      </c>
      <c r="J117" s="336"/>
      <c r="K117" s="337">
        <v>2023</v>
      </c>
      <c r="L117" s="338"/>
      <c r="M117" s="339"/>
    </row>
    <row r="118" spans="1:14" ht="16.5" thickTop="1" thickBot="1" x14ac:dyDescent="0.3">
      <c r="B118" s="16"/>
      <c r="C118" s="138" t="s">
        <v>136</v>
      </c>
      <c r="D118" s="139" t="str">
        <f>CONCATENATE("def ",RIGHT(C117,2),"/",RIGHT(C117-1,2))</f>
        <v>def 19/18</v>
      </c>
      <c r="E118" s="140" t="s">
        <v>136</v>
      </c>
      <c r="F118" s="139" t="str">
        <f>CONCATENATE("def ",RIGHT(E117,2),"/",RIGHT(C117,2))</f>
        <v>def 20/19</v>
      </c>
      <c r="G118" s="140" t="s">
        <v>136</v>
      </c>
      <c r="H118" s="139" t="str">
        <f>CONCATENATE("def ",RIGHT(G117,2),"/",RIGHT(E117,2))</f>
        <v>def 21/20</v>
      </c>
      <c r="I118" s="140" t="s">
        <v>136</v>
      </c>
      <c r="J118" s="139" t="str">
        <f>CONCATENATE("def ",RIGHT(I117,2),"/",RIGHT(G117,2))</f>
        <v>def 22/21</v>
      </c>
      <c r="K118" s="140" t="s">
        <v>136</v>
      </c>
      <c r="L118" s="139" t="str">
        <f>CONCATENATE("def ",RIGHT(K117,2),"/",RIGHT(I117,2))</f>
        <v>def 23/22</v>
      </c>
      <c r="M118" s="139" t="str">
        <f>CONCATENATE("def ",RIGHT(K117,2),"/",RIGHT(C117,2))</f>
        <v>def 23/19</v>
      </c>
    </row>
    <row r="119" spans="1:14" x14ac:dyDescent="0.25">
      <c r="B119" s="142" t="s">
        <v>140</v>
      </c>
      <c r="C119" s="266">
        <v>4.2139253279515643</v>
      </c>
      <c r="D119" s="267">
        <v>0.11751193595991527</v>
      </c>
      <c r="E119" s="266">
        <v>3.5411142959512718</v>
      </c>
      <c r="F119" s="267">
        <f>IFERROR(E119-C119,"-")</f>
        <v>-0.67281103200029246</v>
      </c>
      <c r="G119" s="266">
        <v>3.5403050108932463</v>
      </c>
      <c r="H119" s="267">
        <f t="shared" ref="H119:H131" si="25">IFERROR(G119-E119,"-")</f>
        <v>-8.0928505802546624E-4</v>
      </c>
      <c r="I119" s="266">
        <v>5.0260350750316398</v>
      </c>
      <c r="J119" s="267">
        <f t="shared" ref="J119:J131" si="26">IFERROR(I119-G119,"-")</f>
        <v>1.4857300641383935</v>
      </c>
      <c r="K119" s="266">
        <v>4.2979510244877561</v>
      </c>
      <c r="L119" s="267">
        <f>IFERROR(K119-I119,"-")</f>
        <v>-0.7280840505438837</v>
      </c>
      <c r="M119" s="267">
        <f>IFERROR(K119-C119,"-")</f>
        <v>8.4025696536191852E-2</v>
      </c>
    </row>
    <row r="120" spans="1:14" x14ac:dyDescent="0.25">
      <c r="B120" s="142" t="s">
        <v>142</v>
      </c>
      <c r="C120" s="266">
        <v>3.950098097756547</v>
      </c>
      <c r="D120" s="267">
        <v>-5.8973632201258841E-2</v>
      </c>
      <c r="E120" s="266">
        <v>3.6302521008403361</v>
      </c>
      <c r="F120" s="267">
        <f t="shared" ref="F120:F131" si="27">IFERROR(E120-C120,"-")</f>
        <v>-0.31984599691621085</v>
      </c>
      <c r="G120" s="266">
        <v>5.1706586826347305</v>
      </c>
      <c r="H120" s="267">
        <f t="shared" si="25"/>
        <v>1.5404065817943944</v>
      </c>
      <c r="I120" s="266">
        <v>4.6841175525935439</v>
      </c>
      <c r="J120" s="267">
        <f t="shared" si="26"/>
        <v>-0.4865411300411866</v>
      </c>
      <c r="K120" s="266">
        <v>4.195622895622896</v>
      </c>
      <c r="L120" s="267">
        <f t="shared" ref="L120:L126" si="28">IFERROR(K120-I120,"-")</f>
        <v>-0.48849465697064787</v>
      </c>
      <c r="M120" s="267">
        <f t="shared" ref="M120:M126" si="29">IFERROR(K120-C120,"-")</f>
        <v>0.24552479786634906</v>
      </c>
    </row>
    <row r="121" spans="1:14" x14ac:dyDescent="0.25">
      <c r="B121" s="142" t="s">
        <v>144</v>
      </c>
      <c r="C121" s="266">
        <v>3.7562519537355423</v>
      </c>
      <c r="D121" s="267">
        <v>-2.4819182813926144E-2</v>
      </c>
      <c r="E121" s="266">
        <v>4.0360441540887591</v>
      </c>
      <c r="F121" s="267">
        <f t="shared" si="27"/>
        <v>0.27979220035321672</v>
      </c>
      <c r="G121" s="266">
        <v>3.3529411764705883</v>
      </c>
      <c r="H121" s="267">
        <f t="shared" si="25"/>
        <v>-0.68310297761817074</v>
      </c>
      <c r="I121" s="266">
        <v>4.5171742455847586</v>
      </c>
      <c r="J121" s="267">
        <f t="shared" si="26"/>
        <v>1.1642330691141702</v>
      </c>
      <c r="K121" s="266">
        <v>3.8814729574223246</v>
      </c>
      <c r="L121" s="267">
        <f t="shared" si="28"/>
        <v>-0.63570128816243399</v>
      </c>
      <c r="M121" s="267">
        <f t="shared" si="29"/>
        <v>0.12522100368678224</v>
      </c>
    </row>
    <row r="122" spans="1:14" x14ac:dyDescent="0.25">
      <c r="B122" s="142" t="s">
        <v>146</v>
      </c>
      <c r="C122" s="266">
        <v>3.9601160939986895</v>
      </c>
      <c r="D122" s="267">
        <v>0.18457065372243786</v>
      </c>
      <c r="E122" s="266" t="s">
        <v>527</v>
      </c>
      <c r="F122" s="267" t="str">
        <f t="shared" si="27"/>
        <v>-</v>
      </c>
      <c r="G122" s="266">
        <v>5.157258064516129</v>
      </c>
      <c r="H122" s="267" t="str">
        <f t="shared" si="25"/>
        <v>-</v>
      </c>
      <c r="I122" s="266">
        <v>3.9325288698585701</v>
      </c>
      <c r="J122" s="267">
        <f t="shared" si="26"/>
        <v>-1.2247291946575589</v>
      </c>
      <c r="K122" s="266">
        <v>4.0256130128672005</v>
      </c>
      <c r="L122" s="267">
        <f t="shared" si="28"/>
        <v>9.3084143008630438E-2</v>
      </c>
      <c r="M122" s="267">
        <f t="shared" si="29"/>
        <v>6.5496918868511056E-2</v>
      </c>
    </row>
    <row r="123" spans="1:14" x14ac:dyDescent="0.25">
      <c r="B123" s="142" t="s">
        <v>148</v>
      </c>
      <c r="C123" s="266">
        <v>4.1080357142857142</v>
      </c>
      <c r="D123" s="267">
        <v>0.48492202040625054</v>
      </c>
      <c r="E123" s="266" t="s">
        <v>527</v>
      </c>
      <c r="F123" s="267" t="str">
        <f t="shared" si="27"/>
        <v>-</v>
      </c>
      <c r="G123" s="266">
        <v>3.6032388663967612</v>
      </c>
      <c r="H123" s="267" t="str">
        <f t="shared" si="25"/>
        <v>-</v>
      </c>
      <c r="I123" s="266">
        <v>3.7759703196347032</v>
      </c>
      <c r="J123" s="267">
        <f t="shared" si="26"/>
        <v>0.17273145323794203</v>
      </c>
      <c r="K123" s="266">
        <v>4.0102028422203331</v>
      </c>
      <c r="L123" s="267">
        <f t="shared" si="28"/>
        <v>0.23423252258562988</v>
      </c>
      <c r="M123" s="267">
        <f t="shared" si="29"/>
        <v>-9.783287206538116E-2</v>
      </c>
    </row>
    <row r="124" spans="1:14" x14ac:dyDescent="0.25">
      <c r="B124" s="142" t="s">
        <v>150</v>
      </c>
      <c r="C124" s="266">
        <v>4.9514101257220524</v>
      </c>
      <c r="D124" s="267">
        <v>0.92586938025154364</v>
      </c>
      <c r="E124" s="266" t="s">
        <v>527</v>
      </c>
      <c r="F124" s="267" t="str">
        <f t="shared" si="27"/>
        <v>-</v>
      </c>
      <c r="G124" s="266">
        <v>2.4511873350923481</v>
      </c>
      <c r="H124" s="267" t="str">
        <f t="shared" si="25"/>
        <v>-</v>
      </c>
      <c r="I124" s="266">
        <v>3.541960367070089</v>
      </c>
      <c r="J124" s="267">
        <f t="shared" si="26"/>
        <v>1.0907730319777409</v>
      </c>
      <c r="K124" s="266">
        <v>3.6966684294024326</v>
      </c>
      <c r="L124" s="267">
        <f t="shared" si="28"/>
        <v>0.15470806233234358</v>
      </c>
      <c r="M124" s="267">
        <f t="shared" si="29"/>
        <v>-1.2547416963196198</v>
      </c>
    </row>
    <row r="125" spans="1:14" x14ac:dyDescent="0.25">
      <c r="B125" s="142" t="s">
        <v>152</v>
      </c>
      <c r="C125" s="266">
        <v>3.9579803068468058</v>
      </c>
      <c r="D125" s="267">
        <v>-0.67085803596391713</v>
      </c>
      <c r="E125" s="266" t="s">
        <v>527</v>
      </c>
      <c r="F125" s="267" t="str">
        <f t="shared" si="27"/>
        <v>-</v>
      </c>
      <c r="G125" s="266">
        <v>4.5977588871715609</v>
      </c>
      <c r="H125" s="267" t="str">
        <f t="shared" si="25"/>
        <v>-</v>
      </c>
      <c r="I125" s="266">
        <v>3.865042174320525</v>
      </c>
      <c r="J125" s="267">
        <f t="shared" si="26"/>
        <v>-0.7327167128510359</v>
      </c>
      <c r="K125" s="266">
        <v>4.6039857651245555</v>
      </c>
      <c r="L125" s="267">
        <f t="shared" si="28"/>
        <v>0.73894359080403049</v>
      </c>
      <c r="M125" s="267">
        <f t="shared" si="29"/>
        <v>0.64600545827774969</v>
      </c>
    </row>
    <row r="126" spans="1:14" x14ac:dyDescent="0.25">
      <c r="B126" s="142" t="s">
        <v>154</v>
      </c>
      <c r="C126" s="266">
        <v>3.7350493731277044</v>
      </c>
      <c r="D126" s="267">
        <v>-1.2773323981534648</v>
      </c>
      <c r="E126" s="266" t="s">
        <v>527</v>
      </c>
      <c r="F126" s="267" t="str">
        <f t="shared" si="27"/>
        <v>-</v>
      </c>
      <c r="G126" s="266">
        <v>6.0276155071694104</v>
      </c>
      <c r="H126" s="267" t="str">
        <f t="shared" si="25"/>
        <v>-</v>
      </c>
      <c r="I126" s="266">
        <v>4.4259696016771493</v>
      </c>
      <c r="J126" s="267">
        <f t="shared" si="26"/>
        <v>-1.6016459054922612</v>
      </c>
      <c r="K126" s="266">
        <v>4.7241473770716338</v>
      </c>
      <c r="L126" s="267">
        <f t="shared" si="28"/>
        <v>0.29817777539448453</v>
      </c>
      <c r="M126" s="267">
        <f t="shared" si="29"/>
        <v>0.98909800394392944</v>
      </c>
    </row>
    <row r="127" spans="1:14" x14ac:dyDescent="0.25">
      <c r="B127" s="142" t="s">
        <v>156</v>
      </c>
      <c r="C127" s="266">
        <v>3.6012220428867883</v>
      </c>
      <c r="D127" s="267">
        <v>-0.90518251146297146</v>
      </c>
      <c r="E127" s="266" t="s">
        <v>527</v>
      </c>
      <c r="F127" s="267" t="str">
        <f t="shared" si="27"/>
        <v>-</v>
      </c>
      <c r="G127" s="266">
        <v>4.4753465121563281</v>
      </c>
      <c r="H127" s="267" t="str">
        <f t="shared" si="25"/>
        <v>-</v>
      </c>
      <c r="I127" s="266">
        <v>3.7089491446526242</v>
      </c>
      <c r="J127" s="267">
        <f t="shared" si="26"/>
        <v>-0.76639736750370391</v>
      </c>
      <c r="K127" s="266"/>
      <c r="L127" s="267"/>
      <c r="M127" s="267"/>
    </row>
    <row r="128" spans="1:14" x14ac:dyDescent="0.25">
      <c r="A128" s="141"/>
      <c r="B128" s="142" t="s">
        <v>158</v>
      </c>
      <c r="C128" s="266">
        <v>3.765685019206146</v>
      </c>
      <c r="D128" s="267">
        <v>-0.13751801617724757</v>
      </c>
      <c r="E128" s="266" t="s">
        <v>527</v>
      </c>
      <c r="F128" s="267" t="str">
        <f t="shared" si="27"/>
        <v>-</v>
      </c>
      <c r="G128" s="266">
        <v>4.1207869974337044</v>
      </c>
      <c r="H128" s="267" t="str">
        <f t="shared" si="25"/>
        <v>-</v>
      </c>
      <c r="I128" s="266">
        <v>3.9450698353137379</v>
      </c>
      <c r="J128" s="267">
        <f t="shared" si="26"/>
        <v>-0.17571716211996646</v>
      </c>
      <c r="K128" s="266"/>
      <c r="L128" s="267"/>
      <c r="M128" s="267"/>
    </row>
    <row r="129" spans="2:14" x14ac:dyDescent="0.25">
      <c r="B129" s="142" t="s">
        <v>160</v>
      </c>
      <c r="C129" s="266">
        <v>3.4206766917293234</v>
      </c>
      <c r="D129" s="267">
        <v>-0.43777446508301576</v>
      </c>
      <c r="E129" s="266" t="s">
        <v>527</v>
      </c>
      <c r="F129" s="267" t="str">
        <f t="shared" si="27"/>
        <v>-</v>
      </c>
      <c r="G129" s="266">
        <v>4.9148311306901613</v>
      </c>
      <c r="H129" s="267" t="str">
        <f t="shared" si="25"/>
        <v>-</v>
      </c>
      <c r="I129" s="266">
        <v>3.8922172991716431</v>
      </c>
      <c r="J129" s="267">
        <f t="shared" si="26"/>
        <v>-1.0226138315185183</v>
      </c>
      <c r="K129" s="266"/>
      <c r="L129" s="267"/>
      <c r="M129" s="267"/>
    </row>
    <row r="130" spans="2:14" x14ac:dyDescent="0.25">
      <c r="B130" s="142" t="s">
        <v>162</v>
      </c>
      <c r="C130" s="266">
        <v>3.4728723881266252</v>
      </c>
      <c r="D130" s="267">
        <v>-0.44711496165199582</v>
      </c>
      <c r="E130" s="266" t="s">
        <v>527</v>
      </c>
      <c r="F130" s="267" t="str">
        <f t="shared" si="27"/>
        <v>-</v>
      </c>
      <c r="G130" s="266">
        <v>4.2786036412226487</v>
      </c>
      <c r="H130" s="267" t="str">
        <f t="shared" si="25"/>
        <v>-</v>
      </c>
      <c r="I130" s="266">
        <v>4.0092380952380955</v>
      </c>
      <c r="J130" s="267">
        <f t="shared" si="26"/>
        <v>-0.2693655459845532</v>
      </c>
      <c r="K130" s="266"/>
      <c r="L130" s="267"/>
      <c r="M130" s="267"/>
    </row>
    <row r="131" spans="2:14" ht="15.75" x14ac:dyDescent="0.25">
      <c r="B131" s="145" t="s">
        <v>122</v>
      </c>
      <c r="C131" s="268">
        <v>3.8995027333726471</v>
      </c>
      <c r="D131" s="269">
        <v>-0.18714596072443168</v>
      </c>
      <c r="E131" s="268" t="s">
        <v>527</v>
      </c>
      <c r="F131" s="269" t="str">
        <f t="shared" si="27"/>
        <v>-</v>
      </c>
      <c r="G131" s="268">
        <v>4.5912226529137374</v>
      </c>
      <c r="H131" s="269" t="str">
        <f t="shared" si="25"/>
        <v>-</v>
      </c>
      <c r="I131" s="268">
        <v>4.0662066217109061</v>
      </c>
      <c r="J131" s="269">
        <f t="shared" si="26"/>
        <v>-0.52501603120283136</v>
      </c>
      <c r="K131" s="268">
        <v>4.1500826208779369</v>
      </c>
      <c r="L131" s="269">
        <v>-3.4037200030313741E-2</v>
      </c>
      <c r="M131" s="269">
        <v>8.7997971775801709E-2</v>
      </c>
    </row>
    <row r="132" spans="2:14" ht="6" customHeight="1" x14ac:dyDescent="0.25"/>
    <row r="133" spans="2:14" x14ac:dyDescent="0.25">
      <c r="B133" s="49" t="s">
        <v>108</v>
      </c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</row>
    <row r="134" spans="2:14" x14ac:dyDescent="0.25">
      <c r="L134" s="271"/>
    </row>
    <row r="136" spans="2:14" ht="48.75" customHeight="1" thickBot="1" x14ac:dyDescent="0.3">
      <c r="B136" s="322" t="s">
        <v>457</v>
      </c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1" t="s">
        <v>185</v>
      </c>
    </row>
    <row r="137" spans="2:14" ht="10.5" customHeight="1" thickBot="1" x14ac:dyDescent="0.3">
      <c r="B137" s="135"/>
      <c r="C137" s="264"/>
      <c r="D137" s="264"/>
      <c r="E137" s="264"/>
      <c r="F137" s="264"/>
      <c r="G137" s="264"/>
      <c r="H137" s="264"/>
      <c r="I137" s="264"/>
      <c r="J137" s="264"/>
      <c r="K137" s="94"/>
      <c r="L137" s="94"/>
      <c r="N137" s="1" t="s">
        <v>186</v>
      </c>
    </row>
    <row r="138" spans="2:14" ht="22.5" thickTop="1" thickBot="1" x14ac:dyDescent="0.3">
      <c r="B138" s="13"/>
      <c r="C138" s="349" t="s">
        <v>114</v>
      </c>
      <c r="D138" s="350"/>
      <c r="E138" s="350"/>
      <c r="F138" s="350"/>
      <c r="G138" s="350"/>
      <c r="H138" s="350"/>
      <c r="I138" s="350"/>
      <c r="J138" s="350"/>
      <c r="K138" s="350"/>
      <c r="L138" s="350"/>
      <c r="M138" s="351"/>
    </row>
    <row r="139" spans="2:14" ht="22.5" thickTop="1" thickBot="1" x14ac:dyDescent="0.3">
      <c r="B139" s="13"/>
      <c r="C139" s="335">
        <v>2019</v>
      </c>
      <c r="D139" s="336"/>
      <c r="E139" s="337" t="s">
        <v>250</v>
      </c>
      <c r="F139" s="336"/>
      <c r="G139" s="337" t="s">
        <v>249</v>
      </c>
      <c r="H139" s="336"/>
      <c r="I139" s="337">
        <v>2022</v>
      </c>
      <c r="J139" s="336"/>
      <c r="K139" s="337">
        <v>2023</v>
      </c>
      <c r="L139" s="338"/>
      <c r="M139" s="339"/>
    </row>
    <row r="140" spans="2:14" ht="16.5" thickTop="1" thickBot="1" x14ac:dyDescent="0.3">
      <c r="B140" s="16"/>
      <c r="C140" s="138" t="s">
        <v>136</v>
      </c>
      <c r="D140" s="139" t="str">
        <f>CONCATENATE("def ",RIGHT(C139,2),"/",RIGHT(C139-1,2))</f>
        <v>def 19/18</v>
      </c>
      <c r="E140" s="140" t="s">
        <v>136</v>
      </c>
      <c r="F140" s="139" t="str">
        <f>CONCATENATE("def ",RIGHT(E139,2),"/",RIGHT(C139,2))</f>
        <v>def 20/19</v>
      </c>
      <c r="G140" s="140" t="s">
        <v>136</v>
      </c>
      <c r="H140" s="139" t="str">
        <f>CONCATENATE("def ",RIGHT(G139,2),"/",RIGHT(E139,2))</f>
        <v>def 21/20</v>
      </c>
      <c r="I140" s="140" t="s">
        <v>136</v>
      </c>
      <c r="J140" s="139" t="str">
        <f>CONCATENATE("def ",RIGHT(I139,2),"/",RIGHT(G139,2))</f>
        <v>def 22/21</v>
      </c>
      <c r="K140" s="140" t="s">
        <v>136</v>
      </c>
      <c r="L140" s="139" t="str">
        <f>CONCATENATE("def ",RIGHT(K139,2),"/",RIGHT(I139,2))</f>
        <v>def 23/22</v>
      </c>
      <c r="M140" s="139" t="str">
        <f>CONCATENATE("def ",RIGHT(K139,2),"/",RIGHT(C139,2))</f>
        <v>def 23/19</v>
      </c>
    </row>
    <row r="141" spans="2:14" x14ac:dyDescent="0.25">
      <c r="B141" s="142" t="s">
        <v>140</v>
      </c>
      <c r="C141" s="266">
        <v>4.8655239014968616</v>
      </c>
      <c r="D141" s="267">
        <v>0.27664419914051575</v>
      </c>
      <c r="E141" s="266">
        <v>4.0282216227433079</v>
      </c>
      <c r="F141" s="267">
        <f>IFERROR(E141-C141,"-")</f>
        <v>-0.83730227875355379</v>
      </c>
      <c r="G141" s="266">
        <v>3.0970350404312668</v>
      </c>
      <c r="H141" s="267">
        <f t="shared" ref="H141:H153" si="30">IFERROR(G141-E141,"-")</f>
        <v>-0.9311865823120411</v>
      </c>
      <c r="I141" s="266">
        <v>3.4199855177407676</v>
      </c>
      <c r="J141" s="267">
        <f t="shared" ref="J141:J153" si="31">IFERROR(I141-G141,"-")</f>
        <v>0.32295047730950088</v>
      </c>
      <c r="K141" s="266">
        <v>3.9228332853440828</v>
      </c>
      <c r="L141" s="267">
        <f>IFERROR(K141-I141,"-")</f>
        <v>0.50284776760331518</v>
      </c>
      <c r="M141" s="267">
        <f>IFERROR(K141-C141,"-")</f>
        <v>-0.94269061615277883</v>
      </c>
    </row>
    <row r="142" spans="2:14" x14ac:dyDescent="0.25">
      <c r="B142" s="142" t="s">
        <v>142</v>
      </c>
      <c r="C142" s="266">
        <v>4.2979422066549908</v>
      </c>
      <c r="D142" s="267">
        <v>-0.35636832077563785</v>
      </c>
      <c r="E142" s="266">
        <v>3.9516676652686238</v>
      </c>
      <c r="F142" s="267">
        <f t="shared" ref="F142:F153" si="32">IFERROR(E142-C142,"-")</f>
        <v>-0.34627454138636704</v>
      </c>
      <c r="G142" s="266">
        <v>2.1715542521994133</v>
      </c>
      <c r="H142" s="267">
        <f t="shared" si="30"/>
        <v>-1.7801134130692104</v>
      </c>
      <c r="I142" s="266">
        <v>4.1936383928571432</v>
      </c>
      <c r="J142" s="267">
        <f t="shared" si="31"/>
        <v>2.0220841406577299</v>
      </c>
      <c r="K142" s="266">
        <v>3.7401812688821754</v>
      </c>
      <c r="L142" s="267">
        <f t="shared" ref="L142:L148" si="33">IFERROR(K142-I142,"-")</f>
        <v>-0.45345712397496785</v>
      </c>
      <c r="M142" s="267">
        <f t="shared" ref="M142:M148" si="34">IFERROR(K142-C142,"-")</f>
        <v>-0.55776093777281543</v>
      </c>
    </row>
    <row r="143" spans="2:14" x14ac:dyDescent="0.25">
      <c r="B143" s="142" t="s">
        <v>144</v>
      </c>
      <c r="C143" s="266">
        <v>4.0657894736842106</v>
      </c>
      <c r="D143" s="267">
        <v>0.13920008134139383</v>
      </c>
      <c r="E143" s="266">
        <v>4.2616822429906538</v>
      </c>
      <c r="F143" s="267">
        <f t="shared" si="32"/>
        <v>0.19589276930644317</v>
      </c>
      <c r="G143" s="266">
        <v>2.9946200403496972</v>
      </c>
      <c r="H143" s="267">
        <f t="shared" si="30"/>
        <v>-1.2670622026409566</v>
      </c>
      <c r="I143" s="266">
        <v>4.9464968152866238</v>
      </c>
      <c r="J143" s="267">
        <f t="shared" si="31"/>
        <v>1.9518767749369266</v>
      </c>
      <c r="K143" s="266">
        <v>3.7562342392827124</v>
      </c>
      <c r="L143" s="267">
        <f t="shared" si="33"/>
        <v>-1.1902625760039114</v>
      </c>
      <c r="M143" s="267">
        <f t="shared" si="34"/>
        <v>-0.30955523440149824</v>
      </c>
    </row>
    <row r="144" spans="2:14" x14ac:dyDescent="0.25">
      <c r="B144" s="142" t="s">
        <v>146</v>
      </c>
      <c r="C144" s="266">
        <v>4.7411464968152863</v>
      </c>
      <c r="D144" s="267">
        <v>0.66141791326990873</v>
      </c>
      <c r="E144" s="266" t="s">
        <v>527</v>
      </c>
      <c r="F144" s="267" t="str">
        <f t="shared" si="32"/>
        <v>-</v>
      </c>
      <c r="G144" s="266">
        <v>2.9068564036222511</v>
      </c>
      <c r="H144" s="267" t="str">
        <f t="shared" si="30"/>
        <v>-</v>
      </c>
      <c r="I144" s="266">
        <v>3.7580058224163029</v>
      </c>
      <c r="J144" s="267">
        <f t="shared" si="31"/>
        <v>0.85114941879405182</v>
      </c>
      <c r="K144" s="266">
        <v>3.5768707482993198</v>
      </c>
      <c r="L144" s="267">
        <f t="shared" si="33"/>
        <v>-0.18113507411698304</v>
      </c>
      <c r="M144" s="267">
        <f t="shared" si="34"/>
        <v>-1.1642757485159665</v>
      </c>
    </row>
    <row r="145" spans="1:14" x14ac:dyDescent="0.25">
      <c r="B145" s="142" t="s">
        <v>148</v>
      </c>
      <c r="C145" s="266">
        <v>4.4949363801609969</v>
      </c>
      <c r="D145" s="267">
        <v>-7.9647942879383038E-2</v>
      </c>
      <c r="E145" s="266" t="s">
        <v>527</v>
      </c>
      <c r="F145" s="267" t="str">
        <f t="shared" si="32"/>
        <v>-</v>
      </c>
      <c r="G145" s="266">
        <v>2.5606967882416982</v>
      </c>
      <c r="H145" s="267" t="str">
        <f t="shared" si="30"/>
        <v>-</v>
      </c>
      <c r="I145" s="266">
        <v>3.4785399117529083</v>
      </c>
      <c r="J145" s="267">
        <f t="shared" si="31"/>
        <v>0.91784312351121011</v>
      </c>
      <c r="K145" s="266">
        <v>3.7792534099066764</v>
      </c>
      <c r="L145" s="267">
        <f t="shared" si="33"/>
        <v>0.30071349815376802</v>
      </c>
      <c r="M145" s="267">
        <f t="shared" si="34"/>
        <v>-0.71568297025432059</v>
      </c>
    </row>
    <row r="146" spans="1:14" x14ac:dyDescent="0.25">
      <c r="B146" s="142" t="s">
        <v>150</v>
      </c>
      <c r="C146" s="266">
        <v>5.2328186497123825</v>
      </c>
      <c r="D146" s="267">
        <v>1.2422462591399919</v>
      </c>
      <c r="E146" s="266" t="s">
        <v>527</v>
      </c>
      <c r="F146" s="267" t="str">
        <f t="shared" si="32"/>
        <v>-</v>
      </c>
      <c r="G146" s="266">
        <v>2.6496769562096194</v>
      </c>
      <c r="H146" s="267" t="str">
        <f t="shared" si="30"/>
        <v>-</v>
      </c>
      <c r="I146" s="266">
        <v>3.345103749544958</v>
      </c>
      <c r="J146" s="267">
        <f t="shared" si="31"/>
        <v>0.69542679333533863</v>
      </c>
      <c r="K146" s="266">
        <v>3.4141449683321605</v>
      </c>
      <c r="L146" s="267">
        <f t="shared" si="33"/>
        <v>6.9041218787202485E-2</v>
      </c>
      <c r="M146" s="267">
        <f t="shared" si="34"/>
        <v>-1.818673681380222</v>
      </c>
    </row>
    <row r="147" spans="1:14" x14ac:dyDescent="0.25">
      <c r="B147" s="142" t="s">
        <v>152</v>
      </c>
      <c r="C147" s="266">
        <v>5.064827216715778</v>
      </c>
      <c r="D147" s="267">
        <v>0.56482721671577796</v>
      </c>
      <c r="E147" s="266" t="s">
        <v>527</v>
      </c>
      <c r="F147" s="267" t="str">
        <f t="shared" si="32"/>
        <v>-</v>
      </c>
      <c r="G147" s="266">
        <v>3.4602739726027396</v>
      </c>
      <c r="H147" s="267" t="str">
        <f t="shared" si="30"/>
        <v>-</v>
      </c>
      <c r="I147" s="266">
        <v>3.8056493705864294</v>
      </c>
      <c r="J147" s="267">
        <f t="shared" si="31"/>
        <v>0.34537539798368977</v>
      </c>
      <c r="K147" s="266">
        <v>3.7348675914249685</v>
      </c>
      <c r="L147" s="267">
        <f t="shared" si="33"/>
        <v>-7.0781779161460889E-2</v>
      </c>
      <c r="M147" s="267">
        <f t="shared" si="34"/>
        <v>-1.3299596252908095</v>
      </c>
    </row>
    <row r="148" spans="1:14" x14ac:dyDescent="0.25">
      <c r="B148" s="142" t="s">
        <v>154</v>
      </c>
      <c r="C148" s="266">
        <v>4.4367364746945901</v>
      </c>
      <c r="D148" s="267">
        <v>-0.20113641765301082</v>
      </c>
      <c r="E148" s="266" t="s">
        <v>527</v>
      </c>
      <c r="F148" s="267" t="str">
        <f t="shared" si="32"/>
        <v>-</v>
      </c>
      <c r="G148" s="266">
        <v>3.5117241379310347</v>
      </c>
      <c r="H148" s="267" t="str">
        <f t="shared" si="30"/>
        <v>-</v>
      </c>
      <c r="I148" s="266">
        <v>3.4080188679245285</v>
      </c>
      <c r="J148" s="267">
        <f t="shared" si="31"/>
        <v>-0.1037052700065062</v>
      </c>
      <c r="K148" s="266">
        <v>3.4899645808736719</v>
      </c>
      <c r="L148" s="267">
        <f t="shared" si="33"/>
        <v>8.1945712949143434E-2</v>
      </c>
      <c r="M148" s="267">
        <f t="shared" si="34"/>
        <v>-0.9467718938209182</v>
      </c>
    </row>
    <row r="149" spans="1:14" x14ac:dyDescent="0.25">
      <c r="B149" s="142" t="s">
        <v>156</v>
      </c>
      <c r="C149" s="266">
        <v>4.9304812834224601</v>
      </c>
      <c r="D149" s="267">
        <v>0.11060713554621504</v>
      </c>
      <c r="E149" s="266" t="s">
        <v>527</v>
      </c>
      <c r="F149" s="267" t="str">
        <f t="shared" si="32"/>
        <v>-</v>
      </c>
      <c r="G149" s="266">
        <v>3.522598870056497</v>
      </c>
      <c r="H149" s="267" t="str">
        <f t="shared" si="30"/>
        <v>-</v>
      </c>
      <c r="I149" s="266">
        <v>3.0886330935251798</v>
      </c>
      <c r="J149" s="267">
        <f t="shared" si="31"/>
        <v>-0.43396577653131718</v>
      </c>
      <c r="K149" s="266"/>
      <c r="L149" s="267"/>
      <c r="M149" s="267"/>
    </row>
    <row r="150" spans="1:14" x14ac:dyDescent="0.25">
      <c r="A150" s="141"/>
      <c r="B150" s="142" t="s">
        <v>158</v>
      </c>
      <c r="C150" s="266">
        <v>4.8839882384389197</v>
      </c>
      <c r="D150" s="267">
        <v>0.610636590087271</v>
      </c>
      <c r="E150" s="266" t="s">
        <v>527</v>
      </c>
      <c r="F150" s="267" t="str">
        <f t="shared" si="32"/>
        <v>-</v>
      </c>
      <c r="G150" s="266">
        <v>3.181443298969072</v>
      </c>
      <c r="H150" s="267" t="str">
        <f t="shared" si="30"/>
        <v>-</v>
      </c>
      <c r="I150" s="266">
        <v>3.9761281883584041</v>
      </c>
      <c r="J150" s="267">
        <f t="shared" si="31"/>
        <v>0.79468488938933213</v>
      </c>
      <c r="K150" s="266"/>
      <c r="L150" s="267"/>
      <c r="M150" s="267"/>
    </row>
    <row r="151" spans="1:14" x14ac:dyDescent="0.25">
      <c r="B151" s="142" t="s">
        <v>160</v>
      </c>
      <c r="C151" s="266">
        <v>4.0529652351738239</v>
      </c>
      <c r="D151" s="267">
        <v>0.15827797066741844</v>
      </c>
      <c r="E151" s="266" t="s">
        <v>527</v>
      </c>
      <c r="F151" s="267" t="str">
        <f t="shared" si="32"/>
        <v>-</v>
      </c>
      <c r="G151" s="266">
        <v>3.9537953795379539</v>
      </c>
      <c r="H151" s="267" t="str">
        <f t="shared" si="30"/>
        <v>-</v>
      </c>
      <c r="I151" s="266">
        <v>3.7995761429003934</v>
      </c>
      <c r="J151" s="267">
        <f t="shared" si="31"/>
        <v>-0.15421923663756054</v>
      </c>
      <c r="K151" s="266"/>
      <c r="L151" s="267"/>
      <c r="M151" s="267"/>
    </row>
    <row r="152" spans="1:14" x14ac:dyDescent="0.25">
      <c r="B152" s="142" t="s">
        <v>162</v>
      </c>
      <c r="C152" s="266">
        <v>4.3096277812435018</v>
      </c>
      <c r="D152" s="267">
        <v>0.12034943072803816</v>
      </c>
      <c r="E152" s="266" t="s">
        <v>527</v>
      </c>
      <c r="F152" s="267" t="str">
        <f t="shared" si="32"/>
        <v>-</v>
      </c>
      <c r="G152" s="266">
        <v>3.4148936170212765</v>
      </c>
      <c r="H152" s="267" t="str">
        <f t="shared" si="30"/>
        <v>-</v>
      </c>
      <c r="I152" s="266">
        <v>3.6921917395236661</v>
      </c>
      <c r="J152" s="267">
        <f t="shared" si="31"/>
        <v>0.27729812250238961</v>
      </c>
      <c r="K152" s="266"/>
      <c r="L152" s="267"/>
      <c r="M152" s="267"/>
    </row>
    <row r="153" spans="1:14" ht="15.75" x14ac:dyDescent="0.25">
      <c r="B153" s="145" t="s">
        <v>122</v>
      </c>
      <c r="C153" s="268">
        <v>4.5685376778848061</v>
      </c>
      <c r="D153" s="269">
        <v>0.24996917740413327</v>
      </c>
      <c r="E153" s="268" t="s">
        <v>527</v>
      </c>
      <c r="F153" s="269" t="str">
        <f t="shared" si="32"/>
        <v>-</v>
      </c>
      <c r="G153" s="268">
        <v>3.0620266120777893</v>
      </c>
      <c r="H153" s="269" t="str">
        <f t="shared" si="30"/>
        <v>-</v>
      </c>
      <c r="I153" s="268">
        <v>3.7132781079296477</v>
      </c>
      <c r="J153" s="269">
        <f t="shared" si="31"/>
        <v>0.65125149585185849</v>
      </c>
      <c r="K153" s="268">
        <v>3.6824568288854005</v>
      </c>
      <c r="L153" s="269">
        <v>-8.7937418573067028E-2</v>
      </c>
      <c r="M153" s="269">
        <v>-0.92312109982770885</v>
      </c>
    </row>
    <row r="154" spans="1:14" ht="6" customHeight="1" x14ac:dyDescent="0.25"/>
    <row r="155" spans="1:14" x14ac:dyDescent="0.25">
      <c r="B155" s="49" t="s">
        <v>108</v>
      </c>
      <c r="C155" s="270"/>
      <c r="D155" s="270"/>
      <c r="E155" s="270"/>
      <c r="F155" s="270"/>
      <c r="G155" s="270"/>
      <c r="H155" s="270"/>
      <c r="I155" s="270"/>
      <c r="J155" s="270"/>
      <c r="K155" s="270"/>
      <c r="L155" s="270"/>
      <c r="M155" s="270"/>
    </row>
    <row r="156" spans="1:14" x14ac:dyDescent="0.25">
      <c r="L156" s="266"/>
    </row>
    <row r="157" spans="1:14" ht="15.75" x14ac:dyDescent="0.25">
      <c r="J157" s="269"/>
      <c r="K157" s="269"/>
      <c r="M157" s="271"/>
    </row>
    <row r="158" spans="1:14" ht="48.75" customHeight="1" thickBot="1" x14ac:dyDescent="0.3">
      <c r="B158" s="322" t="s">
        <v>458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1" t="s">
        <v>189</v>
      </c>
    </row>
    <row r="159" spans="1:14" ht="10.5" customHeight="1" thickBot="1" x14ac:dyDescent="0.3">
      <c r="B159" s="135"/>
      <c r="C159" s="264"/>
      <c r="D159" s="264"/>
      <c r="E159" s="264"/>
      <c r="F159" s="264"/>
      <c r="G159" s="264"/>
      <c r="H159" s="264"/>
      <c r="I159" s="264"/>
      <c r="J159" s="264"/>
      <c r="K159" s="94"/>
      <c r="L159" s="94"/>
      <c r="N159" s="1" t="s">
        <v>190</v>
      </c>
    </row>
    <row r="160" spans="1:14" ht="22.5" thickTop="1" thickBot="1" x14ac:dyDescent="0.3">
      <c r="B160" s="150" t="s">
        <v>166</v>
      </c>
      <c r="C160" s="349" t="s">
        <v>124</v>
      </c>
      <c r="D160" s="350"/>
      <c r="E160" s="350"/>
      <c r="F160" s="350"/>
      <c r="G160" s="350"/>
      <c r="H160" s="350"/>
      <c r="I160" s="350"/>
      <c r="J160" s="350"/>
      <c r="K160" s="350"/>
      <c r="L160" s="350"/>
      <c r="M160" s="351"/>
    </row>
    <row r="161" spans="2:13" ht="22.5" thickTop="1" thickBot="1" x14ac:dyDescent="0.3">
      <c r="B161" s="13"/>
      <c r="C161" s="335">
        <v>2019</v>
      </c>
      <c r="D161" s="336"/>
      <c r="E161" s="337" t="s">
        <v>250</v>
      </c>
      <c r="F161" s="336"/>
      <c r="G161" s="337" t="s">
        <v>249</v>
      </c>
      <c r="H161" s="336"/>
      <c r="I161" s="337">
        <v>2022</v>
      </c>
      <c r="J161" s="336"/>
      <c r="K161" s="337">
        <v>2023</v>
      </c>
      <c r="L161" s="338"/>
      <c r="M161" s="339"/>
    </row>
    <row r="162" spans="2:13" ht="16.5" thickTop="1" thickBot="1" x14ac:dyDescent="0.3">
      <c r="B162" s="16"/>
      <c r="C162" s="138" t="s">
        <v>136</v>
      </c>
      <c r="D162" s="139" t="str">
        <f>CONCATENATE("def ",RIGHT(C161,2),"/",RIGHT(C161-1,2))</f>
        <v>def 19/18</v>
      </c>
      <c r="E162" s="140" t="s">
        <v>136</v>
      </c>
      <c r="F162" s="139" t="str">
        <f>CONCATENATE("def ",RIGHT(E161,2),"/",RIGHT(C161,2))</f>
        <v>def 20/19</v>
      </c>
      <c r="G162" s="140" t="s">
        <v>136</v>
      </c>
      <c r="H162" s="139" t="str">
        <f>CONCATENATE("def ",RIGHT(G161,2),"/",RIGHT(E161,2))</f>
        <v>def 21/20</v>
      </c>
      <c r="I162" s="140" t="s">
        <v>136</v>
      </c>
      <c r="J162" s="139" t="str">
        <f>CONCATENATE("def ",RIGHT(I161,2),"/",RIGHT(G161,2))</f>
        <v>def 22/21</v>
      </c>
      <c r="K162" s="140" t="s">
        <v>136</v>
      </c>
      <c r="L162" s="139" t="str">
        <f>CONCATENATE("def ",RIGHT(K161,2),"/",RIGHT(I161,2))</f>
        <v>def 23/22</v>
      </c>
      <c r="M162" s="139" t="str">
        <f>CONCATENATE("def ",RIGHT(K161,2),"/",RIGHT(C161,2))</f>
        <v>def 23/19</v>
      </c>
    </row>
    <row r="163" spans="2:13" x14ac:dyDescent="0.25">
      <c r="B163" s="142" t="s">
        <v>140</v>
      </c>
      <c r="C163" s="266">
        <v>9.1838405446822513</v>
      </c>
      <c r="D163" s="267">
        <v>-0.19977464357556585</v>
      </c>
      <c r="E163" s="266">
        <v>9.2375838493292051</v>
      </c>
      <c r="F163" s="267">
        <f>IFERROR(E163-C163,"-")</f>
        <v>5.374330464695376E-2</v>
      </c>
      <c r="G163" s="266">
        <v>6.8205032270133756</v>
      </c>
      <c r="H163" s="267">
        <f t="shared" ref="H163:H175" si="35">IFERROR(G163-E163,"-")</f>
        <v>-2.4170806223158294</v>
      </c>
      <c r="I163" s="266">
        <v>8.637309460440358</v>
      </c>
      <c r="J163" s="267">
        <f t="shared" ref="J163:J175" si="36">IFERROR(I163-G163,"-")</f>
        <v>1.8168062334269823</v>
      </c>
      <c r="K163" s="266">
        <v>8.6667909242277386</v>
      </c>
      <c r="L163" s="267">
        <f>IFERROR(K163-I163,"-")</f>
        <v>2.9481463787380591E-2</v>
      </c>
      <c r="M163" s="267">
        <f>IFERROR(K163-C163,"-")</f>
        <v>-0.51704962045451275</v>
      </c>
    </row>
    <row r="164" spans="2:13" x14ac:dyDescent="0.25">
      <c r="B164" s="142" t="s">
        <v>142</v>
      </c>
      <c r="C164" s="266">
        <v>8.7452528451051439</v>
      </c>
      <c r="D164" s="267">
        <v>-5.9996509482406424E-2</v>
      </c>
      <c r="E164" s="266">
        <v>8.6243426724137926</v>
      </c>
      <c r="F164" s="267">
        <f t="shared" ref="F164:F175" si="37">IFERROR(E164-C164,"-")</f>
        <v>-0.12091017269135129</v>
      </c>
      <c r="G164" s="266">
        <v>5.2906411311438619</v>
      </c>
      <c r="H164" s="267">
        <f t="shared" si="35"/>
        <v>-3.3337015412699307</v>
      </c>
      <c r="I164" s="266">
        <v>7.8127694043451843</v>
      </c>
      <c r="J164" s="267">
        <f t="shared" si="36"/>
        <v>2.5221282732013224</v>
      </c>
      <c r="K164" s="266">
        <v>8.301139278258276</v>
      </c>
      <c r="L164" s="267">
        <f t="shared" ref="L164:L170" si="38">IFERROR(K164-I164,"-")</f>
        <v>0.48836987391309172</v>
      </c>
      <c r="M164" s="267">
        <f t="shared" ref="M164:M170" si="39">IFERROR(K164-C164,"-")</f>
        <v>-0.44411356684686787</v>
      </c>
    </row>
    <row r="165" spans="2:13" x14ac:dyDescent="0.25">
      <c r="B165" s="142" t="s">
        <v>144</v>
      </c>
      <c r="C165" s="266">
        <v>7.4112060615930542</v>
      </c>
      <c r="D165" s="267">
        <v>-0.26592583328709729</v>
      </c>
      <c r="E165" s="266">
        <v>10.368851792634345</v>
      </c>
      <c r="F165" s="267">
        <f t="shared" si="37"/>
        <v>2.9576457310412909</v>
      </c>
      <c r="G165" s="266">
        <v>5.23539212869865</v>
      </c>
      <c r="H165" s="267">
        <f t="shared" si="35"/>
        <v>-5.1334596639356951</v>
      </c>
      <c r="I165" s="266">
        <v>7.5784649463405938</v>
      </c>
      <c r="J165" s="267">
        <f t="shared" si="36"/>
        <v>2.3430728176419438</v>
      </c>
      <c r="K165" s="266">
        <v>7.3536531486637831</v>
      </c>
      <c r="L165" s="267">
        <f t="shared" si="38"/>
        <v>-0.2248117976768107</v>
      </c>
      <c r="M165" s="267">
        <f t="shared" si="39"/>
        <v>-5.7552912929271116E-2</v>
      </c>
    </row>
    <row r="166" spans="2:13" x14ac:dyDescent="0.25">
      <c r="B166" s="142" t="s">
        <v>146</v>
      </c>
      <c r="C166" s="266">
        <v>6.9476645929823597</v>
      </c>
      <c r="D166" s="267">
        <v>-0.61108286775192155</v>
      </c>
      <c r="E166" s="266" t="s">
        <v>527</v>
      </c>
      <c r="F166" s="267" t="str">
        <f t="shared" si="37"/>
        <v>-</v>
      </c>
      <c r="G166" s="266">
        <v>4.6878314197445476</v>
      </c>
      <c r="H166" s="267" t="str">
        <f t="shared" si="35"/>
        <v>-</v>
      </c>
      <c r="I166" s="266">
        <v>6.7258922909683845</v>
      </c>
      <c r="J166" s="267">
        <f t="shared" si="36"/>
        <v>2.0380608712238368</v>
      </c>
      <c r="K166" s="266">
        <v>6.6110569645190056</v>
      </c>
      <c r="L166" s="267">
        <f t="shared" si="38"/>
        <v>-0.11483532644937888</v>
      </c>
      <c r="M166" s="267">
        <f t="shared" si="39"/>
        <v>-0.33660762846335412</v>
      </c>
    </row>
    <row r="167" spans="2:13" x14ac:dyDescent="0.25">
      <c r="B167" s="142" t="s">
        <v>148</v>
      </c>
      <c r="C167" s="266">
        <v>6.7939639882788398</v>
      </c>
      <c r="D167" s="267">
        <v>-0.65543750157474356</v>
      </c>
      <c r="E167" s="266" t="s">
        <v>527</v>
      </c>
      <c r="F167" s="267" t="str">
        <f t="shared" si="37"/>
        <v>-</v>
      </c>
      <c r="G167" s="266">
        <v>4.1984114919814548</v>
      </c>
      <c r="H167" s="267" t="str">
        <f t="shared" si="35"/>
        <v>-</v>
      </c>
      <c r="I167" s="266">
        <v>6.8763504914570417</v>
      </c>
      <c r="J167" s="267">
        <f t="shared" si="36"/>
        <v>2.6779389994755869</v>
      </c>
      <c r="K167" s="266">
        <v>6.7664426157421946</v>
      </c>
      <c r="L167" s="267">
        <f t="shared" si="38"/>
        <v>-0.10990787571484706</v>
      </c>
      <c r="M167" s="267">
        <f t="shared" si="39"/>
        <v>-2.7521372536645217E-2</v>
      </c>
    </row>
    <row r="168" spans="2:13" x14ac:dyDescent="0.25">
      <c r="B168" s="142" t="s">
        <v>150</v>
      </c>
      <c r="C168" s="266">
        <v>7.1069489781436275</v>
      </c>
      <c r="D168" s="267">
        <v>0.31198392680755216</v>
      </c>
      <c r="E168" s="266" t="s">
        <v>527</v>
      </c>
      <c r="F168" s="267" t="str">
        <f t="shared" si="37"/>
        <v>-</v>
      </c>
      <c r="G168" s="266">
        <v>5.1210166177908114</v>
      </c>
      <c r="H168" s="267" t="str">
        <f t="shared" si="35"/>
        <v>-</v>
      </c>
      <c r="I168" s="266">
        <v>6.8920402441900075</v>
      </c>
      <c r="J168" s="267">
        <f t="shared" si="36"/>
        <v>1.7710236263991961</v>
      </c>
      <c r="K168" s="266">
        <v>6.6154750957035011</v>
      </c>
      <c r="L168" s="267">
        <f t="shared" si="38"/>
        <v>-0.27656514848650637</v>
      </c>
      <c r="M168" s="267">
        <f t="shared" si="39"/>
        <v>-0.49147388244012635</v>
      </c>
    </row>
    <row r="169" spans="2:13" x14ac:dyDescent="0.25">
      <c r="B169" s="142" t="s">
        <v>152</v>
      </c>
      <c r="C169" s="266">
        <v>7.917118730808598</v>
      </c>
      <c r="D169" s="267">
        <v>1.9281754672261897E-2</v>
      </c>
      <c r="E169" s="266">
        <v>5.2781071968375768</v>
      </c>
      <c r="F169" s="267">
        <f t="shared" si="37"/>
        <v>-2.6390115339710212</v>
      </c>
      <c r="G169" s="266">
        <v>6.1035396354387457</v>
      </c>
      <c r="H169" s="267">
        <f t="shared" si="35"/>
        <v>0.82543243860116888</v>
      </c>
      <c r="I169" s="266">
        <v>7.1155217972290039</v>
      </c>
      <c r="J169" s="267">
        <f t="shared" si="36"/>
        <v>1.0119821617902582</v>
      </c>
      <c r="K169" s="266">
        <v>7.6283653846153845</v>
      </c>
      <c r="L169" s="267">
        <f t="shared" si="38"/>
        <v>0.51284358738638058</v>
      </c>
      <c r="M169" s="267">
        <f t="shared" si="39"/>
        <v>-0.28875334619321347</v>
      </c>
    </row>
    <row r="170" spans="2:13" x14ac:dyDescent="0.25">
      <c r="B170" s="142" t="s">
        <v>154</v>
      </c>
      <c r="C170" s="266">
        <v>8.245637351207673</v>
      </c>
      <c r="D170" s="267">
        <v>0.37499102698698561</v>
      </c>
      <c r="E170" s="266">
        <v>5.8520765282314509</v>
      </c>
      <c r="F170" s="267">
        <f t="shared" si="37"/>
        <v>-2.3935608229762222</v>
      </c>
      <c r="G170" s="266">
        <v>6.9291392151246063</v>
      </c>
      <c r="H170" s="267">
        <f t="shared" si="35"/>
        <v>1.0770626868931554</v>
      </c>
      <c r="I170" s="266">
        <v>7.6056739828412026</v>
      </c>
      <c r="J170" s="267">
        <f t="shared" si="36"/>
        <v>0.67653476771659626</v>
      </c>
      <c r="K170" s="266">
        <v>7.7775217335403664</v>
      </c>
      <c r="L170" s="267">
        <f t="shared" si="38"/>
        <v>0.1718477506991638</v>
      </c>
      <c r="M170" s="267">
        <f t="shared" si="39"/>
        <v>-0.46811561766730669</v>
      </c>
    </row>
    <row r="171" spans="2:13" x14ac:dyDescent="0.25">
      <c r="B171" s="142" t="s">
        <v>156</v>
      </c>
      <c r="C171" s="266">
        <v>8.0767901105232838</v>
      </c>
      <c r="D171" s="267">
        <v>0.35002975535701886</v>
      </c>
      <c r="E171" s="266">
        <v>4.9775335883975442</v>
      </c>
      <c r="F171" s="267">
        <f t="shared" si="37"/>
        <v>-3.0992565221257395</v>
      </c>
      <c r="G171" s="266">
        <v>7.1827188436873346</v>
      </c>
      <c r="H171" s="267">
        <f t="shared" si="35"/>
        <v>2.2051852552897904</v>
      </c>
      <c r="I171" s="266">
        <v>7.0247750025280613</v>
      </c>
      <c r="J171" s="267">
        <f t="shared" si="36"/>
        <v>-0.15794384115927329</v>
      </c>
      <c r="K171" s="266"/>
      <c r="L171" s="267"/>
      <c r="M171" s="267"/>
    </row>
    <row r="172" spans="2:13" x14ac:dyDescent="0.25">
      <c r="B172" s="142" t="s">
        <v>158</v>
      </c>
      <c r="C172" s="266">
        <v>7.7750984695871797</v>
      </c>
      <c r="D172" s="267">
        <v>0.32927283545312935</v>
      </c>
      <c r="E172" s="266">
        <v>4.4262497340991276</v>
      </c>
      <c r="F172" s="267">
        <f t="shared" si="37"/>
        <v>-3.3488487354880521</v>
      </c>
      <c r="G172" s="266">
        <v>6.868282357007085</v>
      </c>
      <c r="H172" s="267">
        <f t="shared" si="35"/>
        <v>2.4420326229079574</v>
      </c>
      <c r="I172" s="266">
        <v>7.1219890773210697</v>
      </c>
      <c r="J172" s="267">
        <f t="shared" si="36"/>
        <v>0.25370672031398467</v>
      </c>
      <c r="K172" s="266"/>
      <c r="L172" s="267"/>
      <c r="M172" s="267"/>
    </row>
    <row r="173" spans="2:13" x14ac:dyDescent="0.25">
      <c r="B173" s="142" t="s">
        <v>160</v>
      </c>
      <c r="C173" s="266">
        <v>8.1122945389806649</v>
      </c>
      <c r="D173" s="267">
        <v>0.13957849674698952</v>
      </c>
      <c r="E173" s="266">
        <v>6.4758795384182379</v>
      </c>
      <c r="F173" s="267">
        <f t="shared" si="37"/>
        <v>-1.6364150005624269</v>
      </c>
      <c r="G173" s="266">
        <v>7.7667383428083303</v>
      </c>
      <c r="H173" s="267">
        <f t="shared" si="35"/>
        <v>1.2908588043900924</v>
      </c>
      <c r="I173" s="266">
        <v>7.6129983138979611</v>
      </c>
      <c r="J173" s="267">
        <f t="shared" si="36"/>
        <v>-0.1537400289103692</v>
      </c>
      <c r="K173" s="266"/>
      <c r="L173" s="267"/>
      <c r="M173" s="267"/>
    </row>
    <row r="174" spans="2:13" x14ac:dyDescent="0.25">
      <c r="B174" s="142" t="s">
        <v>162</v>
      </c>
      <c r="C174" s="266">
        <v>8.3988589054766489</v>
      </c>
      <c r="D174" s="267">
        <v>0.66435527569623698</v>
      </c>
      <c r="E174" s="266">
        <v>6.5810732833237164</v>
      </c>
      <c r="F174" s="267">
        <f t="shared" si="37"/>
        <v>-1.8177856221529325</v>
      </c>
      <c r="G174" s="266">
        <v>7.5865760510013835</v>
      </c>
      <c r="H174" s="267">
        <f t="shared" si="35"/>
        <v>1.0055027676776671</v>
      </c>
      <c r="I174" s="266">
        <v>7.6668386889607563</v>
      </c>
      <c r="J174" s="267">
        <f t="shared" si="36"/>
        <v>8.0262637959372718E-2</v>
      </c>
      <c r="K174" s="266"/>
      <c r="L174" s="267"/>
      <c r="M174" s="267"/>
    </row>
    <row r="175" spans="2:13" ht="15.75" x14ac:dyDescent="0.25">
      <c r="B175" s="145" t="s">
        <v>122</v>
      </c>
      <c r="C175" s="268">
        <v>7.8661532312003075</v>
      </c>
      <c r="D175" s="269">
        <v>3.2105648110831275E-2</v>
      </c>
      <c r="E175" s="268">
        <v>7.7552196199081136</v>
      </c>
      <c r="F175" s="269">
        <f t="shared" si="37"/>
        <v>-0.11093361129219392</v>
      </c>
      <c r="G175" s="268">
        <v>6.5975404633782073</v>
      </c>
      <c r="H175" s="269">
        <f t="shared" si="35"/>
        <v>-1.1576791565299063</v>
      </c>
      <c r="I175" s="268">
        <v>7.3602053404838861</v>
      </c>
      <c r="J175" s="269">
        <f t="shared" si="36"/>
        <v>0.76266487710567876</v>
      </c>
      <c r="K175" s="268">
        <v>7.4454847660650021</v>
      </c>
      <c r="L175" s="269">
        <v>8.6713990883506398E-2</v>
      </c>
      <c r="M175" s="269">
        <v>-0.32019436289647807</v>
      </c>
    </row>
    <row r="176" spans="2:13" ht="6" customHeight="1" x14ac:dyDescent="0.25"/>
    <row r="177" spans="1:14" x14ac:dyDescent="0.25">
      <c r="B177" s="49" t="s">
        <v>108</v>
      </c>
      <c r="C177" s="270"/>
      <c r="D177" s="270"/>
      <c r="E177" s="270"/>
      <c r="F177" s="270"/>
      <c r="G177" s="270"/>
      <c r="H177" s="270"/>
      <c r="I177" s="270"/>
      <c r="J177" s="270"/>
      <c r="K177" s="270"/>
      <c r="L177" s="270"/>
      <c r="M177" s="270"/>
    </row>
    <row r="180" spans="1:14" ht="48.75" customHeight="1" thickBot="1" x14ac:dyDescent="0.3">
      <c r="B180" s="322" t="s">
        <v>459</v>
      </c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1" t="s">
        <v>193</v>
      </c>
    </row>
    <row r="181" spans="1:14" ht="10.5" customHeight="1" thickBot="1" x14ac:dyDescent="0.3">
      <c r="B181" s="135"/>
      <c r="C181" s="264"/>
      <c r="D181" s="264"/>
      <c r="E181" s="264"/>
      <c r="F181" s="264"/>
      <c r="G181" s="264"/>
      <c r="H181" s="264"/>
      <c r="I181" s="264"/>
      <c r="J181" s="264"/>
      <c r="K181" s="94"/>
      <c r="L181" s="94"/>
      <c r="N181" s="1" t="s">
        <v>194</v>
      </c>
    </row>
    <row r="182" spans="1:14" ht="22.5" thickTop="1" thickBot="1" x14ac:dyDescent="0.3">
      <c r="B182" s="13"/>
      <c r="C182" s="349" t="s">
        <v>115</v>
      </c>
      <c r="D182" s="350"/>
      <c r="E182" s="350"/>
      <c r="F182" s="350"/>
      <c r="G182" s="350"/>
      <c r="H182" s="350"/>
      <c r="I182" s="350"/>
      <c r="J182" s="350"/>
      <c r="K182" s="350"/>
      <c r="L182" s="350"/>
      <c r="M182" s="351"/>
    </row>
    <row r="183" spans="1:14" ht="22.5" thickTop="1" thickBot="1" x14ac:dyDescent="0.3">
      <c r="B183" s="13"/>
      <c r="C183" s="352">
        <v>2019</v>
      </c>
      <c r="D183" s="353"/>
      <c r="E183" s="354" t="s">
        <v>250</v>
      </c>
      <c r="F183" s="353"/>
      <c r="G183" s="354" t="s">
        <v>249</v>
      </c>
      <c r="H183" s="353"/>
      <c r="I183" s="354">
        <v>2022</v>
      </c>
      <c r="J183" s="353"/>
      <c r="K183" s="354">
        <v>2023</v>
      </c>
      <c r="L183" s="355"/>
      <c r="M183" s="356"/>
    </row>
    <row r="184" spans="1:14" ht="16.5" thickTop="1" thickBot="1" x14ac:dyDescent="0.3">
      <c r="B184" s="16"/>
      <c r="C184" s="272" t="s">
        <v>136</v>
      </c>
      <c r="D184" s="273" t="s">
        <v>538</v>
      </c>
      <c r="E184" s="274" t="s">
        <v>136</v>
      </c>
      <c r="F184" s="273" t="s">
        <v>539</v>
      </c>
      <c r="G184" s="274" t="s">
        <v>136</v>
      </c>
      <c r="H184" s="273" t="s">
        <v>540</v>
      </c>
      <c r="I184" s="274" t="s">
        <v>136</v>
      </c>
      <c r="J184" s="273" t="s">
        <v>460</v>
      </c>
      <c r="K184" s="274" t="s">
        <v>136</v>
      </c>
      <c r="L184" s="273" t="s">
        <v>460</v>
      </c>
      <c r="M184" s="273" t="s">
        <v>461</v>
      </c>
    </row>
    <row r="185" spans="1:14" x14ac:dyDescent="0.25">
      <c r="A185" s="141"/>
      <c r="B185" s="142" t="s">
        <v>140</v>
      </c>
      <c r="C185" s="266">
        <v>8.5340819542947202</v>
      </c>
      <c r="D185" s="267">
        <v>-0.12621873648138759</v>
      </c>
      <c r="E185" s="266">
        <v>8.1798340548340551</v>
      </c>
      <c r="F185" s="267">
        <f>IFERROR(E185-C185,"-")</f>
        <v>-0.35424789946066504</v>
      </c>
      <c r="G185" s="266">
        <v>4.4212121212121209</v>
      </c>
      <c r="H185" s="267">
        <f t="shared" ref="H185:H197" si="40">IFERROR(G185-E185,"-")</f>
        <v>-3.7586219336219342</v>
      </c>
      <c r="I185" s="266">
        <v>7.3655123674911662</v>
      </c>
      <c r="J185" s="267">
        <f t="shared" ref="J185:J197" si="41">IFERROR(I185-G185,"-")</f>
        <v>2.9443002462790453</v>
      </c>
      <c r="K185" s="266">
        <v>7.0671228413163893</v>
      </c>
      <c r="L185" s="267">
        <f>IFERROR(K185-I185,"-")</f>
        <v>-0.29838952617477688</v>
      </c>
      <c r="M185" s="267">
        <f>IFERROR(K185-C185,"-")</f>
        <v>-1.4669591129783308</v>
      </c>
    </row>
    <row r="186" spans="1:14" x14ac:dyDescent="0.25">
      <c r="B186" s="142" t="s">
        <v>142</v>
      </c>
      <c r="C186" s="266">
        <v>7.9346546310832027</v>
      </c>
      <c r="D186" s="267">
        <v>-0.56919481288600249</v>
      </c>
      <c r="E186" s="266">
        <v>6.7226343679031038</v>
      </c>
      <c r="F186" s="267">
        <f t="shared" ref="F186:F197" si="42">IFERROR(E186-C186,"-")</f>
        <v>-1.2120202631800989</v>
      </c>
      <c r="G186" s="266">
        <v>4.2871189773844645</v>
      </c>
      <c r="H186" s="267">
        <f t="shared" si="40"/>
        <v>-2.4355153905186393</v>
      </c>
      <c r="I186" s="266">
        <v>6.9375975039001556</v>
      </c>
      <c r="J186" s="267">
        <f t="shared" si="41"/>
        <v>2.6504785265156912</v>
      </c>
      <c r="K186" s="266">
        <v>6.1227038941954444</v>
      </c>
      <c r="L186" s="267">
        <f t="shared" ref="L186:L192" si="43">IFERROR(K186-I186,"-")</f>
        <v>-0.81489360970471125</v>
      </c>
      <c r="M186" s="267">
        <f t="shared" ref="M186:M192" si="44">IFERROR(K186-C186,"-")</f>
        <v>-1.8119507368877583</v>
      </c>
    </row>
    <row r="187" spans="1:14" x14ac:dyDescent="0.25">
      <c r="B187" s="142" t="s">
        <v>144</v>
      </c>
      <c r="C187" s="266">
        <v>7.1068624103789686</v>
      </c>
      <c r="D187" s="267">
        <v>-0.88748787210690683</v>
      </c>
      <c r="E187" s="266">
        <v>8.7098681218735781</v>
      </c>
      <c r="F187" s="267">
        <f t="shared" si="42"/>
        <v>1.6030057114946095</v>
      </c>
      <c r="G187" s="266">
        <v>4.3922973578145994</v>
      </c>
      <c r="H187" s="267">
        <f t="shared" si="40"/>
        <v>-4.3175707640589787</v>
      </c>
      <c r="I187" s="266">
        <v>6.8250195465207195</v>
      </c>
      <c r="J187" s="267">
        <f t="shared" si="41"/>
        <v>2.4327221887061201</v>
      </c>
      <c r="K187" s="266">
        <v>6.34612501873782</v>
      </c>
      <c r="L187" s="267">
        <f t="shared" si="43"/>
        <v>-0.47889452778289954</v>
      </c>
      <c r="M187" s="267">
        <f t="shared" si="44"/>
        <v>-0.76073739164114862</v>
      </c>
    </row>
    <row r="188" spans="1:14" x14ac:dyDescent="0.25">
      <c r="B188" s="142" t="s">
        <v>146</v>
      </c>
      <c r="C188" s="266">
        <v>7.0912395492548166</v>
      </c>
      <c r="D188" s="267">
        <v>-12.49542711741185</v>
      </c>
      <c r="E188" s="266" t="s">
        <v>527</v>
      </c>
      <c r="F188" s="267" t="str">
        <f t="shared" si="42"/>
        <v>-</v>
      </c>
      <c r="G188" s="266">
        <v>3.8251404494382024</v>
      </c>
      <c r="H188" s="267" t="str">
        <f t="shared" si="40"/>
        <v>-</v>
      </c>
      <c r="I188" s="266">
        <v>6.8213923867419304</v>
      </c>
      <c r="J188" s="267">
        <f t="shared" si="41"/>
        <v>2.996251937303728</v>
      </c>
      <c r="K188" s="266">
        <v>6.4480194673516289</v>
      </c>
      <c r="L188" s="267">
        <f t="shared" si="43"/>
        <v>-0.37337291939030148</v>
      </c>
      <c r="M188" s="267">
        <f t="shared" si="44"/>
        <v>-0.64322008190318769</v>
      </c>
    </row>
    <row r="189" spans="1:14" x14ac:dyDescent="0.25">
      <c r="B189" s="142" t="s">
        <v>148</v>
      </c>
      <c r="C189" s="266">
        <v>7.1129633261423812</v>
      </c>
      <c r="D189" s="267">
        <v>-3.5058932435667458</v>
      </c>
      <c r="E189" s="266" t="s">
        <v>527</v>
      </c>
      <c r="F189" s="267" t="str">
        <f t="shared" si="42"/>
        <v>-</v>
      </c>
      <c r="G189" s="266">
        <v>3.1728286384976525</v>
      </c>
      <c r="H189" s="267" t="str">
        <f t="shared" si="40"/>
        <v>-</v>
      </c>
      <c r="I189" s="266">
        <v>6.1248983574564972</v>
      </c>
      <c r="J189" s="267">
        <f t="shared" si="41"/>
        <v>2.9520697189588447</v>
      </c>
      <c r="K189" s="266">
        <v>5.8485033598045204</v>
      </c>
      <c r="L189" s="267">
        <f t="shared" si="43"/>
        <v>-0.27639499765197684</v>
      </c>
      <c r="M189" s="267">
        <f t="shared" si="44"/>
        <v>-1.2644599663378608</v>
      </c>
    </row>
    <row r="190" spans="1:14" x14ac:dyDescent="0.25">
      <c r="B190" s="142" t="s">
        <v>150</v>
      </c>
      <c r="C190" s="266">
        <v>7.1628139032097122</v>
      </c>
      <c r="D190" s="267">
        <v>-2.01601644961774</v>
      </c>
      <c r="E190" s="266" t="s">
        <v>527</v>
      </c>
      <c r="F190" s="267" t="str">
        <f t="shared" si="42"/>
        <v>-</v>
      </c>
      <c r="G190" s="266">
        <v>4.2888365837256224</v>
      </c>
      <c r="H190" s="267" t="str">
        <f t="shared" si="40"/>
        <v>-</v>
      </c>
      <c r="I190" s="266">
        <v>6.6080863402061851</v>
      </c>
      <c r="J190" s="267">
        <f t="shared" si="41"/>
        <v>2.3192497564805628</v>
      </c>
      <c r="K190" s="266">
        <v>6.5246141009595329</v>
      </c>
      <c r="L190" s="267">
        <f t="shared" si="43"/>
        <v>-8.3472239246652258E-2</v>
      </c>
      <c r="M190" s="267">
        <f t="shared" si="44"/>
        <v>-0.63819980225017936</v>
      </c>
    </row>
    <row r="191" spans="1:14" x14ac:dyDescent="0.25">
      <c r="B191" s="142" t="s">
        <v>152</v>
      </c>
      <c r="C191" s="266">
        <v>8.5445669291338575</v>
      </c>
      <c r="D191" s="267">
        <v>-1.4214363876157279</v>
      </c>
      <c r="E191" s="266">
        <v>6.2737795671867138</v>
      </c>
      <c r="F191" s="267">
        <f t="shared" si="42"/>
        <v>-2.2707873619471437</v>
      </c>
      <c r="G191" s="266">
        <v>4.8560525757896968</v>
      </c>
      <c r="H191" s="267">
        <f t="shared" si="40"/>
        <v>-1.417726991397017</v>
      </c>
      <c r="I191" s="266">
        <v>7.5785000745489786</v>
      </c>
      <c r="J191" s="267">
        <f t="shared" si="41"/>
        <v>2.7224474987592817</v>
      </c>
      <c r="K191" s="266">
        <v>8.3501577287066251</v>
      </c>
      <c r="L191" s="267">
        <f t="shared" si="43"/>
        <v>0.77165765415764653</v>
      </c>
      <c r="M191" s="267">
        <f t="shared" si="44"/>
        <v>-0.19440920042723242</v>
      </c>
    </row>
    <row r="192" spans="1:14" x14ac:dyDescent="0.25">
      <c r="B192" s="142" t="s">
        <v>154</v>
      </c>
      <c r="C192" s="266">
        <v>8.7439999999999998</v>
      </c>
      <c r="D192" s="267">
        <v>0.65589050470487642</v>
      </c>
      <c r="E192" s="266">
        <v>5.0259358942989971</v>
      </c>
      <c r="F192" s="267">
        <f t="shared" si="42"/>
        <v>-3.7180641057010027</v>
      </c>
      <c r="G192" s="266">
        <v>7.1981012658227845</v>
      </c>
      <c r="H192" s="267">
        <f t="shared" si="40"/>
        <v>2.1721653715237874</v>
      </c>
      <c r="I192" s="266">
        <v>8.0057211683227951</v>
      </c>
      <c r="J192" s="267">
        <f t="shared" si="41"/>
        <v>0.80761990250001059</v>
      </c>
      <c r="K192" s="266">
        <v>7.7315536892621477</v>
      </c>
      <c r="L192" s="267">
        <f t="shared" si="43"/>
        <v>-0.27416747906064742</v>
      </c>
      <c r="M192" s="267">
        <f t="shared" si="44"/>
        <v>-1.0124463107378521</v>
      </c>
    </row>
    <row r="193" spans="2:14" x14ac:dyDescent="0.25">
      <c r="B193" s="142" t="s">
        <v>156</v>
      </c>
      <c r="C193" s="266">
        <v>8.2130885873902635</v>
      </c>
      <c r="D193" s="267">
        <v>0.88267681295666023</v>
      </c>
      <c r="E193" s="266">
        <v>3.551852915828785</v>
      </c>
      <c r="F193" s="267">
        <f t="shared" si="42"/>
        <v>-4.661235671561478</v>
      </c>
      <c r="G193" s="266">
        <v>6.8196319018404905</v>
      </c>
      <c r="H193" s="267">
        <f t="shared" si="40"/>
        <v>3.2677789860117055</v>
      </c>
      <c r="I193" s="266">
        <v>6.2703325650312811</v>
      </c>
      <c r="J193" s="267">
        <f t="shared" si="41"/>
        <v>-0.54929933680920939</v>
      </c>
      <c r="K193" s="266"/>
      <c r="L193" s="267"/>
      <c r="M193" s="267"/>
    </row>
    <row r="194" spans="2:14" x14ac:dyDescent="0.25">
      <c r="B194" s="142" t="s">
        <v>158</v>
      </c>
      <c r="C194" s="266">
        <v>7.1731320754716981</v>
      </c>
      <c r="D194" s="267">
        <v>-0.23681087481355068</v>
      </c>
      <c r="E194" s="266">
        <v>3.4182580344666977</v>
      </c>
      <c r="F194" s="267">
        <f t="shared" si="42"/>
        <v>-3.7548740410050003</v>
      </c>
      <c r="G194" s="266">
        <v>6.5321403991741223</v>
      </c>
      <c r="H194" s="267">
        <f t="shared" si="40"/>
        <v>3.1138823647074245</v>
      </c>
      <c r="I194" s="266">
        <v>6.5184312638580932</v>
      </c>
      <c r="J194" s="267">
        <f t="shared" si="41"/>
        <v>-1.370913531602902E-2</v>
      </c>
      <c r="K194" s="266"/>
      <c r="L194" s="267"/>
      <c r="M194" s="267"/>
    </row>
    <row r="195" spans="2:14" x14ac:dyDescent="0.25">
      <c r="B195" s="142" t="s">
        <v>160</v>
      </c>
      <c r="C195" s="266">
        <v>7.3210212765957445</v>
      </c>
      <c r="D195" s="267">
        <v>-0.91304222328119433</v>
      </c>
      <c r="E195" s="266">
        <v>4.4590654205607478</v>
      </c>
      <c r="F195" s="267">
        <f t="shared" si="42"/>
        <v>-2.8619558560349967</v>
      </c>
      <c r="G195" s="266">
        <v>6.5647596092858045</v>
      </c>
      <c r="H195" s="267">
        <f t="shared" si="40"/>
        <v>2.1056941887250566</v>
      </c>
      <c r="I195" s="266">
        <v>6.5353455123113582</v>
      </c>
      <c r="J195" s="267">
        <f t="shared" si="41"/>
        <v>-2.9414096974446302E-2</v>
      </c>
      <c r="K195" s="266"/>
      <c r="L195" s="267"/>
      <c r="M195" s="267"/>
    </row>
    <row r="196" spans="2:14" x14ac:dyDescent="0.25">
      <c r="B196" s="142" t="s">
        <v>162</v>
      </c>
      <c r="C196" s="266">
        <v>7.487851971037812</v>
      </c>
      <c r="D196" s="267">
        <v>0.17076619769988532</v>
      </c>
      <c r="E196" s="266">
        <v>5.0693027210884356</v>
      </c>
      <c r="F196" s="267">
        <f t="shared" si="42"/>
        <v>-2.4185492499493764</v>
      </c>
      <c r="G196" s="266">
        <v>6.7303352412101392</v>
      </c>
      <c r="H196" s="267">
        <f t="shared" si="40"/>
        <v>1.6610325201217035</v>
      </c>
      <c r="I196" s="266">
        <v>6.7456112852664578</v>
      </c>
      <c r="J196" s="267">
        <f t="shared" si="41"/>
        <v>1.5276044056318661E-2</v>
      </c>
      <c r="K196" s="266"/>
      <c r="L196" s="267"/>
      <c r="M196" s="267"/>
    </row>
    <row r="197" spans="2:14" ht="15.75" x14ac:dyDescent="0.25">
      <c r="B197" s="145" t="s">
        <v>122</v>
      </c>
      <c r="C197" s="268">
        <v>7.70097224830615</v>
      </c>
      <c r="D197" s="269">
        <v>-0.5940106450834568</v>
      </c>
      <c r="E197" s="268">
        <v>5.789220489977728</v>
      </c>
      <c r="F197" s="269">
        <f t="shared" si="42"/>
        <v>-1.911751758328422</v>
      </c>
      <c r="G197" s="268">
        <v>5.6674455150738181</v>
      </c>
      <c r="H197" s="269">
        <f t="shared" si="40"/>
        <v>-0.12177497490390987</v>
      </c>
      <c r="I197" s="268">
        <v>6.8736041326668298</v>
      </c>
      <c r="J197" s="269">
        <f t="shared" si="41"/>
        <v>1.2061586175930117</v>
      </c>
      <c r="K197" s="268">
        <v>6.7585291358073984</v>
      </c>
      <c r="L197" s="269">
        <v>-0.29197805746602334</v>
      </c>
      <c r="M197" s="269">
        <v>-1.0410708114383924</v>
      </c>
    </row>
    <row r="198" spans="2:14" ht="6" customHeight="1" x14ac:dyDescent="0.25"/>
    <row r="199" spans="2:14" x14ac:dyDescent="0.25">
      <c r="B199" s="49" t="s">
        <v>108</v>
      </c>
      <c r="C199" s="270"/>
      <c r="D199" s="270"/>
      <c r="E199" s="270"/>
      <c r="F199" s="270"/>
      <c r="G199" s="270"/>
      <c r="H199" s="270"/>
      <c r="I199" s="270"/>
      <c r="J199" s="270"/>
      <c r="K199" s="270"/>
      <c r="L199" s="270"/>
      <c r="M199" s="270"/>
    </row>
    <row r="202" spans="2:14" ht="48.75" customHeight="1" thickBot="1" x14ac:dyDescent="0.3">
      <c r="B202" s="322" t="s">
        <v>462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1" t="s">
        <v>198</v>
      </c>
    </row>
    <row r="203" spans="2:14" ht="10.5" customHeight="1" thickBot="1" x14ac:dyDescent="0.3">
      <c r="B203" s="135"/>
      <c r="C203" s="264"/>
      <c r="D203" s="264"/>
      <c r="E203" s="264"/>
      <c r="F203" s="264"/>
      <c r="G203" s="264"/>
      <c r="H203" s="264"/>
      <c r="I203" s="264"/>
      <c r="J203" s="264"/>
      <c r="K203" s="94"/>
      <c r="L203" s="94"/>
      <c r="N203" s="1" t="s">
        <v>199</v>
      </c>
    </row>
    <row r="204" spans="2:14" ht="22.5" thickTop="1" thickBot="1" x14ac:dyDescent="0.3">
      <c r="B204" s="13"/>
      <c r="C204" s="349" t="s">
        <v>117</v>
      </c>
      <c r="D204" s="350"/>
      <c r="E204" s="350"/>
      <c r="F204" s="350"/>
      <c r="G204" s="350"/>
      <c r="H204" s="350"/>
      <c r="I204" s="350"/>
      <c r="J204" s="350"/>
      <c r="K204" s="350"/>
      <c r="L204" s="350"/>
      <c r="M204" s="351"/>
    </row>
    <row r="205" spans="2:14" ht="22.5" thickTop="1" thickBot="1" x14ac:dyDescent="0.3">
      <c r="B205" s="13"/>
      <c r="C205" s="352">
        <v>2019</v>
      </c>
      <c r="D205" s="353"/>
      <c r="E205" s="354" t="s">
        <v>250</v>
      </c>
      <c r="F205" s="353"/>
      <c r="G205" s="354" t="s">
        <v>249</v>
      </c>
      <c r="H205" s="353"/>
      <c r="I205" s="354">
        <v>2022</v>
      </c>
      <c r="J205" s="353"/>
      <c r="K205" s="354">
        <v>2023</v>
      </c>
      <c r="L205" s="355"/>
      <c r="M205" s="356"/>
    </row>
    <row r="206" spans="2:14" ht="16.5" thickTop="1" thickBot="1" x14ac:dyDescent="0.3">
      <c r="B206" s="16"/>
      <c r="C206" s="272" t="s">
        <v>136</v>
      </c>
      <c r="D206" s="273" t="s">
        <v>538</v>
      </c>
      <c r="E206" s="274" t="s">
        <v>136</v>
      </c>
      <c r="F206" s="273" t="s">
        <v>539</v>
      </c>
      <c r="G206" s="274" t="s">
        <v>136</v>
      </c>
      <c r="H206" s="273" t="s">
        <v>540</v>
      </c>
      <c r="I206" s="274" t="s">
        <v>136</v>
      </c>
      <c r="J206" s="273" t="s">
        <v>460</v>
      </c>
      <c r="K206" s="274" t="s">
        <v>136</v>
      </c>
      <c r="L206" s="273" t="s">
        <v>460</v>
      </c>
      <c r="M206" s="273" t="s">
        <v>461</v>
      </c>
    </row>
    <row r="207" spans="2:14" x14ac:dyDescent="0.25">
      <c r="B207" s="142" t="s">
        <v>140</v>
      </c>
      <c r="C207" s="266">
        <v>9.3705927607753363</v>
      </c>
      <c r="D207" s="267">
        <v>2.6657699434132098E-2</v>
      </c>
      <c r="E207" s="266">
        <v>9.3892540613094884</v>
      </c>
      <c r="F207" s="267">
        <f>IFERROR(E207-C207,"-")</f>
        <v>1.8661300534152048E-2</v>
      </c>
      <c r="G207" s="266">
        <v>6.9674397174013212</v>
      </c>
      <c r="H207" s="267">
        <f t="shared" ref="H207:H219" si="45">IFERROR(G207-E207,"-")</f>
        <v>-2.4218143439081672</v>
      </c>
      <c r="I207" s="266">
        <v>9.0404257222073152</v>
      </c>
      <c r="J207" s="267">
        <f t="shared" ref="J207:J219" si="46">IFERROR(I207-G207,"-")</f>
        <v>2.072986004805994</v>
      </c>
      <c r="K207" s="266">
        <v>9.3623068242013865</v>
      </c>
      <c r="L207" s="267">
        <f>IFERROR(K207-I207,"-")</f>
        <v>0.32188110199407127</v>
      </c>
      <c r="M207" s="267">
        <f>IFERROR(K207-C207,"-")</f>
        <v>-8.2859365739498259E-3</v>
      </c>
    </row>
    <row r="208" spans="2:14" x14ac:dyDescent="0.25">
      <c r="B208" s="142" t="s">
        <v>142</v>
      </c>
      <c r="C208" s="266">
        <v>8.8063902476900378</v>
      </c>
      <c r="D208" s="267">
        <v>7.4519426077499062E-2</v>
      </c>
      <c r="E208" s="266">
        <v>8.9311377835589987</v>
      </c>
      <c r="F208" s="267">
        <f t="shared" ref="F208:F219" si="47">IFERROR(E208-C208,"-")</f>
        <v>0.12474753586896092</v>
      </c>
      <c r="G208" s="266">
        <v>5.2758103587495677</v>
      </c>
      <c r="H208" s="267">
        <f t="shared" si="45"/>
        <v>-3.655327424809431</v>
      </c>
      <c r="I208" s="266">
        <v>8.1338782924613984</v>
      </c>
      <c r="J208" s="267">
        <f t="shared" si="46"/>
        <v>2.8580679337118307</v>
      </c>
      <c r="K208" s="266">
        <v>8.9256651849331092</v>
      </c>
      <c r="L208" s="267">
        <f t="shared" ref="L208:L214" si="48">IFERROR(K208-I208,"-")</f>
        <v>0.79178689247171086</v>
      </c>
      <c r="M208" s="267">
        <f t="shared" ref="M208:M214" si="49">IFERROR(K208-C208,"-")</f>
        <v>0.11927493724307148</v>
      </c>
    </row>
    <row r="209" spans="2:14" x14ac:dyDescent="0.25">
      <c r="B209" s="142" t="s">
        <v>144</v>
      </c>
      <c r="C209" s="266">
        <v>7.6891014578505334</v>
      </c>
      <c r="D209" s="267">
        <v>-2.7771439794829433E-2</v>
      </c>
      <c r="E209" s="266">
        <v>10.04483502363361</v>
      </c>
      <c r="F209" s="267">
        <f t="shared" si="47"/>
        <v>2.3557335657830762</v>
      </c>
      <c r="G209" s="266">
        <v>5.2814184636118595</v>
      </c>
      <c r="H209" s="267">
        <f t="shared" si="45"/>
        <v>-4.7634165600217502</v>
      </c>
      <c r="I209" s="266">
        <v>7.8277350511623833</v>
      </c>
      <c r="J209" s="267">
        <f t="shared" si="46"/>
        <v>2.5463165875505238</v>
      </c>
      <c r="K209" s="266">
        <v>7.7811265701170695</v>
      </c>
      <c r="L209" s="267">
        <f t="shared" si="48"/>
        <v>-4.6608481045313788E-2</v>
      </c>
      <c r="M209" s="267">
        <f t="shared" si="49"/>
        <v>9.2025112266536091E-2</v>
      </c>
    </row>
    <row r="210" spans="2:14" x14ac:dyDescent="0.25">
      <c r="B210" s="142" t="s">
        <v>146</v>
      </c>
      <c r="C210" s="266">
        <v>6.7830755590582212</v>
      </c>
      <c r="D210" s="267">
        <v>-0.67639953432094746</v>
      </c>
      <c r="E210" s="266" t="s">
        <v>527</v>
      </c>
      <c r="F210" s="267" t="str">
        <f t="shared" si="47"/>
        <v>-</v>
      </c>
      <c r="G210" s="266">
        <v>4.8381161007667028</v>
      </c>
      <c r="H210" s="267" t="str">
        <f t="shared" si="45"/>
        <v>-</v>
      </c>
      <c r="I210" s="266">
        <v>6.8792495280950297</v>
      </c>
      <c r="J210" s="267">
        <f t="shared" si="46"/>
        <v>2.0411334273283268</v>
      </c>
      <c r="K210" s="266">
        <v>6.9401868476753519</v>
      </c>
      <c r="L210" s="267">
        <f t="shared" si="48"/>
        <v>6.0937319580322225E-2</v>
      </c>
      <c r="M210" s="267">
        <f t="shared" si="49"/>
        <v>0.15711128861713064</v>
      </c>
    </row>
    <row r="211" spans="2:14" x14ac:dyDescent="0.25">
      <c r="B211" s="142" t="s">
        <v>148</v>
      </c>
      <c r="C211" s="266">
        <v>6.9914532920652785</v>
      </c>
      <c r="D211" s="267">
        <v>-0.63756660207598781</v>
      </c>
      <c r="E211" s="266" t="s">
        <v>527</v>
      </c>
      <c r="F211" s="267" t="str">
        <f t="shared" si="47"/>
        <v>-</v>
      </c>
      <c r="G211" s="266">
        <v>4.2073150176976233</v>
      </c>
      <c r="H211" s="267" t="str">
        <f t="shared" si="45"/>
        <v>-</v>
      </c>
      <c r="I211" s="266">
        <v>7.1747967479674797</v>
      </c>
      <c r="J211" s="267">
        <f t="shared" si="46"/>
        <v>2.9674817302698564</v>
      </c>
      <c r="K211" s="266">
        <v>7.1944280821170672</v>
      </c>
      <c r="L211" s="267">
        <f t="shared" si="48"/>
        <v>1.9631334149587509E-2</v>
      </c>
      <c r="M211" s="267">
        <f t="shared" si="49"/>
        <v>0.20297479005178864</v>
      </c>
    </row>
    <row r="212" spans="2:14" x14ac:dyDescent="0.25">
      <c r="B212" s="142" t="s">
        <v>150</v>
      </c>
      <c r="C212" s="266">
        <v>7.4237723545104242</v>
      </c>
      <c r="D212" s="267">
        <v>0.39482954431900197</v>
      </c>
      <c r="E212" s="266" t="s">
        <v>527</v>
      </c>
      <c r="F212" s="267" t="str">
        <f t="shared" si="47"/>
        <v>-</v>
      </c>
      <c r="G212" s="266">
        <v>5.1742054981477867</v>
      </c>
      <c r="H212" s="267" t="str">
        <f t="shared" si="45"/>
        <v>-</v>
      </c>
      <c r="I212" s="266">
        <v>6.9609022871637913</v>
      </c>
      <c r="J212" s="267">
        <f t="shared" si="46"/>
        <v>1.7866967890160046</v>
      </c>
      <c r="K212" s="266">
        <v>6.8849027877430302</v>
      </c>
      <c r="L212" s="267">
        <f t="shared" si="48"/>
        <v>-7.5999499420761119E-2</v>
      </c>
      <c r="M212" s="267">
        <f t="shared" si="49"/>
        <v>-0.53886956676739395</v>
      </c>
    </row>
    <row r="213" spans="2:14" x14ac:dyDescent="0.25">
      <c r="B213" s="142" t="s">
        <v>152</v>
      </c>
      <c r="C213" s="266">
        <v>8.2583329400846264</v>
      </c>
      <c r="D213" s="267">
        <v>0.5851380835069806</v>
      </c>
      <c r="E213" s="266" t="s">
        <v>527</v>
      </c>
      <c r="F213" s="267" t="str">
        <f t="shared" si="47"/>
        <v>-</v>
      </c>
      <c r="G213" s="266">
        <v>6.4211948262470031</v>
      </c>
      <c r="H213" s="267" t="str">
        <f t="shared" si="45"/>
        <v>-</v>
      </c>
      <c r="I213" s="266">
        <v>7.3003359210505163</v>
      </c>
      <c r="J213" s="267">
        <f t="shared" si="46"/>
        <v>0.87914109480351321</v>
      </c>
      <c r="K213" s="266">
        <v>7.8408174424167862</v>
      </c>
      <c r="L213" s="267">
        <f t="shared" si="48"/>
        <v>0.54048152136626992</v>
      </c>
      <c r="M213" s="267">
        <f t="shared" si="49"/>
        <v>-0.41751549766784013</v>
      </c>
    </row>
    <row r="214" spans="2:14" x14ac:dyDescent="0.25">
      <c r="B214" s="142" t="s">
        <v>154</v>
      </c>
      <c r="C214" s="266">
        <v>8.3282923299565841</v>
      </c>
      <c r="D214" s="267">
        <v>0.19852926601630472</v>
      </c>
      <c r="E214" s="266" t="s">
        <v>527</v>
      </c>
      <c r="F214" s="267" t="str">
        <f t="shared" si="47"/>
        <v>-</v>
      </c>
      <c r="G214" s="266">
        <v>6.857538301312796</v>
      </c>
      <c r="H214" s="267" t="str">
        <f t="shared" si="45"/>
        <v>-</v>
      </c>
      <c r="I214" s="266">
        <v>7.9892656391659109</v>
      </c>
      <c r="J214" s="267">
        <f t="shared" si="46"/>
        <v>1.131727337853115</v>
      </c>
      <c r="K214" s="266">
        <v>8.0958435534197655</v>
      </c>
      <c r="L214" s="267">
        <f t="shared" si="48"/>
        <v>0.10657791425385454</v>
      </c>
      <c r="M214" s="267">
        <f t="shared" si="49"/>
        <v>-0.23244877653681861</v>
      </c>
    </row>
    <row r="215" spans="2:14" x14ac:dyDescent="0.25">
      <c r="B215" s="142" t="s">
        <v>156</v>
      </c>
      <c r="C215" s="266">
        <v>8.2220003328340816</v>
      </c>
      <c r="D215" s="267">
        <v>0.24528017419121095</v>
      </c>
      <c r="E215" s="266" t="s">
        <v>527</v>
      </c>
      <c r="F215" s="267" t="str">
        <f t="shared" si="47"/>
        <v>-</v>
      </c>
      <c r="G215" s="266">
        <v>7.1567819107404977</v>
      </c>
      <c r="H215" s="267" t="str">
        <f t="shared" si="45"/>
        <v>-</v>
      </c>
      <c r="I215" s="266">
        <v>7.4074122321370419</v>
      </c>
      <c r="J215" s="267">
        <f t="shared" si="46"/>
        <v>0.25063032139654418</v>
      </c>
      <c r="K215" s="266"/>
      <c r="L215" s="267"/>
      <c r="M215" s="267"/>
    </row>
    <row r="216" spans="2:14" x14ac:dyDescent="0.25">
      <c r="B216" s="142" t="s">
        <v>158</v>
      </c>
      <c r="C216" s="266">
        <v>7.7553727730970099</v>
      </c>
      <c r="D216" s="267">
        <v>0.2167142989546651</v>
      </c>
      <c r="E216" s="266" t="s">
        <v>527</v>
      </c>
      <c r="F216" s="267" t="str">
        <f t="shared" si="47"/>
        <v>-</v>
      </c>
      <c r="G216" s="266">
        <v>6.9458601060321028</v>
      </c>
      <c r="H216" s="267" t="str">
        <f t="shared" si="45"/>
        <v>-</v>
      </c>
      <c r="I216" s="266">
        <v>7.2019665990323087</v>
      </c>
      <c r="J216" s="267">
        <f t="shared" si="46"/>
        <v>0.25610649300020594</v>
      </c>
      <c r="K216" s="266"/>
      <c r="L216" s="267"/>
      <c r="M216" s="267"/>
    </row>
    <row r="217" spans="2:14" x14ac:dyDescent="0.25">
      <c r="B217" s="142" t="s">
        <v>160</v>
      </c>
      <c r="C217" s="266">
        <v>8.2210483777854755</v>
      </c>
      <c r="D217" s="267">
        <v>0.20397378969495783</v>
      </c>
      <c r="E217" s="266" t="s">
        <v>527</v>
      </c>
      <c r="F217" s="267" t="str">
        <f t="shared" si="47"/>
        <v>-</v>
      </c>
      <c r="G217" s="266">
        <v>8.0739229505590586</v>
      </c>
      <c r="H217" s="267" t="str">
        <f t="shared" si="45"/>
        <v>-</v>
      </c>
      <c r="I217" s="266">
        <v>7.9340364491960953</v>
      </c>
      <c r="J217" s="267">
        <f t="shared" si="46"/>
        <v>-0.13988650136296332</v>
      </c>
      <c r="K217" s="266"/>
      <c r="L217" s="267"/>
      <c r="M217" s="267"/>
    </row>
    <row r="218" spans="2:14" x14ac:dyDescent="0.25">
      <c r="B218" s="142" t="s">
        <v>162</v>
      </c>
      <c r="C218" s="266">
        <v>8.4573499041156506</v>
      </c>
      <c r="D218" s="267">
        <v>0.6710620216107035</v>
      </c>
      <c r="E218" s="266" t="s">
        <v>527</v>
      </c>
      <c r="F218" s="267" t="str">
        <f t="shared" si="47"/>
        <v>-</v>
      </c>
      <c r="G218" s="266">
        <v>7.9240227321011263</v>
      </c>
      <c r="H218" s="267" t="str">
        <f t="shared" si="45"/>
        <v>-</v>
      </c>
      <c r="I218" s="266">
        <v>8.0182658584548019</v>
      </c>
      <c r="J218" s="267">
        <f t="shared" si="46"/>
        <v>9.4243126353675599E-2</v>
      </c>
      <c r="K218" s="266"/>
      <c r="L218" s="267"/>
      <c r="M218" s="267"/>
    </row>
    <row r="219" spans="2:14" ht="15.75" x14ac:dyDescent="0.25">
      <c r="B219" s="145" t="s">
        <v>122</v>
      </c>
      <c r="C219" s="268">
        <v>8.0045805740311788</v>
      </c>
      <c r="D219" s="269">
        <v>0.1138617634214576</v>
      </c>
      <c r="E219" s="268" t="s">
        <v>527</v>
      </c>
      <c r="F219" s="269" t="str">
        <f t="shared" si="47"/>
        <v>-</v>
      </c>
      <c r="G219" s="268">
        <v>6.6710822192240071</v>
      </c>
      <c r="H219" s="269" t="str">
        <f t="shared" si="45"/>
        <v>-</v>
      </c>
      <c r="I219" s="268">
        <v>7.6034957930657221</v>
      </c>
      <c r="J219" s="269">
        <f t="shared" si="46"/>
        <v>0.93241357384171497</v>
      </c>
      <c r="K219" s="268">
        <v>7.8299072315852447</v>
      </c>
      <c r="L219" s="269">
        <v>0.24443465435446932</v>
      </c>
      <c r="M219" s="269">
        <v>-0.10364644998498829</v>
      </c>
    </row>
    <row r="220" spans="2:14" ht="6" customHeight="1" x14ac:dyDescent="0.25"/>
    <row r="221" spans="2:14" x14ac:dyDescent="0.25">
      <c r="B221" s="49" t="s">
        <v>108</v>
      </c>
      <c r="C221" s="270"/>
      <c r="D221" s="270"/>
      <c r="E221" s="270"/>
      <c r="F221" s="270"/>
      <c r="G221" s="270"/>
      <c r="H221" s="270"/>
      <c r="I221" s="270"/>
      <c r="J221" s="270"/>
      <c r="K221" s="270"/>
      <c r="L221" s="270"/>
      <c r="M221" s="270"/>
    </row>
    <row r="222" spans="2:14" x14ac:dyDescent="0.25">
      <c r="K222" s="271"/>
      <c r="M222" s="271"/>
    </row>
    <row r="224" spans="2:14" ht="48.75" customHeight="1" thickBot="1" x14ac:dyDescent="0.3">
      <c r="B224" s="322" t="s">
        <v>463</v>
      </c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1" t="s">
        <v>202</v>
      </c>
    </row>
    <row r="225" spans="2:14" ht="10.5" customHeight="1" thickBot="1" x14ac:dyDescent="0.3">
      <c r="B225" s="135"/>
      <c r="C225" s="264"/>
      <c r="D225" s="264"/>
      <c r="E225" s="264"/>
      <c r="F225" s="264"/>
      <c r="G225" s="264"/>
      <c r="H225" s="264"/>
      <c r="I225" s="264"/>
      <c r="J225" s="264"/>
      <c r="K225" s="94"/>
      <c r="L225" s="94"/>
      <c r="N225" s="1" t="s">
        <v>203</v>
      </c>
    </row>
    <row r="226" spans="2:14" ht="22.5" thickTop="1" thickBot="1" x14ac:dyDescent="0.3">
      <c r="B226" s="13"/>
      <c r="C226" s="349" t="s">
        <v>118</v>
      </c>
      <c r="D226" s="350"/>
      <c r="E226" s="350"/>
      <c r="F226" s="350"/>
      <c r="G226" s="350"/>
      <c r="H226" s="350"/>
      <c r="I226" s="350"/>
      <c r="J226" s="350"/>
      <c r="K226" s="350"/>
      <c r="L226" s="350"/>
      <c r="M226" s="351"/>
    </row>
    <row r="227" spans="2:14" ht="22.5" thickTop="1" thickBot="1" x14ac:dyDescent="0.3">
      <c r="B227" s="13"/>
      <c r="C227" s="352">
        <v>2019</v>
      </c>
      <c r="D227" s="353"/>
      <c r="E227" s="354" t="s">
        <v>250</v>
      </c>
      <c r="F227" s="353"/>
      <c r="G227" s="354" t="s">
        <v>249</v>
      </c>
      <c r="H227" s="353"/>
      <c r="I227" s="354">
        <v>2022</v>
      </c>
      <c r="J227" s="353"/>
      <c r="K227" s="354">
        <v>2023</v>
      </c>
      <c r="L227" s="355"/>
      <c r="M227" s="356"/>
    </row>
    <row r="228" spans="2:14" ht="16.5" thickTop="1" thickBot="1" x14ac:dyDescent="0.3">
      <c r="B228" s="16"/>
      <c r="C228" s="272" t="s">
        <v>136</v>
      </c>
      <c r="D228" s="273" t="s">
        <v>538</v>
      </c>
      <c r="E228" s="274" t="s">
        <v>136</v>
      </c>
      <c r="F228" s="273" t="s">
        <v>539</v>
      </c>
      <c r="G228" s="274" t="s">
        <v>136</v>
      </c>
      <c r="H228" s="273" t="s">
        <v>540</v>
      </c>
      <c r="I228" s="274" t="s">
        <v>136</v>
      </c>
      <c r="J228" s="273" t="s">
        <v>460</v>
      </c>
      <c r="K228" s="274" t="s">
        <v>136</v>
      </c>
      <c r="L228" s="273" t="s">
        <v>460</v>
      </c>
      <c r="M228" s="273" t="s">
        <v>461</v>
      </c>
    </row>
    <row r="229" spans="2:14" x14ac:dyDescent="0.25">
      <c r="B229" s="142" t="s">
        <v>140</v>
      </c>
      <c r="C229" s="266">
        <v>9.0054536625452908</v>
      </c>
      <c r="D229" s="267">
        <v>-0.37688251979089138</v>
      </c>
      <c r="E229" s="266">
        <v>9.2023640277834193</v>
      </c>
      <c r="F229" s="267">
        <f>IFERROR(E229-C229,"-")</f>
        <v>0.19691036523812855</v>
      </c>
      <c r="G229" s="266">
        <v>8.3245614035087723</v>
      </c>
      <c r="H229" s="267">
        <f t="shared" ref="H229:H241" si="50">IFERROR(G229-E229,"-")</f>
        <v>-0.87780262427464706</v>
      </c>
      <c r="I229" s="266">
        <v>8.5421562564419702</v>
      </c>
      <c r="J229" s="267">
        <f t="shared" ref="J229:J241" si="51">IFERROR(I229-G229,"-")</f>
        <v>0.21759485293319791</v>
      </c>
      <c r="K229" s="266">
        <v>7.8345320546972115</v>
      </c>
      <c r="L229" s="267">
        <f>IFERROR(K229-I229,"-")</f>
        <v>-0.70762420174475871</v>
      </c>
      <c r="M229" s="267">
        <f>IFERROR(K229-C229,"-")</f>
        <v>-1.1709216078480793</v>
      </c>
    </row>
    <row r="230" spans="2:14" x14ac:dyDescent="0.25">
      <c r="B230" s="142" t="s">
        <v>142</v>
      </c>
      <c r="C230" s="266">
        <v>8.5067675461942063</v>
      </c>
      <c r="D230" s="267">
        <v>-0.49174224413675915</v>
      </c>
      <c r="E230" s="266">
        <v>8.5393301032230884</v>
      </c>
      <c r="F230" s="267">
        <f t="shared" ref="F230:F241" si="52">IFERROR(E230-C230,"-")</f>
        <v>3.2562557028882111E-2</v>
      </c>
      <c r="G230" s="266">
        <v>5.8339965889710061</v>
      </c>
      <c r="H230" s="267">
        <f t="shared" si="50"/>
        <v>-2.7053335142520822</v>
      </c>
      <c r="I230" s="266">
        <v>7.5562582648191805</v>
      </c>
      <c r="J230" s="267">
        <f t="shared" si="51"/>
        <v>1.7222616758481744</v>
      </c>
      <c r="K230" s="266">
        <v>7.7443588076887364</v>
      </c>
      <c r="L230" s="267">
        <f t="shared" ref="L230:L236" si="53">IFERROR(K230-I230,"-")</f>
        <v>0.18810054286955591</v>
      </c>
      <c r="M230" s="267">
        <f t="shared" ref="M230:M236" si="54">IFERROR(K230-C230,"-")</f>
        <v>-0.76240873850546986</v>
      </c>
    </row>
    <row r="231" spans="2:14" x14ac:dyDescent="0.25">
      <c r="B231" s="142" t="s">
        <v>144</v>
      </c>
      <c r="C231" s="266">
        <v>7.2476509046677817</v>
      </c>
      <c r="D231" s="267">
        <v>-0.5513631369308003</v>
      </c>
      <c r="E231" s="266">
        <v>12.031102733270499</v>
      </c>
      <c r="F231" s="267">
        <f t="shared" si="52"/>
        <v>4.7834518286027174</v>
      </c>
      <c r="G231" s="266">
        <v>4.9698795180722888</v>
      </c>
      <c r="H231" s="267">
        <f t="shared" si="50"/>
        <v>-7.0612232151982104</v>
      </c>
      <c r="I231" s="266">
        <v>7.4353063004142141</v>
      </c>
      <c r="J231" s="267">
        <f t="shared" si="51"/>
        <v>2.4654267823419254</v>
      </c>
      <c r="K231" s="266">
        <v>6.6837703527130214</v>
      </c>
      <c r="L231" s="267">
        <f t="shared" si="53"/>
        <v>-0.7515359477011927</v>
      </c>
      <c r="M231" s="267">
        <f t="shared" si="54"/>
        <v>-0.56388055195476028</v>
      </c>
    </row>
    <row r="232" spans="2:14" x14ac:dyDescent="0.25">
      <c r="B232" s="142" t="s">
        <v>146</v>
      </c>
      <c r="C232" s="266">
        <v>7.075300914780934</v>
      </c>
      <c r="D232" s="267">
        <v>-0.44928118944718776</v>
      </c>
      <c r="E232" s="266" t="s">
        <v>527</v>
      </c>
      <c r="F232" s="267" t="str">
        <f t="shared" si="52"/>
        <v>-</v>
      </c>
      <c r="G232" s="266">
        <v>4.5827586206896553</v>
      </c>
      <c r="H232" s="267" t="str">
        <f t="shared" si="50"/>
        <v>-</v>
      </c>
      <c r="I232" s="266">
        <v>6.4463638503177219</v>
      </c>
      <c r="J232" s="267">
        <f t="shared" si="51"/>
        <v>1.8636052296280665</v>
      </c>
      <c r="K232" s="266">
        <v>5.938113116143878</v>
      </c>
      <c r="L232" s="267">
        <f t="shared" si="53"/>
        <v>-0.50825073417384381</v>
      </c>
      <c r="M232" s="267">
        <f t="shared" si="54"/>
        <v>-1.137187798637056</v>
      </c>
    </row>
    <row r="233" spans="2:14" x14ac:dyDescent="0.25">
      <c r="B233" s="142" t="s">
        <v>148</v>
      </c>
      <c r="C233" s="266">
        <v>6.9060379328345221</v>
      </c>
      <c r="D233" s="267">
        <v>-0.56183816066899173</v>
      </c>
      <c r="E233" s="266" t="s">
        <v>527</v>
      </c>
      <c r="F233" s="267" t="str">
        <f t="shared" si="52"/>
        <v>-</v>
      </c>
      <c r="G233" s="266">
        <v>4.5976154992548439</v>
      </c>
      <c r="H233" s="267" t="str">
        <f t="shared" si="50"/>
        <v>-</v>
      </c>
      <c r="I233" s="266">
        <v>6.568483765266607</v>
      </c>
      <c r="J233" s="267">
        <f t="shared" si="51"/>
        <v>1.9708682660117631</v>
      </c>
      <c r="K233" s="266">
        <v>6.0907472429652341</v>
      </c>
      <c r="L233" s="267">
        <f t="shared" si="53"/>
        <v>-0.47773652230137298</v>
      </c>
      <c r="M233" s="267">
        <f t="shared" si="54"/>
        <v>-0.81529068986928799</v>
      </c>
    </row>
    <row r="234" spans="2:14" x14ac:dyDescent="0.25">
      <c r="B234" s="142" t="s">
        <v>150</v>
      </c>
      <c r="C234" s="266">
        <v>7.0511614784162511</v>
      </c>
      <c r="D234" s="267">
        <v>0.37474081951825067</v>
      </c>
      <c r="E234" s="266" t="s">
        <v>527</v>
      </c>
      <c r="F234" s="267" t="str">
        <f t="shared" si="52"/>
        <v>-</v>
      </c>
      <c r="G234" s="266">
        <v>5.3356121814791795</v>
      </c>
      <c r="H234" s="267" t="str">
        <f t="shared" si="50"/>
        <v>-</v>
      </c>
      <c r="I234" s="266">
        <v>7.2321317200947988</v>
      </c>
      <c r="J234" s="267">
        <f t="shared" si="51"/>
        <v>1.8965195386156193</v>
      </c>
      <c r="K234" s="266">
        <v>5.9943793505988152</v>
      </c>
      <c r="L234" s="267">
        <f t="shared" si="53"/>
        <v>-1.2377523694959836</v>
      </c>
      <c r="M234" s="267">
        <f t="shared" si="54"/>
        <v>-1.0567821278174359</v>
      </c>
    </row>
    <row r="235" spans="2:14" x14ac:dyDescent="0.25">
      <c r="B235" s="142" t="s">
        <v>152</v>
      </c>
      <c r="C235" s="266">
        <v>7.959677419354839</v>
      </c>
      <c r="D235" s="267">
        <v>-0.60065617459877085</v>
      </c>
      <c r="E235" s="266" t="s">
        <v>527</v>
      </c>
      <c r="F235" s="267" t="str">
        <f t="shared" si="52"/>
        <v>-</v>
      </c>
      <c r="G235" s="266">
        <v>5.5065394511149224</v>
      </c>
      <c r="H235" s="267" t="str">
        <f t="shared" si="50"/>
        <v>-</v>
      </c>
      <c r="I235" s="266">
        <v>6.7787752199804459</v>
      </c>
      <c r="J235" s="267">
        <f t="shared" si="51"/>
        <v>1.2722357688655235</v>
      </c>
      <c r="K235" s="266">
        <v>7.0589338557079149</v>
      </c>
      <c r="L235" s="267">
        <f t="shared" si="53"/>
        <v>0.28015863572746902</v>
      </c>
      <c r="M235" s="267">
        <f t="shared" si="54"/>
        <v>-0.90074356364692409</v>
      </c>
    </row>
    <row r="236" spans="2:14" x14ac:dyDescent="0.25">
      <c r="B236" s="142" t="s">
        <v>154</v>
      </c>
      <c r="C236" s="266">
        <v>8.1035889328063249</v>
      </c>
      <c r="D236" s="267">
        <v>0.36598784405760032</v>
      </c>
      <c r="E236" s="266" t="s">
        <v>527</v>
      </c>
      <c r="F236" s="267" t="str">
        <f t="shared" si="52"/>
        <v>-</v>
      </c>
      <c r="G236" s="266">
        <v>6.961495946941783</v>
      </c>
      <c r="H236" s="267" t="str">
        <f t="shared" si="50"/>
        <v>-</v>
      </c>
      <c r="I236" s="266">
        <v>6.8252309678460481</v>
      </c>
      <c r="J236" s="267">
        <f t="shared" si="51"/>
        <v>-0.13626497909573487</v>
      </c>
      <c r="K236" s="266">
        <v>7.1901541365209187</v>
      </c>
      <c r="L236" s="267">
        <f t="shared" si="53"/>
        <v>0.36492316867487062</v>
      </c>
      <c r="M236" s="267">
        <f t="shared" si="54"/>
        <v>-0.91343479628540614</v>
      </c>
    </row>
    <row r="237" spans="2:14" x14ac:dyDescent="0.25">
      <c r="B237" s="142" t="s">
        <v>156</v>
      </c>
      <c r="C237" s="266">
        <v>7.9421645585065281</v>
      </c>
      <c r="D237" s="267">
        <v>0.29079733582396194</v>
      </c>
      <c r="E237" s="266" t="s">
        <v>527</v>
      </c>
      <c r="F237" s="267" t="str">
        <f t="shared" si="52"/>
        <v>-</v>
      </c>
      <c r="G237" s="266">
        <v>7.4027186883885028</v>
      </c>
      <c r="H237" s="267" t="str">
        <f t="shared" si="50"/>
        <v>-</v>
      </c>
      <c r="I237" s="266">
        <v>6.4915809639040125</v>
      </c>
      <c r="J237" s="267">
        <f t="shared" si="51"/>
        <v>-0.91113772448449026</v>
      </c>
      <c r="K237" s="266"/>
      <c r="L237" s="267"/>
      <c r="M237" s="267"/>
    </row>
    <row r="238" spans="2:14" x14ac:dyDescent="0.25">
      <c r="B238" s="142" t="s">
        <v>158</v>
      </c>
      <c r="C238" s="266">
        <v>7.8703030303030301</v>
      </c>
      <c r="D238" s="267">
        <v>0.4394640280354567</v>
      </c>
      <c r="E238" s="266" t="s">
        <v>527</v>
      </c>
      <c r="F238" s="267" t="str">
        <f t="shared" si="52"/>
        <v>-</v>
      </c>
      <c r="G238" s="266">
        <v>6.8439481665288113</v>
      </c>
      <c r="H238" s="267" t="str">
        <f t="shared" si="50"/>
        <v>-</v>
      </c>
      <c r="I238" s="266">
        <v>7.1003599507435826</v>
      </c>
      <c r="J238" s="267">
        <f t="shared" si="51"/>
        <v>0.25641178421477129</v>
      </c>
      <c r="K238" s="266"/>
      <c r="L238" s="267"/>
      <c r="M238" s="267"/>
    </row>
    <row r="239" spans="2:14" x14ac:dyDescent="0.25">
      <c r="B239" s="142" t="s">
        <v>160</v>
      </c>
      <c r="C239" s="266">
        <v>8.1525449500133043</v>
      </c>
      <c r="D239" s="267">
        <v>0.12807047553883066</v>
      </c>
      <c r="E239" s="266" t="s">
        <v>527</v>
      </c>
      <c r="F239" s="267" t="str">
        <f t="shared" si="52"/>
        <v>-</v>
      </c>
      <c r="G239" s="266">
        <v>7.6478213437720592</v>
      </c>
      <c r="H239" s="267" t="str">
        <f t="shared" si="50"/>
        <v>-</v>
      </c>
      <c r="I239" s="266">
        <v>7.424039607591455</v>
      </c>
      <c r="J239" s="267">
        <f t="shared" si="51"/>
        <v>-0.22378173618060426</v>
      </c>
      <c r="K239" s="266"/>
      <c r="L239" s="267"/>
      <c r="M239" s="267"/>
    </row>
    <row r="240" spans="2:14" x14ac:dyDescent="0.25">
      <c r="B240" s="142" t="s">
        <v>162</v>
      </c>
      <c r="C240" s="266">
        <v>8.4826905204460967</v>
      </c>
      <c r="D240" s="267">
        <v>0.77927321781896097</v>
      </c>
      <c r="E240" s="266" t="s">
        <v>527</v>
      </c>
      <c r="F240" s="267" t="str">
        <f t="shared" si="52"/>
        <v>-</v>
      </c>
      <c r="G240" s="266">
        <v>7.4170022371364652</v>
      </c>
      <c r="H240" s="267" t="str">
        <f t="shared" si="50"/>
        <v>-</v>
      </c>
      <c r="I240" s="266">
        <v>7.4204156800841883</v>
      </c>
      <c r="J240" s="267">
        <f t="shared" si="51"/>
        <v>3.4134429477230555E-3</v>
      </c>
      <c r="K240" s="266"/>
      <c r="L240" s="267"/>
      <c r="M240" s="267"/>
    </row>
    <row r="241" spans="2:14" ht="15.75" x14ac:dyDescent="0.25">
      <c r="B241" s="145" t="s">
        <v>122</v>
      </c>
      <c r="C241" s="268">
        <v>7.8216146249016871</v>
      </c>
      <c r="D241" s="269">
        <v>-7.5762850031042994E-2</v>
      </c>
      <c r="E241" s="268" t="s">
        <v>527</v>
      </c>
      <c r="F241" s="269" t="str">
        <f t="shared" si="52"/>
        <v>-</v>
      </c>
      <c r="G241" s="268">
        <v>6.7410052451341631</v>
      </c>
      <c r="H241" s="269" t="str">
        <f t="shared" si="50"/>
        <v>-</v>
      </c>
      <c r="I241" s="268">
        <v>7.1112230573694131</v>
      </c>
      <c r="J241" s="269">
        <f t="shared" si="51"/>
        <v>0.37021781223524997</v>
      </c>
      <c r="K241" s="268">
        <v>6.8138163437236727</v>
      </c>
      <c r="L241" s="269">
        <v>-0.28847384335553095</v>
      </c>
      <c r="M241" s="269">
        <v>-0.88284228814400212</v>
      </c>
    </row>
    <row r="242" spans="2:14" ht="6" customHeight="1" x14ac:dyDescent="0.25"/>
    <row r="243" spans="2:14" x14ac:dyDescent="0.25">
      <c r="B243" s="49" t="s">
        <v>108</v>
      </c>
      <c r="C243" s="270"/>
      <c r="D243" s="270"/>
      <c r="E243" s="270"/>
      <c r="F243" s="270"/>
      <c r="G243" s="270"/>
      <c r="H243" s="270"/>
      <c r="I243" s="270"/>
      <c r="J243" s="270"/>
      <c r="K243" s="270"/>
      <c r="L243" s="270"/>
      <c r="M243" s="270"/>
    </row>
    <row r="244" spans="2:14" x14ac:dyDescent="0.25">
      <c r="K244" s="270"/>
      <c r="M244" s="271"/>
    </row>
    <row r="246" spans="2:14" ht="48.75" customHeight="1" thickBot="1" x14ac:dyDescent="0.3">
      <c r="B246" s="322" t="s">
        <v>464</v>
      </c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1" t="s">
        <v>206</v>
      </c>
    </row>
    <row r="247" spans="2:14" ht="10.5" customHeight="1" thickBot="1" x14ac:dyDescent="0.3">
      <c r="B247" s="135"/>
      <c r="C247" s="264"/>
      <c r="D247" s="264"/>
      <c r="E247" s="264"/>
      <c r="F247" s="264"/>
      <c r="G247" s="264"/>
      <c r="H247" s="264"/>
      <c r="I247" s="264"/>
      <c r="J247" s="264"/>
      <c r="K247" s="94"/>
      <c r="L247" s="94"/>
      <c r="N247" s="1" t="s">
        <v>207</v>
      </c>
    </row>
    <row r="248" spans="2:14" ht="22.5" thickTop="1" thickBot="1" x14ac:dyDescent="0.3">
      <c r="B248" s="13"/>
      <c r="C248" s="349" t="s">
        <v>119</v>
      </c>
      <c r="D248" s="350"/>
      <c r="E248" s="350"/>
      <c r="F248" s="350"/>
      <c r="G248" s="350"/>
      <c r="H248" s="350"/>
      <c r="I248" s="350"/>
      <c r="J248" s="350"/>
      <c r="K248" s="350"/>
      <c r="L248" s="350"/>
      <c r="M248" s="351"/>
    </row>
    <row r="249" spans="2:14" ht="22.5" thickTop="1" thickBot="1" x14ac:dyDescent="0.3">
      <c r="B249" s="13"/>
      <c r="C249" s="352">
        <v>2019</v>
      </c>
      <c r="D249" s="353"/>
      <c r="E249" s="354" t="s">
        <v>250</v>
      </c>
      <c r="F249" s="353"/>
      <c r="G249" s="354" t="s">
        <v>249</v>
      </c>
      <c r="H249" s="353"/>
      <c r="I249" s="354">
        <v>2022</v>
      </c>
      <c r="J249" s="353"/>
      <c r="K249" s="354">
        <v>2023</v>
      </c>
      <c r="L249" s="355"/>
      <c r="M249" s="356"/>
    </row>
    <row r="250" spans="2:14" ht="16.5" thickTop="1" thickBot="1" x14ac:dyDescent="0.3">
      <c r="B250" s="16"/>
      <c r="C250" s="272" t="s">
        <v>136</v>
      </c>
      <c r="D250" s="273" t="s">
        <v>538</v>
      </c>
      <c r="E250" s="274" t="s">
        <v>136</v>
      </c>
      <c r="F250" s="273" t="s">
        <v>539</v>
      </c>
      <c r="G250" s="274" t="s">
        <v>136</v>
      </c>
      <c r="H250" s="273" t="s">
        <v>540</v>
      </c>
      <c r="I250" s="274" t="s">
        <v>136</v>
      </c>
      <c r="J250" s="273" t="s">
        <v>460</v>
      </c>
      <c r="K250" s="274" t="s">
        <v>136</v>
      </c>
      <c r="L250" s="273" t="s">
        <v>460</v>
      </c>
      <c r="M250" s="273" t="s">
        <v>461</v>
      </c>
    </row>
    <row r="251" spans="2:14" x14ac:dyDescent="0.25">
      <c r="B251" s="142" t="s">
        <v>140</v>
      </c>
      <c r="C251" s="266">
        <v>9.028450913902903</v>
      </c>
      <c r="D251" s="267">
        <v>-0.68522927226731056</v>
      </c>
      <c r="E251" s="266">
        <v>9.1595081967213119</v>
      </c>
      <c r="F251" s="267">
        <f>IFERROR(E251-C251,"-")</f>
        <v>0.13105728281840889</v>
      </c>
      <c r="G251" s="266">
        <v>7.4646680942184158</v>
      </c>
      <c r="H251" s="267">
        <f t="shared" ref="H251:H263" si="55">IFERROR(G251-E251,"-")</f>
        <v>-1.6948401025028961</v>
      </c>
      <c r="I251" s="266">
        <v>8.1773153575615467</v>
      </c>
      <c r="J251" s="267">
        <f t="shared" ref="J251:J263" si="56">IFERROR(I251-G251,"-")</f>
        <v>0.71264726334313089</v>
      </c>
      <c r="K251" s="266">
        <v>8.4721924496844103</v>
      </c>
      <c r="L251" s="267">
        <f>IFERROR(K251-I251,"-")</f>
        <v>0.29487709212286362</v>
      </c>
      <c r="M251" s="267">
        <f>IFERROR(K251-C251,"-")</f>
        <v>-0.55625846421849268</v>
      </c>
    </row>
    <row r="252" spans="2:14" x14ac:dyDescent="0.25">
      <c r="B252" s="142" t="s">
        <v>142</v>
      </c>
      <c r="C252" s="266">
        <v>9.3932112550245641</v>
      </c>
      <c r="D252" s="267">
        <v>0.66118007195251671</v>
      </c>
      <c r="E252" s="266">
        <v>8.5400563091886355</v>
      </c>
      <c r="F252" s="267">
        <f t="shared" ref="F252:F263" si="57">IFERROR(E252-C252,"-")</f>
        <v>-0.85315494583592866</v>
      </c>
      <c r="G252" s="266">
        <v>6.6320441988950281</v>
      </c>
      <c r="H252" s="267">
        <f t="shared" si="55"/>
        <v>-1.9080121102936074</v>
      </c>
      <c r="I252" s="266">
        <v>7.427726233696383</v>
      </c>
      <c r="J252" s="267">
        <f t="shared" si="56"/>
        <v>0.79568203480135491</v>
      </c>
      <c r="K252" s="266">
        <v>8.0002362669816893</v>
      </c>
      <c r="L252" s="267">
        <f t="shared" ref="L252:L258" si="58">IFERROR(K252-I252,"-")</f>
        <v>0.57251003328530636</v>
      </c>
      <c r="M252" s="267">
        <f t="shared" ref="M252:M258" si="59">IFERROR(K252-C252,"-")</f>
        <v>-1.3929749880428748</v>
      </c>
    </row>
    <row r="253" spans="2:14" x14ac:dyDescent="0.25">
      <c r="B253" s="142" t="s">
        <v>144</v>
      </c>
      <c r="C253" s="266">
        <v>6.8406603055669377</v>
      </c>
      <c r="D253" s="267">
        <v>-0.34744058093574637</v>
      </c>
      <c r="E253" s="266">
        <v>10.070386579139315</v>
      </c>
      <c r="F253" s="267">
        <f t="shared" si="57"/>
        <v>3.2297262735723775</v>
      </c>
      <c r="G253" s="266">
        <v>6.6613149847094801</v>
      </c>
      <c r="H253" s="267">
        <f t="shared" si="55"/>
        <v>-3.4090715944298351</v>
      </c>
      <c r="I253" s="266">
        <v>7.0971967193046881</v>
      </c>
      <c r="J253" s="267">
        <f t="shared" si="56"/>
        <v>0.43588173459520796</v>
      </c>
      <c r="K253" s="266">
        <v>7.2788947314156101</v>
      </c>
      <c r="L253" s="267">
        <f t="shared" si="58"/>
        <v>0.18169801211092196</v>
      </c>
      <c r="M253" s="267">
        <f t="shared" si="59"/>
        <v>0.43823442584867234</v>
      </c>
    </row>
    <row r="254" spans="2:14" x14ac:dyDescent="0.25">
      <c r="B254" s="142" t="s">
        <v>146</v>
      </c>
      <c r="C254" s="266">
        <v>7.389364919354839</v>
      </c>
      <c r="D254" s="267">
        <v>-5.3393103195030989E-2</v>
      </c>
      <c r="E254" s="266" t="s">
        <v>527</v>
      </c>
      <c r="F254" s="267" t="str">
        <f t="shared" si="57"/>
        <v>-</v>
      </c>
      <c r="G254" s="266">
        <v>5.06345957011259</v>
      </c>
      <c r="H254" s="267" t="str">
        <f t="shared" si="55"/>
        <v>-</v>
      </c>
      <c r="I254" s="266">
        <v>6.3673972247438728</v>
      </c>
      <c r="J254" s="267">
        <f t="shared" si="56"/>
        <v>1.3039376546312829</v>
      </c>
      <c r="K254" s="266">
        <v>6.5939413130673419</v>
      </c>
      <c r="L254" s="267">
        <f t="shared" si="58"/>
        <v>0.22654408832346906</v>
      </c>
      <c r="M254" s="267">
        <f t="shared" si="59"/>
        <v>-0.79542360628749709</v>
      </c>
    </row>
    <row r="255" spans="2:14" x14ac:dyDescent="0.25">
      <c r="B255" s="142" t="s">
        <v>148</v>
      </c>
      <c r="C255" s="266">
        <v>5.5616280852368538</v>
      </c>
      <c r="D255" s="267">
        <v>-0.5693704126681185</v>
      </c>
      <c r="E255" s="266" t="s">
        <v>527</v>
      </c>
      <c r="F255" s="267" t="str">
        <f t="shared" si="57"/>
        <v>-</v>
      </c>
      <c r="G255" s="266">
        <v>5.3384703196347028</v>
      </c>
      <c r="H255" s="267" t="str">
        <f t="shared" si="55"/>
        <v>-</v>
      </c>
      <c r="I255" s="266">
        <v>6.176079734219269</v>
      </c>
      <c r="J255" s="267">
        <f t="shared" si="56"/>
        <v>0.83760941458456628</v>
      </c>
      <c r="K255" s="266">
        <v>6.7745027900987269</v>
      </c>
      <c r="L255" s="267">
        <f t="shared" si="58"/>
        <v>0.59842305587945788</v>
      </c>
      <c r="M255" s="267">
        <f t="shared" si="59"/>
        <v>1.2128747048618731</v>
      </c>
    </row>
    <row r="256" spans="2:14" x14ac:dyDescent="0.25">
      <c r="B256" s="142" t="s">
        <v>150</v>
      </c>
      <c r="C256" s="266">
        <v>5.8446588168534541</v>
      </c>
      <c r="D256" s="267">
        <v>0.14052962365447819</v>
      </c>
      <c r="E256" s="266" t="s">
        <v>527</v>
      </c>
      <c r="F256" s="267" t="str">
        <f t="shared" si="57"/>
        <v>-</v>
      </c>
      <c r="G256" s="266">
        <v>5.2675937631689846</v>
      </c>
      <c r="H256" s="267" t="str">
        <f t="shared" si="55"/>
        <v>-</v>
      </c>
      <c r="I256" s="266">
        <v>5.8006571741511497</v>
      </c>
      <c r="J256" s="267">
        <f t="shared" si="56"/>
        <v>0.53306341098216503</v>
      </c>
      <c r="K256" s="266">
        <v>6.5450780880265027</v>
      </c>
      <c r="L256" s="267">
        <f t="shared" si="58"/>
        <v>0.74442091387535303</v>
      </c>
      <c r="M256" s="267">
        <f t="shared" si="59"/>
        <v>0.70041927117304859</v>
      </c>
    </row>
    <row r="257" spans="2:13" x14ac:dyDescent="0.25">
      <c r="B257" s="142" t="s">
        <v>152</v>
      </c>
      <c r="C257" s="266">
        <v>6.2364801792270832</v>
      </c>
      <c r="D257" s="267">
        <v>-1.0951914951788169</v>
      </c>
      <c r="E257" s="266" t="s">
        <v>527</v>
      </c>
      <c r="F257" s="267" t="str">
        <f t="shared" si="57"/>
        <v>-</v>
      </c>
      <c r="G257" s="266">
        <v>6.6844494892167994</v>
      </c>
      <c r="H257" s="267" t="str">
        <f t="shared" si="55"/>
        <v>-</v>
      </c>
      <c r="I257" s="266">
        <v>6.2486119679210361</v>
      </c>
      <c r="J257" s="267">
        <f t="shared" si="56"/>
        <v>-0.43583752129576325</v>
      </c>
      <c r="K257" s="266">
        <v>7.3277715980719318</v>
      </c>
      <c r="L257" s="267">
        <f t="shared" si="58"/>
        <v>1.0791596301508957</v>
      </c>
      <c r="M257" s="267">
        <f t="shared" si="59"/>
        <v>1.0912914188448486</v>
      </c>
    </row>
    <row r="258" spans="2:13" x14ac:dyDescent="0.25">
      <c r="B258" s="142" t="s">
        <v>154</v>
      </c>
      <c r="C258" s="266">
        <v>7.9252712509880006</v>
      </c>
      <c r="D258" s="267">
        <v>0.93292183620067526</v>
      </c>
      <c r="E258" s="266" t="s">
        <v>527</v>
      </c>
      <c r="F258" s="267" t="str">
        <f t="shared" si="57"/>
        <v>-</v>
      </c>
      <c r="G258" s="266">
        <v>7.1927890902297777</v>
      </c>
      <c r="H258" s="267" t="str">
        <f t="shared" si="55"/>
        <v>-</v>
      </c>
      <c r="I258" s="266">
        <v>7.0748574144486689</v>
      </c>
      <c r="J258" s="267">
        <f t="shared" si="56"/>
        <v>-0.11793167578110886</v>
      </c>
      <c r="K258" s="266">
        <v>7.3553964757709247</v>
      </c>
      <c r="L258" s="267">
        <f t="shared" si="58"/>
        <v>0.28053906132225581</v>
      </c>
      <c r="M258" s="267">
        <f t="shared" si="59"/>
        <v>-0.56987477521707586</v>
      </c>
    </row>
    <row r="259" spans="2:13" x14ac:dyDescent="0.25">
      <c r="B259" s="142" t="s">
        <v>156</v>
      </c>
      <c r="C259" s="266">
        <v>7.6329511677282378</v>
      </c>
      <c r="D259" s="267">
        <v>0.6351706156405692</v>
      </c>
      <c r="E259" s="266" t="s">
        <v>527</v>
      </c>
      <c r="F259" s="267" t="str">
        <f t="shared" si="57"/>
        <v>-</v>
      </c>
      <c r="G259" s="266">
        <v>7.2236842105263159</v>
      </c>
      <c r="H259" s="267" t="str">
        <f t="shared" si="55"/>
        <v>-</v>
      </c>
      <c r="I259" s="266">
        <v>6.6796864062718742</v>
      </c>
      <c r="J259" s="267">
        <f t="shared" si="56"/>
        <v>-0.54399780425444177</v>
      </c>
      <c r="K259" s="266"/>
      <c r="L259" s="267"/>
      <c r="M259" s="267"/>
    </row>
    <row r="260" spans="2:13" x14ac:dyDescent="0.25">
      <c r="B260" s="142" t="s">
        <v>158</v>
      </c>
      <c r="C260" s="266">
        <v>8.0010934937124105</v>
      </c>
      <c r="D260" s="267">
        <v>0.87617744267144371</v>
      </c>
      <c r="E260" s="266" t="s">
        <v>527</v>
      </c>
      <c r="F260" s="267" t="str">
        <f t="shared" si="57"/>
        <v>-</v>
      </c>
      <c r="G260" s="266">
        <v>6.8118694362017802</v>
      </c>
      <c r="H260" s="267" t="str">
        <f t="shared" si="55"/>
        <v>-</v>
      </c>
      <c r="I260" s="266">
        <v>7.2184328055217213</v>
      </c>
      <c r="J260" s="267">
        <f t="shared" si="56"/>
        <v>0.40656336931994108</v>
      </c>
      <c r="K260" s="266"/>
      <c r="L260" s="267"/>
      <c r="M260" s="267"/>
    </row>
    <row r="261" spans="2:13" x14ac:dyDescent="0.25">
      <c r="B261" s="142" t="s">
        <v>160</v>
      </c>
      <c r="C261" s="266">
        <v>7.9468870346598202</v>
      </c>
      <c r="D261" s="267">
        <v>0.32382239534856527</v>
      </c>
      <c r="E261" s="266" t="s">
        <v>527</v>
      </c>
      <c r="F261" s="267" t="str">
        <f t="shared" si="57"/>
        <v>-</v>
      </c>
      <c r="G261" s="266">
        <v>7.7270553064275038</v>
      </c>
      <c r="H261" s="267" t="str">
        <f t="shared" si="55"/>
        <v>-</v>
      </c>
      <c r="I261" s="266">
        <v>7.0495697491213187</v>
      </c>
      <c r="J261" s="267">
        <f t="shared" si="56"/>
        <v>-0.67748555730618509</v>
      </c>
      <c r="K261" s="266"/>
      <c r="L261" s="267"/>
      <c r="M261" s="267"/>
    </row>
    <row r="262" spans="2:13" x14ac:dyDescent="0.25">
      <c r="B262" s="142" t="s">
        <v>162</v>
      </c>
      <c r="C262" s="266">
        <v>8.4239870089699966</v>
      </c>
      <c r="D262" s="267">
        <v>0.67718482408442693</v>
      </c>
      <c r="E262" s="266" t="s">
        <v>527</v>
      </c>
      <c r="F262" s="267" t="str">
        <f t="shared" si="57"/>
        <v>-</v>
      </c>
      <c r="G262" s="266">
        <v>6.9072194021432596</v>
      </c>
      <c r="H262" s="267" t="str">
        <f t="shared" si="55"/>
        <v>-</v>
      </c>
      <c r="I262" s="266">
        <v>6.9947035118019576</v>
      </c>
      <c r="J262" s="267">
        <f t="shared" si="56"/>
        <v>8.7484109658698017E-2</v>
      </c>
      <c r="K262" s="266"/>
      <c r="L262" s="267"/>
      <c r="M262" s="267"/>
    </row>
    <row r="263" spans="2:13" ht="15.75" x14ac:dyDescent="0.25">
      <c r="B263" s="145" t="s">
        <v>122</v>
      </c>
      <c r="C263" s="268">
        <v>7.4280727143473735</v>
      </c>
      <c r="D263" s="269">
        <v>9.7532130538205308E-2</v>
      </c>
      <c r="E263" s="268" t="s">
        <v>527</v>
      </c>
      <c r="F263" s="269" t="str">
        <f t="shared" si="57"/>
        <v>-</v>
      </c>
      <c r="G263" s="268">
        <v>6.8323432190656712</v>
      </c>
      <c r="H263" s="269" t="str">
        <f t="shared" si="55"/>
        <v>-</v>
      </c>
      <c r="I263" s="268">
        <v>6.8802632895629259</v>
      </c>
      <c r="J263" s="269">
        <f t="shared" si="56"/>
        <v>4.7920070497254663E-2</v>
      </c>
      <c r="K263" s="268">
        <v>7.2934578350109982</v>
      </c>
      <c r="L263" s="269">
        <v>0.4723157303779324</v>
      </c>
      <c r="M263" s="269">
        <v>0.1217440794467084</v>
      </c>
    </row>
    <row r="264" spans="2:13" ht="6" customHeight="1" x14ac:dyDescent="0.25"/>
    <row r="265" spans="2:13" x14ac:dyDescent="0.25">
      <c r="B265" s="49" t="s">
        <v>108</v>
      </c>
      <c r="C265" s="270"/>
      <c r="D265" s="270"/>
      <c r="E265" s="270"/>
      <c r="F265" s="270"/>
      <c r="G265" s="270"/>
      <c r="H265" s="270"/>
      <c r="I265" s="270"/>
      <c r="J265" s="270"/>
      <c r="K265" s="270"/>
      <c r="L265" s="270"/>
      <c r="M265" s="270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C6920-87EF-4767-9339-796C1D13F62D}">
  <dimension ref="A1:AB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121"/>
    </row>
    <row r="4" spans="1:15" ht="48.75" customHeight="1" thickBot="1" x14ac:dyDescent="0.3">
      <c r="B4" s="322" t="s">
        <v>465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O4" s="1" t="s">
        <v>466</v>
      </c>
    </row>
    <row r="5" spans="1:15" ht="10.5" customHeight="1" thickBot="1" x14ac:dyDescent="0.3">
      <c r="B5" s="135"/>
      <c r="C5" s="136"/>
      <c r="D5" s="135"/>
      <c r="E5" s="135"/>
      <c r="F5" s="135"/>
      <c r="G5" s="135"/>
      <c r="H5" s="135"/>
      <c r="I5" s="135"/>
      <c r="J5" s="135"/>
      <c r="K5" s="4"/>
      <c r="L5" s="4"/>
      <c r="O5" s="1" t="s">
        <v>467</v>
      </c>
    </row>
    <row r="6" spans="1:15" ht="22.5" thickTop="1" thickBot="1" x14ac:dyDescent="0.3">
      <c r="B6" s="13"/>
      <c r="C6" s="332" t="s">
        <v>468</v>
      </c>
      <c r="D6" s="333"/>
      <c r="E6" s="333"/>
      <c r="F6" s="333"/>
      <c r="G6" s="333"/>
      <c r="H6" s="333"/>
      <c r="I6" s="333"/>
      <c r="J6" s="333"/>
      <c r="K6" s="333"/>
      <c r="L6" s="333"/>
      <c r="M6" s="334"/>
    </row>
    <row r="7" spans="1:15" ht="22.5" thickTop="1" thickBot="1" x14ac:dyDescent="0.3">
      <c r="B7" s="13"/>
      <c r="C7" s="335">
        <v>2019</v>
      </c>
      <c r="D7" s="336"/>
      <c r="E7" s="337" t="s">
        <v>250</v>
      </c>
      <c r="F7" s="336"/>
      <c r="G7" s="337" t="s">
        <v>249</v>
      </c>
      <c r="H7" s="336"/>
      <c r="I7" s="337">
        <v>2022</v>
      </c>
      <c r="J7" s="336"/>
      <c r="K7" s="337">
        <v>2023</v>
      </c>
      <c r="L7" s="338"/>
      <c r="M7" s="339"/>
    </row>
    <row r="8" spans="1:15" ht="16.5" thickTop="1" thickBot="1" x14ac:dyDescent="0.3">
      <c r="B8" s="16"/>
      <c r="C8" s="138" t="s">
        <v>136</v>
      </c>
      <c r="D8" s="139" t="str">
        <f>CONCATENATE("var ",RIGHT(C7,2),"/",RIGHT(C7-1,2))</f>
        <v>var 19/18</v>
      </c>
      <c r="E8" s="140" t="s">
        <v>136</v>
      </c>
      <c r="F8" s="139" t="str">
        <f>CONCATENATE("var ",RIGHT(E7,2),"/",RIGHT(C7,2))</f>
        <v>var 20/19</v>
      </c>
      <c r="G8" s="140" t="s">
        <v>136</v>
      </c>
      <c r="H8" s="139" t="str">
        <f>CONCATENATE("var ",RIGHT(G7,2),"/",RIGHT(E7,2))</f>
        <v>var 21/20</v>
      </c>
      <c r="I8" s="140" t="s">
        <v>136</v>
      </c>
      <c r="J8" s="139" t="str">
        <f>CONCATENATE("var ",RIGHT(I7,2),"/",RIGHT(G7,2))</f>
        <v>var 22/21</v>
      </c>
      <c r="K8" s="140" t="s">
        <v>136</v>
      </c>
      <c r="L8" s="139" t="str">
        <f>CONCATENATE("var ",RIGHT(K7,2),"/",RIGHT(I7,2))</f>
        <v>var 23/22</v>
      </c>
      <c r="M8" s="139" t="str">
        <f>CONCATENATE("var ",RIGHT(K7,2),"/",RIGHT(C7,2))</f>
        <v>var 23/19</v>
      </c>
    </row>
    <row r="9" spans="1:15" x14ac:dyDescent="0.25">
      <c r="A9" s="1" t="s">
        <v>139</v>
      </c>
      <c r="B9" s="142" t="s">
        <v>140</v>
      </c>
      <c r="C9" s="275">
        <v>0.7147</v>
      </c>
      <c r="D9" s="144"/>
      <c r="E9" s="275">
        <v>0.71560000000000001</v>
      </c>
      <c r="F9" s="144">
        <f t="shared" ref="F9:F21" si="0">IFERROR(E9/C9-1,"-")</f>
        <v>1.2592696236182199E-3</v>
      </c>
      <c r="G9" s="275">
        <v>0.14360000000000001</v>
      </c>
      <c r="H9" s="144">
        <f t="shared" ref="H9:J21" si="1">IFERROR(G9/E9-1,"-")</f>
        <v>-0.79932923420905533</v>
      </c>
      <c r="I9" s="275">
        <v>0.53969999999999996</v>
      </c>
      <c r="J9" s="144">
        <f t="shared" si="1"/>
        <v>2.7583565459610022</v>
      </c>
      <c r="K9" s="275">
        <v>0.74150000000000005</v>
      </c>
      <c r="L9" s="144">
        <f t="shared" ref="L9:L14" si="2">IFERROR(K9/I9-1,"-")</f>
        <v>0.37391143227719126</v>
      </c>
      <c r="M9" s="144">
        <f>IFERROR(K9/C9-1,"-")</f>
        <v>3.7498251014411732E-2</v>
      </c>
    </row>
    <row r="10" spans="1:15" x14ac:dyDescent="0.25">
      <c r="A10" s="1" t="s">
        <v>141</v>
      </c>
      <c r="B10" s="142" t="s">
        <v>142</v>
      </c>
      <c r="C10" s="275">
        <v>0.72450000000000003</v>
      </c>
      <c r="D10" s="144"/>
      <c r="E10" s="275">
        <v>0.72739999999999994</v>
      </c>
      <c r="F10" s="144">
        <f t="shared" si="0"/>
        <v>4.002760524499438E-3</v>
      </c>
      <c r="G10" s="275">
        <v>0.18840000000000001</v>
      </c>
      <c r="H10" s="144">
        <f t="shared" si="1"/>
        <v>-0.74099532581798178</v>
      </c>
      <c r="I10" s="275">
        <v>0.66890000000000005</v>
      </c>
      <c r="J10" s="144">
        <f t="shared" si="1"/>
        <v>2.5504246284501062</v>
      </c>
      <c r="K10" s="275">
        <v>0.79590000000000005</v>
      </c>
      <c r="L10" s="144">
        <f t="shared" si="2"/>
        <v>0.18986395574824333</v>
      </c>
      <c r="M10" s="144">
        <f t="shared" ref="M10:M14" si="3">IFERROR(K10/C10-1,"-")</f>
        <v>9.8550724637681109E-2</v>
      </c>
    </row>
    <row r="11" spans="1:15" x14ac:dyDescent="0.25">
      <c r="A11" s="1" t="s">
        <v>143</v>
      </c>
      <c r="B11" s="142" t="s">
        <v>144</v>
      </c>
      <c r="C11" s="275">
        <v>0.70810000000000006</v>
      </c>
      <c r="D11" s="144"/>
      <c r="E11" s="275">
        <v>0.3125</v>
      </c>
      <c r="F11" s="144">
        <f t="shared" si="0"/>
        <v>-0.55867815280327648</v>
      </c>
      <c r="G11" s="275">
        <v>0.22089999999999999</v>
      </c>
      <c r="H11" s="144">
        <f t="shared" si="1"/>
        <v>-0.29312000000000005</v>
      </c>
      <c r="I11" s="275">
        <v>0.6987000000000001</v>
      </c>
      <c r="J11" s="144">
        <f t="shared" si="1"/>
        <v>2.1629696695337262</v>
      </c>
      <c r="K11" s="275">
        <v>0.74109999999999998</v>
      </c>
      <c r="L11" s="144">
        <f t="shared" si="2"/>
        <v>6.0684127665664667E-2</v>
      </c>
      <c r="M11" s="144">
        <f t="shared" si="3"/>
        <v>4.6603587063973828E-2</v>
      </c>
    </row>
    <row r="12" spans="1:15" x14ac:dyDescent="0.25">
      <c r="A12" s="1" t="s">
        <v>145</v>
      </c>
      <c r="B12" s="142" t="s">
        <v>146</v>
      </c>
      <c r="C12" s="275">
        <v>0.67409999999999992</v>
      </c>
      <c r="D12" s="144"/>
      <c r="E12" s="275">
        <v>0</v>
      </c>
      <c r="F12" s="144">
        <f t="shared" si="0"/>
        <v>-1</v>
      </c>
      <c r="G12" s="275">
        <v>0.25409999999999999</v>
      </c>
      <c r="H12" s="144" t="str">
        <f t="shared" si="1"/>
        <v>-</v>
      </c>
      <c r="I12" s="275">
        <v>0.70400000000000007</v>
      </c>
      <c r="J12" s="144">
        <f t="shared" si="1"/>
        <v>1.7705627705627709</v>
      </c>
      <c r="K12" s="275">
        <v>0.72049999999999992</v>
      </c>
      <c r="L12" s="144">
        <f t="shared" si="2"/>
        <v>2.3437499999999778E-2</v>
      </c>
      <c r="M12" s="144">
        <f t="shared" si="3"/>
        <v>6.8832517430648332E-2</v>
      </c>
    </row>
    <row r="13" spans="1:15" x14ac:dyDescent="0.25">
      <c r="A13" s="1" t="s">
        <v>147</v>
      </c>
      <c r="B13" s="142" t="s">
        <v>148</v>
      </c>
      <c r="C13" s="275">
        <v>0.62780000000000002</v>
      </c>
      <c r="D13" s="144"/>
      <c r="E13" s="275">
        <v>2.6699999999999998E-2</v>
      </c>
      <c r="F13" s="144">
        <f t="shared" si="0"/>
        <v>-0.95747053201656573</v>
      </c>
      <c r="G13" s="275">
        <v>0.28110000000000002</v>
      </c>
      <c r="H13" s="144">
        <f t="shared" si="1"/>
        <v>9.5280898876404514</v>
      </c>
      <c r="I13" s="275">
        <v>0.62519999999999998</v>
      </c>
      <c r="J13" s="144">
        <f t="shared" si="1"/>
        <v>1.2241195304162216</v>
      </c>
      <c r="K13" s="275">
        <v>0.64319999999999988</v>
      </c>
      <c r="L13" s="144">
        <f t="shared" si="2"/>
        <v>2.8790786948176494E-2</v>
      </c>
      <c r="M13" s="144">
        <f t="shared" si="3"/>
        <v>2.4530105129021651E-2</v>
      </c>
    </row>
    <row r="14" spans="1:15" x14ac:dyDescent="0.25">
      <c r="A14" s="1" t="s">
        <v>149</v>
      </c>
      <c r="B14" s="142" t="s">
        <v>150</v>
      </c>
      <c r="C14" s="275">
        <v>0.70180000000000009</v>
      </c>
      <c r="D14" s="144"/>
      <c r="E14" s="275">
        <v>7.46E-2</v>
      </c>
      <c r="F14" s="144">
        <f t="shared" si="0"/>
        <v>-0.89370190937589056</v>
      </c>
      <c r="G14" s="275">
        <v>0.2873</v>
      </c>
      <c r="H14" s="144">
        <f t="shared" si="1"/>
        <v>2.8512064343163539</v>
      </c>
      <c r="I14" s="275">
        <v>0.65620000000000001</v>
      </c>
      <c r="J14" s="144">
        <f t="shared" si="1"/>
        <v>1.2840236686390534</v>
      </c>
      <c r="K14" s="275">
        <v>0.71959999999999991</v>
      </c>
      <c r="L14" s="144">
        <f t="shared" si="2"/>
        <v>9.6616885096007188E-2</v>
      </c>
      <c r="M14" s="144">
        <f t="shared" si="3"/>
        <v>2.5363351382159838E-2</v>
      </c>
    </row>
    <row r="15" spans="1:15" x14ac:dyDescent="0.25">
      <c r="A15" s="1" t="s">
        <v>151</v>
      </c>
      <c r="B15" s="142" t="s">
        <v>152</v>
      </c>
      <c r="C15" s="275">
        <v>0.75379999999999991</v>
      </c>
      <c r="D15" s="144"/>
      <c r="E15" s="275">
        <v>0.25719999999999998</v>
      </c>
      <c r="F15" s="144">
        <f t="shared" si="0"/>
        <v>-0.65879543645529315</v>
      </c>
      <c r="G15" s="275">
        <v>0.4224</v>
      </c>
      <c r="H15" s="144">
        <f t="shared" si="1"/>
        <v>0.64230171073094877</v>
      </c>
      <c r="I15" s="275">
        <v>0.76800000000000002</v>
      </c>
      <c r="J15" s="144">
        <f t="shared" si="1"/>
        <v>0.81818181818181812</v>
      </c>
      <c r="K15" s="275">
        <v>0.80040000000000011</v>
      </c>
      <c r="L15" s="144">
        <f>IFERROR(K15/I15-1,"-")</f>
        <v>4.2187500000000044E-2</v>
      </c>
      <c r="M15" s="144">
        <f>IFERROR(K15/C15-1,"-")</f>
        <v>6.1820111435394232E-2</v>
      </c>
    </row>
    <row r="16" spans="1:15" x14ac:dyDescent="0.25">
      <c r="A16" s="1" t="s">
        <v>153</v>
      </c>
      <c r="B16" s="142" t="s">
        <v>154</v>
      </c>
      <c r="C16" s="275">
        <v>0.79530000000000001</v>
      </c>
      <c r="D16" s="144"/>
      <c r="E16" s="275">
        <v>0.37469999999999998</v>
      </c>
      <c r="F16" s="144">
        <f t="shared" si="0"/>
        <v>-0.52885703508110149</v>
      </c>
      <c r="G16" s="275">
        <v>0.57719999999999994</v>
      </c>
      <c r="H16" s="144">
        <f t="shared" si="1"/>
        <v>0.5404323458767013</v>
      </c>
      <c r="I16" s="275">
        <v>0.80730000000000002</v>
      </c>
      <c r="J16" s="144">
        <f t="shared" si="1"/>
        <v>0.39864864864864891</v>
      </c>
      <c r="K16" s="275">
        <v>0.83629999999999993</v>
      </c>
      <c r="L16" s="144">
        <v>3.5922209835253183E-2</v>
      </c>
      <c r="M16" s="144">
        <v>5.1552873129636412E-2</v>
      </c>
    </row>
    <row r="17" spans="1:28" x14ac:dyDescent="0.25">
      <c r="A17" s="1" t="s">
        <v>155</v>
      </c>
      <c r="B17" s="142" t="s">
        <v>156</v>
      </c>
      <c r="C17" s="275">
        <v>0.69420000000000004</v>
      </c>
      <c r="D17" s="144"/>
      <c r="E17" s="275">
        <v>0.2412</v>
      </c>
      <c r="F17" s="144">
        <f t="shared" si="0"/>
        <v>-0.65254969749351777</v>
      </c>
      <c r="G17" s="275">
        <v>0.54899999999999993</v>
      </c>
      <c r="H17" s="144">
        <f t="shared" si="1"/>
        <v>1.2761194029850742</v>
      </c>
      <c r="I17" s="275">
        <v>0.68879999999999997</v>
      </c>
      <c r="J17" s="144">
        <f t="shared" si="1"/>
        <v>0.25464480874316942</v>
      </c>
      <c r="K17" s="275"/>
      <c r="L17" s="144"/>
      <c r="M17" s="144"/>
    </row>
    <row r="18" spans="1:28" x14ac:dyDescent="0.25">
      <c r="A18" s="1" t="s">
        <v>157</v>
      </c>
      <c r="B18" s="142" t="s">
        <v>158</v>
      </c>
      <c r="C18" s="275">
        <v>0.6915</v>
      </c>
      <c r="D18" s="144"/>
      <c r="E18" s="275">
        <v>0.19359999999999999</v>
      </c>
      <c r="F18" s="144">
        <f t="shared" si="0"/>
        <v>-0.7200289226319595</v>
      </c>
      <c r="G18" s="275">
        <v>0.65</v>
      </c>
      <c r="H18" s="144">
        <f t="shared" si="1"/>
        <v>2.3574380165289259</v>
      </c>
      <c r="I18" s="275">
        <v>0.72849999999999993</v>
      </c>
      <c r="J18" s="144">
        <f t="shared" si="1"/>
        <v>0.12076923076923052</v>
      </c>
      <c r="K18" s="275"/>
      <c r="L18" s="144"/>
      <c r="M18" s="144"/>
      <c r="AA18" s="276"/>
    </row>
    <row r="19" spans="1:28" x14ac:dyDescent="0.25">
      <c r="A19" s="1" t="s">
        <v>159</v>
      </c>
      <c r="B19" s="142" t="s">
        <v>160</v>
      </c>
      <c r="C19" s="275">
        <v>0.68889999999999996</v>
      </c>
      <c r="D19" s="144"/>
      <c r="E19" s="275">
        <v>0.21870000000000001</v>
      </c>
      <c r="F19" s="144">
        <f t="shared" si="0"/>
        <v>-0.68253737842938023</v>
      </c>
      <c r="G19" s="275">
        <v>0.66709999999999992</v>
      </c>
      <c r="H19" s="144">
        <f t="shared" si="1"/>
        <v>2.0502972107910375</v>
      </c>
      <c r="I19" s="275">
        <v>0.73599999999999999</v>
      </c>
      <c r="J19" s="144">
        <f t="shared" si="1"/>
        <v>0.1032828661370111</v>
      </c>
      <c r="K19" s="275"/>
      <c r="L19" s="144"/>
      <c r="M19" s="144"/>
      <c r="AA19" s="276"/>
      <c r="AB19" s="276"/>
    </row>
    <row r="20" spans="1:28" x14ac:dyDescent="0.25">
      <c r="A20" s="1" t="s">
        <v>161</v>
      </c>
      <c r="B20" s="142" t="s">
        <v>162</v>
      </c>
      <c r="C20" s="275">
        <v>0.69120000000000004</v>
      </c>
      <c r="D20" s="144"/>
      <c r="E20" s="275">
        <v>0.26590000000000003</v>
      </c>
      <c r="F20" s="144">
        <f t="shared" si="0"/>
        <v>-0.61530671296296302</v>
      </c>
      <c r="G20" s="275">
        <v>0.56889999999999996</v>
      </c>
      <c r="H20" s="144">
        <f t="shared" si="1"/>
        <v>1.1395261376457313</v>
      </c>
      <c r="I20" s="275">
        <v>0.71409999999999996</v>
      </c>
      <c r="J20" s="144">
        <f t="shared" si="1"/>
        <v>0.25522939005097567</v>
      </c>
      <c r="K20" s="275"/>
      <c r="L20" s="144"/>
      <c r="M20" s="144"/>
      <c r="N20" s="151"/>
    </row>
    <row r="21" spans="1:28" ht="15.75" x14ac:dyDescent="0.25">
      <c r="A21" s="1" t="s">
        <v>0</v>
      </c>
      <c r="B21" s="145" t="s">
        <v>122</v>
      </c>
      <c r="C21" s="277">
        <f>IFERROR(AVERAGE(C9:C20),"-")</f>
        <v>0.70549166666666674</v>
      </c>
      <c r="D21" s="147"/>
      <c r="E21" s="277">
        <f>IFERROR(AVERAGE(E9:E20),"-")</f>
        <v>0.28400833333333336</v>
      </c>
      <c r="F21" s="147">
        <f t="shared" si="0"/>
        <v>-0.59743205093374596</v>
      </c>
      <c r="G21" s="277">
        <f>IFERROR(AVERAGE(G9:G20),"-")</f>
        <v>0.40083333333333332</v>
      </c>
      <c r="H21" s="147">
        <f t="shared" si="1"/>
        <v>0.41134356386256243</v>
      </c>
      <c r="I21" s="277">
        <f>IFERROR(AVERAGE(I9:I20),"-")</f>
        <v>0.69461666666666655</v>
      </c>
      <c r="J21" s="147">
        <f t="shared" si="1"/>
        <v>0.73293139293139276</v>
      </c>
      <c r="K21" s="277">
        <v>0.7494882445878791</v>
      </c>
      <c r="L21" s="147">
        <v>9.4919685124448927E-2</v>
      </c>
      <c r="M21" s="147">
        <v>5.1353173548364994E-2</v>
      </c>
      <c r="N21" s="357"/>
    </row>
    <row r="22" spans="1:28" ht="6" customHeight="1" x14ac:dyDescent="0.25">
      <c r="N22" s="357"/>
    </row>
    <row r="23" spans="1:28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78"/>
      <c r="N23" s="357"/>
    </row>
    <row r="24" spans="1:28" x14ac:dyDescent="0.25">
      <c r="C24" s="279"/>
      <c r="I24" s="279"/>
      <c r="K24" s="279"/>
      <c r="L24" s="144"/>
      <c r="M24" s="279"/>
      <c r="N24" s="357"/>
    </row>
    <row r="26" spans="1:28" ht="21.75" customHeight="1" thickBot="1" x14ac:dyDescent="0.3">
      <c r="B26" s="322" t="s">
        <v>469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O26" s="1" t="s">
        <v>470</v>
      </c>
    </row>
    <row r="27" spans="1:28" ht="10.5" customHeight="1" thickBot="1" x14ac:dyDescent="0.3">
      <c r="B27" s="135"/>
      <c r="C27" s="136"/>
      <c r="D27" s="135"/>
      <c r="E27" s="135"/>
      <c r="F27" s="135"/>
      <c r="G27" s="135"/>
      <c r="H27" s="135"/>
      <c r="I27" s="135"/>
      <c r="J27" s="135"/>
      <c r="K27" s="4"/>
      <c r="L27" s="4"/>
      <c r="O27" s="1" t="s">
        <v>471</v>
      </c>
    </row>
    <row r="28" spans="1:28" ht="22.5" thickTop="1" thickBot="1" x14ac:dyDescent="0.3">
      <c r="B28" s="13"/>
      <c r="C28" s="332" t="s">
        <v>99</v>
      </c>
      <c r="D28" s="333"/>
      <c r="E28" s="333"/>
      <c r="F28" s="333"/>
      <c r="G28" s="333"/>
      <c r="H28" s="333"/>
      <c r="I28" s="333"/>
      <c r="J28" s="333"/>
      <c r="K28" s="333"/>
      <c r="L28" s="333"/>
      <c r="M28" s="334"/>
    </row>
    <row r="29" spans="1:28" ht="22.5" thickTop="1" thickBot="1" x14ac:dyDescent="0.3">
      <c r="B29" s="13"/>
      <c r="C29" s="335">
        <v>2019</v>
      </c>
      <c r="D29" s="336"/>
      <c r="E29" s="337" t="s">
        <v>250</v>
      </c>
      <c r="F29" s="336"/>
      <c r="G29" s="337" t="s">
        <v>249</v>
      </c>
      <c r="H29" s="336"/>
      <c r="I29" s="337">
        <v>2022</v>
      </c>
      <c r="J29" s="336"/>
      <c r="K29" s="337">
        <v>2023</v>
      </c>
      <c r="L29" s="338"/>
      <c r="M29" s="339"/>
    </row>
    <row r="30" spans="1:28" ht="16.5" thickTop="1" thickBot="1" x14ac:dyDescent="0.3">
      <c r="B30" s="16"/>
      <c r="C30" s="138" t="s">
        <v>136</v>
      </c>
      <c r="D30" s="139" t="str">
        <f>CONCATENATE("var ",RIGHT(C29,2),"/",RIGHT(C29-1,2))</f>
        <v>var 19/18</v>
      </c>
      <c r="E30" s="140" t="s">
        <v>136</v>
      </c>
      <c r="F30" s="139" t="str">
        <f>CONCATENATE("var ",RIGHT(E29,2),"/",RIGHT(C29,2))</f>
        <v>var 20/19</v>
      </c>
      <c r="G30" s="140" t="s">
        <v>136</v>
      </c>
      <c r="H30" s="139" t="str">
        <f>CONCATENATE("var ",RIGHT(G29,2),"/",RIGHT(E29,2))</f>
        <v>var 21/20</v>
      </c>
      <c r="I30" s="140" t="s">
        <v>136</v>
      </c>
      <c r="J30" s="139" t="str">
        <f>CONCATENATE("var ",RIGHT(I29,2),"/",RIGHT(G29,2))</f>
        <v>var 22/21</v>
      </c>
      <c r="K30" s="140" t="s">
        <v>136</v>
      </c>
      <c r="L30" s="139" t="str">
        <f>CONCATENATE("var ",RIGHT(K29,2),"/",RIGHT(I29,2))</f>
        <v>var 23/22</v>
      </c>
      <c r="M30" s="139" t="str">
        <f>CONCATENATE("var ",RIGHT(K29,2),"/",RIGHT(C29,2))</f>
        <v>var 23/19</v>
      </c>
    </row>
    <row r="31" spans="1:28" x14ac:dyDescent="0.25">
      <c r="B31" s="142" t="s">
        <v>140</v>
      </c>
      <c r="C31" s="275">
        <v>0.74360000000000004</v>
      </c>
      <c r="D31" s="144"/>
      <c r="E31" s="275">
        <v>0.74459999999999993</v>
      </c>
      <c r="F31" s="144">
        <f t="shared" ref="F31:F43" si="4">IFERROR(E31/C31-1,"-")</f>
        <v>1.3448090371166455E-3</v>
      </c>
      <c r="G31" s="275">
        <v>0.16350000000000001</v>
      </c>
      <c r="H31" s="144">
        <f t="shared" ref="H31:H43" si="5">IFERROR(G31/E31-1,"-")</f>
        <v>-0.78041901692183724</v>
      </c>
      <c r="I31" s="275">
        <v>0.54110000000000003</v>
      </c>
      <c r="J31" s="144">
        <f t="shared" ref="J31:J43" si="6">IFERROR(I31/G31-1,"-")</f>
        <v>2.309480122324159</v>
      </c>
      <c r="K31" s="275">
        <v>0.79170000000000007</v>
      </c>
      <c r="L31" s="144">
        <f t="shared" ref="L31:L38" si="7">IFERROR(K31/I31-1,"-")</f>
        <v>0.46313065976714096</v>
      </c>
      <c r="M31" s="144">
        <f>IFERROR(K31/C31-1,"-")</f>
        <v>6.4685314685314799E-2</v>
      </c>
    </row>
    <row r="32" spans="1:28" x14ac:dyDescent="0.25">
      <c r="B32" s="142" t="s">
        <v>142</v>
      </c>
      <c r="C32" s="275">
        <v>0.75170000000000003</v>
      </c>
      <c r="D32" s="144"/>
      <c r="E32" s="275">
        <v>0.76419999999999999</v>
      </c>
      <c r="F32" s="144">
        <f t="shared" si="4"/>
        <v>1.6628974324863544E-2</v>
      </c>
      <c r="G32" s="275">
        <v>0.22620000000000001</v>
      </c>
      <c r="H32" s="144">
        <f t="shared" si="5"/>
        <v>-0.70400418738550119</v>
      </c>
      <c r="I32" s="275">
        <v>0.69129999999999991</v>
      </c>
      <c r="J32" s="144">
        <f t="shared" si="6"/>
        <v>2.0561450044208658</v>
      </c>
      <c r="K32" s="275">
        <v>0.84329999999999994</v>
      </c>
      <c r="L32" s="144">
        <f t="shared" si="7"/>
        <v>0.21987559670186618</v>
      </c>
      <c r="M32" s="144">
        <f t="shared" ref="M32:M38" si="8">IFERROR(K32/C32-1,"-")</f>
        <v>0.12185712385260072</v>
      </c>
    </row>
    <row r="33" spans="2:15" x14ac:dyDescent="0.25">
      <c r="B33" s="142" t="s">
        <v>144</v>
      </c>
      <c r="C33" s="275">
        <v>0.74390000000000001</v>
      </c>
      <c r="D33" s="144"/>
      <c r="E33" s="275">
        <v>0.32319999999999999</v>
      </c>
      <c r="F33" s="144">
        <f t="shared" si="4"/>
        <v>-0.56553300174754673</v>
      </c>
      <c r="G33" s="275">
        <v>0.27379999999999999</v>
      </c>
      <c r="H33" s="144">
        <f t="shared" si="5"/>
        <v>-0.15284653465346532</v>
      </c>
      <c r="I33" s="275">
        <v>0.73650000000000004</v>
      </c>
      <c r="J33" s="144">
        <f t="shared" si="6"/>
        <v>1.6899196493791093</v>
      </c>
      <c r="K33" s="275">
        <v>0.78590000000000004</v>
      </c>
      <c r="L33" s="144">
        <f t="shared" si="7"/>
        <v>6.7073998642226851E-2</v>
      </c>
      <c r="M33" s="144">
        <f t="shared" si="8"/>
        <v>5.6459201505578704E-2</v>
      </c>
    </row>
    <row r="34" spans="2:15" x14ac:dyDescent="0.25">
      <c r="B34" s="142" t="s">
        <v>146</v>
      </c>
      <c r="C34" s="275">
        <v>0.72360000000000002</v>
      </c>
      <c r="D34" s="144"/>
      <c r="E34" s="275">
        <v>0</v>
      </c>
      <c r="F34" s="144">
        <f t="shared" si="4"/>
        <v>-1</v>
      </c>
      <c r="G34" s="275">
        <v>0.31690000000000002</v>
      </c>
      <c r="H34" s="144" t="str">
        <f t="shared" si="5"/>
        <v>-</v>
      </c>
      <c r="I34" s="275">
        <v>0.75060000000000004</v>
      </c>
      <c r="J34" s="144">
        <f t="shared" si="6"/>
        <v>1.3685705269801201</v>
      </c>
      <c r="K34" s="275">
        <v>0.7770999999999999</v>
      </c>
      <c r="L34" s="144">
        <f t="shared" si="7"/>
        <v>3.530508926192355E-2</v>
      </c>
      <c r="M34" s="144">
        <f t="shared" si="8"/>
        <v>7.3935876174682003E-2</v>
      </c>
    </row>
    <row r="35" spans="2:15" x14ac:dyDescent="0.25">
      <c r="B35" s="142" t="s">
        <v>148</v>
      </c>
      <c r="C35" s="275">
        <v>0.67519999999999991</v>
      </c>
      <c r="D35" s="144"/>
      <c r="E35" s="275">
        <v>0</v>
      </c>
      <c r="F35" s="144">
        <f t="shared" si="4"/>
        <v>-1</v>
      </c>
      <c r="G35" s="275">
        <v>0.37040000000000001</v>
      </c>
      <c r="H35" s="144" t="str">
        <f t="shared" si="5"/>
        <v>-</v>
      </c>
      <c r="I35" s="275">
        <v>0.68209999999999993</v>
      </c>
      <c r="J35" s="144">
        <f t="shared" si="6"/>
        <v>0.841522678185745</v>
      </c>
      <c r="K35" s="275">
        <v>0.7097</v>
      </c>
      <c r="L35" s="144">
        <f t="shared" si="7"/>
        <v>4.0463275179592584E-2</v>
      </c>
      <c r="M35" s="144">
        <f t="shared" si="8"/>
        <v>5.1095971563981157E-2</v>
      </c>
    </row>
    <row r="36" spans="2:15" x14ac:dyDescent="0.25">
      <c r="B36" s="142" t="s">
        <v>150</v>
      </c>
      <c r="C36" s="275">
        <v>0.74540000000000006</v>
      </c>
      <c r="D36" s="144"/>
      <c r="E36" s="275">
        <v>0</v>
      </c>
      <c r="F36" s="144">
        <f t="shared" si="4"/>
        <v>-1</v>
      </c>
      <c r="G36" s="275">
        <v>0.3281</v>
      </c>
      <c r="H36" s="144" t="str">
        <f t="shared" si="5"/>
        <v>-</v>
      </c>
      <c r="I36" s="275">
        <v>0.71400000000000008</v>
      </c>
      <c r="J36" s="144">
        <f t="shared" si="6"/>
        <v>1.1761658031088085</v>
      </c>
      <c r="K36" s="275">
        <v>0.77980000000000005</v>
      </c>
      <c r="L36" s="144">
        <f t="shared" si="7"/>
        <v>9.2156862745097934E-2</v>
      </c>
      <c r="M36" s="144">
        <f t="shared" si="8"/>
        <v>4.6149718272068707E-2</v>
      </c>
    </row>
    <row r="37" spans="2:15" x14ac:dyDescent="0.25">
      <c r="B37" s="142" t="s">
        <v>152</v>
      </c>
      <c r="C37" s="275">
        <v>0.78969999999999996</v>
      </c>
      <c r="D37" s="144"/>
      <c r="E37" s="275">
        <v>0.28550000000000003</v>
      </c>
      <c r="F37" s="144">
        <f t="shared" si="4"/>
        <v>-0.63847030517918191</v>
      </c>
      <c r="G37" s="275">
        <v>0.45619999999999999</v>
      </c>
      <c r="H37" s="144">
        <f t="shared" si="5"/>
        <v>0.59789842381786329</v>
      </c>
      <c r="I37" s="275">
        <v>0.8123999999999999</v>
      </c>
      <c r="J37" s="144">
        <f t="shared" si="6"/>
        <v>0.78079789565979807</v>
      </c>
      <c r="K37" s="275">
        <v>0.85450000000000004</v>
      </c>
      <c r="L37" s="144">
        <f t="shared" si="7"/>
        <v>5.1821762678483596E-2</v>
      </c>
      <c r="M37" s="144">
        <f t="shared" si="8"/>
        <v>8.2056477143219064E-2</v>
      </c>
    </row>
    <row r="38" spans="2:15" x14ac:dyDescent="0.25">
      <c r="B38" s="142" t="s">
        <v>154</v>
      </c>
      <c r="C38" s="275">
        <v>0.82569999999999988</v>
      </c>
      <c r="D38" s="144"/>
      <c r="E38" s="275">
        <v>0.4269</v>
      </c>
      <c r="F38" s="144">
        <f t="shared" si="4"/>
        <v>-0.48298413467361023</v>
      </c>
      <c r="G38" s="275">
        <v>0.62639999999999996</v>
      </c>
      <c r="H38" s="144">
        <f t="shared" si="5"/>
        <v>0.46732255797610667</v>
      </c>
      <c r="I38" s="275">
        <v>0.86199999999999999</v>
      </c>
      <c r="J38" s="144">
        <f t="shared" si="6"/>
        <v>0.37611749680715212</v>
      </c>
      <c r="K38" s="275">
        <v>0.8901</v>
      </c>
      <c r="L38" s="144">
        <f t="shared" si="7"/>
        <v>3.2598607888631115E-2</v>
      </c>
      <c r="M38" s="144">
        <f t="shared" si="8"/>
        <v>7.7994428969359486E-2</v>
      </c>
    </row>
    <row r="39" spans="2:15" x14ac:dyDescent="0.25">
      <c r="B39" s="142" t="s">
        <v>156</v>
      </c>
      <c r="C39" s="275">
        <v>0.74769999999999992</v>
      </c>
      <c r="D39" s="144"/>
      <c r="E39" s="275">
        <v>0.27690000000000003</v>
      </c>
      <c r="F39" s="144">
        <f t="shared" si="4"/>
        <v>-0.62966430386518646</v>
      </c>
      <c r="G39" s="275">
        <v>0.59740000000000004</v>
      </c>
      <c r="H39" s="144">
        <f t="shared" si="5"/>
        <v>1.15745756590827</v>
      </c>
      <c r="I39" s="275">
        <v>0.75080000000000002</v>
      </c>
      <c r="J39" s="144">
        <f t="shared" si="6"/>
        <v>0.25677937730164047</v>
      </c>
      <c r="K39" s="275"/>
      <c r="L39" s="144"/>
      <c r="M39" s="144"/>
    </row>
    <row r="40" spans="2:15" x14ac:dyDescent="0.25">
      <c r="B40" s="142" t="s">
        <v>158</v>
      </c>
      <c r="C40" s="275">
        <v>0.74309999999999998</v>
      </c>
      <c r="D40" s="144"/>
      <c r="E40" s="275">
        <v>0.2165</v>
      </c>
      <c r="F40" s="144">
        <f t="shared" si="4"/>
        <v>-0.70865294038487425</v>
      </c>
      <c r="G40" s="275">
        <v>0.70230000000000004</v>
      </c>
      <c r="H40" s="144">
        <f t="shared" si="5"/>
        <v>2.2438799076212472</v>
      </c>
      <c r="I40" s="275">
        <v>0.78969999999999996</v>
      </c>
      <c r="J40" s="144">
        <f t="shared" si="6"/>
        <v>0.12444824149223965</v>
      </c>
      <c r="K40" s="275"/>
      <c r="L40" s="144"/>
      <c r="M40" s="144"/>
    </row>
    <row r="41" spans="2:15" x14ac:dyDescent="0.25">
      <c r="B41" s="142" t="s">
        <v>160</v>
      </c>
      <c r="C41" s="275">
        <v>0.72849999999999993</v>
      </c>
      <c r="D41" s="144"/>
      <c r="E41" s="275">
        <v>0.2427</v>
      </c>
      <c r="F41" s="144">
        <f t="shared" si="4"/>
        <v>-0.66684969114619075</v>
      </c>
      <c r="G41" s="275">
        <v>0.70590000000000008</v>
      </c>
      <c r="H41" s="144">
        <f t="shared" si="5"/>
        <v>1.9085290482076642</v>
      </c>
      <c r="I41" s="275">
        <v>0.78349999999999997</v>
      </c>
      <c r="J41" s="144">
        <f t="shared" si="6"/>
        <v>0.10993058506870645</v>
      </c>
      <c r="K41" s="275"/>
      <c r="L41" s="144"/>
      <c r="M41" s="144"/>
    </row>
    <row r="42" spans="2:15" x14ac:dyDescent="0.25">
      <c r="B42" s="142" t="s">
        <v>162</v>
      </c>
      <c r="C42" s="275">
        <v>0.72400000000000009</v>
      </c>
      <c r="D42" s="144"/>
      <c r="E42" s="275">
        <v>0.312</v>
      </c>
      <c r="F42" s="144">
        <f t="shared" si="4"/>
        <v>-0.56906077348066297</v>
      </c>
      <c r="G42" s="275">
        <v>0.59260000000000002</v>
      </c>
      <c r="H42" s="144">
        <f t="shared" si="5"/>
        <v>0.89935897435897449</v>
      </c>
      <c r="I42" s="275">
        <v>0.76060000000000005</v>
      </c>
      <c r="J42" s="144">
        <f t="shared" si="6"/>
        <v>0.28349645629429632</v>
      </c>
      <c r="K42" s="275"/>
      <c r="L42" s="144"/>
      <c r="M42" s="144"/>
    </row>
    <row r="43" spans="2:15" ht="15.75" x14ac:dyDescent="0.25">
      <c r="B43" s="145" t="s">
        <v>122</v>
      </c>
      <c r="C43" s="277">
        <f>IFERROR(AVERAGE(C31:C42),"-")</f>
        <v>0.74517500000000003</v>
      </c>
      <c r="D43" s="147"/>
      <c r="E43" s="277">
        <f>IFERROR(AVERAGE(E31:E42),"-")</f>
        <v>0.29937499999999995</v>
      </c>
      <c r="F43" s="147">
        <f t="shared" si="4"/>
        <v>-0.59824873351897212</v>
      </c>
      <c r="G43" s="277">
        <f>IFERROR(AVERAGE(G31:G42),"-")</f>
        <v>0.4466416666666666</v>
      </c>
      <c r="H43" s="147">
        <f t="shared" si="5"/>
        <v>0.49191370911621446</v>
      </c>
      <c r="I43" s="277">
        <f>IFERROR(AVERAGE(I31:I42),"-")</f>
        <v>0.73955000000000004</v>
      </c>
      <c r="J43" s="147">
        <f t="shared" si="6"/>
        <v>0.65580163068828501</v>
      </c>
      <c r="K43" s="277">
        <v>0.803700573061919</v>
      </c>
      <c r="L43" s="147">
        <v>0.10904547444398505</v>
      </c>
      <c r="M43" s="147">
        <v>7.1299470440522317E-2</v>
      </c>
    </row>
    <row r="44" spans="2:15" ht="6" customHeight="1" x14ac:dyDescent="0.25"/>
    <row r="45" spans="2:15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5" x14ac:dyDescent="0.25">
      <c r="C46" s="279"/>
      <c r="I46" s="279"/>
      <c r="J46" s="279"/>
    </row>
    <row r="48" spans="2:15" ht="21.75" customHeight="1" thickBot="1" x14ac:dyDescent="0.3">
      <c r="B48" s="322" t="s">
        <v>472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O48" s="1" t="s">
        <v>473</v>
      </c>
    </row>
    <row r="49" spans="2:15" ht="10.5" customHeight="1" thickBot="1" x14ac:dyDescent="0.3">
      <c r="B49" s="135"/>
      <c r="C49" s="136"/>
      <c r="D49" s="135"/>
      <c r="E49" s="135"/>
      <c r="F49" s="135"/>
      <c r="G49" s="135"/>
      <c r="H49" s="135"/>
      <c r="I49" s="135"/>
      <c r="J49" s="135"/>
      <c r="K49" s="4"/>
      <c r="L49" s="4"/>
      <c r="O49" s="1" t="s">
        <v>474</v>
      </c>
    </row>
    <row r="50" spans="2:15" ht="22.5" thickTop="1" thickBot="1" x14ac:dyDescent="0.3">
      <c r="B50" s="13"/>
      <c r="C50" s="332" t="s">
        <v>110</v>
      </c>
      <c r="D50" s="333"/>
      <c r="E50" s="333"/>
      <c r="F50" s="333"/>
      <c r="G50" s="333"/>
      <c r="H50" s="333"/>
      <c r="I50" s="333"/>
      <c r="J50" s="333"/>
      <c r="K50" s="333"/>
      <c r="L50" s="333"/>
      <c r="M50" s="334"/>
    </row>
    <row r="51" spans="2:15" ht="22.5" thickTop="1" thickBot="1" x14ac:dyDescent="0.3">
      <c r="B51" s="13"/>
      <c r="C51" s="335">
        <v>2019</v>
      </c>
      <c r="D51" s="336"/>
      <c r="E51" s="337" t="s">
        <v>250</v>
      </c>
      <c r="F51" s="336"/>
      <c r="G51" s="337" t="s">
        <v>249</v>
      </c>
      <c r="H51" s="336"/>
      <c r="I51" s="337">
        <v>2022</v>
      </c>
      <c r="J51" s="336"/>
      <c r="K51" s="337">
        <v>2023</v>
      </c>
      <c r="L51" s="338"/>
      <c r="M51" s="339"/>
    </row>
    <row r="52" spans="2:15" ht="16.5" thickTop="1" thickBot="1" x14ac:dyDescent="0.3">
      <c r="B52" s="16"/>
      <c r="C52" s="138" t="s">
        <v>136</v>
      </c>
      <c r="D52" s="139" t="str">
        <f>CONCATENATE("var ",RIGHT(C51,2),"/",RIGHT(C51-1,2))</f>
        <v>var 19/18</v>
      </c>
      <c r="E52" s="140" t="s">
        <v>136</v>
      </c>
      <c r="F52" s="139" t="str">
        <f>CONCATENATE("var ",RIGHT(E51,2),"/",RIGHT(C51,2))</f>
        <v>var 20/19</v>
      </c>
      <c r="G52" s="140" t="s">
        <v>136</v>
      </c>
      <c r="H52" s="139" t="str">
        <f>CONCATENATE("var ",RIGHT(G51,2),"/",RIGHT(E51,2))</f>
        <v>var 21/20</v>
      </c>
      <c r="I52" s="140" t="s">
        <v>136</v>
      </c>
      <c r="J52" s="139" t="str">
        <f>CONCATENATE("var ",RIGHT(I51,2),"/",RIGHT(G51,2))</f>
        <v>var 22/21</v>
      </c>
      <c r="K52" s="140" t="s">
        <v>136</v>
      </c>
      <c r="L52" s="139" t="str">
        <f>CONCATENATE("var ",RIGHT(K51,2),"/",RIGHT(I51,2))</f>
        <v>var 23/22</v>
      </c>
      <c r="M52" s="139" t="str">
        <f>CONCATENATE("var ",RIGHT(K51,2),"/",RIGHT(C51,2))</f>
        <v>var 23/19</v>
      </c>
    </row>
    <row r="53" spans="2:15" x14ac:dyDescent="0.25">
      <c r="B53" s="142" t="s">
        <v>140</v>
      </c>
      <c r="C53" s="275">
        <v>0.63819999999999999</v>
      </c>
      <c r="D53" s="144"/>
      <c r="E53" s="275">
        <v>0.72870000000000001</v>
      </c>
      <c r="F53" s="144">
        <f t="shared" ref="F53:F65" si="9">IFERROR(E53/C53-1,"-")</f>
        <v>0.14180507677843934</v>
      </c>
      <c r="G53" s="275">
        <v>0.17370000000000002</v>
      </c>
      <c r="H53" s="144">
        <f t="shared" ref="H53:H65" si="10">IFERROR(G53/E53-1,"-")</f>
        <v>-0.76163030053519964</v>
      </c>
      <c r="I53" s="275">
        <v>0.58499999999999996</v>
      </c>
      <c r="J53" s="144">
        <f t="shared" ref="J53:J65" si="11">IFERROR(I53/G53-1,"-")</f>
        <v>2.3678756476683933</v>
      </c>
      <c r="K53" s="275">
        <v>0.754</v>
      </c>
      <c r="L53" s="144">
        <f t="shared" ref="L53:L60" si="12">IFERROR(K53/I53-1,"-")</f>
        <v>0.28888888888888897</v>
      </c>
      <c r="M53" s="144">
        <f>IFERROR(K53/C53-1,"-")</f>
        <v>0.18144782199937337</v>
      </c>
    </row>
    <row r="54" spans="2:15" x14ac:dyDescent="0.25">
      <c r="B54" s="142" t="s">
        <v>142</v>
      </c>
      <c r="C54" s="275">
        <v>0.6984999999999999</v>
      </c>
      <c r="D54" s="144"/>
      <c r="E54" s="275">
        <v>0.69769999999999999</v>
      </c>
      <c r="F54" s="144">
        <f t="shared" si="9"/>
        <v>-1.1453113815317328E-3</v>
      </c>
      <c r="G54" s="275">
        <v>0.2268</v>
      </c>
      <c r="H54" s="144">
        <f t="shared" si="10"/>
        <v>-0.67493191916296402</v>
      </c>
      <c r="I54" s="275">
        <v>0.75040000000000007</v>
      </c>
      <c r="J54" s="144">
        <f t="shared" si="11"/>
        <v>2.3086419753086425</v>
      </c>
      <c r="K54" s="275">
        <v>0.89610000000000001</v>
      </c>
      <c r="L54" s="144">
        <f t="shared" si="12"/>
        <v>0.19416311300639655</v>
      </c>
      <c r="M54" s="144">
        <f t="shared" ref="M54:M60" si="13">IFERROR(K54/C54-1,"-")</f>
        <v>0.2828919112383681</v>
      </c>
    </row>
    <row r="55" spans="2:15" x14ac:dyDescent="0.25">
      <c r="B55" s="142" t="s">
        <v>144</v>
      </c>
      <c r="C55" s="275">
        <v>0.69010000000000005</v>
      </c>
      <c r="D55" s="144"/>
      <c r="E55" s="275">
        <v>0.36009999999999998</v>
      </c>
      <c r="F55" s="144">
        <f t="shared" si="9"/>
        <v>-0.47819156643964655</v>
      </c>
      <c r="G55" s="275">
        <v>0.26700000000000002</v>
      </c>
      <c r="H55" s="144">
        <f t="shared" si="10"/>
        <v>-0.25853929464037761</v>
      </c>
      <c r="I55" s="275">
        <v>0.77629999999999999</v>
      </c>
      <c r="J55" s="144">
        <f t="shared" si="11"/>
        <v>1.9074906367041198</v>
      </c>
      <c r="K55" s="275">
        <v>0.80400000000000005</v>
      </c>
      <c r="L55" s="144">
        <f t="shared" si="12"/>
        <v>3.5682081669457855E-2</v>
      </c>
      <c r="M55" s="144">
        <f t="shared" si="13"/>
        <v>0.16504854368932032</v>
      </c>
    </row>
    <row r="56" spans="2:15" x14ac:dyDescent="0.25">
      <c r="B56" s="142" t="s">
        <v>146</v>
      </c>
      <c r="C56" s="275">
        <v>0.67500000000000004</v>
      </c>
      <c r="D56" s="144"/>
      <c r="E56" s="275">
        <v>0</v>
      </c>
      <c r="F56" s="144">
        <f t="shared" si="9"/>
        <v>-1</v>
      </c>
      <c r="G56" s="275">
        <v>0.34520000000000001</v>
      </c>
      <c r="H56" s="144" t="str">
        <f t="shared" si="10"/>
        <v>-</v>
      </c>
      <c r="I56" s="275">
        <v>0.8073999999999999</v>
      </c>
      <c r="J56" s="144">
        <f t="shared" si="11"/>
        <v>1.3389339513325607</v>
      </c>
      <c r="K56" s="275">
        <v>0.80059999999999998</v>
      </c>
      <c r="L56" s="144">
        <f t="shared" si="12"/>
        <v>-8.4220956155559579E-3</v>
      </c>
      <c r="M56" s="144">
        <f t="shared" si="13"/>
        <v>0.18607407407407406</v>
      </c>
    </row>
    <row r="57" spans="2:15" x14ac:dyDescent="0.25">
      <c r="B57" s="142" t="s">
        <v>148</v>
      </c>
      <c r="C57" s="275">
        <v>0.59719999999999995</v>
      </c>
      <c r="D57" s="144"/>
      <c r="E57" s="275">
        <v>0</v>
      </c>
      <c r="F57" s="144">
        <f t="shared" si="9"/>
        <v>-1</v>
      </c>
      <c r="G57" s="275">
        <v>0.34939999999999999</v>
      </c>
      <c r="H57" s="144" t="str">
        <f t="shared" si="10"/>
        <v>-</v>
      </c>
      <c r="I57" s="275">
        <v>0.73560000000000003</v>
      </c>
      <c r="J57" s="144">
        <f t="shared" si="11"/>
        <v>1.1053234115626789</v>
      </c>
      <c r="K57" s="275">
        <v>0.64439999999999997</v>
      </c>
      <c r="L57" s="144">
        <f t="shared" si="12"/>
        <v>-0.12398042414355637</v>
      </c>
      <c r="M57" s="144">
        <f t="shared" si="13"/>
        <v>7.9035498995311482E-2</v>
      </c>
    </row>
    <row r="58" spans="2:15" x14ac:dyDescent="0.25">
      <c r="B58" s="142" t="s">
        <v>150</v>
      </c>
      <c r="C58" s="275">
        <v>0.59289999999999998</v>
      </c>
      <c r="D58" s="144"/>
      <c r="E58" s="275">
        <v>0</v>
      </c>
      <c r="F58" s="144">
        <f t="shared" si="9"/>
        <v>-1</v>
      </c>
      <c r="G58" s="275">
        <v>0.31840000000000002</v>
      </c>
      <c r="H58" s="144" t="str">
        <f t="shared" si="10"/>
        <v>-</v>
      </c>
      <c r="I58" s="275">
        <v>0.6715000000000001</v>
      </c>
      <c r="J58" s="144">
        <f t="shared" si="11"/>
        <v>1.1089824120603016</v>
      </c>
      <c r="K58" s="275">
        <v>0.75150000000000006</v>
      </c>
      <c r="L58" s="144">
        <f t="shared" si="12"/>
        <v>0.11913626209977646</v>
      </c>
      <c r="M58" s="144">
        <f t="shared" si="13"/>
        <v>0.26749873503120281</v>
      </c>
    </row>
    <row r="59" spans="2:15" x14ac:dyDescent="0.25">
      <c r="B59" s="142" t="s">
        <v>152</v>
      </c>
      <c r="C59" s="275">
        <v>0.71879999999999999</v>
      </c>
      <c r="D59" s="144"/>
      <c r="E59" s="275">
        <v>0</v>
      </c>
      <c r="F59" s="144">
        <f t="shared" si="9"/>
        <v>-1</v>
      </c>
      <c r="G59" s="275">
        <v>0.47130000000000005</v>
      </c>
      <c r="H59" s="144" t="str">
        <f t="shared" si="10"/>
        <v>-</v>
      </c>
      <c r="I59" s="275">
        <v>0.90139999999999998</v>
      </c>
      <c r="J59" s="144">
        <f t="shared" si="11"/>
        <v>0.91258221939316764</v>
      </c>
      <c r="K59" s="275">
        <v>0.90650000000000008</v>
      </c>
      <c r="L59" s="144">
        <f t="shared" si="12"/>
        <v>5.6578655424894819E-3</v>
      </c>
      <c r="M59" s="144">
        <f t="shared" si="13"/>
        <v>0.26112966054535347</v>
      </c>
    </row>
    <row r="60" spans="2:15" x14ac:dyDescent="0.25">
      <c r="B60" s="142" t="s">
        <v>154</v>
      </c>
      <c r="C60" s="275">
        <v>0.75970000000000004</v>
      </c>
      <c r="D60" s="144"/>
      <c r="E60" s="275">
        <v>0</v>
      </c>
      <c r="F60" s="144">
        <f t="shared" si="9"/>
        <v>-1</v>
      </c>
      <c r="G60" s="275">
        <v>0.62680000000000002</v>
      </c>
      <c r="H60" s="144" t="str">
        <f t="shared" si="10"/>
        <v>-</v>
      </c>
      <c r="I60" s="275">
        <v>0.93019999999999992</v>
      </c>
      <c r="J60" s="144">
        <f t="shared" si="11"/>
        <v>0.48404594767070819</v>
      </c>
      <c r="K60" s="275">
        <v>0.82989999999999997</v>
      </c>
      <c r="L60" s="144">
        <f t="shared" si="12"/>
        <v>-0.1078262739195871</v>
      </c>
      <c r="M60" s="144">
        <f t="shared" si="13"/>
        <v>9.2404896669737946E-2</v>
      </c>
    </row>
    <row r="61" spans="2:15" x14ac:dyDescent="0.25">
      <c r="B61" s="142" t="s">
        <v>156</v>
      </c>
      <c r="C61" s="275">
        <v>0.6331</v>
      </c>
      <c r="D61" s="144"/>
      <c r="E61" s="275">
        <v>0</v>
      </c>
      <c r="F61" s="144">
        <f t="shared" si="9"/>
        <v>-1</v>
      </c>
      <c r="G61" s="275">
        <v>0.62439999999999996</v>
      </c>
      <c r="H61" s="144" t="str">
        <f t="shared" si="10"/>
        <v>-</v>
      </c>
      <c r="I61" s="275">
        <v>0.74159999999999993</v>
      </c>
      <c r="J61" s="144">
        <f t="shared" si="11"/>
        <v>0.18770019218449718</v>
      </c>
      <c r="K61" s="275"/>
      <c r="L61" s="144"/>
      <c r="M61" s="144"/>
    </row>
    <row r="62" spans="2:15" x14ac:dyDescent="0.25">
      <c r="B62" s="142" t="s">
        <v>158</v>
      </c>
      <c r="C62" s="275">
        <v>0.71189999999999998</v>
      </c>
      <c r="D62" s="144"/>
      <c r="E62" s="275">
        <v>0</v>
      </c>
      <c r="F62" s="144">
        <f t="shared" si="9"/>
        <v>-1</v>
      </c>
      <c r="G62" s="275">
        <v>0.78150000000000008</v>
      </c>
      <c r="H62" s="144" t="str">
        <f t="shared" si="10"/>
        <v>-</v>
      </c>
      <c r="I62" s="275">
        <v>0.84709999999999996</v>
      </c>
      <c r="J62" s="144">
        <f t="shared" si="11"/>
        <v>8.3941138835572415E-2</v>
      </c>
      <c r="K62" s="275"/>
      <c r="L62" s="144"/>
      <c r="M62" s="144"/>
    </row>
    <row r="63" spans="2:15" x14ac:dyDescent="0.25">
      <c r="B63" s="142" t="s">
        <v>160</v>
      </c>
      <c r="C63" s="275">
        <v>0.64910000000000001</v>
      </c>
      <c r="D63" s="144"/>
      <c r="E63" s="275">
        <v>0</v>
      </c>
      <c r="F63" s="144">
        <f t="shared" si="9"/>
        <v>-1</v>
      </c>
      <c r="G63" s="275">
        <v>0.73560000000000003</v>
      </c>
      <c r="H63" s="144" t="str">
        <f t="shared" si="10"/>
        <v>-</v>
      </c>
      <c r="I63" s="275">
        <v>0.79579999999999995</v>
      </c>
      <c r="J63" s="144">
        <f t="shared" si="11"/>
        <v>8.1837955410549057E-2</v>
      </c>
      <c r="K63" s="275"/>
      <c r="L63" s="144"/>
      <c r="M63" s="144"/>
    </row>
    <row r="64" spans="2:15" x14ac:dyDescent="0.25">
      <c r="B64" s="142" t="s">
        <v>162</v>
      </c>
      <c r="C64" s="275">
        <v>0.61209999999999998</v>
      </c>
      <c r="D64" s="144"/>
      <c r="E64" s="275">
        <v>0</v>
      </c>
      <c r="F64" s="144">
        <f t="shared" si="9"/>
        <v>-1</v>
      </c>
      <c r="G64" s="275">
        <v>0.61549999999999994</v>
      </c>
      <c r="H64" s="144" t="str">
        <f t="shared" si="10"/>
        <v>-</v>
      </c>
      <c r="I64" s="275">
        <v>0.78099999999999992</v>
      </c>
      <c r="J64" s="144">
        <f t="shared" si="11"/>
        <v>0.26888708367181158</v>
      </c>
      <c r="K64" s="275"/>
      <c r="L64" s="144"/>
      <c r="M64" s="144"/>
    </row>
    <row r="65" spans="2:15" ht="15.75" x14ac:dyDescent="0.25">
      <c r="B65" s="145" t="s">
        <v>122</v>
      </c>
      <c r="C65" s="277">
        <f>IFERROR(AVERAGE(C53:C64),"-")</f>
        <v>0.66471666666666662</v>
      </c>
      <c r="D65" s="147"/>
      <c r="E65" s="277">
        <f>IFERROR(AVERAGE(E53:E64),"-")</f>
        <v>0.14887500000000001</v>
      </c>
      <c r="F65" s="147">
        <f t="shared" si="9"/>
        <v>-0.77603239475465735</v>
      </c>
      <c r="G65" s="277">
        <f>IFERROR(AVERAGE(G53:G64),"-")</f>
        <v>0.46129999999999999</v>
      </c>
      <c r="H65" s="147">
        <f t="shared" si="10"/>
        <v>2.0985726280436605</v>
      </c>
      <c r="I65" s="277">
        <f>IFERROR(AVERAGE(I53:I64),"-")</f>
        <v>0.77694166666666675</v>
      </c>
      <c r="J65" s="147">
        <f t="shared" si="11"/>
        <v>0.68424380374304516</v>
      </c>
      <c r="K65" s="277">
        <f>IFERROR(AVERAGE(K53:K64),"-")</f>
        <v>0.79837500000000017</v>
      </c>
      <c r="L65" s="147">
        <v>3.7914325736409404E-2</v>
      </c>
      <c r="M65" s="147">
        <v>0.18872768094985526</v>
      </c>
    </row>
    <row r="66" spans="2:15" ht="6" customHeight="1" x14ac:dyDescent="0.25"/>
    <row r="67" spans="2:15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2:15" x14ac:dyDescent="0.25">
      <c r="C68" s="279"/>
      <c r="I68" s="279"/>
      <c r="J68" s="279"/>
    </row>
    <row r="70" spans="2:15" ht="21.75" customHeight="1" thickBot="1" x14ac:dyDescent="0.3">
      <c r="B70" s="322" t="s">
        <v>475</v>
      </c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O70" s="1" t="s">
        <v>476</v>
      </c>
    </row>
    <row r="71" spans="2:15" ht="10.5" customHeight="1" thickBot="1" x14ac:dyDescent="0.3">
      <c r="B71" s="135"/>
      <c r="C71" s="136"/>
      <c r="D71" s="135"/>
      <c r="E71" s="135"/>
      <c r="F71" s="135"/>
      <c r="G71" s="135"/>
      <c r="H71" s="135"/>
      <c r="I71" s="135"/>
      <c r="J71" s="135"/>
      <c r="K71" s="4"/>
      <c r="L71" s="4"/>
      <c r="O71" s="1" t="s">
        <v>477</v>
      </c>
    </row>
    <row r="72" spans="2:15" ht="22.5" thickTop="1" thickBot="1" x14ac:dyDescent="0.3">
      <c r="B72" s="13"/>
      <c r="C72" s="332" t="s">
        <v>111</v>
      </c>
      <c r="D72" s="333"/>
      <c r="E72" s="333"/>
      <c r="F72" s="333"/>
      <c r="G72" s="333"/>
      <c r="H72" s="333"/>
      <c r="I72" s="333"/>
      <c r="J72" s="333"/>
      <c r="K72" s="333"/>
      <c r="L72" s="333"/>
      <c r="M72" s="334"/>
    </row>
    <row r="73" spans="2:15" ht="22.5" thickTop="1" thickBot="1" x14ac:dyDescent="0.3">
      <c r="B73" s="13"/>
      <c r="C73" s="335">
        <v>2019</v>
      </c>
      <c r="D73" s="336"/>
      <c r="E73" s="337" t="s">
        <v>250</v>
      </c>
      <c r="F73" s="336"/>
      <c r="G73" s="337" t="s">
        <v>249</v>
      </c>
      <c r="H73" s="336"/>
      <c r="I73" s="337">
        <v>2022</v>
      </c>
      <c r="J73" s="336"/>
      <c r="K73" s="337">
        <v>2023</v>
      </c>
      <c r="L73" s="338"/>
      <c r="M73" s="339"/>
    </row>
    <row r="74" spans="2:15" ht="16.5" thickTop="1" thickBot="1" x14ac:dyDescent="0.3">
      <c r="B74" s="16"/>
      <c r="C74" s="138" t="s">
        <v>136</v>
      </c>
      <c r="D74" s="139" t="str">
        <f>CONCATENATE("var ",RIGHT(C73,2),"/",RIGHT(C73-1,2))</f>
        <v>var 19/18</v>
      </c>
      <c r="E74" s="140" t="s">
        <v>136</v>
      </c>
      <c r="F74" s="139" t="str">
        <f>CONCATENATE("var ",RIGHT(E73,2),"/",RIGHT(C73,2))</f>
        <v>var 20/19</v>
      </c>
      <c r="G74" s="140" t="s">
        <v>136</v>
      </c>
      <c r="H74" s="139" t="str">
        <f>CONCATENATE("var ",RIGHT(G73,2),"/",RIGHT(E73,2))</f>
        <v>var 21/20</v>
      </c>
      <c r="I74" s="140" t="s">
        <v>136</v>
      </c>
      <c r="J74" s="139" t="str">
        <f>CONCATENATE("var ",RIGHT(I73,2),"/",RIGHT(G73,2))</f>
        <v>var 22/21</v>
      </c>
      <c r="K74" s="140" t="s">
        <v>136</v>
      </c>
      <c r="L74" s="139" t="str">
        <f>CONCATENATE("var ",RIGHT(K73,2),"/",RIGHT(I73,2))</f>
        <v>var 23/22</v>
      </c>
      <c r="M74" s="139" t="str">
        <f>CONCATENATE("var ",RIGHT(K73,2),"/",RIGHT(C73,2))</f>
        <v>var 23/19</v>
      </c>
    </row>
    <row r="75" spans="2:15" x14ac:dyDescent="0.25">
      <c r="B75" s="142" t="s">
        <v>140</v>
      </c>
      <c r="C75" s="275">
        <v>0.7944</v>
      </c>
      <c r="D75" s="144"/>
      <c r="E75" s="275">
        <v>0.72870000000000001</v>
      </c>
      <c r="F75" s="144">
        <f t="shared" ref="F75:F87" si="14">IFERROR(E75/C75-1,"-")</f>
        <v>-8.2703927492447149E-2</v>
      </c>
      <c r="G75" s="275">
        <v>0.15060000000000001</v>
      </c>
      <c r="H75" s="144">
        <f t="shared" ref="H75:H87" si="15">IFERROR(G75/E75-1,"-")</f>
        <v>-0.79333058871963769</v>
      </c>
      <c r="I75" s="275">
        <v>0.5403</v>
      </c>
      <c r="J75" s="144">
        <f t="shared" ref="J75:J87" si="16">IFERROR(I75/G75-1,"-")</f>
        <v>2.5876494023904382</v>
      </c>
      <c r="K75" s="275">
        <v>0.84870000000000001</v>
      </c>
      <c r="L75" s="144">
        <f t="shared" ref="L75:L82" si="17">IFERROR(K75/I75-1,"-")</f>
        <v>0.57079400333148245</v>
      </c>
      <c r="M75" s="144">
        <f>IFERROR(K75/C75-1,"-")</f>
        <v>6.8353474320241636E-2</v>
      </c>
    </row>
    <row r="76" spans="2:15" x14ac:dyDescent="0.25">
      <c r="B76" s="142" t="s">
        <v>142</v>
      </c>
      <c r="C76" s="275">
        <v>0.78909999999999991</v>
      </c>
      <c r="D76" s="144"/>
      <c r="E76" s="275">
        <v>0.69769999999999999</v>
      </c>
      <c r="F76" s="144">
        <f t="shared" si="14"/>
        <v>-0.11582815866176643</v>
      </c>
      <c r="G76" s="275">
        <v>0.2455</v>
      </c>
      <c r="H76" s="144">
        <f t="shared" si="15"/>
        <v>-0.64812956858248527</v>
      </c>
      <c r="I76" s="275">
        <v>0.69409999999999994</v>
      </c>
      <c r="J76" s="144">
        <f t="shared" si="16"/>
        <v>1.8272912423625254</v>
      </c>
      <c r="K76" s="275">
        <v>0.86599999999999999</v>
      </c>
      <c r="L76" s="144">
        <f t="shared" si="17"/>
        <v>0.24765883878403705</v>
      </c>
      <c r="M76" s="144">
        <f t="shared" ref="M76:M82" si="18">IFERROR(K76/C76-1,"-")</f>
        <v>9.7452794322646197E-2</v>
      </c>
    </row>
    <row r="77" spans="2:15" x14ac:dyDescent="0.25">
      <c r="B77" s="142" t="s">
        <v>144</v>
      </c>
      <c r="C77" s="275">
        <v>0.78420000000000001</v>
      </c>
      <c r="D77" s="144"/>
      <c r="E77" s="275">
        <v>0.36009999999999998</v>
      </c>
      <c r="F77" s="144">
        <f t="shared" si="14"/>
        <v>-0.54080591685794444</v>
      </c>
      <c r="G77" s="275">
        <v>0.2727</v>
      </c>
      <c r="H77" s="144">
        <f t="shared" si="15"/>
        <v>-0.24271035823382392</v>
      </c>
      <c r="I77" s="275">
        <v>0.76069999999999993</v>
      </c>
      <c r="J77" s="144">
        <f t="shared" si="16"/>
        <v>1.7895122845617895</v>
      </c>
      <c r="K77" s="275">
        <v>0.80959999999999999</v>
      </c>
      <c r="L77" s="144">
        <f t="shared" si="17"/>
        <v>6.4282897331405353E-2</v>
      </c>
      <c r="M77" s="144">
        <f t="shared" si="18"/>
        <v>3.2389696505993326E-2</v>
      </c>
    </row>
    <row r="78" spans="2:15" x14ac:dyDescent="0.25">
      <c r="B78" s="142" t="s">
        <v>146</v>
      </c>
      <c r="C78" s="275">
        <v>0.77890000000000004</v>
      </c>
      <c r="D78" s="144"/>
      <c r="E78" s="275">
        <v>0</v>
      </c>
      <c r="F78" s="144">
        <f t="shared" si="14"/>
        <v>-1</v>
      </c>
      <c r="G78" s="275">
        <v>0.31980000000000003</v>
      </c>
      <c r="H78" s="144" t="str">
        <f t="shared" si="15"/>
        <v>-</v>
      </c>
      <c r="I78" s="275">
        <v>0.78290000000000004</v>
      </c>
      <c r="J78" s="144">
        <f t="shared" si="16"/>
        <v>1.4480925578486552</v>
      </c>
      <c r="K78" s="275">
        <v>0.8034</v>
      </c>
      <c r="L78" s="144">
        <f t="shared" si="17"/>
        <v>2.6184697917997157E-2</v>
      </c>
      <c r="M78" s="144">
        <f t="shared" si="18"/>
        <v>3.1454615483373916E-2</v>
      </c>
    </row>
    <row r="79" spans="2:15" x14ac:dyDescent="0.25">
      <c r="B79" s="142" t="s">
        <v>148</v>
      </c>
      <c r="C79" s="275">
        <v>0.73219999999999996</v>
      </c>
      <c r="D79" s="144"/>
      <c r="E79" s="275">
        <v>0</v>
      </c>
      <c r="F79" s="144">
        <f t="shared" si="14"/>
        <v>-1</v>
      </c>
      <c r="G79" s="275">
        <v>0.39229999999999998</v>
      </c>
      <c r="H79" s="144" t="str">
        <f t="shared" si="15"/>
        <v>-</v>
      </c>
      <c r="I79" s="275">
        <v>0.71560000000000001</v>
      </c>
      <c r="J79" s="144">
        <f t="shared" si="16"/>
        <v>0.82411419831761412</v>
      </c>
      <c r="K79" s="275">
        <v>0.76290000000000002</v>
      </c>
      <c r="L79" s="144">
        <f t="shared" si="17"/>
        <v>6.6098378982671901E-2</v>
      </c>
      <c r="M79" s="144">
        <f t="shared" si="18"/>
        <v>4.1928434853865104E-2</v>
      </c>
    </row>
    <row r="80" spans="2:15" x14ac:dyDescent="0.25">
      <c r="B80" s="142" t="s">
        <v>150</v>
      </c>
      <c r="C80" s="275">
        <v>0.81590000000000007</v>
      </c>
      <c r="D80" s="144"/>
      <c r="E80" s="275">
        <v>0</v>
      </c>
      <c r="F80" s="144">
        <f t="shared" si="14"/>
        <v>-1</v>
      </c>
      <c r="G80" s="275">
        <v>0.34250000000000003</v>
      </c>
      <c r="H80" s="144" t="str">
        <f t="shared" si="15"/>
        <v>-</v>
      </c>
      <c r="I80" s="275">
        <v>0.7802</v>
      </c>
      <c r="J80" s="144">
        <f t="shared" si="16"/>
        <v>1.2779562043795618</v>
      </c>
      <c r="K80" s="275">
        <v>0.83400000000000007</v>
      </c>
      <c r="L80" s="144">
        <f t="shared" si="17"/>
        <v>6.8956677774929531E-2</v>
      </c>
      <c r="M80" s="144">
        <f t="shared" si="18"/>
        <v>2.2184091187645638E-2</v>
      </c>
    </row>
    <row r="81" spans="2:15" x14ac:dyDescent="0.25">
      <c r="B81" s="142" t="s">
        <v>152</v>
      </c>
      <c r="C81" s="275">
        <v>0.84599999999999997</v>
      </c>
      <c r="D81" s="144"/>
      <c r="E81" s="275">
        <v>0</v>
      </c>
      <c r="F81" s="144">
        <f t="shared" si="14"/>
        <v>-1</v>
      </c>
      <c r="G81" s="275">
        <v>0.4894</v>
      </c>
      <c r="H81" s="144" t="str">
        <f t="shared" si="15"/>
        <v>-</v>
      </c>
      <c r="I81" s="275">
        <v>0.84849999999999992</v>
      </c>
      <c r="J81" s="144">
        <f t="shared" si="16"/>
        <v>0.7337556191254595</v>
      </c>
      <c r="K81" s="275">
        <v>0.88300000000000001</v>
      </c>
      <c r="L81" s="144">
        <f t="shared" si="17"/>
        <v>4.0659988214496234E-2</v>
      </c>
      <c r="M81" s="144">
        <f t="shared" si="18"/>
        <v>4.3735224586288535E-2</v>
      </c>
    </row>
    <row r="82" spans="2:15" x14ac:dyDescent="0.25">
      <c r="B82" s="142" t="s">
        <v>154</v>
      </c>
      <c r="C82" s="275">
        <v>0.89849999999999997</v>
      </c>
      <c r="D82" s="144"/>
      <c r="E82" s="275">
        <v>0</v>
      </c>
      <c r="F82" s="144">
        <f t="shared" si="14"/>
        <v>-1</v>
      </c>
      <c r="G82" s="275">
        <v>0.66819999999999991</v>
      </c>
      <c r="H82" s="144" t="str">
        <f t="shared" si="15"/>
        <v>-</v>
      </c>
      <c r="I82" s="275">
        <v>0.89549999999999996</v>
      </c>
      <c r="J82" s="144">
        <f t="shared" si="16"/>
        <v>0.34016761448668076</v>
      </c>
      <c r="K82" s="275">
        <v>0.93049999999999999</v>
      </c>
      <c r="L82" s="144">
        <f t="shared" si="17"/>
        <v>3.9084310441094505E-2</v>
      </c>
      <c r="M82" s="144">
        <f t="shared" si="18"/>
        <v>3.5614913745130705E-2</v>
      </c>
    </row>
    <row r="83" spans="2:15" x14ac:dyDescent="0.25">
      <c r="B83" s="142" t="s">
        <v>156</v>
      </c>
      <c r="C83" s="275">
        <v>0.82609999999999995</v>
      </c>
      <c r="D83" s="144"/>
      <c r="E83" s="275">
        <v>0</v>
      </c>
      <c r="F83" s="144">
        <f t="shared" si="14"/>
        <v>-1</v>
      </c>
      <c r="G83" s="275">
        <v>0.63950000000000007</v>
      </c>
      <c r="H83" s="144" t="str">
        <f t="shared" si="15"/>
        <v>-</v>
      </c>
      <c r="I83" s="275">
        <v>0.80840000000000001</v>
      </c>
      <c r="J83" s="144">
        <f t="shared" si="16"/>
        <v>0.26411258795934311</v>
      </c>
      <c r="K83" s="275"/>
      <c r="L83" s="144"/>
      <c r="M83" s="144"/>
    </row>
    <row r="84" spans="2:15" x14ac:dyDescent="0.25">
      <c r="B84" s="142" t="s">
        <v>158</v>
      </c>
      <c r="C84" s="275">
        <v>0.80400000000000005</v>
      </c>
      <c r="D84" s="144"/>
      <c r="E84" s="275">
        <v>0</v>
      </c>
      <c r="F84" s="144">
        <f t="shared" si="14"/>
        <v>-1</v>
      </c>
      <c r="G84" s="275">
        <v>0.73019999999999996</v>
      </c>
      <c r="H84" s="144" t="str">
        <f t="shared" si="15"/>
        <v>-</v>
      </c>
      <c r="I84" s="275">
        <v>0.82620000000000005</v>
      </c>
      <c r="J84" s="144">
        <f t="shared" si="16"/>
        <v>0.1314708299096139</v>
      </c>
      <c r="K84" s="275"/>
      <c r="L84" s="144"/>
      <c r="M84" s="144"/>
    </row>
    <row r="85" spans="2:15" x14ac:dyDescent="0.25">
      <c r="B85" s="142" t="s">
        <v>160</v>
      </c>
      <c r="C85" s="275">
        <v>0.77939999999999998</v>
      </c>
      <c r="D85" s="144"/>
      <c r="E85" s="275">
        <v>0</v>
      </c>
      <c r="F85" s="144">
        <f t="shared" si="14"/>
        <v>-1</v>
      </c>
      <c r="G85" s="275">
        <v>0.72849999999999993</v>
      </c>
      <c r="H85" s="144" t="str">
        <f t="shared" si="15"/>
        <v>-</v>
      </c>
      <c r="I85" s="275">
        <v>0.82440000000000002</v>
      </c>
      <c r="J85" s="144">
        <f t="shared" si="16"/>
        <v>0.13164035689773512</v>
      </c>
      <c r="K85" s="275"/>
      <c r="L85" s="144"/>
      <c r="M85" s="144"/>
    </row>
    <row r="86" spans="2:15" x14ac:dyDescent="0.25">
      <c r="B86" s="142" t="s">
        <v>162</v>
      </c>
      <c r="C86" s="275">
        <v>0.78189999999999993</v>
      </c>
      <c r="D86" s="144"/>
      <c r="E86" s="275">
        <v>0</v>
      </c>
      <c r="F86" s="144">
        <f t="shared" si="14"/>
        <v>-1</v>
      </c>
      <c r="G86" s="275">
        <v>0.60609999999999997</v>
      </c>
      <c r="H86" s="144" t="str">
        <f t="shared" si="15"/>
        <v>-</v>
      </c>
      <c r="I86" s="275">
        <v>0.79760000000000009</v>
      </c>
      <c r="J86" s="144">
        <f t="shared" si="16"/>
        <v>0.31595446295990781</v>
      </c>
      <c r="K86" s="275"/>
      <c r="L86" s="144"/>
      <c r="M86" s="144"/>
    </row>
    <row r="87" spans="2:15" ht="15.75" x14ac:dyDescent="0.25">
      <c r="B87" s="145" t="s">
        <v>122</v>
      </c>
      <c r="C87" s="277">
        <f>IFERROR(AVERAGE(C75:C86),"-")</f>
        <v>0.8025500000000001</v>
      </c>
      <c r="D87" s="147"/>
      <c r="E87" s="277">
        <f>IFERROR(AVERAGE(E75:E86),"-")</f>
        <v>0.14887500000000001</v>
      </c>
      <c r="F87" s="147">
        <f t="shared" si="14"/>
        <v>-0.81449753909413747</v>
      </c>
      <c r="G87" s="277">
        <f>IFERROR(AVERAGE(G75:G86),"-")</f>
        <v>0.4654416666666667</v>
      </c>
      <c r="H87" s="147">
        <f t="shared" si="15"/>
        <v>2.1263923873495663</v>
      </c>
      <c r="I87" s="277">
        <f>IFERROR(AVERAGE(I75:I86),"-")</f>
        <v>0.7728666666666667</v>
      </c>
      <c r="J87" s="147">
        <f t="shared" si="16"/>
        <v>0.66050167403720472</v>
      </c>
      <c r="K87" s="277">
        <f>IFERROR(AVERAGE(K75:K86),"-")</f>
        <v>0.84226250000000003</v>
      </c>
      <c r="L87" s="147">
        <v>0.11776605068873303</v>
      </c>
      <c r="M87" s="147">
        <v>4.5736703332615702E-2</v>
      </c>
    </row>
    <row r="88" spans="2:15" ht="6" customHeight="1" x14ac:dyDescent="0.25"/>
    <row r="89" spans="2:15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2:15" ht="21.75" customHeight="1" thickBot="1" x14ac:dyDescent="0.3">
      <c r="B92" s="322" t="s">
        <v>478</v>
      </c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O92" s="1" t="s">
        <v>479</v>
      </c>
    </row>
    <row r="93" spans="2:15" ht="10.5" customHeight="1" thickBot="1" x14ac:dyDescent="0.3">
      <c r="B93" s="135"/>
      <c r="C93" s="136"/>
      <c r="D93" s="135"/>
      <c r="E93" s="135"/>
      <c r="F93" s="135"/>
      <c r="G93" s="135"/>
      <c r="H93" s="135"/>
      <c r="I93" s="135"/>
      <c r="J93" s="135"/>
      <c r="K93" s="4"/>
      <c r="L93" s="4"/>
      <c r="O93" s="1" t="s">
        <v>480</v>
      </c>
    </row>
    <row r="94" spans="2:15" ht="22.5" thickTop="1" thickBot="1" x14ac:dyDescent="0.3">
      <c r="B94" s="13"/>
      <c r="C94" s="332" t="s">
        <v>112</v>
      </c>
      <c r="D94" s="333"/>
      <c r="E94" s="333"/>
      <c r="F94" s="333"/>
      <c r="G94" s="333"/>
      <c r="H94" s="333"/>
      <c r="I94" s="333"/>
      <c r="J94" s="333"/>
      <c r="K94" s="333"/>
      <c r="L94" s="333"/>
      <c r="M94" s="334"/>
    </row>
    <row r="95" spans="2:15" ht="22.5" thickTop="1" thickBot="1" x14ac:dyDescent="0.3">
      <c r="B95" s="13"/>
      <c r="C95" s="335">
        <v>2019</v>
      </c>
      <c r="D95" s="336"/>
      <c r="E95" s="337" t="s">
        <v>250</v>
      </c>
      <c r="F95" s="336"/>
      <c r="G95" s="337" t="s">
        <v>249</v>
      </c>
      <c r="H95" s="336"/>
      <c r="I95" s="337">
        <v>2022</v>
      </c>
      <c r="J95" s="336"/>
      <c r="K95" s="337">
        <v>2023</v>
      </c>
      <c r="L95" s="338"/>
      <c r="M95" s="339"/>
    </row>
    <row r="96" spans="2:15" ht="16.5" thickTop="1" thickBot="1" x14ac:dyDescent="0.3">
      <c r="B96" s="16"/>
      <c r="C96" s="138" t="s">
        <v>136</v>
      </c>
      <c r="D96" s="139" t="str">
        <f>CONCATENATE("var ",RIGHT(C95,2),"/",RIGHT(C95-1,2))</f>
        <v>var 19/18</v>
      </c>
      <c r="E96" s="140" t="s">
        <v>136</v>
      </c>
      <c r="F96" s="139" t="str">
        <f>CONCATENATE("var ",RIGHT(E95,2),"/",RIGHT(C95,2))</f>
        <v>var 20/19</v>
      </c>
      <c r="G96" s="140" t="s">
        <v>136</v>
      </c>
      <c r="H96" s="139" t="str">
        <f>CONCATENATE("var ",RIGHT(G95,2),"/",RIGHT(E95,2))</f>
        <v>var 21/20</v>
      </c>
      <c r="I96" s="140" t="s">
        <v>136</v>
      </c>
      <c r="J96" s="139" t="str">
        <f>CONCATENATE("var ",RIGHT(I95,2),"/",RIGHT(G95,2))</f>
        <v>var 22/21</v>
      </c>
      <c r="K96" s="140" t="s">
        <v>136</v>
      </c>
      <c r="L96" s="139" t="str">
        <f>CONCATENATE("var ",RIGHT(K95,2),"/",RIGHT(I95,2))</f>
        <v>var 23/22</v>
      </c>
      <c r="M96" s="139" t="str">
        <f>CONCATENATE("var ",RIGHT(K95,2),"/",RIGHT(C95,2))</f>
        <v>var 23/19</v>
      </c>
    </row>
    <row r="97" spans="2:13" x14ac:dyDescent="0.25">
      <c r="B97" s="142" t="s">
        <v>140</v>
      </c>
      <c r="C97" s="275">
        <v>0.70499999999999996</v>
      </c>
      <c r="D97" s="144"/>
      <c r="E97" s="275">
        <v>0.72870000000000001</v>
      </c>
      <c r="F97" s="144">
        <f t="shared" ref="F97:F109" si="19">IFERROR(E97/C97-1,"-")</f>
        <v>3.3617021276595827E-2</v>
      </c>
      <c r="G97" s="275">
        <v>0.16829999999999998</v>
      </c>
      <c r="H97" s="144">
        <f t="shared" ref="H97:H109" si="20">IFERROR(G97/E97-1,"-")</f>
        <v>-0.76904075751337997</v>
      </c>
      <c r="I97" s="275">
        <v>0.49219999999999997</v>
      </c>
      <c r="J97" s="144">
        <f t="shared" ref="J97:J109" si="21">IFERROR(I97/G97-1,"-")</f>
        <v>1.9245395127748073</v>
      </c>
      <c r="K97" s="275">
        <v>0.65670000000000006</v>
      </c>
      <c r="L97" s="144">
        <f t="shared" ref="L97:L104" si="22">IFERROR(K97/I97-1,"-")</f>
        <v>0.33421373425436829</v>
      </c>
      <c r="M97" s="144">
        <f>IFERROR(K97/C97-1,"-")</f>
        <v>-6.8510638297872184E-2</v>
      </c>
    </row>
    <row r="98" spans="2:13" x14ac:dyDescent="0.25">
      <c r="B98" s="142" t="s">
        <v>142</v>
      </c>
      <c r="C98" s="275">
        <v>0.7034999999999999</v>
      </c>
      <c r="D98" s="144"/>
      <c r="E98" s="275">
        <v>0.69769999999999999</v>
      </c>
      <c r="F98" s="144">
        <f t="shared" si="19"/>
        <v>-8.2444918265812683E-3</v>
      </c>
      <c r="G98" s="275">
        <v>0.17620000000000002</v>
      </c>
      <c r="H98" s="144">
        <f t="shared" si="20"/>
        <v>-0.74745592661602411</v>
      </c>
      <c r="I98" s="275">
        <v>0.63170000000000004</v>
      </c>
      <c r="J98" s="144">
        <f t="shared" si="21"/>
        <v>2.5851305334846764</v>
      </c>
      <c r="K98" s="275">
        <v>0.73430000000000006</v>
      </c>
      <c r="L98" s="144">
        <f t="shared" si="22"/>
        <v>0.16241886971663777</v>
      </c>
      <c r="M98" s="144">
        <f t="shared" ref="M98:M104" si="23">IFERROR(K98/C98-1,"-")</f>
        <v>4.378109452736334E-2</v>
      </c>
    </row>
    <row r="99" spans="2:13" x14ac:dyDescent="0.25">
      <c r="B99" s="142" t="s">
        <v>144</v>
      </c>
      <c r="C99" s="275">
        <v>0.69269999999999998</v>
      </c>
      <c r="D99" s="144"/>
      <c r="E99" s="275">
        <v>0.36009999999999998</v>
      </c>
      <c r="F99" s="144">
        <f t="shared" si="19"/>
        <v>-0.48015013714450705</v>
      </c>
      <c r="G99" s="275">
        <v>0.26950000000000002</v>
      </c>
      <c r="H99" s="144">
        <f t="shared" si="20"/>
        <v>-0.25159677867259089</v>
      </c>
      <c r="I99" s="275">
        <v>0.63300000000000001</v>
      </c>
      <c r="J99" s="144">
        <f t="shared" si="21"/>
        <v>1.3487940630797772</v>
      </c>
      <c r="K99" s="275">
        <v>0.70069999999999988</v>
      </c>
      <c r="L99" s="144">
        <f t="shared" si="22"/>
        <v>0.10695102685623992</v>
      </c>
      <c r="M99" s="144">
        <f t="shared" si="23"/>
        <v>1.1549011115923102E-2</v>
      </c>
    </row>
    <row r="100" spans="2:13" x14ac:dyDescent="0.25">
      <c r="B100" s="142" t="s">
        <v>146</v>
      </c>
      <c r="C100" s="275">
        <v>0.62809999999999999</v>
      </c>
      <c r="D100" s="144"/>
      <c r="E100" s="275">
        <v>0</v>
      </c>
      <c r="F100" s="144">
        <f t="shared" si="19"/>
        <v>-1</v>
      </c>
      <c r="G100" s="275">
        <v>0.26600000000000001</v>
      </c>
      <c r="H100" s="144" t="str">
        <f t="shared" si="20"/>
        <v>-</v>
      </c>
      <c r="I100" s="275">
        <v>0.61180000000000001</v>
      </c>
      <c r="J100" s="144">
        <f t="shared" si="21"/>
        <v>1.2999999999999998</v>
      </c>
      <c r="K100" s="275">
        <v>0.69530000000000003</v>
      </c>
      <c r="L100" s="144">
        <f t="shared" si="22"/>
        <v>0.13648251062438699</v>
      </c>
      <c r="M100" s="144">
        <f t="shared" si="23"/>
        <v>0.10698933290877255</v>
      </c>
    </row>
    <row r="101" spans="2:13" x14ac:dyDescent="0.25">
      <c r="B101" s="142" t="s">
        <v>148</v>
      </c>
      <c r="C101" s="275">
        <v>0.5837</v>
      </c>
      <c r="D101" s="144"/>
      <c r="E101" s="275">
        <v>0</v>
      </c>
      <c r="F101" s="144">
        <f t="shared" si="19"/>
        <v>-1</v>
      </c>
      <c r="G101" s="275">
        <v>0.33960000000000001</v>
      </c>
      <c r="H101" s="144" t="str">
        <f t="shared" si="20"/>
        <v>-</v>
      </c>
      <c r="I101" s="275">
        <v>0.5423</v>
      </c>
      <c r="J101" s="144">
        <f t="shared" si="21"/>
        <v>0.59687868080094231</v>
      </c>
      <c r="K101" s="275">
        <v>0.60350000000000004</v>
      </c>
      <c r="L101" s="144">
        <f t="shared" si="22"/>
        <v>0.11285266457680265</v>
      </c>
      <c r="M101" s="144">
        <f t="shared" si="23"/>
        <v>3.3921535035120742E-2</v>
      </c>
    </row>
    <row r="102" spans="2:13" x14ac:dyDescent="0.25">
      <c r="B102" s="142" t="s">
        <v>150</v>
      </c>
      <c r="C102" s="275">
        <v>0.69450000000000001</v>
      </c>
      <c r="D102" s="144"/>
      <c r="E102" s="275">
        <v>0</v>
      </c>
      <c r="F102" s="144">
        <f t="shared" si="19"/>
        <v>-1</v>
      </c>
      <c r="G102" s="275">
        <v>0.29350000000000004</v>
      </c>
      <c r="H102" s="144" t="str">
        <f t="shared" si="20"/>
        <v>-</v>
      </c>
      <c r="I102" s="275">
        <v>0.5756</v>
      </c>
      <c r="J102" s="144">
        <f t="shared" si="21"/>
        <v>0.96115843270868795</v>
      </c>
      <c r="K102" s="275">
        <v>0.63580000000000003</v>
      </c>
      <c r="L102" s="144">
        <f t="shared" si="22"/>
        <v>0.10458651841556632</v>
      </c>
      <c r="M102" s="144">
        <f t="shared" si="23"/>
        <v>-8.4521238300935941E-2</v>
      </c>
    </row>
    <row r="103" spans="2:13" x14ac:dyDescent="0.25">
      <c r="B103" s="142" t="s">
        <v>152</v>
      </c>
      <c r="C103" s="275">
        <v>0.72329999999999994</v>
      </c>
      <c r="D103" s="144"/>
      <c r="E103" s="275">
        <v>0</v>
      </c>
      <c r="F103" s="144">
        <f t="shared" si="19"/>
        <v>-1</v>
      </c>
      <c r="G103" s="275">
        <v>0.34029999999999999</v>
      </c>
      <c r="H103" s="144" t="str">
        <f t="shared" si="20"/>
        <v>-</v>
      </c>
      <c r="I103" s="275">
        <v>0.63270000000000004</v>
      </c>
      <c r="J103" s="144">
        <f t="shared" si="21"/>
        <v>0.85924184543050264</v>
      </c>
      <c r="K103" s="275">
        <v>0.72400000000000009</v>
      </c>
      <c r="L103" s="144">
        <f t="shared" si="22"/>
        <v>0.14430219693377588</v>
      </c>
      <c r="M103" s="144">
        <f t="shared" si="23"/>
        <v>9.6778653394191672E-4</v>
      </c>
    </row>
    <row r="104" spans="2:13" x14ac:dyDescent="0.25">
      <c r="B104" s="142" t="s">
        <v>154</v>
      </c>
      <c r="C104" s="275">
        <v>0.70790000000000008</v>
      </c>
      <c r="D104" s="144"/>
      <c r="E104" s="275">
        <v>0</v>
      </c>
      <c r="F104" s="144">
        <f t="shared" si="19"/>
        <v>-1</v>
      </c>
      <c r="G104" s="275">
        <v>0.50109999999999999</v>
      </c>
      <c r="H104" s="144" t="str">
        <f t="shared" si="20"/>
        <v>-</v>
      </c>
      <c r="I104" s="275">
        <v>0.72010000000000007</v>
      </c>
      <c r="J104" s="144">
        <f t="shared" si="21"/>
        <v>0.43703851526641402</v>
      </c>
      <c r="K104" s="275">
        <v>0.84609999999999996</v>
      </c>
      <c r="L104" s="144">
        <f t="shared" si="22"/>
        <v>0.17497569781974698</v>
      </c>
      <c r="M104" s="144">
        <f t="shared" si="23"/>
        <v>0.19522531430993051</v>
      </c>
    </row>
    <row r="105" spans="2:13" x14ac:dyDescent="0.25">
      <c r="B105" s="142" t="s">
        <v>156</v>
      </c>
      <c r="C105" s="275">
        <v>0.65390000000000004</v>
      </c>
      <c r="D105" s="144"/>
      <c r="E105" s="275">
        <v>0</v>
      </c>
      <c r="F105" s="144">
        <f t="shared" si="19"/>
        <v>-1</v>
      </c>
      <c r="G105" s="275">
        <v>0.45030000000000003</v>
      </c>
      <c r="H105" s="144" t="str">
        <f t="shared" si="20"/>
        <v>-</v>
      </c>
      <c r="I105" s="275">
        <v>0.60599999999999998</v>
      </c>
      <c r="J105" s="144">
        <f t="shared" si="21"/>
        <v>0.34576948700866073</v>
      </c>
      <c r="K105" s="275"/>
      <c r="L105" s="144"/>
      <c r="M105" s="144"/>
    </row>
    <row r="106" spans="2:13" x14ac:dyDescent="0.25">
      <c r="B106" s="142" t="s">
        <v>158</v>
      </c>
      <c r="C106" s="275">
        <v>0.61609999999999998</v>
      </c>
      <c r="D106" s="144"/>
      <c r="E106" s="275">
        <v>0</v>
      </c>
      <c r="F106" s="144">
        <f t="shared" si="19"/>
        <v>-1</v>
      </c>
      <c r="G106" s="275">
        <v>0.55590000000000006</v>
      </c>
      <c r="H106" s="144" t="str">
        <f t="shared" si="20"/>
        <v>-</v>
      </c>
      <c r="I106" s="275">
        <v>0.63700000000000001</v>
      </c>
      <c r="J106" s="144">
        <f t="shared" si="21"/>
        <v>0.14588954847994229</v>
      </c>
      <c r="K106" s="275"/>
      <c r="L106" s="144"/>
      <c r="M106" s="144"/>
    </row>
    <row r="107" spans="2:13" x14ac:dyDescent="0.25">
      <c r="B107" s="142" t="s">
        <v>160</v>
      </c>
      <c r="C107" s="275">
        <v>0.67459999999999998</v>
      </c>
      <c r="D107" s="144"/>
      <c r="E107" s="275">
        <v>0</v>
      </c>
      <c r="F107" s="144">
        <f t="shared" si="19"/>
        <v>-1</v>
      </c>
      <c r="G107" s="275">
        <v>0.62290000000000001</v>
      </c>
      <c r="H107" s="144" t="str">
        <f t="shared" si="20"/>
        <v>-</v>
      </c>
      <c r="I107" s="275">
        <v>0.65410000000000001</v>
      </c>
      <c r="J107" s="144">
        <f t="shared" si="21"/>
        <v>5.0088296676834121E-2</v>
      </c>
      <c r="K107" s="275"/>
      <c r="L107" s="144"/>
      <c r="M107" s="144"/>
    </row>
    <row r="108" spans="2:13" x14ac:dyDescent="0.25">
      <c r="B108" s="142" t="s">
        <v>162</v>
      </c>
      <c r="C108" s="275">
        <v>0.67130000000000001</v>
      </c>
      <c r="D108" s="144"/>
      <c r="E108" s="275">
        <v>0</v>
      </c>
      <c r="F108" s="144">
        <f t="shared" si="19"/>
        <v>-1</v>
      </c>
      <c r="G108" s="275">
        <v>0.53170000000000006</v>
      </c>
      <c r="H108" s="144" t="str">
        <f t="shared" si="20"/>
        <v>-</v>
      </c>
      <c r="I108" s="275">
        <v>0.63149999999999995</v>
      </c>
      <c r="J108" s="144">
        <f t="shared" si="21"/>
        <v>0.18769983073161534</v>
      </c>
      <c r="K108" s="275"/>
      <c r="L108" s="144"/>
      <c r="M108" s="144"/>
    </row>
    <row r="109" spans="2:13" ht="15.75" x14ac:dyDescent="0.25">
      <c r="B109" s="145" t="s">
        <v>122</v>
      </c>
      <c r="C109" s="277">
        <f>IFERROR(AVERAGE(C97:C108),"-")</f>
        <v>0.67121666666666668</v>
      </c>
      <c r="D109" s="147"/>
      <c r="E109" s="277">
        <f>IFERROR(AVERAGE(E97:E108),"-")</f>
        <v>0.14887500000000001</v>
      </c>
      <c r="F109" s="147">
        <f t="shared" si="19"/>
        <v>-0.77820127628932534</v>
      </c>
      <c r="G109" s="277">
        <f>IFERROR(AVERAGE(G97:G108),"-")</f>
        <v>0.37627500000000008</v>
      </c>
      <c r="H109" s="147">
        <f t="shared" si="20"/>
        <v>1.5274559193954662</v>
      </c>
      <c r="I109" s="277">
        <f>IFERROR(AVERAGE(I97:I108),"-")</f>
        <v>0.61399999999999999</v>
      </c>
      <c r="J109" s="147">
        <f t="shared" si="21"/>
        <v>0.63178526343764485</v>
      </c>
      <c r="K109" s="277">
        <v>0.69897616759152292</v>
      </c>
      <c r="L109" s="147">
        <v>0.15430462740054685</v>
      </c>
      <c r="M109" s="147">
        <v>2.8095155865835997E-2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2:15" ht="21.75" customHeight="1" thickBot="1" x14ac:dyDescent="0.3">
      <c r="B114" s="322" t="s">
        <v>481</v>
      </c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O114" s="1" t="s">
        <v>482</v>
      </c>
    </row>
    <row r="115" spans="2:15" ht="10.5" customHeight="1" thickBot="1" x14ac:dyDescent="0.3">
      <c r="B115" s="135"/>
      <c r="C115" s="136"/>
      <c r="D115" s="135"/>
      <c r="E115" s="135"/>
      <c r="F115" s="135"/>
      <c r="G115" s="135"/>
      <c r="H115" s="135"/>
      <c r="I115" s="135"/>
      <c r="J115" s="135"/>
      <c r="K115" s="4"/>
      <c r="L115" s="4"/>
      <c r="O115" s="1" t="s">
        <v>483</v>
      </c>
    </row>
    <row r="116" spans="2:15" ht="22.5" thickTop="1" thickBot="1" x14ac:dyDescent="0.3">
      <c r="B116" s="13"/>
      <c r="C116" s="332" t="s">
        <v>113</v>
      </c>
      <c r="D116" s="333"/>
      <c r="E116" s="333"/>
      <c r="F116" s="333"/>
      <c r="G116" s="333"/>
      <c r="H116" s="333"/>
      <c r="I116" s="333"/>
      <c r="J116" s="333"/>
      <c r="K116" s="333"/>
      <c r="L116" s="333"/>
      <c r="M116" s="334"/>
    </row>
    <row r="117" spans="2:15" ht="22.5" thickTop="1" thickBot="1" x14ac:dyDescent="0.3">
      <c r="B117" s="13"/>
      <c r="C117" s="335">
        <v>2019</v>
      </c>
      <c r="D117" s="336"/>
      <c r="E117" s="337" t="s">
        <v>250</v>
      </c>
      <c r="F117" s="336"/>
      <c r="G117" s="337" t="s">
        <v>249</v>
      </c>
      <c r="H117" s="336"/>
      <c r="I117" s="337">
        <v>2022</v>
      </c>
      <c r="J117" s="336"/>
      <c r="K117" s="337">
        <v>2023</v>
      </c>
      <c r="L117" s="338"/>
      <c r="M117" s="339"/>
    </row>
    <row r="118" spans="2:15" ht="16.5" thickTop="1" thickBot="1" x14ac:dyDescent="0.3">
      <c r="B118" s="16"/>
      <c r="C118" s="138" t="s">
        <v>136</v>
      </c>
      <c r="D118" s="139" t="str">
        <f>CONCATENATE("var ",RIGHT(C117,2),"/",RIGHT(C117-1,2))</f>
        <v>var 19/18</v>
      </c>
      <c r="E118" s="140" t="s">
        <v>136</v>
      </c>
      <c r="F118" s="139" t="str">
        <f>CONCATENATE("var ",RIGHT(E117,2),"/",RIGHT(C117,2))</f>
        <v>var 20/19</v>
      </c>
      <c r="G118" s="140" t="s">
        <v>136</v>
      </c>
      <c r="H118" s="139" t="str">
        <f>CONCATENATE("var ",RIGHT(G117,2),"/",RIGHT(E117,2))</f>
        <v>var 21/20</v>
      </c>
      <c r="I118" s="140" t="s">
        <v>136</v>
      </c>
      <c r="J118" s="139" t="str">
        <f>CONCATENATE("var ",RIGHT(I117,2),"/",RIGHT(G117,2))</f>
        <v>var 22/21</v>
      </c>
      <c r="K118" s="140" t="s">
        <v>136</v>
      </c>
      <c r="L118" s="139" t="str">
        <f>CONCATENATE("var ",RIGHT(K117,2),"/",RIGHT(I117,2))</f>
        <v>var 23/22</v>
      </c>
      <c r="M118" s="139" t="str">
        <f>CONCATENATE("var ",RIGHT(K117,2),"/",RIGHT(C117,2))</f>
        <v>var 23/19</v>
      </c>
    </row>
    <row r="119" spans="2:15" x14ac:dyDescent="0.25">
      <c r="B119" s="142" t="s">
        <v>140</v>
      </c>
      <c r="C119" s="275">
        <v>0.61750000000000005</v>
      </c>
      <c r="D119" s="144"/>
      <c r="E119" s="275">
        <v>0.72870000000000001</v>
      </c>
      <c r="F119" s="144">
        <f t="shared" ref="F119:F131" si="24">IFERROR(E119/C119-1,"-")</f>
        <v>0.18008097165991899</v>
      </c>
      <c r="G119" s="275">
        <v>0.624</v>
      </c>
      <c r="H119" s="144">
        <f t="shared" ref="H119:H131" si="25">IFERROR(G119/E119-1,"-")</f>
        <v>-0.14368052696582956</v>
      </c>
      <c r="I119" s="275">
        <v>0.51300000000000001</v>
      </c>
      <c r="J119" s="144">
        <f t="shared" ref="J119:J131" si="26">IFERROR(I119/G119-1,"-")</f>
        <v>-0.17788461538461542</v>
      </c>
      <c r="K119" s="275">
        <v>0.62680000000000002</v>
      </c>
      <c r="L119" s="144">
        <f t="shared" ref="L119:L126" si="27">IFERROR(K119/I119-1,"-")</f>
        <v>0.22183235867446394</v>
      </c>
      <c r="M119" s="144">
        <f>IFERROR(K119/C119-1,"-")</f>
        <v>1.5060728744939134E-2</v>
      </c>
    </row>
    <row r="120" spans="2:15" x14ac:dyDescent="0.25">
      <c r="B120" s="142" t="s">
        <v>142</v>
      </c>
      <c r="C120" s="275">
        <v>0.63170000000000004</v>
      </c>
      <c r="D120" s="144"/>
      <c r="E120" s="275">
        <v>0.69769999999999999</v>
      </c>
      <c r="F120" s="144">
        <f t="shared" si="24"/>
        <v>0.10447997467152126</v>
      </c>
      <c r="G120" s="275">
        <v>0.73430000000000006</v>
      </c>
      <c r="H120" s="144">
        <f t="shared" si="25"/>
        <v>5.245807653719381E-2</v>
      </c>
      <c r="I120" s="275">
        <v>0.58329999999999993</v>
      </c>
      <c r="J120" s="144">
        <f t="shared" si="26"/>
        <v>-0.20563802260656427</v>
      </c>
      <c r="K120" s="275">
        <v>0.62419999999999998</v>
      </c>
      <c r="L120" s="144">
        <f t="shared" si="27"/>
        <v>7.0118292473855703E-2</v>
      </c>
      <c r="M120" s="144">
        <f t="shared" ref="M120:M126" si="28">IFERROR(K120/C120-1,"-")</f>
        <v>-1.1872724394491163E-2</v>
      </c>
    </row>
    <row r="121" spans="2:15" x14ac:dyDescent="0.25">
      <c r="B121" s="142" t="s">
        <v>144</v>
      </c>
      <c r="C121" s="275">
        <v>0.59219999999999995</v>
      </c>
      <c r="D121" s="144"/>
      <c r="E121" s="275">
        <v>0.36009999999999998</v>
      </c>
      <c r="F121" s="144">
        <f t="shared" si="24"/>
        <v>-0.39192840256670047</v>
      </c>
      <c r="G121" s="275">
        <v>0.63479999999999992</v>
      </c>
      <c r="H121" s="144">
        <f t="shared" si="25"/>
        <v>0.76284365454040537</v>
      </c>
      <c r="I121" s="275">
        <v>0.57320000000000004</v>
      </c>
      <c r="J121" s="144">
        <f t="shared" si="26"/>
        <v>-9.7038437303087366E-2</v>
      </c>
      <c r="K121" s="275">
        <v>0.60389999999999999</v>
      </c>
      <c r="L121" s="144">
        <f t="shared" si="27"/>
        <v>5.3558967201674745E-2</v>
      </c>
      <c r="M121" s="144">
        <f t="shared" si="28"/>
        <v>1.9756838905775176E-2</v>
      </c>
    </row>
    <row r="122" spans="2:15" x14ac:dyDescent="0.25">
      <c r="B122" s="142" t="s">
        <v>146</v>
      </c>
      <c r="C122" s="275">
        <v>0.53859999999999997</v>
      </c>
      <c r="D122" s="144"/>
      <c r="E122" s="275">
        <v>0</v>
      </c>
      <c r="F122" s="144">
        <f t="shared" si="24"/>
        <v>-1</v>
      </c>
      <c r="G122" s="275">
        <v>0.50749999999999995</v>
      </c>
      <c r="H122" s="144" t="str">
        <f t="shared" si="25"/>
        <v>-</v>
      </c>
      <c r="I122" s="275">
        <v>0.51200000000000001</v>
      </c>
      <c r="J122" s="144">
        <f t="shared" si="26"/>
        <v>8.8669950738917702E-3</v>
      </c>
      <c r="K122" s="275">
        <v>0.51129999999999998</v>
      </c>
      <c r="L122" s="144">
        <f t="shared" si="27"/>
        <v>-1.3671875000000888E-3</v>
      </c>
      <c r="M122" s="144">
        <f t="shared" si="28"/>
        <v>-5.0686966208689177E-2</v>
      </c>
    </row>
    <row r="123" spans="2:15" x14ac:dyDescent="0.25">
      <c r="B123" s="142" t="s">
        <v>148</v>
      </c>
      <c r="C123" s="275">
        <v>0.59060000000000001</v>
      </c>
      <c r="D123" s="144"/>
      <c r="E123" s="275">
        <v>0</v>
      </c>
      <c r="F123" s="144">
        <f t="shared" si="24"/>
        <v>-1</v>
      </c>
      <c r="G123" s="275">
        <v>0.68359999999999999</v>
      </c>
      <c r="H123" s="144" t="str">
        <f t="shared" si="25"/>
        <v>-</v>
      </c>
      <c r="I123" s="275">
        <v>0.4178</v>
      </c>
      <c r="J123" s="144">
        <f t="shared" si="26"/>
        <v>-0.38882387361029835</v>
      </c>
      <c r="K123" s="275">
        <v>0.49259999999999998</v>
      </c>
      <c r="L123" s="144">
        <f t="shared" si="27"/>
        <v>0.17903303015797034</v>
      </c>
      <c r="M123" s="144">
        <f t="shared" si="28"/>
        <v>-0.16593294954283788</v>
      </c>
    </row>
    <row r="124" spans="2:15" x14ac:dyDescent="0.25">
      <c r="B124" s="142" t="s">
        <v>150</v>
      </c>
      <c r="C124" s="275">
        <v>0.63219999999999998</v>
      </c>
      <c r="D124" s="144"/>
      <c r="E124" s="275">
        <v>0</v>
      </c>
      <c r="F124" s="144">
        <f t="shared" si="24"/>
        <v>-1</v>
      </c>
      <c r="G124" s="275">
        <v>0.36869999999999997</v>
      </c>
      <c r="H124" s="144" t="str">
        <f t="shared" si="25"/>
        <v>-</v>
      </c>
      <c r="I124" s="275">
        <v>0.43450000000000005</v>
      </c>
      <c r="J124" s="144">
        <f t="shared" si="26"/>
        <v>0.17846487659343668</v>
      </c>
      <c r="K124" s="275">
        <v>0.53890000000000005</v>
      </c>
      <c r="L124" s="144">
        <f t="shared" si="27"/>
        <v>0.24027617951668589</v>
      </c>
      <c r="M124" s="144">
        <f t="shared" si="28"/>
        <v>-0.14757987978487808</v>
      </c>
    </row>
    <row r="125" spans="2:15" x14ac:dyDescent="0.25">
      <c r="B125" s="142" t="s">
        <v>152</v>
      </c>
      <c r="C125" s="275">
        <v>0.50939999999999996</v>
      </c>
      <c r="D125" s="144"/>
      <c r="E125" s="275">
        <v>0</v>
      </c>
      <c r="F125" s="144">
        <f t="shared" si="24"/>
        <v>-1</v>
      </c>
      <c r="G125" s="275">
        <v>0.28389999999999999</v>
      </c>
      <c r="H125" s="144" t="str">
        <f t="shared" si="25"/>
        <v>-</v>
      </c>
      <c r="I125" s="275">
        <v>0.4788</v>
      </c>
      <c r="J125" s="144">
        <f t="shared" si="26"/>
        <v>0.68650933427263139</v>
      </c>
      <c r="K125" s="275">
        <v>0.54200000000000004</v>
      </c>
      <c r="L125" s="144">
        <f t="shared" si="27"/>
        <v>0.13199665831244789</v>
      </c>
      <c r="M125" s="144">
        <f t="shared" si="28"/>
        <v>6.3996859049862742E-2</v>
      </c>
    </row>
    <row r="126" spans="2:15" x14ac:dyDescent="0.25">
      <c r="B126" s="142" t="s">
        <v>154</v>
      </c>
      <c r="C126" s="275">
        <v>0.47340000000000004</v>
      </c>
      <c r="D126" s="144"/>
      <c r="E126" s="275">
        <v>0</v>
      </c>
      <c r="F126" s="144">
        <f t="shared" si="24"/>
        <v>-1</v>
      </c>
      <c r="G126" s="275">
        <v>0.48430000000000001</v>
      </c>
      <c r="H126" s="144" t="str">
        <f t="shared" si="25"/>
        <v>-</v>
      </c>
      <c r="I126" s="275">
        <v>0.53129999999999999</v>
      </c>
      <c r="J126" s="144">
        <f t="shared" si="26"/>
        <v>9.7047284740862994E-2</v>
      </c>
      <c r="K126" s="275">
        <v>0.57950000000000002</v>
      </c>
      <c r="L126" s="144">
        <f t="shared" si="27"/>
        <v>9.0720873329569018E-2</v>
      </c>
      <c r="M126" s="144">
        <f t="shared" si="28"/>
        <v>0.22412336290663282</v>
      </c>
    </row>
    <row r="127" spans="2:15" x14ac:dyDescent="0.25">
      <c r="B127" s="142" t="s">
        <v>156</v>
      </c>
      <c r="C127" s="275">
        <v>0.43200000000000005</v>
      </c>
      <c r="D127" s="144"/>
      <c r="E127" s="275">
        <v>0</v>
      </c>
      <c r="F127" s="144">
        <f t="shared" si="24"/>
        <v>-1</v>
      </c>
      <c r="G127" s="275">
        <v>0.40649999999999997</v>
      </c>
      <c r="H127" s="144" t="str">
        <f t="shared" si="25"/>
        <v>-</v>
      </c>
      <c r="I127" s="275">
        <v>0.48009999999999997</v>
      </c>
      <c r="J127" s="144">
        <f t="shared" si="26"/>
        <v>0.18105781057810577</v>
      </c>
      <c r="K127" s="275"/>
      <c r="L127" s="144"/>
      <c r="M127" s="144"/>
    </row>
    <row r="128" spans="2:15" x14ac:dyDescent="0.25">
      <c r="B128" s="142" t="s">
        <v>158</v>
      </c>
      <c r="C128" s="275">
        <v>0.51180000000000003</v>
      </c>
      <c r="D128" s="144"/>
      <c r="E128" s="275">
        <v>0</v>
      </c>
      <c r="F128" s="144">
        <f t="shared" si="24"/>
        <v>-1</v>
      </c>
      <c r="G128" s="275">
        <v>0.45169999999999999</v>
      </c>
      <c r="H128" s="144" t="str">
        <f t="shared" si="25"/>
        <v>-</v>
      </c>
      <c r="I128" s="275">
        <v>0.55169999999999997</v>
      </c>
      <c r="J128" s="144">
        <f t="shared" si="26"/>
        <v>0.22138587558113798</v>
      </c>
      <c r="K128" s="275"/>
      <c r="L128" s="144"/>
      <c r="M128" s="144"/>
    </row>
    <row r="129" spans="2:15" x14ac:dyDescent="0.25">
      <c r="B129" s="142" t="s">
        <v>160</v>
      </c>
      <c r="C129" s="275">
        <v>0.50340000000000007</v>
      </c>
      <c r="D129" s="144"/>
      <c r="E129" s="275">
        <v>0</v>
      </c>
      <c r="F129" s="144">
        <f t="shared" si="24"/>
        <v>-1</v>
      </c>
      <c r="G129" s="275">
        <v>0.51890000000000003</v>
      </c>
      <c r="H129" s="144" t="str">
        <f t="shared" si="25"/>
        <v>-</v>
      </c>
      <c r="I129" s="275">
        <v>0.60870000000000002</v>
      </c>
      <c r="J129" s="144">
        <f t="shared" si="26"/>
        <v>0.17305839275390245</v>
      </c>
      <c r="K129" s="275"/>
      <c r="L129" s="144"/>
      <c r="M129" s="144"/>
    </row>
    <row r="130" spans="2:15" x14ac:dyDescent="0.25">
      <c r="B130" s="142" t="s">
        <v>162</v>
      </c>
      <c r="C130" s="275">
        <v>0.51840000000000008</v>
      </c>
      <c r="D130" s="144"/>
      <c r="E130" s="275">
        <v>0</v>
      </c>
      <c r="F130" s="144">
        <f t="shared" si="24"/>
        <v>-1</v>
      </c>
      <c r="G130" s="275">
        <v>0.48039999999999999</v>
      </c>
      <c r="H130" s="144" t="str">
        <f t="shared" si="25"/>
        <v>-</v>
      </c>
      <c r="I130" s="275">
        <v>0.61360000000000003</v>
      </c>
      <c r="J130" s="144">
        <f t="shared" si="26"/>
        <v>0.27726894254787693</v>
      </c>
      <c r="K130" s="275"/>
      <c r="L130" s="144"/>
      <c r="M130" s="144"/>
    </row>
    <row r="131" spans="2:15" ht="15.75" x14ac:dyDescent="0.25">
      <c r="B131" s="145" t="s">
        <v>122</v>
      </c>
      <c r="C131" s="277">
        <f>IFERROR(AVERAGE(C119:C130),"-")</f>
        <v>0.54593333333333338</v>
      </c>
      <c r="D131" s="147"/>
      <c r="E131" s="277">
        <f>IFERROR(AVERAGE(E119:E130),"-")</f>
        <v>0.14887500000000001</v>
      </c>
      <c r="F131" s="147">
        <f t="shared" si="24"/>
        <v>-0.72730186835999511</v>
      </c>
      <c r="G131" s="277">
        <f>IFERROR(AVERAGE(G119:G130),"-")</f>
        <v>0.51488333333333336</v>
      </c>
      <c r="H131" s="147">
        <f t="shared" si="25"/>
        <v>2.4584942625244892</v>
      </c>
      <c r="I131" s="277">
        <f>IFERROR(AVERAGE(I119:I130),"-")</f>
        <v>0.52483333333333337</v>
      </c>
      <c r="J131" s="147">
        <f t="shared" si="26"/>
        <v>1.9324766128249182E-2</v>
      </c>
      <c r="K131" s="277">
        <v>0.56471354217583591</v>
      </c>
      <c r="L131" s="147">
        <v>0.1235641099415048</v>
      </c>
      <c r="M131" s="147">
        <v>-1.6846960401152522E-2</v>
      </c>
    </row>
    <row r="132" spans="2:15" ht="6" customHeight="1" x14ac:dyDescent="0.25"/>
    <row r="133" spans="2:15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6" spans="2:15" ht="21.75" customHeight="1" thickBot="1" x14ac:dyDescent="0.3">
      <c r="B136" s="322" t="s">
        <v>484</v>
      </c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O136" s="1" t="s">
        <v>485</v>
      </c>
    </row>
    <row r="137" spans="2:15" ht="10.5" customHeight="1" thickBot="1" x14ac:dyDescent="0.3">
      <c r="B137" s="135"/>
      <c r="C137" s="136"/>
      <c r="D137" s="135"/>
      <c r="E137" s="135"/>
      <c r="F137" s="135"/>
      <c r="G137" s="135"/>
      <c r="H137" s="135"/>
      <c r="I137" s="135"/>
      <c r="J137" s="135"/>
      <c r="K137" s="4"/>
      <c r="L137" s="4"/>
      <c r="O137" s="1" t="s">
        <v>486</v>
      </c>
    </row>
    <row r="138" spans="2:15" ht="22.5" thickTop="1" thickBot="1" x14ac:dyDescent="0.3">
      <c r="B138" s="13"/>
      <c r="C138" s="332" t="s">
        <v>114</v>
      </c>
      <c r="D138" s="333"/>
      <c r="E138" s="333"/>
      <c r="F138" s="333"/>
      <c r="G138" s="333"/>
      <c r="H138" s="333"/>
      <c r="I138" s="333"/>
      <c r="J138" s="333"/>
      <c r="K138" s="333"/>
      <c r="L138" s="333"/>
      <c r="M138" s="334"/>
    </row>
    <row r="139" spans="2:15" ht="22.5" thickTop="1" thickBot="1" x14ac:dyDescent="0.3">
      <c r="B139" s="13"/>
      <c r="C139" s="335">
        <v>2019</v>
      </c>
      <c r="D139" s="336"/>
      <c r="E139" s="337" t="s">
        <v>250</v>
      </c>
      <c r="F139" s="336"/>
      <c r="G139" s="337" t="s">
        <v>249</v>
      </c>
      <c r="H139" s="336"/>
      <c r="I139" s="337">
        <v>2022</v>
      </c>
      <c r="J139" s="336"/>
      <c r="K139" s="337">
        <v>2023</v>
      </c>
      <c r="L139" s="338"/>
      <c r="M139" s="339"/>
    </row>
    <row r="140" spans="2:15" ht="16.5" thickTop="1" thickBot="1" x14ac:dyDescent="0.3">
      <c r="B140" s="16"/>
      <c r="C140" s="138" t="s">
        <v>136</v>
      </c>
      <c r="D140" s="139" t="str">
        <f>CONCATENATE("var ",RIGHT(C139,2),"/",RIGHT(C139-1,2))</f>
        <v>var 19/18</v>
      </c>
      <c r="E140" s="140" t="s">
        <v>136</v>
      </c>
      <c r="F140" s="139" t="str">
        <f>CONCATENATE("var ",RIGHT(E139,2),"/",RIGHT(C139,2))</f>
        <v>var 20/19</v>
      </c>
      <c r="G140" s="140" t="s">
        <v>136</v>
      </c>
      <c r="H140" s="139" t="str">
        <f>CONCATENATE("var ",RIGHT(G139,2),"/",RIGHT(E139,2))</f>
        <v>var 21/20</v>
      </c>
      <c r="I140" s="140" t="s">
        <v>136</v>
      </c>
      <c r="J140" s="139" t="str">
        <f>CONCATENATE("var ",RIGHT(I139,2),"/",RIGHT(G139,2))</f>
        <v>var 22/21</v>
      </c>
      <c r="K140" s="140" t="s">
        <v>136</v>
      </c>
      <c r="L140" s="139" t="str">
        <f>CONCATENATE("var ",RIGHT(K139,2),"/",RIGHT(I139,2))</f>
        <v>var 23/22</v>
      </c>
      <c r="M140" s="139" t="str">
        <f>CONCATENATE("var ",RIGHT(K139,2),"/",RIGHT(C139,2))</f>
        <v>var 23/19</v>
      </c>
    </row>
    <row r="141" spans="2:15" x14ac:dyDescent="0.25">
      <c r="B141" s="142" t="s">
        <v>140</v>
      </c>
      <c r="C141" s="275">
        <v>0.61740000000000006</v>
      </c>
      <c r="D141" s="144"/>
      <c r="E141" s="275">
        <v>0.72870000000000001</v>
      </c>
      <c r="F141" s="144">
        <f t="shared" ref="F141:F153" si="29">IFERROR(E141/C141-1,"-")</f>
        <v>0.18027210884353728</v>
      </c>
      <c r="G141" s="275">
        <v>0.47119999999999995</v>
      </c>
      <c r="H141" s="144">
        <f t="shared" ref="H141:H153" si="30">IFERROR(G141/E141-1,"-")</f>
        <v>-0.35336901331137649</v>
      </c>
      <c r="I141" s="275">
        <v>0.60939999999999994</v>
      </c>
      <c r="J141" s="144">
        <f t="shared" ref="J141:J153" si="31">IFERROR(I141/G141-1,"-")</f>
        <v>0.29329371816638372</v>
      </c>
      <c r="K141" s="275">
        <v>0.75129999999999997</v>
      </c>
      <c r="L141" s="144">
        <f t="shared" ref="L141:L148" si="32">IFERROR(K141/I141-1,"-")</f>
        <v>0.23285198555956677</v>
      </c>
      <c r="M141" s="144">
        <f>IFERROR(K141/C141-1,"-")</f>
        <v>0.21687722708130863</v>
      </c>
      <c r="N141" s="280"/>
    </row>
    <row r="142" spans="2:15" x14ac:dyDescent="0.25">
      <c r="B142" s="142" t="s">
        <v>142</v>
      </c>
      <c r="C142" s="275">
        <v>0.66590000000000005</v>
      </c>
      <c r="D142" s="144"/>
      <c r="E142" s="275">
        <v>0.69769999999999999</v>
      </c>
      <c r="F142" s="144">
        <f t="shared" si="29"/>
        <v>4.7754918155879178E-2</v>
      </c>
      <c r="G142" s="275">
        <v>0.44819999999999999</v>
      </c>
      <c r="H142" s="144">
        <f t="shared" si="30"/>
        <v>-0.35760355453633363</v>
      </c>
      <c r="I142" s="275">
        <v>0.53249999999999997</v>
      </c>
      <c r="J142" s="144">
        <f t="shared" si="31"/>
        <v>0.18808567603748316</v>
      </c>
      <c r="K142" s="275">
        <v>0.75580000000000003</v>
      </c>
      <c r="L142" s="144">
        <f t="shared" si="32"/>
        <v>0.41934272300469488</v>
      </c>
      <c r="M142" s="144">
        <f t="shared" ref="M142:M148" si="33">IFERROR(K142/C142-1,"-")</f>
        <v>0.13500525604445102</v>
      </c>
      <c r="N142" s="280"/>
    </row>
    <row r="143" spans="2:15" x14ac:dyDescent="0.25">
      <c r="B143" s="142" t="s">
        <v>144</v>
      </c>
      <c r="C143" s="275">
        <v>0.64370000000000005</v>
      </c>
      <c r="D143" s="144"/>
      <c r="E143" s="275">
        <v>0.36009999999999998</v>
      </c>
      <c r="F143" s="144">
        <f t="shared" si="29"/>
        <v>-0.44057790896380311</v>
      </c>
      <c r="G143" s="275">
        <v>0.5746</v>
      </c>
      <c r="H143" s="144">
        <f t="shared" si="30"/>
        <v>0.59566787003610111</v>
      </c>
      <c r="I143" s="275">
        <v>0.68079999999999996</v>
      </c>
      <c r="J143" s="144">
        <f t="shared" si="31"/>
        <v>0.18482422554820732</v>
      </c>
      <c r="K143" s="275">
        <v>0.73919999999999997</v>
      </c>
      <c r="L143" s="144">
        <f t="shared" si="32"/>
        <v>8.5781433607520663E-2</v>
      </c>
      <c r="M143" s="144">
        <f t="shared" si="33"/>
        <v>0.14836103775050469</v>
      </c>
      <c r="N143" s="280"/>
    </row>
    <row r="144" spans="2:15" x14ac:dyDescent="0.25">
      <c r="B144" s="142" t="s">
        <v>146</v>
      </c>
      <c r="C144" s="275">
        <v>0.61719999999999997</v>
      </c>
      <c r="D144" s="144"/>
      <c r="E144" s="275">
        <v>0</v>
      </c>
      <c r="F144" s="144">
        <f t="shared" si="29"/>
        <v>-1</v>
      </c>
      <c r="G144" s="275">
        <v>0.29960000000000003</v>
      </c>
      <c r="H144" s="144" t="str">
        <f t="shared" si="30"/>
        <v>-</v>
      </c>
      <c r="I144" s="275">
        <v>0.58340000000000003</v>
      </c>
      <c r="J144" s="144">
        <f t="shared" si="31"/>
        <v>0.94726301735647511</v>
      </c>
      <c r="K144" s="275">
        <v>0.59920000000000007</v>
      </c>
      <c r="L144" s="144">
        <f t="shared" si="32"/>
        <v>2.7082619129242369E-2</v>
      </c>
      <c r="M144" s="144">
        <f t="shared" si="33"/>
        <v>-2.9163966299416533E-2</v>
      </c>
      <c r="N144" s="280"/>
    </row>
    <row r="145" spans="2:15" x14ac:dyDescent="0.25">
      <c r="B145" s="142" t="s">
        <v>148</v>
      </c>
      <c r="C145" s="275">
        <v>0.55559999999999998</v>
      </c>
      <c r="D145" s="144"/>
      <c r="E145" s="275">
        <v>0</v>
      </c>
      <c r="F145" s="144">
        <f t="shared" si="29"/>
        <v>-1</v>
      </c>
      <c r="G145" s="275">
        <v>0.60699999999999998</v>
      </c>
      <c r="H145" s="144" t="str">
        <f t="shared" si="30"/>
        <v>-</v>
      </c>
      <c r="I145" s="275">
        <v>0.48399999999999999</v>
      </c>
      <c r="J145" s="144">
        <f t="shared" si="31"/>
        <v>-0.20263591433278416</v>
      </c>
      <c r="K145" s="275">
        <v>0.5806</v>
      </c>
      <c r="L145" s="144">
        <f t="shared" si="32"/>
        <v>0.1995867768595041</v>
      </c>
      <c r="M145" s="144">
        <f t="shared" si="33"/>
        <v>4.4996400287977023E-2</v>
      </c>
      <c r="N145" s="280"/>
    </row>
    <row r="146" spans="2:15" x14ac:dyDescent="0.25">
      <c r="B146" s="142" t="s">
        <v>150</v>
      </c>
      <c r="C146" s="275">
        <v>0.57330000000000003</v>
      </c>
      <c r="D146" s="144"/>
      <c r="E146" s="275">
        <v>0</v>
      </c>
      <c r="F146" s="144">
        <f t="shared" si="29"/>
        <v>-1</v>
      </c>
      <c r="G146" s="275">
        <v>0.49209999999999998</v>
      </c>
      <c r="H146" s="144" t="str">
        <f t="shared" si="30"/>
        <v>-</v>
      </c>
      <c r="I146" s="275">
        <v>0.52359999999999995</v>
      </c>
      <c r="J146" s="144">
        <f t="shared" si="31"/>
        <v>6.4011379800853474E-2</v>
      </c>
      <c r="K146" s="275">
        <v>0.55289999999999995</v>
      </c>
      <c r="L146" s="144">
        <f t="shared" si="32"/>
        <v>5.5958747135217646E-2</v>
      </c>
      <c r="M146" s="144">
        <f t="shared" si="33"/>
        <v>-3.5583464154892885E-2</v>
      </c>
      <c r="N146" s="280"/>
    </row>
    <row r="147" spans="2:15" x14ac:dyDescent="0.25">
      <c r="B147" s="142" t="s">
        <v>152</v>
      </c>
      <c r="C147" s="275">
        <v>0.6069</v>
      </c>
      <c r="D147" s="144"/>
      <c r="E147" s="275">
        <v>0</v>
      </c>
      <c r="F147" s="144">
        <f t="shared" si="29"/>
        <v>-1</v>
      </c>
      <c r="G147" s="275">
        <v>0.32590000000000002</v>
      </c>
      <c r="H147" s="144" t="str">
        <f t="shared" si="30"/>
        <v>-</v>
      </c>
      <c r="I147" s="275">
        <v>0.6835</v>
      </c>
      <c r="J147" s="144">
        <f t="shared" si="31"/>
        <v>1.0972691009512117</v>
      </c>
      <c r="K147" s="275">
        <v>0.65329999999999999</v>
      </c>
      <c r="L147" s="144">
        <f t="shared" si="32"/>
        <v>-4.4184345281638615E-2</v>
      </c>
      <c r="M147" s="144">
        <f t="shared" si="33"/>
        <v>7.6454111056187157E-2</v>
      </c>
      <c r="N147" s="280"/>
    </row>
    <row r="148" spans="2:15" x14ac:dyDescent="0.25">
      <c r="B148" s="142" t="s">
        <v>154</v>
      </c>
      <c r="C148" s="275">
        <v>0.65280000000000005</v>
      </c>
      <c r="D148" s="144"/>
      <c r="E148" s="275">
        <v>0</v>
      </c>
      <c r="F148" s="144">
        <f t="shared" si="29"/>
        <v>-1</v>
      </c>
      <c r="G148" s="275">
        <v>0.32850000000000001</v>
      </c>
      <c r="H148" s="144" t="str">
        <f t="shared" si="30"/>
        <v>-</v>
      </c>
      <c r="I148" s="275">
        <v>0.63739999999999997</v>
      </c>
      <c r="J148" s="144">
        <f t="shared" si="31"/>
        <v>0.94033485540334838</v>
      </c>
      <c r="K148" s="275">
        <v>0.64</v>
      </c>
      <c r="L148" s="144">
        <f t="shared" si="32"/>
        <v>4.0790712268592433E-3</v>
      </c>
      <c r="M148" s="144">
        <f t="shared" si="33"/>
        <v>-1.9607843137254943E-2</v>
      </c>
      <c r="N148" s="280"/>
    </row>
    <row r="149" spans="2:15" x14ac:dyDescent="0.25">
      <c r="B149" s="142" t="s">
        <v>156</v>
      </c>
      <c r="C149" s="275">
        <v>0.61159999999999992</v>
      </c>
      <c r="D149" s="144"/>
      <c r="E149" s="275">
        <v>0</v>
      </c>
      <c r="F149" s="144">
        <f t="shared" si="29"/>
        <v>-1</v>
      </c>
      <c r="G149" s="275">
        <v>0.49880000000000002</v>
      </c>
      <c r="H149" s="144" t="str">
        <f t="shared" si="30"/>
        <v>-</v>
      </c>
      <c r="I149" s="275">
        <v>0.61159999999999992</v>
      </c>
      <c r="J149" s="144">
        <f t="shared" si="31"/>
        <v>0.22614274258219713</v>
      </c>
      <c r="K149" s="275"/>
      <c r="L149" s="144"/>
      <c r="M149" s="144"/>
      <c r="N149" s="280"/>
    </row>
    <row r="150" spans="2:15" x14ac:dyDescent="0.25">
      <c r="B150" s="142" t="s">
        <v>158</v>
      </c>
      <c r="C150" s="275">
        <v>0.58650000000000002</v>
      </c>
      <c r="D150" s="144"/>
      <c r="E150" s="275">
        <v>0</v>
      </c>
      <c r="F150" s="144">
        <f t="shared" si="29"/>
        <v>-1</v>
      </c>
      <c r="G150" s="275">
        <v>0.59729999999999994</v>
      </c>
      <c r="H150" s="144" t="str">
        <f t="shared" si="30"/>
        <v>-</v>
      </c>
      <c r="I150" s="275">
        <v>0.67049999999999998</v>
      </c>
      <c r="J150" s="144">
        <f t="shared" si="31"/>
        <v>0.12255148166750396</v>
      </c>
      <c r="K150" s="275"/>
      <c r="L150" s="144"/>
      <c r="M150" s="144"/>
      <c r="N150" s="280"/>
    </row>
    <row r="151" spans="2:15" x14ac:dyDescent="0.25">
      <c r="B151" s="142" t="s">
        <v>160</v>
      </c>
      <c r="C151" s="275">
        <v>0.6573</v>
      </c>
      <c r="D151" s="144"/>
      <c r="E151" s="275">
        <v>0</v>
      </c>
      <c r="F151" s="144">
        <f t="shared" si="29"/>
        <v>-1</v>
      </c>
      <c r="G151" s="275">
        <v>0.63890000000000002</v>
      </c>
      <c r="H151" s="144" t="str">
        <f t="shared" si="30"/>
        <v>-</v>
      </c>
      <c r="I151" s="275">
        <v>0.71510000000000007</v>
      </c>
      <c r="J151" s="144">
        <f t="shared" si="31"/>
        <v>0.11926749100015654</v>
      </c>
      <c r="K151" s="275"/>
      <c r="L151" s="144"/>
      <c r="M151" s="144"/>
      <c r="N151" s="280"/>
    </row>
    <row r="152" spans="2:15" x14ac:dyDescent="0.25">
      <c r="B152" s="142" t="s">
        <v>162</v>
      </c>
      <c r="C152" s="275">
        <v>0.66520000000000001</v>
      </c>
      <c r="D152" s="144"/>
      <c r="E152" s="275">
        <v>0</v>
      </c>
      <c r="F152" s="144">
        <f t="shared" si="29"/>
        <v>-1</v>
      </c>
      <c r="G152" s="275">
        <v>0.66269999999999996</v>
      </c>
      <c r="H152" s="144" t="str">
        <f t="shared" si="30"/>
        <v>-</v>
      </c>
      <c r="I152" s="275">
        <v>0.67530000000000001</v>
      </c>
      <c r="J152" s="144">
        <f t="shared" si="31"/>
        <v>1.9013128112268074E-2</v>
      </c>
      <c r="K152" s="275"/>
      <c r="L152" s="144"/>
      <c r="M152" s="144"/>
      <c r="N152" s="280"/>
    </row>
    <row r="153" spans="2:15" ht="15.75" x14ac:dyDescent="0.25">
      <c r="B153" s="145" t="s">
        <v>122</v>
      </c>
      <c r="C153" s="277">
        <f>IFERROR(AVERAGE(C141:C152),"-")</f>
        <v>0.62111666666666665</v>
      </c>
      <c r="D153" s="147"/>
      <c r="E153" s="277">
        <f>IFERROR(AVERAGE(E141:E152),"-")</f>
        <v>0.14887500000000001</v>
      </c>
      <c r="F153" s="147">
        <f t="shared" si="29"/>
        <v>-0.76031073067324972</v>
      </c>
      <c r="G153" s="277">
        <f>IFERROR(AVERAGE(G141:G152),"-")</f>
        <v>0.49540000000000001</v>
      </c>
      <c r="H153" s="147">
        <f t="shared" si="30"/>
        <v>2.3276238455079765</v>
      </c>
      <c r="I153" s="277">
        <f>IFERROR(AVERAGE(I141:I152),"-")</f>
        <v>0.61725833333333335</v>
      </c>
      <c r="J153" s="147">
        <f t="shared" si="31"/>
        <v>0.24597967972009149</v>
      </c>
      <c r="K153" s="277">
        <v>0.65846760610824162</v>
      </c>
      <c r="L153" s="147">
        <v>0.11212866283797873</v>
      </c>
      <c r="M153" s="147">
        <v>6.7905501508110033E-2</v>
      </c>
    </row>
    <row r="154" spans="2:15" ht="6" customHeight="1" x14ac:dyDescent="0.25"/>
    <row r="155" spans="2:15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2:15" x14ac:dyDescent="0.25">
      <c r="M156" s="279"/>
    </row>
    <row r="158" spans="2:15" ht="21.75" customHeight="1" thickBot="1" x14ac:dyDescent="0.3">
      <c r="B158" s="322" t="s">
        <v>487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O158" s="1" t="s">
        <v>488</v>
      </c>
    </row>
    <row r="159" spans="2:15" ht="10.5" customHeight="1" thickBot="1" x14ac:dyDescent="0.3">
      <c r="B159" s="135"/>
      <c r="C159" s="136"/>
      <c r="D159" s="135"/>
      <c r="E159" s="135"/>
      <c r="F159" s="135"/>
      <c r="G159" s="135"/>
      <c r="H159" s="135"/>
      <c r="I159" s="135"/>
      <c r="J159" s="135"/>
      <c r="K159" s="4"/>
      <c r="L159" s="4"/>
      <c r="O159" s="1" t="s">
        <v>489</v>
      </c>
    </row>
    <row r="160" spans="2:15" ht="22.5" thickTop="1" thickBot="1" x14ac:dyDescent="0.3">
      <c r="B160" s="13"/>
      <c r="C160" s="332" t="s">
        <v>124</v>
      </c>
      <c r="D160" s="333"/>
      <c r="E160" s="333"/>
      <c r="F160" s="333"/>
      <c r="G160" s="333"/>
      <c r="H160" s="333"/>
      <c r="I160" s="333"/>
      <c r="J160" s="333"/>
      <c r="K160" s="333"/>
      <c r="L160" s="333"/>
      <c r="M160" s="334"/>
    </row>
    <row r="161" spans="2:13" ht="22.5" thickTop="1" thickBot="1" x14ac:dyDescent="0.3">
      <c r="B161" s="13"/>
      <c r="C161" s="335">
        <v>2019</v>
      </c>
      <c r="D161" s="336"/>
      <c r="E161" s="337" t="s">
        <v>250</v>
      </c>
      <c r="F161" s="336"/>
      <c r="G161" s="337" t="s">
        <v>249</v>
      </c>
      <c r="H161" s="336"/>
      <c r="I161" s="337">
        <v>2022</v>
      </c>
      <c r="J161" s="336"/>
      <c r="K161" s="337">
        <v>2023</v>
      </c>
      <c r="L161" s="338"/>
      <c r="M161" s="339"/>
    </row>
    <row r="162" spans="2:13" ht="16.5" thickTop="1" thickBot="1" x14ac:dyDescent="0.3">
      <c r="B162" s="16"/>
      <c r="C162" s="138" t="s">
        <v>136</v>
      </c>
      <c r="D162" s="139" t="str">
        <f>CONCATENATE("var ",RIGHT(C161,2),"/",RIGHT(C161-1,2))</f>
        <v>var 19/18</v>
      </c>
      <c r="E162" s="140" t="s">
        <v>136</v>
      </c>
      <c r="F162" s="139" t="str">
        <f>CONCATENATE("var ",RIGHT(E161,2),"/",RIGHT(C161,2))</f>
        <v>var 20/19</v>
      </c>
      <c r="G162" s="140" t="s">
        <v>136</v>
      </c>
      <c r="H162" s="139" t="str">
        <f>CONCATENATE("var ",RIGHT(G161,2),"/",RIGHT(E161,2))</f>
        <v>var 21/20</v>
      </c>
      <c r="I162" s="140" t="s">
        <v>136</v>
      </c>
      <c r="J162" s="139" t="str">
        <f>CONCATENATE("var ",RIGHT(I161,2),"/",RIGHT(G161,2))</f>
        <v>var 22/21</v>
      </c>
      <c r="K162" s="140" t="s">
        <v>136</v>
      </c>
      <c r="L162" s="139" t="str">
        <f>CONCATENATE("var ",RIGHT(K161,2),"/",RIGHT(I161,2))</f>
        <v>var 23/22</v>
      </c>
      <c r="M162" s="139" t="str">
        <f>CONCATENATE("var ",RIGHT(K161,2),"/",RIGHT(C161,2))</f>
        <v>var 23/19</v>
      </c>
    </row>
    <row r="163" spans="2:13" x14ac:dyDescent="0.25">
      <c r="B163" s="142" t="s">
        <v>140</v>
      </c>
      <c r="C163" s="275">
        <v>0.65590000000000004</v>
      </c>
      <c r="D163" s="144"/>
      <c r="E163" s="275">
        <v>0.72870000000000001</v>
      </c>
      <c r="F163" s="144">
        <f t="shared" ref="F163:F175" si="34">IFERROR(E163/C163-1,"-")</f>
        <v>0.11099252934898618</v>
      </c>
      <c r="G163" s="275">
        <v>0.1094</v>
      </c>
      <c r="H163" s="144">
        <f t="shared" ref="H163:H175" si="35">IFERROR(G163/E163-1,"-")</f>
        <v>-0.84986963084945799</v>
      </c>
      <c r="I163" s="275">
        <v>0.53590000000000004</v>
      </c>
      <c r="J163" s="144">
        <f t="shared" ref="J163:J175" si="36">IFERROR(I163/G163-1,"-")</f>
        <v>3.8985374771480812</v>
      </c>
      <c r="K163" s="275">
        <v>0.61649999999999994</v>
      </c>
      <c r="L163" s="144">
        <f t="shared" ref="L163:L170" si="37">IFERROR(K163/I163-1,"-")</f>
        <v>0.15040119425265885</v>
      </c>
      <c r="M163" s="144">
        <f>IFERROR(K163/C163-1,"-")</f>
        <v>-6.0070132642171203E-2</v>
      </c>
    </row>
    <row r="164" spans="2:13" x14ac:dyDescent="0.25">
      <c r="B164" s="142" t="s">
        <v>142</v>
      </c>
      <c r="C164" s="275">
        <v>0.66930000000000012</v>
      </c>
      <c r="D164" s="144"/>
      <c r="E164" s="275">
        <v>0.69769999999999999</v>
      </c>
      <c r="F164" s="144">
        <f t="shared" si="34"/>
        <v>4.2432392051396706E-2</v>
      </c>
      <c r="G164" s="275">
        <v>0.13150000000000001</v>
      </c>
      <c r="H164" s="144">
        <f t="shared" si="35"/>
        <v>-0.81152357746882609</v>
      </c>
      <c r="I164" s="275">
        <v>0.60719999999999996</v>
      </c>
      <c r="J164" s="144">
        <f t="shared" si="36"/>
        <v>3.6174904942965771</v>
      </c>
      <c r="K164" s="275">
        <v>0.68030000000000002</v>
      </c>
      <c r="L164" s="144">
        <f t="shared" si="37"/>
        <v>0.12038866930171288</v>
      </c>
      <c r="M164" s="144">
        <f t="shared" ref="M164:M170" si="38">IFERROR(K164/C164-1,"-")</f>
        <v>1.6435081428357812E-2</v>
      </c>
    </row>
    <row r="165" spans="2:13" x14ac:dyDescent="0.25">
      <c r="B165" s="142" t="s">
        <v>144</v>
      </c>
      <c r="C165" s="275">
        <v>0.63529999999999998</v>
      </c>
      <c r="D165" s="144"/>
      <c r="E165" s="275">
        <v>0.36009999999999998</v>
      </c>
      <c r="F165" s="144">
        <f t="shared" si="34"/>
        <v>-0.43318117424838665</v>
      </c>
      <c r="G165" s="275">
        <v>0.14410000000000001</v>
      </c>
      <c r="H165" s="144">
        <f t="shared" si="35"/>
        <v>-0.59983337961677308</v>
      </c>
      <c r="I165" s="275">
        <v>0.59439999999999993</v>
      </c>
      <c r="J165" s="144">
        <f t="shared" si="36"/>
        <v>3.1249132546842464</v>
      </c>
      <c r="K165" s="275">
        <v>0.63200000000000001</v>
      </c>
      <c r="L165" s="144">
        <f t="shared" si="37"/>
        <v>6.325706594885605E-2</v>
      </c>
      <c r="M165" s="144">
        <f t="shared" si="38"/>
        <v>-5.1943963481818622E-3</v>
      </c>
    </row>
    <row r="166" spans="2:13" x14ac:dyDescent="0.25">
      <c r="B166" s="142" t="s">
        <v>146</v>
      </c>
      <c r="C166" s="275">
        <v>0.57579999999999998</v>
      </c>
      <c r="D166" s="144"/>
      <c r="E166" s="275">
        <v>0</v>
      </c>
      <c r="F166" s="144">
        <f t="shared" si="34"/>
        <v>-1</v>
      </c>
      <c r="G166" s="275">
        <v>0.1641</v>
      </c>
      <c r="H166" s="144" t="str">
        <f t="shared" si="35"/>
        <v>-</v>
      </c>
      <c r="I166" s="275">
        <v>0.57950000000000002</v>
      </c>
      <c r="J166" s="144">
        <f t="shared" si="36"/>
        <v>2.5313833028641075</v>
      </c>
      <c r="K166" s="275">
        <v>0.5827</v>
      </c>
      <c r="L166" s="144">
        <f t="shared" si="37"/>
        <v>5.5220017256254472E-3</v>
      </c>
      <c r="M166" s="144">
        <f t="shared" si="38"/>
        <v>1.1983327544286215E-2</v>
      </c>
    </row>
    <row r="167" spans="2:13" x14ac:dyDescent="0.25">
      <c r="B167" s="142" t="s">
        <v>148</v>
      </c>
      <c r="C167" s="275">
        <v>0.5323</v>
      </c>
      <c r="D167" s="144"/>
      <c r="E167" s="275">
        <v>0</v>
      </c>
      <c r="F167" s="144">
        <f t="shared" si="34"/>
        <v>-1</v>
      </c>
      <c r="G167" s="275">
        <v>0.15640000000000001</v>
      </c>
      <c r="H167" s="144" t="str">
        <f t="shared" si="35"/>
        <v>-</v>
      </c>
      <c r="I167" s="275">
        <v>0.47889999999999999</v>
      </c>
      <c r="J167" s="144">
        <f t="shared" si="36"/>
        <v>2.0620204603580561</v>
      </c>
      <c r="K167" s="275">
        <v>0.48149999999999998</v>
      </c>
      <c r="L167" s="144">
        <f t="shared" si="37"/>
        <v>5.429108373355529E-3</v>
      </c>
      <c r="M167" s="144">
        <f t="shared" si="38"/>
        <v>-9.5434905128686909E-2</v>
      </c>
    </row>
    <row r="168" spans="2:13" x14ac:dyDescent="0.25">
      <c r="B168" s="142" t="s">
        <v>150</v>
      </c>
      <c r="C168" s="275">
        <v>0.61460000000000004</v>
      </c>
      <c r="D168" s="144"/>
      <c r="E168" s="275">
        <v>0</v>
      </c>
      <c r="F168" s="144">
        <f t="shared" si="34"/>
        <v>-1</v>
      </c>
      <c r="G168" s="275">
        <v>0.20629999999999998</v>
      </c>
      <c r="H168" s="144" t="str">
        <f t="shared" si="35"/>
        <v>-</v>
      </c>
      <c r="I168" s="275">
        <v>0.50590000000000002</v>
      </c>
      <c r="J168" s="144">
        <f t="shared" si="36"/>
        <v>1.4522539990305385</v>
      </c>
      <c r="K168" s="275">
        <v>0.57150000000000001</v>
      </c>
      <c r="L168" s="144">
        <f t="shared" si="37"/>
        <v>0.12966989523621275</v>
      </c>
      <c r="M168" s="144">
        <f t="shared" si="38"/>
        <v>-7.0126911812561032E-2</v>
      </c>
    </row>
    <row r="169" spans="2:13" x14ac:dyDescent="0.25">
      <c r="B169" s="142" t="s">
        <v>152</v>
      </c>
      <c r="C169" s="275">
        <v>0.68200000000000005</v>
      </c>
      <c r="D169" s="144"/>
      <c r="E169" s="275">
        <v>0</v>
      </c>
      <c r="F169" s="144">
        <f t="shared" si="34"/>
        <v>-1</v>
      </c>
      <c r="G169" s="275">
        <v>0.33909999999999996</v>
      </c>
      <c r="H169" s="144" t="str">
        <f t="shared" si="35"/>
        <v>-</v>
      </c>
      <c r="I169" s="275">
        <v>0.65410000000000001</v>
      </c>
      <c r="J169" s="144">
        <f t="shared" si="36"/>
        <v>0.92892951931583623</v>
      </c>
      <c r="K169" s="275">
        <v>0.65390000000000004</v>
      </c>
      <c r="L169" s="144">
        <f t="shared" si="37"/>
        <v>-3.0576364470258355E-4</v>
      </c>
      <c r="M169" s="144">
        <f t="shared" si="38"/>
        <v>-4.1202346041055771E-2</v>
      </c>
    </row>
    <row r="170" spans="2:13" x14ac:dyDescent="0.25">
      <c r="B170" s="142" t="s">
        <v>154</v>
      </c>
      <c r="C170" s="275">
        <v>0.7339</v>
      </c>
      <c r="D170" s="144"/>
      <c r="E170" s="275">
        <v>0</v>
      </c>
      <c r="F170" s="144">
        <f t="shared" si="34"/>
        <v>-1</v>
      </c>
      <c r="G170" s="275">
        <v>0.44990000000000002</v>
      </c>
      <c r="H170" s="144" t="str">
        <f t="shared" si="35"/>
        <v>-</v>
      </c>
      <c r="I170" s="275">
        <v>0.66689999999999994</v>
      </c>
      <c r="J170" s="144">
        <f t="shared" si="36"/>
        <v>0.4823294065347854</v>
      </c>
      <c r="K170" s="275">
        <v>0.70459999999999989</v>
      </c>
      <c r="L170" s="144">
        <f t="shared" si="37"/>
        <v>5.6530214424951097E-2</v>
      </c>
      <c r="M170" s="144">
        <f t="shared" si="38"/>
        <v>-3.9923695326338882E-2</v>
      </c>
    </row>
    <row r="171" spans="2:13" x14ac:dyDescent="0.25">
      <c r="B171" s="142" t="s">
        <v>156</v>
      </c>
      <c r="C171" s="275">
        <v>0.58590000000000009</v>
      </c>
      <c r="D171" s="144"/>
      <c r="E171" s="275">
        <v>0</v>
      </c>
      <c r="F171" s="144">
        <f t="shared" si="34"/>
        <v>-1</v>
      </c>
      <c r="G171" s="275">
        <v>0.41609999999999997</v>
      </c>
      <c r="H171" s="144" t="str">
        <f t="shared" si="35"/>
        <v>-</v>
      </c>
      <c r="I171" s="275">
        <v>0.53010000000000002</v>
      </c>
      <c r="J171" s="144">
        <f t="shared" si="36"/>
        <v>0.27397260273972623</v>
      </c>
      <c r="K171" s="275"/>
      <c r="L171" s="144"/>
      <c r="M171" s="144"/>
    </row>
    <row r="172" spans="2:13" x14ac:dyDescent="0.25">
      <c r="B172" s="142" t="s">
        <v>158</v>
      </c>
      <c r="C172" s="275">
        <v>0.58329999999999993</v>
      </c>
      <c r="D172" s="144"/>
      <c r="E172" s="275">
        <v>0</v>
      </c>
      <c r="F172" s="144">
        <f t="shared" si="34"/>
        <v>-1</v>
      </c>
      <c r="G172" s="275">
        <v>0.50619999999999998</v>
      </c>
      <c r="H172" s="144" t="str">
        <f t="shared" si="35"/>
        <v>-</v>
      </c>
      <c r="I172" s="275">
        <v>0.57169999999999999</v>
      </c>
      <c r="J172" s="144">
        <f t="shared" si="36"/>
        <v>0.12939549585144206</v>
      </c>
      <c r="K172" s="275"/>
      <c r="L172" s="144"/>
      <c r="M172" s="144"/>
    </row>
    <row r="173" spans="2:13" x14ac:dyDescent="0.25">
      <c r="B173" s="142" t="s">
        <v>160</v>
      </c>
      <c r="C173" s="275">
        <v>0.60599999999999998</v>
      </c>
      <c r="D173" s="144"/>
      <c r="E173" s="275">
        <v>0</v>
      </c>
      <c r="F173" s="144">
        <f t="shared" si="34"/>
        <v>-1</v>
      </c>
      <c r="G173" s="275">
        <v>0.56119999999999992</v>
      </c>
      <c r="H173" s="144" t="str">
        <f t="shared" si="35"/>
        <v>-</v>
      </c>
      <c r="I173" s="275">
        <v>0.61399999999999999</v>
      </c>
      <c r="J173" s="144">
        <f t="shared" si="36"/>
        <v>9.4084105488239533E-2</v>
      </c>
      <c r="K173" s="275"/>
      <c r="L173" s="144"/>
      <c r="M173" s="144"/>
    </row>
    <row r="174" spans="2:13" x14ac:dyDescent="0.25">
      <c r="B174" s="142" t="s">
        <v>162</v>
      </c>
      <c r="C174" s="275">
        <v>0.62280000000000002</v>
      </c>
      <c r="D174" s="144"/>
      <c r="E174" s="275">
        <v>0</v>
      </c>
      <c r="F174" s="144">
        <f t="shared" si="34"/>
        <v>-1</v>
      </c>
      <c r="G174" s="275">
        <v>0.50529999999999997</v>
      </c>
      <c r="H174" s="144" t="str">
        <f t="shared" si="35"/>
        <v>-</v>
      </c>
      <c r="I174" s="275">
        <v>0.59660000000000002</v>
      </c>
      <c r="J174" s="144">
        <f t="shared" si="36"/>
        <v>0.18068474173758164</v>
      </c>
      <c r="K174" s="275"/>
      <c r="L174" s="144"/>
      <c r="M174" s="144"/>
    </row>
    <row r="175" spans="2:13" ht="15.75" x14ac:dyDescent="0.25">
      <c r="B175" s="145" t="s">
        <v>122</v>
      </c>
      <c r="C175" s="277">
        <f>IFERROR(AVERAGE(C163:C174),"-")</f>
        <v>0.6247583333333333</v>
      </c>
      <c r="D175" s="147"/>
      <c r="E175" s="277">
        <f>IFERROR(AVERAGE(E163:E174),"-")</f>
        <v>0.14887500000000001</v>
      </c>
      <c r="F175" s="147">
        <f t="shared" si="34"/>
        <v>-0.76170786037267746</v>
      </c>
      <c r="G175" s="277">
        <f>IFERROR(AVERAGE(G163:G174),"-")</f>
        <v>0.30746666666666667</v>
      </c>
      <c r="H175" s="147">
        <f t="shared" si="35"/>
        <v>1.0652672823957459</v>
      </c>
      <c r="I175" s="277">
        <f>IFERROR(AVERAGE(I163:I174),"-")</f>
        <v>0.5779333333333333</v>
      </c>
      <c r="J175" s="147">
        <f t="shared" si="36"/>
        <v>0.87966175195143093</v>
      </c>
      <c r="K175" s="277">
        <v>0.6149412357471542</v>
      </c>
      <c r="L175" s="147">
        <v>6.3799573794469655E-2</v>
      </c>
      <c r="M175" s="147">
        <v>-3.57220973677016E-2</v>
      </c>
    </row>
    <row r="176" spans="2:13" ht="6" customHeight="1" x14ac:dyDescent="0.25"/>
    <row r="177" spans="2:15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78" spans="2:15" x14ac:dyDescent="0.25">
      <c r="C178" s="279"/>
      <c r="I178" s="279"/>
      <c r="J178" s="279"/>
      <c r="M178" s="279"/>
    </row>
    <row r="180" spans="2:15" ht="21.75" customHeight="1" thickBot="1" x14ac:dyDescent="0.3">
      <c r="B180" s="322" t="s">
        <v>490</v>
      </c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O180" s="1" t="s">
        <v>491</v>
      </c>
    </row>
    <row r="181" spans="2:15" ht="10.5" customHeight="1" thickBot="1" x14ac:dyDescent="0.3">
      <c r="B181" s="135"/>
      <c r="C181" s="136"/>
      <c r="D181" s="135"/>
      <c r="E181" s="135"/>
      <c r="F181" s="135"/>
      <c r="G181" s="135"/>
      <c r="H181" s="135"/>
      <c r="I181" s="135"/>
      <c r="J181" s="135"/>
      <c r="K181" s="4"/>
      <c r="L181" s="4"/>
      <c r="O181" s="1" t="s">
        <v>492</v>
      </c>
    </row>
    <row r="182" spans="2:15" ht="22.5" thickTop="1" thickBot="1" x14ac:dyDescent="0.3">
      <c r="B182" s="13"/>
      <c r="C182" s="332" t="s">
        <v>279</v>
      </c>
      <c r="D182" s="333"/>
      <c r="E182" s="333"/>
      <c r="F182" s="333"/>
      <c r="G182" s="333"/>
      <c r="H182" s="333"/>
      <c r="I182" s="333"/>
      <c r="J182" s="333"/>
      <c r="K182" s="333"/>
      <c r="L182" s="333"/>
      <c r="M182" s="334"/>
    </row>
    <row r="183" spans="2:15" ht="22.5" thickTop="1" thickBot="1" x14ac:dyDescent="0.3">
      <c r="B183" s="13"/>
      <c r="C183" s="335">
        <v>2019</v>
      </c>
      <c r="D183" s="336"/>
      <c r="E183" s="337" t="s">
        <v>250</v>
      </c>
      <c r="F183" s="336"/>
      <c r="G183" s="337" t="s">
        <v>249</v>
      </c>
      <c r="H183" s="336"/>
      <c r="I183" s="337">
        <v>2022</v>
      </c>
      <c r="J183" s="336"/>
      <c r="K183" s="337">
        <v>2023</v>
      </c>
      <c r="L183" s="338"/>
      <c r="M183" s="339"/>
    </row>
    <row r="184" spans="2:15" ht="16.5" thickTop="1" thickBot="1" x14ac:dyDescent="0.3">
      <c r="B184" s="16"/>
      <c r="C184" s="138" t="s">
        <v>136</v>
      </c>
      <c r="D184" s="139" t="str">
        <f>CONCATENATE("var ",RIGHT(C183,2),"/",RIGHT(C183-1,2))</f>
        <v>var 19/18</v>
      </c>
      <c r="E184" s="140" t="s">
        <v>136</v>
      </c>
      <c r="F184" s="139" t="str">
        <f>CONCATENATE("var ",RIGHT(E183,2),"/",RIGHT(C183,2))</f>
        <v>var 20/19</v>
      </c>
      <c r="G184" s="140" t="s">
        <v>136</v>
      </c>
      <c r="H184" s="139" t="str">
        <f>CONCATENATE("var ",RIGHT(G183,2),"/",RIGHT(E183,2))</f>
        <v>var 21/20</v>
      </c>
      <c r="I184" s="140" t="s">
        <v>136</v>
      </c>
      <c r="J184" s="139" t="str">
        <f>CONCATENATE("var ",RIGHT(I183,2),"/",RIGHT(G183,2))</f>
        <v>var 22/21</v>
      </c>
      <c r="K184" s="140" t="s">
        <v>136</v>
      </c>
      <c r="L184" s="139" t="str">
        <f>CONCATENATE("var ",RIGHT(K183,2),"/",RIGHT(I183,2))</f>
        <v>var 23/22</v>
      </c>
      <c r="M184" s="139" t="str">
        <f>CONCATENATE("var ",RIGHT(K183,2),"/",RIGHT(C183,2))</f>
        <v>var 23/19</v>
      </c>
    </row>
    <row r="185" spans="2:15" x14ac:dyDescent="0.25">
      <c r="B185" s="142" t="s">
        <v>140</v>
      </c>
      <c r="C185" s="275">
        <v>0.7229000000000001</v>
      </c>
      <c r="D185" s="144"/>
      <c r="E185" s="275">
        <v>0.72870000000000001</v>
      </c>
      <c r="F185" s="144">
        <f t="shared" ref="F185:F197" si="39">IFERROR(E185/C185-1,"-")</f>
        <v>8.0232397288697577E-3</v>
      </c>
      <c r="G185" s="275">
        <v>0.11699999999999999</v>
      </c>
      <c r="H185" s="144">
        <f t="shared" ref="H185:H197" si="40">IFERROR(G185/E185-1,"-")</f>
        <v>-0.83944009880609305</v>
      </c>
      <c r="I185" s="275">
        <v>0.75379999999999991</v>
      </c>
      <c r="J185" s="144">
        <f t="shared" ref="J185:J197" si="41">IFERROR(I185/G185-1,"-")</f>
        <v>5.4427350427350421</v>
      </c>
      <c r="K185" s="275">
        <v>0.66099999999999992</v>
      </c>
      <c r="L185" s="144">
        <f t="shared" ref="L185:L192" si="42">IFERROR(K185/I185-1,"-")</f>
        <v>-0.12310957813743695</v>
      </c>
      <c r="M185" s="144">
        <f>IFERROR(K185/C185-1,"-")</f>
        <v>-8.5627334347766149E-2</v>
      </c>
    </row>
    <row r="186" spans="2:15" x14ac:dyDescent="0.25">
      <c r="B186" s="142" t="s">
        <v>142</v>
      </c>
      <c r="C186" s="275">
        <v>0.74709999999999999</v>
      </c>
      <c r="D186" s="144"/>
      <c r="E186" s="275">
        <v>0.69769999999999999</v>
      </c>
      <c r="F186" s="144">
        <f t="shared" si="39"/>
        <v>-6.6122339713559075E-2</v>
      </c>
      <c r="G186" s="275">
        <v>0.20850000000000002</v>
      </c>
      <c r="H186" s="144">
        <f t="shared" si="40"/>
        <v>-0.70116095743156082</v>
      </c>
      <c r="I186" s="275">
        <v>0.6409999999999999</v>
      </c>
      <c r="J186" s="144">
        <f t="shared" si="41"/>
        <v>2.0743405275779367</v>
      </c>
      <c r="K186" s="275">
        <v>0.70290000000000008</v>
      </c>
      <c r="L186" s="144">
        <f t="shared" si="42"/>
        <v>9.656786271450879E-2</v>
      </c>
      <c r="M186" s="144">
        <f t="shared" ref="M186:M192" si="43">IFERROR(K186/C186-1,"-")</f>
        <v>-5.9162093427921225E-2</v>
      </c>
    </row>
    <row r="187" spans="2:15" x14ac:dyDescent="0.25">
      <c r="B187" s="142" t="s">
        <v>144</v>
      </c>
      <c r="C187" s="275">
        <v>0.69480000000000008</v>
      </c>
      <c r="D187" s="144"/>
      <c r="E187" s="275">
        <v>0.36009999999999998</v>
      </c>
      <c r="F187" s="144">
        <f t="shared" si="39"/>
        <v>-0.48172135866436394</v>
      </c>
      <c r="G187" s="275">
        <v>0.21179999999999999</v>
      </c>
      <c r="H187" s="144">
        <f t="shared" si="40"/>
        <v>-0.41183004720910854</v>
      </c>
      <c r="I187" s="275">
        <v>0.63139999999999996</v>
      </c>
      <c r="J187" s="144">
        <f t="shared" si="41"/>
        <v>1.9811142587346553</v>
      </c>
      <c r="K187" s="275">
        <v>0.64510000000000001</v>
      </c>
      <c r="L187" s="144">
        <f t="shared" si="42"/>
        <v>2.1697814380741365E-2</v>
      </c>
      <c r="M187" s="144">
        <f t="shared" si="43"/>
        <v>-7.1531375935521169E-2</v>
      </c>
    </row>
    <row r="188" spans="2:15" x14ac:dyDescent="0.25">
      <c r="B188" s="142" t="s">
        <v>146</v>
      </c>
      <c r="C188" s="275">
        <v>0.67280000000000006</v>
      </c>
      <c r="D188" s="144"/>
      <c r="E188" s="275">
        <v>0</v>
      </c>
      <c r="F188" s="144">
        <f t="shared" si="39"/>
        <v>-1</v>
      </c>
      <c r="G188" s="275">
        <v>0.24309999999999998</v>
      </c>
      <c r="H188" s="144" t="str">
        <f t="shared" si="40"/>
        <v>-</v>
      </c>
      <c r="I188" s="275">
        <v>0.70450000000000002</v>
      </c>
      <c r="J188" s="144">
        <f t="shared" si="41"/>
        <v>1.8979843685726041</v>
      </c>
      <c r="K188" s="275">
        <v>0.75099999999999989</v>
      </c>
      <c r="L188" s="144">
        <f t="shared" si="42"/>
        <v>6.6004258339247501E-2</v>
      </c>
      <c r="M188" s="144">
        <f t="shared" si="43"/>
        <v>0.11623067776456564</v>
      </c>
    </row>
    <row r="189" spans="2:15" x14ac:dyDescent="0.25">
      <c r="B189" s="142" t="s">
        <v>148</v>
      </c>
      <c r="C189" s="275">
        <v>0.60530000000000006</v>
      </c>
      <c r="D189" s="144"/>
      <c r="E189" s="275">
        <v>0</v>
      </c>
      <c r="F189" s="144">
        <f t="shared" si="39"/>
        <v>-1</v>
      </c>
      <c r="G189" s="275">
        <v>0.23350000000000001</v>
      </c>
      <c r="H189" s="144" t="str">
        <f t="shared" si="40"/>
        <v>-</v>
      </c>
      <c r="I189" s="275">
        <v>0.54479999999999995</v>
      </c>
      <c r="J189" s="144">
        <f t="shared" si="41"/>
        <v>1.3331905781584581</v>
      </c>
      <c r="K189" s="275">
        <v>0.58350000000000002</v>
      </c>
      <c r="L189" s="144">
        <f t="shared" si="42"/>
        <v>7.1035242290748979E-2</v>
      </c>
      <c r="M189" s="144">
        <f t="shared" si="43"/>
        <v>-3.6015199074838966E-2</v>
      </c>
    </row>
    <row r="190" spans="2:15" x14ac:dyDescent="0.25">
      <c r="B190" s="142" t="s">
        <v>150</v>
      </c>
      <c r="C190" s="275">
        <v>0.74269999999999992</v>
      </c>
      <c r="D190" s="144"/>
      <c r="E190" s="275">
        <v>0</v>
      </c>
      <c r="F190" s="144">
        <f t="shared" si="39"/>
        <v>-1</v>
      </c>
      <c r="G190" s="275">
        <v>0.21129999999999999</v>
      </c>
      <c r="H190" s="144" t="str">
        <f t="shared" si="40"/>
        <v>-</v>
      </c>
      <c r="I190" s="275">
        <v>0.61319999999999997</v>
      </c>
      <c r="J190" s="144">
        <f t="shared" si="41"/>
        <v>1.9020350212967343</v>
      </c>
      <c r="K190" s="275">
        <v>0.49249999999999999</v>
      </c>
      <c r="L190" s="144">
        <f t="shared" si="42"/>
        <v>-0.19683626875407689</v>
      </c>
      <c r="M190" s="144">
        <f t="shared" si="43"/>
        <v>-0.33687895516359223</v>
      </c>
    </row>
    <row r="191" spans="2:15" x14ac:dyDescent="0.25">
      <c r="B191" s="142" t="s">
        <v>152</v>
      </c>
      <c r="C191" s="275">
        <v>0.90549999999999997</v>
      </c>
      <c r="D191" s="144"/>
      <c r="E191" s="275">
        <v>0</v>
      </c>
      <c r="F191" s="144">
        <f t="shared" si="39"/>
        <v>-1</v>
      </c>
      <c r="G191" s="275">
        <v>0.36719999999999997</v>
      </c>
      <c r="H191" s="144" t="str">
        <f t="shared" si="40"/>
        <v>-</v>
      </c>
      <c r="I191" s="275">
        <v>0.73530000000000006</v>
      </c>
      <c r="J191" s="144">
        <f t="shared" si="41"/>
        <v>1.0024509803921573</v>
      </c>
      <c r="K191" s="275">
        <v>0.64529999999999998</v>
      </c>
      <c r="L191" s="144">
        <f t="shared" si="42"/>
        <v>-0.1223990208078336</v>
      </c>
      <c r="M191" s="144">
        <f t="shared" si="43"/>
        <v>-0.28735505245720594</v>
      </c>
    </row>
    <row r="192" spans="2:15" x14ac:dyDescent="0.25">
      <c r="B192" s="142" t="s">
        <v>154</v>
      </c>
      <c r="C192" s="275">
        <v>0.9484999999999999</v>
      </c>
      <c r="D192" s="144"/>
      <c r="E192" s="275">
        <v>0</v>
      </c>
      <c r="F192" s="144">
        <f t="shared" si="39"/>
        <v>-1</v>
      </c>
      <c r="G192" s="275">
        <v>0.32899999999999996</v>
      </c>
      <c r="H192" s="144" t="str">
        <f t="shared" si="40"/>
        <v>-</v>
      </c>
      <c r="I192" s="275">
        <v>0.76919999999999999</v>
      </c>
      <c r="J192" s="144">
        <f t="shared" si="41"/>
        <v>1.3379939209726448</v>
      </c>
      <c r="K192" s="275">
        <v>0.78560000000000008</v>
      </c>
      <c r="L192" s="144">
        <f t="shared" si="42"/>
        <v>2.1320852834113557E-2</v>
      </c>
      <c r="M192" s="144">
        <f t="shared" si="43"/>
        <v>-0.17174486030574576</v>
      </c>
    </row>
    <row r="193" spans="2:15" x14ac:dyDescent="0.25">
      <c r="B193" s="142" t="s">
        <v>156</v>
      </c>
      <c r="C193" s="275">
        <v>0.70979999999999999</v>
      </c>
      <c r="D193" s="144"/>
      <c r="E193" s="275">
        <v>0</v>
      </c>
      <c r="F193" s="144">
        <f t="shared" si="39"/>
        <v>-1</v>
      </c>
      <c r="G193" s="275">
        <v>0.41539999999999999</v>
      </c>
      <c r="H193" s="144" t="str">
        <f t="shared" si="40"/>
        <v>-</v>
      </c>
      <c r="I193" s="275">
        <v>0.56930000000000003</v>
      </c>
      <c r="J193" s="144">
        <f t="shared" si="41"/>
        <v>0.37048627828598946</v>
      </c>
      <c r="K193" s="275"/>
      <c r="L193" s="144"/>
      <c r="M193" s="144"/>
    </row>
    <row r="194" spans="2:15" x14ac:dyDescent="0.25">
      <c r="B194" s="142" t="s">
        <v>158</v>
      </c>
      <c r="C194" s="275">
        <v>0.79310000000000003</v>
      </c>
      <c r="D194" s="144"/>
      <c r="E194" s="275">
        <v>0</v>
      </c>
      <c r="F194" s="144">
        <f t="shared" si="39"/>
        <v>-1</v>
      </c>
      <c r="G194" s="275">
        <v>0.68650000000000011</v>
      </c>
      <c r="H194" s="144" t="str">
        <f t="shared" si="40"/>
        <v>-</v>
      </c>
      <c r="I194" s="275">
        <v>0.68040000000000012</v>
      </c>
      <c r="J194" s="144">
        <f t="shared" si="41"/>
        <v>-8.885651857246879E-3</v>
      </c>
      <c r="K194" s="275"/>
      <c r="L194" s="144"/>
      <c r="M194" s="144"/>
    </row>
    <row r="195" spans="2:15" x14ac:dyDescent="0.25">
      <c r="B195" s="142" t="s">
        <v>160</v>
      </c>
      <c r="C195" s="275">
        <v>0.74170000000000003</v>
      </c>
      <c r="D195" s="144"/>
      <c r="E195" s="275">
        <v>0</v>
      </c>
      <c r="F195" s="144">
        <f t="shared" si="39"/>
        <v>-1</v>
      </c>
      <c r="G195" s="275">
        <v>0.77349999999999997</v>
      </c>
      <c r="H195" s="144" t="str">
        <f t="shared" si="40"/>
        <v>-</v>
      </c>
      <c r="I195" s="275">
        <v>0.6149</v>
      </c>
      <c r="J195" s="144">
        <f t="shared" si="41"/>
        <v>-0.20504201680672263</v>
      </c>
      <c r="K195" s="275"/>
      <c r="L195" s="144"/>
      <c r="M195" s="144"/>
    </row>
    <row r="196" spans="2:15" x14ac:dyDescent="0.25">
      <c r="B196" s="142" t="s">
        <v>162</v>
      </c>
      <c r="C196" s="275">
        <v>0.77659999999999996</v>
      </c>
      <c r="D196" s="144"/>
      <c r="E196" s="275">
        <v>0</v>
      </c>
      <c r="F196" s="144">
        <f t="shared" si="39"/>
        <v>-1</v>
      </c>
      <c r="G196" s="275">
        <v>0.59530000000000005</v>
      </c>
      <c r="H196" s="144" t="str">
        <f t="shared" si="40"/>
        <v>-</v>
      </c>
      <c r="I196" s="275">
        <v>0.62259999999999993</v>
      </c>
      <c r="J196" s="144">
        <f t="shared" si="41"/>
        <v>4.5859230640013182E-2</v>
      </c>
      <c r="K196" s="275"/>
      <c r="L196" s="144"/>
      <c r="M196" s="144"/>
    </row>
    <row r="197" spans="2:15" ht="15.75" x14ac:dyDescent="0.25">
      <c r="B197" s="145" t="s">
        <v>122</v>
      </c>
      <c r="C197" s="277">
        <f>IFERROR(AVERAGE(C185:C196),"-")</f>
        <v>0.75506666666666689</v>
      </c>
      <c r="D197" s="147"/>
      <c r="E197" s="277">
        <f>IFERROR(AVERAGE(E185:E196),"-")</f>
        <v>0.14887500000000001</v>
      </c>
      <c r="F197" s="147">
        <f t="shared" si="39"/>
        <v>-0.80283197951615759</v>
      </c>
      <c r="G197" s="277">
        <f>IFERROR(AVERAGE(G185:G196),"-")</f>
        <v>0.36600833333333332</v>
      </c>
      <c r="H197" s="147">
        <f t="shared" si="40"/>
        <v>1.4584942625244892</v>
      </c>
      <c r="I197" s="277">
        <f>IFERROR(AVERAGE(I185:I196),"-")</f>
        <v>0.65669999999999995</v>
      </c>
      <c r="J197" s="147">
        <f t="shared" si="41"/>
        <v>0.79422144304546793</v>
      </c>
      <c r="K197" s="277">
        <v>0.65811547126825565</v>
      </c>
      <c r="L197" s="147">
        <v>-2.4537420368451968E-2</v>
      </c>
      <c r="M197" s="147">
        <v>-0.12880820367592327</v>
      </c>
    </row>
    <row r="198" spans="2:15" ht="6" customHeight="1" x14ac:dyDescent="0.25"/>
    <row r="199" spans="2:15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5" x14ac:dyDescent="0.25">
      <c r="M200" s="279"/>
    </row>
    <row r="202" spans="2:15" ht="21.75" customHeight="1" thickBot="1" x14ac:dyDescent="0.3">
      <c r="B202" s="322" t="s">
        <v>493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O202" s="1" t="s">
        <v>494</v>
      </c>
    </row>
    <row r="203" spans="2:15" ht="10.5" customHeight="1" thickBot="1" x14ac:dyDescent="0.3">
      <c r="B203" s="135"/>
      <c r="C203" s="136"/>
      <c r="D203" s="135"/>
      <c r="E203" s="135"/>
      <c r="F203" s="135"/>
      <c r="G203" s="135"/>
      <c r="H203" s="135"/>
      <c r="I203" s="135"/>
      <c r="J203" s="135"/>
      <c r="K203" s="4"/>
      <c r="L203" s="4"/>
      <c r="O203" s="1" t="s">
        <v>495</v>
      </c>
    </row>
    <row r="204" spans="2:15" ht="22.5" thickTop="1" thickBot="1" x14ac:dyDescent="0.3">
      <c r="B204" s="13"/>
      <c r="C204" s="332" t="s">
        <v>112</v>
      </c>
      <c r="D204" s="333"/>
      <c r="E204" s="333"/>
      <c r="F204" s="333"/>
      <c r="G204" s="333"/>
      <c r="H204" s="333"/>
      <c r="I204" s="333"/>
      <c r="J204" s="333"/>
      <c r="K204" s="333"/>
      <c r="L204" s="333"/>
      <c r="M204" s="334"/>
    </row>
    <row r="205" spans="2:15" ht="22.5" thickTop="1" thickBot="1" x14ac:dyDescent="0.3">
      <c r="B205" s="13"/>
      <c r="C205" s="335">
        <v>2019</v>
      </c>
      <c r="D205" s="336"/>
      <c r="E205" s="337" t="s">
        <v>250</v>
      </c>
      <c r="F205" s="336"/>
      <c r="G205" s="337" t="s">
        <v>249</v>
      </c>
      <c r="H205" s="336"/>
      <c r="I205" s="337">
        <v>2022</v>
      </c>
      <c r="J205" s="336"/>
      <c r="K205" s="337">
        <v>2023</v>
      </c>
      <c r="L205" s="338"/>
      <c r="M205" s="339"/>
    </row>
    <row r="206" spans="2:15" ht="16.5" thickTop="1" thickBot="1" x14ac:dyDescent="0.3">
      <c r="B206" s="16"/>
      <c r="C206" s="138" t="s">
        <v>136</v>
      </c>
      <c r="D206" s="139" t="str">
        <f>CONCATENATE("var ",RIGHT(C205,2),"/",RIGHT(C205-1,2))</f>
        <v>var 19/18</v>
      </c>
      <c r="E206" s="140" t="s">
        <v>136</v>
      </c>
      <c r="F206" s="139" t="str">
        <f>CONCATENATE("var ",RIGHT(E205,2),"/",RIGHT(C205,2))</f>
        <v>var 20/19</v>
      </c>
      <c r="G206" s="140" t="s">
        <v>136</v>
      </c>
      <c r="H206" s="139" t="str">
        <f>CONCATENATE("var ",RIGHT(G205,2),"/",RIGHT(E205,2))</f>
        <v>var 21/20</v>
      </c>
      <c r="I206" s="140" t="s">
        <v>136</v>
      </c>
      <c r="J206" s="139" t="str">
        <f>CONCATENATE("var ",RIGHT(I205,2),"/",RIGHT(G205,2))</f>
        <v>var 22/21</v>
      </c>
      <c r="K206" s="140" t="s">
        <v>136</v>
      </c>
      <c r="L206" s="139" t="str">
        <f>CONCATENATE("var ",RIGHT(K205,2),"/",RIGHT(I205,2))</f>
        <v>var 23/22</v>
      </c>
      <c r="M206" s="139" t="str">
        <f>CONCATENATE("var ",RIGHT(K205,2),"/",RIGHT(C205,2))</f>
        <v>var 23/19</v>
      </c>
    </row>
    <row r="207" spans="2:15" x14ac:dyDescent="0.25">
      <c r="B207" s="142" t="s">
        <v>140</v>
      </c>
      <c r="C207" s="275">
        <v>0.67209999999999992</v>
      </c>
      <c r="D207" s="144"/>
      <c r="E207" s="275">
        <v>0.72870000000000001</v>
      </c>
      <c r="F207" s="144">
        <f t="shared" ref="F207:F219" si="44">IFERROR(E207/C207-1,"-")</f>
        <v>8.4213658681743908E-2</v>
      </c>
      <c r="G207" s="275">
        <v>0.1241</v>
      </c>
      <c r="H207" s="144">
        <f t="shared" ref="H207:H219" si="45">IFERROR(G207/E207-1,"-")</f>
        <v>-0.82969672018663376</v>
      </c>
      <c r="I207" s="275">
        <v>0.5081</v>
      </c>
      <c r="J207" s="144">
        <f t="shared" ref="J207:J219" si="46">IFERROR(I207/G207-1,"-")</f>
        <v>3.0942788074133762</v>
      </c>
      <c r="K207" s="275">
        <v>0.60539999999999994</v>
      </c>
      <c r="L207" s="144">
        <f t="shared" ref="L207:L214" si="47">IFERROR(K207/I207-1,"-")</f>
        <v>0.19149773666601044</v>
      </c>
      <c r="M207" s="144">
        <f>IFERROR(K207/C207-1,"-")</f>
        <v>-9.9241184347567346E-2</v>
      </c>
    </row>
    <row r="208" spans="2:15" x14ac:dyDescent="0.25">
      <c r="B208" s="142" t="s">
        <v>142</v>
      </c>
      <c r="C208" s="275">
        <v>0.67599999999999993</v>
      </c>
      <c r="D208" s="144"/>
      <c r="E208" s="275">
        <v>0.69769999999999999</v>
      </c>
      <c r="F208" s="144">
        <f t="shared" si="44"/>
        <v>3.2100591715976456E-2</v>
      </c>
      <c r="G208" s="275">
        <v>0.14849999999999999</v>
      </c>
      <c r="H208" s="144">
        <f t="shared" si="45"/>
        <v>-0.78715780421384551</v>
      </c>
      <c r="I208" s="275">
        <v>0.59570000000000001</v>
      </c>
      <c r="J208" s="144">
        <f t="shared" si="46"/>
        <v>3.0114478114478116</v>
      </c>
      <c r="K208" s="275">
        <v>0.69200000000000006</v>
      </c>
      <c r="L208" s="144">
        <f t="shared" si="47"/>
        <v>0.16165855296290088</v>
      </c>
      <c r="M208" s="144">
        <f t="shared" ref="M208:M214" si="48">IFERROR(K208/C208-1,"-")</f>
        <v>2.3668639053254559E-2</v>
      </c>
    </row>
    <row r="209" spans="2:15" x14ac:dyDescent="0.25">
      <c r="B209" s="142" t="s">
        <v>144</v>
      </c>
      <c r="C209" s="275">
        <v>0.63</v>
      </c>
      <c r="D209" s="144"/>
      <c r="E209" s="275">
        <v>0.36009999999999998</v>
      </c>
      <c r="F209" s="144">
        <f t="shared" si="44"/>
        <v>-0.42841269841269847</v>
      </c>
      <c r="G209" s="275">
        <v>0.1678</v>
      </c>
      <c r="H209" s="144">
        <f t="shared" si="45"/>
        <v>-0.53401832824215489</v>
      </c>
      <c r="I209" s="275">
        <v>0.59630000000000005</v>
      </c>
      <c r="J209" s="144">
        <f t="shared" si="46"/>
        <v>2.5536352800953517</v>
      </c>
      <c r="K209" s="275">
        <v>0.65139999999999998</v>
      </c>
      <c r="L209" s="144">
        <f t="shared" si="47"/>
        <v>9.2403152775448527E-2</v>
      </c>
      <c r="M209" s="144">
        <f t="shared" si="48"/>
        <v>3.3968253968253981E-2</v>
      </c>
    </row>
    <row r="210" spans="2:15" x14ac:dyDescent="0.25">
      <c r="B210" s="142" t="s">
        <v>146</v>
      </c>
      <c r="C210" s="275">
        <v>0.57179999999999997</v>
      </c>
      <c r="D210" s="144"/>
      <c r="E210" s="275">
        <v>0</v>
      </c>
      <c r="F210" s="144">
        <f t="shared" si="44"/>
        <v>-1</v>
      </c>
      <c r="G210" s="275">
        <v>0.17960000000000001</v>
      </c>
      <c r="H210" s="144" t="str">
        <f t="shared" si="45"/>
        <v>-</v>
      </c>
      <c r="I210" s="275">
        <v>0.59289999999999998</v>
      </c>
      <c r="J210" s="144">
        <f t="shared" si="46"/>
        <v>2.3012249443207122</v>
      </c>
      <c r="K210" s="275">
        <v>0.58689999999999998</v>
      </c>
      <c r="L210" s="144">
        <f t="shared" si="47"/>
        <v>-1.0119750379490644E-2</v>
      </c>
      <c r="M210" s="144">
        <f t="shared" si="48"/>
        <v>2.6407834907310246E-2</v>
      </c>
    </row>
    <row r="211" spans="2:15" x14ac:dyDescent="0.25">
      <c r="B211" s="142" t="s">
        <v>148</v>
      </c>
      <c r="C211" s="275">
        <v>0.54909999999999992</v>
      </c>
      <c r="D211" s="144"/>
      <c r="E211" s="275">
        <v>0</v>
      </c>
      <c r="F211" s="144">
        <f t="shared" si="44"/>
        <v>-1</v>
      </c>
      <c r="G211" s="275">
        <v>0.17949999999999999</v>
      </c>
      <c r="H211" s="144" t="str">
        <f t="shared" si="45"/>
        <v>-</v>
      </c>
      <c r="I211" s="275">
        <v>0.52770000000000006</v>
      </c>
      <c r="J211" s="144">
        <f t="shared" si="46"/>
        <v>1.9398328690807802</v>
      </c>
      <c r="K211" s="275">
        <v>0.49709999999999999</v>
      </c>
      <c r="L211" s="144">
        <f t="shared" si="47"/>
        <v>-5.7987492893689763E-2</v>
      </c>
      <c r="M211" s="144">
        <f t="shared" si="48"/>
        <v>-9.4700418867237235E-2</v>
      </c>
    </row>
    <row r="212" spans="2:15" x14ac:dyDescent="0.25">
      <c r="B212" s="142" t="s">
        <v>150</v>
      </c>
      <c r="C212" s="275">
        <v>0.62350000000000005</v>
      </c>
      <c r="D212" s="144"/>
      <c r="E212" s="275">
        <v>0</v>
      </c>
      <c r="F212" s="144">
        <f t="shared" si="44"/>
        <v>-1</v>
      </c>
      <c r="G212" s="275">
        <v>0.24359999999999998</v>
      </c>
      <c r="H212" s="144" t="str">
        <f t="shared" si="45"/>
        <v>-</v>
      </c>
      <c r="I212" s="275">
        <v>0.54220000000000002</v>
      </c>
      <c r="J212" s="144">
        <f t="shared" si="46"/>
        <v>1.2257799671592777</v>
      </c>
      <c r="K212" s="275">
        <v>0.61280000000000001</v>
      </c>
      <c r="L212" s="144">
        <f t="shared" si="47"/>
        <v>0.13021025451862789</v>
      </c>
      <c r="M212" s="144">
        <f t="shared" si="48"/>
        <v>-1.7161186848436261E-2</v>
      </c>
    </row>
    <row r="213" spans="2:15" x14ac:dyDescent="0.25">
      <c r="B213" s="142" t="s">
        <v>152</v>
      </c>
      <c r="C213" s="275">
        <v>0.69420000000000004</v>
      </c>
      <c r="D213" s="144"/>
      <c r="E213" s="275">
        <v>0</v>
      </c>
      <c r="F213" s="144">
        <f t="shared" si="44"/>
        <v>-1</v>
      </c>
      <c r="G213" s="275">
        <v>0.3785</v>
      </c>
      <c r="H213" s="144" t="str">
        <f t="shared" si="45"/>
        <v>-</v>
      </c>
      <c r="I213" s="275">
        <v>0.70860000000000001</v>
      </c>
      <c r="J213" s="144">
        <f t="shared" si="46"/>
        <v>0.8721268163804492</v>
      </c>
      <c r="K213" s="275">
        <v>0.69169999999999998</v>
      </c>
      <c r="L213" s="144">
        <f t="shared" si="47"/>
        <v>-2.3849844764324057E-2</v>
      </c>
      <c r="M213" s="144">
        <f t="shared" si="48"/>
        <v>-3.6012676462116033E-3</v>
      </c>
    </row>
    <row r="214" spans="2:15" x14ac:dyDescent="0.25">
      <c r="B214" s="142" t="s">
        <v>154</v>
      </c>
      <c r="C214" s="275">
        <v>0.76090000000000002</v>
      </c>
      <c r="D214" s="144"/>
      <c r="E214" s="275">
        <v>0</v>
      </c>
      <c r="F214" s="144">
        <f t="shared" si="44"/>
        <v>-1</v>
      </c>
      <c r="G214" s="275">
        <v>0.49380000000000002</v>
      </c>
      <c r="H214" s="144" t="str">
        <f t="shared" si="45"/>
        <v>-</v>
      </c>
      <c r="I214" s="275">
        <v>0.68640000000000001</v>
      </c>
      <c r="J214" s="144">
        <f t="shared" si="46"/>
        <v>0.39003645200486026</v>
      </c>
      <c r="K214" s="275">
        <v>0.73140000000000005</v>
      </c>
      <c r="L214" s="144">
        <f t="shared" si="47"/>
        <v>6.5559440559440629E-2</v>
      </c>
      <c r="M214" s="144">
        <f t="shared" si="48"/>
        <v>-3.8769877776317463E-2</v>
      </c>
    </row>
    <row r="215" spans="2:15" x14ac:dyDescent="0.25">
      <c r="B215" s="142" t="s">
        <v>156</v>
      </c>
      <c r="C215" s="275">
        <v>0.60770000000000002</v>
      </c>
      <c r="D215" s="144"/>
      <c r="E215" s="275">
        <v>0</v>
      </c>
      <c r="F215" s="144">
        <f t="shared" si="44"/>
        <v>-1</v>
      </c>
      <c r="G215" s="275">
        <v>0.45409999999999995</v>
      </c>
      <c r="H215" s="144" t="str">
        <f t="shared" si="45"/>
        <v>-</v>
      </c>
      <c r="I215" s="275">
        <v>0.54920000000000002</v>
      </c>
      <c r="J215" s="144">
        <f t="shared" si="46"/>
        <v>0.20942523673199753</v>
      </c>
      <c r="K215" s="275"/>
      <c r="L215" s="144"/>
      <c r="M215" s="144"/>
    </row>
    <row r="216" spans="2:15" x14ac:dyDescent="0.25">
      <c r="B216" s="142" t="s">
        <v>158</v>
      </c>
      <c r="C216" s="275">
        <v>0.58820000000000006</v>
      </c>
      <c r="D216" s="144"/>
      <c r="E216" s="275">
        <v>0</v>
      </c>
      <c r="F216" s="144">
        <f t="shared" si="44"/>
        <v>-1</v>
      </c>
      <c r="G216" s="275">
        <v>0.51800000000000002</v>
      </c>
      <c r="H216" s="144" t="str">
        <f t="shared" si="45"/>
        <v>-</v>
      </c>
      <c r="I216" s="275">
        <v>0.5786</v>
      </c>
      <c r="J216" s="144">
        <f t="shared" si="46"/>
        <v>0.116988416988417</v>
      </c>
      <c r="K216" s="275"/>
      <c r="L216" s="144"/>
      <c r="M216" s="144"/>
    </row>
    <row r="217" spans="2:15" x14ac:dyDescent="0.25">
      <c r="B217" s="142" t="s">
        <v>160</v>
      </c>
      <c r="C217" s="275">
        <v>0.60389999999999999</v>
      </c>
      <c r="D217" s="144"/>
      <c r="E217" s="275">
        <v>0</v>
      </c>
      <c r="F217" s="144">
        <f t="shared" si="44"/>
        <v>-1</v>
      </c>
      <c r="G217" s="275">
        <v>0.5524</v>
      </c>
      <c r="H217" s="144" t="str">
        <f t="shared" si="45"/>
        <v>-</v>
      </c>
      <c r="I217" s="275">
        <v>0.62270000000000003</v>
      </c>
      <c r="J217" s="144">
        <f t="shared" si="46"/>
        <v>0.12726285300506879</v>
      </c>
      <c r="K217" s="275"/>
      <c r="L217" s="144"/>
      <c r="M217" s="144"/>
    </row>
    <row r="218" spans="2:15" x14ac:dyDescent="0.25">
      <c r="B218" s="142" t="s">
        <v>162</v>
      </c>
      <c r="C218" s="275">
        <v>0.62639999999999996</v>
      </c>
      <c r="D218" s="144"/>
      <c r="E218" s="275">
        <v>0</v>
      </c>
      <c r="F218" s="144">
        <f t="shared" si="44"/>
        <v>-1</v>
      </c>
      <c r="G218" s="275">
        <v>0.49990000000000001</v>
      </c>
      <c r="H218" s="144" t="str">
        <f t="shared" si="45"/>
        <v>-</v>
      </c>
      <c r="I218" s="275">
        <v>0.59770000000000001</v>
      </c>
      <c r="J218" s="144">
        <f t="shared" si="46"/>
        <v>0.19563912782556514</v>
      </c>
      <c r="K218" s="275"/>
      <c r="L218" s="144"/>
      <c r="M218" s="144"/>
    </row>
    <row r="219" spans="2:15" ht="15.75" x14ac:dyDescent="0.25">
      <c r="B219" s="145" t="s">
        <v>122</v>
      </c>
      <c r="C219" s="277">
        <f>IFERROR(AVERAGE(C207:C218),"-")</f>
        <v>0.63365000000000016</v>
      </c>
      <c r="D219" s="147"/>
      <c r="E219" s="277">
        <f>IFERROR(AVERAGE(E207:E218),"-")</f>
        <v>0.14887500000000001</v>
      </c>
      <c r="F219" s="147">
        <f t="shared" si="44"/>
        <v>-0.76505168468397389</v>
      </c>
      <c r="G219" s="277">
        <f>IFERROR(AVERAGE(G207:G218),"-")</f>
        <v>0.32831666666666665</v>
      </c>
      <c r="H219" s="147">
        <f t="shared" si="45"/>
        <v>1.2053176602294986</v>
      </c>
      <c r="I219" s="277">
        <f>IFERROR(AVERAGE(I207:I218),"-")</f>
        <v>0.59217500000000001</v>
      </c>
      <c r="J219" s="147">
        <f t="shared" si="46"/>
        <v>0.80367023706787166</v>
      </c>
      <c r="K219" s="277">
        <v>0.63316434259786536</v>
      </c>
      <c r="L219" s="147">
        <v>6.2118678157419671E-2</v>
      </c>
      <c r="M219" s="147">
        <v>-2.2725398497959737E-2</v>
      </c>
    </row>
    <row r="220" spans="2:15" ht="6" customHeight="1" x14ac:dyDescent="0.25"/>
    <row r="221" spans="2:15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5" x14ac:dyDescent="0.25">
      <c r="M222" s="279"/>
    </row>
    <row r="224" spans="2:15" ht="21.75" customHeight="1" thickBot="1" x14ac:dyDescent="0.3">
      <c r="B224" s="322" t="s">
        <v>496</v>
      </c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O224" s="1" t="s">
        <v>497</v>
      </c>
    </row>
    <row r="225" spans="2:15" ht="10.5" customHeight="1" thickBot="1" x14ac:dyDescent="0.3">
      <c r="B225" s="135"/>
      <c r="C225" s="136"/>
      <c r="D225" s="135"/>
      <c r="E225" s="135"/>
      <c r="F225" s="135"/>
      <c r="G225" s="135"/>
      <c r="H225" s="135"/>
      <c r="I225" s="135"/>
      <c r="J225" s="135"/>
      <c r="K225" s="4"/>
      <c r="L225" s="4"/>
      <c r="O225" s="1" t="s">
        <v>498</v>
      </c>
    </row>
    <row r="226" spans="2:15" ht="22.5" thickTop="1" thickBot="1" x14ac:dyDescent="0.3">
      <c r="B226" s="13"/>
      <c r="C226" s="332" t="s">
        <v>113</v>
      </c>
      <c r="D226" s="333"/>
      <c r="E226" s="333"/>
      <c r="F226" s="333"/>
      <c r="G226" s="333"/>
      <c r="H226" s="333"/>
      <c r="I226" s="333"/>
      <c r="J226" s="333"/>
      <c r="K226" s="333"/>
      <c r="L226" s="333"/>
      <c r="M226" s="334"/>
    </row>
    <row r="227" spans="2:15" ht="22.5" thickTop="1" thickBot="1" x14ac:dyDescent="0.3">
      <c r="B227" s="13"/>
      <c r="C227" s="335">
        <v>2019</v>
      </c>
      <c r="D227" s="336"/>
      <c r="E227" s="337" t="s">
        <v>250</v>
      </c>
      <c r="F227" s="336"/>
      <c r="G227" s="337" t="s">
        <v>249</v>
      </c>
      <c r="H227" s="336"/>
      <c r="I227" s="337">
        <v>2022</v>
      </c>
      <c r="J227" s="336"/>
      <c r="K227" s="337">
        <v>2023</v>
      </c>
      <c r="L227" s="338"/>
      <c r="M227" s="339"/>
    </row>
    <row r="228" spans="2:15" ht="16.5" thickTop="1" thickBot="1" x14ac:dyDescent="0.3">
      <c r="B228" s="16"/>
      <c r="C228" s="138" t="s">
        <v>136</v>
      </c>
      <c r="D228" s="139" t="str">
        <f>CONCATENATE("var ",RIGHT(C227,2),"/",RIGHT(C227-1,2))</f>
        <v>var 19/18</v>
      </c>
      <c r="E228" s="140" t="s">
        <v>136</v>
      </c>
      <c r="F228" s="139" t="str">
        <f>CONCATENATE("var ",RIGHT(E227,2),"/",RIGHT(C227,2))</f>
        <v>var 20/19</v>
      </c>
      <c r="G228" s="140" t="s">
        <v>136</v>
      </c>
      <c r="H228" s="139" t="str">
        <f>CONCATENATE("var ",RIGHT(G227,2),"/",RIGHT(E227,2))</f>
        <v>var 21/20</v>
      </c>
      <c r="I228" s="140" t="s">
        <v>136</v>
      </c>
      <c r="J228" s="139" t="str">
        <f>CONCATENATE("var ",RIGHT(I227,2),"/",RIGHT(G227,2))</f>
        <v>var 22/21</v>
      </c>
      <c r="K228" s="140" t="s">
        <v>136</v>
      </c>
      <c r="L228" s="139" t="str">
        <f>CONCATENATE("var ",RIGHT(K227,2),"/",RIGHT(I227,2))</f>
        <v>var 23/22</v>
      </c>
      <c r="M228" s="139" t="str">
        <f>CONCATENATE("var ",RIGHT(K227,2),"/",RIGHT(C227,2))</f>
        <v>var 23/19</v>
      </c>
    </row>
    <row r="229" spans="2:15" x14ac:dyDescent="0.25">
      <c r="B229" s="142" t="s">
        <v>140</v>
      </c>
      <c r="C229" s="275">
        <v>0.62570000000000003</v>
      </c>
      <c r="D229" s="144"/>
      <c r="E229" s="275">
        <v>0.72870000000000001</v>
      </c>
      <c r="F229" s="144">
        <f t="shared" ref="F229:F241" si="49">IFERROR(E229/C229-1,"-")</f>
        <v>0.16461563049384687</v>
      </c>
      <c r="G229" s="275">
        <v>8.1600000000000006E-2</v>
      </c>
      <c r="H229" s="144">
        <f t="shared" ref="H229:H241" si="50">IFERROR(G229/E229-1,"-")</f>
        <v>-0.88801976121860848</v>
      </c>
      <c r="I229" s="275">
        <v>0.51739999999999997</v>
      </c>
      <c r="J229" s="144">
        <f t="shared" ref="J229:J241" si="51">IFERROR(I229/G229-1,"-")</f>
        <v>5.3406862745098032</v>
      </c>
      <c r="K229" s="275">
        <v>0.61039999999999994</v>
      </c>
      <c r="L229" s="144">
        <f t="shared" ref="L229:L236" si="52">IFERROR(K229/I229-1,"-")</f>
        <v>0.17974487823734053</v>
      </c>
      <c r="M229" s="144">
        <f>IFERROR(K229/C229-1,"-")</f>
        <v>-2.4452613073357998E-2</v>
      </c>
    </row>
    <row r="230" spans="2:15" x14ac:dyDescent="0.25">
      <c r="B230" s="142" t="s">
        <v>142</v>
      </c>
      <c r="C230" s="275">
        <v>0.64290000000000003</v>
      </c>
      <c r="D230" s="144"/>
      <c r="E230" s="275">
        <v>0.69769999999999999</v>
      </c>
      <c r="F230" s="144">
        <f t="shared" si="49"/>
        <v>8.5238761860320311E-2</v>
      </c>
      <c r="G230" s="275">
        <v>8.3499999999999991E-2</v>
      </c>
      <c r="H230" s="144">
        <f t="shared" si="50"/>
        <v>-0.88032105489465384</v>
      </c>
      <c r="I230" s="275">
        <v>0.60560000000000003</v>
      </c>
      <c r="J230" s="144">
        <f t="shared" si="51"/>
        <v>6.2526946107784438</v>
      </c>
      <c r="K230" s="275">
        <v>0.63880000000000003</v>
      </c>
      <c r="L230" s="144">
        <f t="shared" si="52"/>
        <v>5.482166446499348E-2</v>
      </c>
      <c r="M230" s="144">
        <f t="shared" ref="M230:M236" si="53">IFERROR(K230/C230-1,"-")</f>
        <v>-6.3773526209364162E-3</v>
      </c>
    </row>
    <row r="231" spans="2:15" x14ac:dyDescent="0.25">
      <c r="B231" s="142" t="s">
        <v>144</v>
      </c>
      <c r="C231" s="275">
        <v>0.61850000000000005</v>
      </c>
      <c r="D231" s="144"/>
      <c r="E231" s="275">
        <v>0.36009999999999998</v>
      </c>
      <c r="F231" s="144">
        <f t="shared" si="49"/>
        <v>-0.4177849636216654</v>
      </c>
      <c r="G231" s="275">
        <v>7.0499999999999993E-2</v>
      </c>
      <c r="H231" s="144">
        <f t="shared" si="50"/>
        <v>-0.80422104970841435</v>
      </c>
      <c r="I231" s="275">
        <v>0.56779999999999997</v>
      </c>
      <c r="J231" s="144">
        <f t="shared" si="51"/>
        <v>7.0539007092198585</v>
      </c>
      <c r="K231" s="275">
        <v>0.57229999999999992</v>
      </c>
      <c r="L231" s="144">
        <f t="shared" si="52"/>
        <v>7.925325818950224E-3</v>
      </c>
      <c r="M231" s="144">
        <f t="shared" si="53"/>
        <v>-7.4696847210994566E-2</v>
      </c>
    </row>
    <row r="232" spans="2:15" x14ac:dyDescent="0.25">
      <c r="B232" s="142" t="s">
        <v>146</v>
      </c>
      <c r="C232" s="275">
        <v>0.59109999999999996</v>
      </c>
      <c r="D232" s="144"/>
      <c r="E232" s="275">
        <v>0</v>
      </c>
      <c r="F232" s="144">
        <f t="shared" si="49"/>
        <v>-1</v>
      </c>
      <c r="G232" s="275">
        <v>0.1076</v>
      </c>
      <c r="H232" s="144" t="str">
        <f t="shared" si="50"/>
        <v>-</v>
      </c>
      <c r="I232" s="275">
        <v>0.52739999999999998</v>
      </c>
      <c r="J232" s="144">
        <f t="shared" si="51"/>
        <v>3.9014869888475836</v>
      </c>
      <c r="K232" s="275">
        <v>0.52579999999999993</v>
      </c>
      <c r="L232" s="144">
        <f t="shared" si="52"/>
        <v>-3.0337504740235444E-3</v>
      </c>
      <c r="M232" s="144">
        <f t="shared" si="53"/>
        <v>-0.11047200135340896</v>
      </c>
    </row>
    <row r="233" spans="2:15" x14ac:dyDescent="0.25">
      <c r="B233" s="142" t="s">
        <v>148</v>
      </c>
      <c r="C233" s="275">
        <v>0.51869999999999994</v>
      </c>
      <c r="D233" s="144"/>
      <c r="E233" s="275">
        <v>0</v>
      </c>
      <c r="F233" s="144">
        <f t="shared" si="49"/>
        <v>-1</v>
      </c>
      <c r="G233" s="275">
        <v>8.9499999999999996E-2</v>
      </c>
      <c r="H233" s="144" t="str">
        <f t="shared" si="50"/>
        <v>-</v>
      </c>
      <c r="I233" s="275">
        <v>0.39419999999999999</v>
      </c>
      <c r="J233" s="144">
        <f t="shared" si="51"/>
        <v>3.4044692737430164</v>
      </c>
      <c r="K233" s="275">
        <v>0.43159999999999998</v>
      </c>
      <c r="L233" s="144">
        <f t="shared" si="52"/>
        <v>9.4875697615423693E-2</v>
      </c>
      <c r="M233" s="144">
        <f t="shared" si="53"/>
        <v>-0.1679197994987468</v>
      </c>
    </row>
    <row r="234" spans="2:15" x14ac:dyDescent="0.25">
      <c r="B234" s="142" t="s">
        <v>150</v>
      </c>
      <c r="C234" s="275">
        <v>0.60750000000000004</v>
      </c>
      <c r="D234" s="144"/>
      <c r="E234" s="275">
        <v>0</v>
      </c>
      <c r="F234" s="144">
        <f t="shared" si="49"/>
        <v>-1</v>
      </c>
      <c r="G234" s="275">
        <v>0.1338</v>
      </c>
      <c r="H234" s="144" t="str">
        <f t="shared" si="50"/>
        <v>-</v>
      </c>
      <c r="I234" s="275">
        <v>0.42840000000000006</v>
      </c>
      <c r="J234" s="144">
        <f t="shared" si="51"/>
        <v>2.2017937219730945</v>
      </c>
      <c r="K234" s="275">
        <v>0.50209999999999999</v>
      </c>
      <c r="L234" s="144">
        <f t="shared" si="52"/>
        <v>0.1720354808590101</v>
      </c>
      <c r="M234" s="144">
        <f t="shared" si="53"/>
        <v>-0.17349794238683136</v>
      </c>
    </row>
    <row r="235" spans="2:15" x14ac:dyDescent="0.25">
      <c r="B235" s="142" t="s">
        <v>152</v>
      </c>
      <c r="C235" s="275">
        <v>0.64840000000000009</v>
      </c>
      <c r="D235" s="144"/>
      <c r="E235" s="275">
        <v>0</v>
      </c>
      <c r="F235" s="144">
        <f t="shared" si="49"/>
        <v>-1</v>
      </c>
      <c r="G235" s="275">
        <v>0.25670000000000004</v>
      </c>
      <c r="H235" s="144" t="str">
        <f t="shared" si="50"/>
        <v>-</v>
      </c>
      <c r="I235" s="275">
        <v>0.54530000000000001</v>
      </c>
      <c r="J235" s="144">
        <f t="shared" si="51"/>
        <v>1.1242695753798206</v>
      </c>
      <c r="K235" s="275">
        <v>0.58729999999999993</v>
      </c>
      <c r="L235" s="144">
        <f t="shared" si="52"/>
        <v>7.7021822849807409E-2</v>
      </c>
      <c r="M235" s="144">
        <f t="shared" si="53"/>
        <v>-9.4231955582973703E-2</v>
      </c>
    </row>
    <row r="236" spans="2:15" x14ac:dyDescent="0.25">
      <c r="B236" s="142" t="s">
        <v>154</v>
      </c>
      <c r="C236" s="275">
        <v>0.66810000000000003</v>
      </c>
      <c r="D236" s="144"/>
      <c r="E236" s="275">
        <v>0</v>
      </c>
      <c r="F236" s="144">
        <f t="shared" si="49"/>
        <v>-1</v>
      </c>
      <c r="G236" s="275">
        <v>0.37759999999999999</v>
      </c>
      <c r="H236" s="144" t="str">
        <f t="shared" si="50"/>
        <v>-</v>
      </c>
      <c r="I236" s="275">
        <v>0.60560000000000003</v>
      </c>
      <c r="J236" s="144">
        <f t="shared" si="51"/>
        <v>0.60381355932203395</v>
      </c>
      <c r="K236" s="275">
        <v>0.6341</v>
      </c>
      <c r="L236" s="144">
        <f t="shared" si="52"/>
        <v>4.7060766182298597E-2</v>
      </c>
      <c r="M236" s="144">
        <f t="shared" si="53"/>
        <v>-5.0890585241730291E-2</v>
      </c>
    </row>
    <row r="237" spans="2:15" x14ac:dyDescent="0.25">
      <c r="B237" s="142" t="s">
        <v>156</v>
      </c>
      <c r="C237" s="275">
        <v>0.52739999999999998</v>
      </c>
      <c r="D237" s="144"/>
      <c r="E237" s="275">
        <v>0</v>
      </c>
      <c r="F237" s="144">
        <f t="shared" si="49"/>
        <v>-1</v>
      </c>
      <c r="G237" s="275">
        <v>0.33889999999999998</v>
      </c>
      <c r="H237" s="144" t="str">
        <f t="shared" si="50"/>
        <v>-</v>
      </c>
      <c r="I237" s="275">
        <v>0.4763</v>
      </c>
      <c r="J237" s="144">
        <f t="shared" si="51"/>
        <v>0.40542933018589555</v>
      </c>
      <c r="K237" s="275"/>
      <c r="L237" s="144"/>
      <c r="M237" s="144"/>
    </row>
    <row r="238" spans="2:15" x14ac:dyDescent="0.25">
      <c r="B238" s="142" t="s">
        <v>158</v>
      </c>
      <c r="C238" s="275">
        <v>0.5575</v>
      </c>
      <c r="D238" s="144"/>
      <c r="E238" s="275">
        <v>0</v>
      </c>
      <c r="F238" s="144">
        <f t="shared" si="49"/>
        <v>-1</v>
      </c>
      <c r="G238" s="275">
        <v>0.42780000000000001</v>
      </c>
      <c r="H238" s="144" t="str">
        <f t="shared" si="50"/>
        <v>-</v>
      </c>
      <c r="I238" s="275">
        <v>0.52890000000000004</v>
      </c>
      <c r="J238" s="144">
        <f t="shared" si="51"/>
        <v>0.23632538569424977</v>
      </c>
      <c r="K238" s="275"/>
      <c r="L238" s="144"/>
      <c r="M238" s="144"/>
    </row>
    <row r="239" spans="2:15" x14ac:dyDescent="0.25">
      <c r="B239" s="142" t="s">
        <v>160</v>
      </c>
      <c r="C239" s="275">
        <v>0.57669999999999999</v>
      </c>
      <c r="D239" s="144"/>
      <c r="E239" s="275">
        <v>0</v>
      </c>
      <c r="F239" s="144">
        <f t="shared" si="49"/>
        <v>-1</v>
      </c>
      <c r="G239" s="275">
        <v>0.51380000000000003</v>
      </c>
      <c r="H239" s="144" t="str">
        <f t="shared" si="50"/>
        <v>-</v>
      </c>
      <c r="I239" s="275">
        <v>0.5847</v>
      </c>
      <c r="J239" s="144">
        <f t="shared" si="51"/>
        <v>0.13799143635655886</v>
      </c>
      <c r="K239" s="275"/>
      <c r="L239" s="144"/>
      <c r="M239" s="144"/>
    </row>
    <row r="240" spans="2:15" x14ac:dyDescent="0.25">
      <c r="B240" s="142" t="s">
        <v>162</v>
      </c>
      <c r="C240" s="275">
        <v>0.56999999999999995</v>
      </c>
      <c r="D240" s="144"/>
      <c r="E240" s="275">
        <v>0</v>
      </c>
      <c r="F240" s="144">
        <f t="shared" si="49"/>
        <v>-1</v>
      </c>
      <c r="G240" s="275">
        <v>0.48420000000000002</v>
      </c>
      <c r="H240" s="144" t="str">
        <f t="shared" si="50"/>
        <v>-</v>
      </c>
      <c r="I240" s="275">
        <v>0.58189999999999997</v>
      </c>
      <c r="J240" s="144">
        <f t="shared" si="51"/>
        <v>0.20177612556794711</v>
      </c>
      <c r="K240" s="275"/>
      <c r="L240" s="144"/>
      <c r="M240" s="144"/>
    </row>
    <row r="241" spans="2:15" ht="15.75" x14ac:dyDescent="0.25">
      <c r="B241" s="145" t="s">
        <v>122</v>
      </c>
      <c r="C241" s="277">
        <f>IFERROR(AVERAGE(C229:C240),"-")</f>
        <v>0.59604166666666669</v>
      </c>
      <c r="D241" s="147"/>
      <c r="E241" s="277">
        <f>IFERROR(AVERAGE(E229:E240),"-")</f>
        <v>0.14887500000000001</v>
      </c>
      <c r="F241" s="147">
        <f t="shared" si="49"/>
        <v>-0.75022719328905974</v>
      </c>
      <c r="G241" s="277">
        <f>IFERROR(AVERAGE(G229:G240),"-")</f>
        <v>0.24712500000000001</v>
      </c>
      <c r="H241" s="147">
        <f t="shared" si="50"/>
        <v>0.65994962216624686</v>
      </c>
      <c r="I241" s="277">
        <f>IFERROR(AVERAGE(I229:I240),"-")</f>
        <v>0.53029166666666672</v>
      </c>
      <c r="J241" s="147">
        <f t="shared" si="51"/>
        <v>1.1458438711852978</v>
      </c>
      <c r="K241" s="277">
        <v>0.56253978773671631</v>
      </c>
      <c r="L241" s="147">
        <v>7.9423139919709618E-2</v>
      </c>
      <c r="M241" s="147">
        <v>-8.5204969984782775E-2</v>
      </c>
    </row>
    <row r="242" spans="2:15" ht="6" customHeight="1" x14ac:dyDescent="0.25"/>
    <row r="243" spans="2:15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5" x14ac:dyDescent="0.25">
      <c r="M244" s="279"/>
    </row>
    <row r="246" spans="2:15" ht="21.75" customHeight="1" thickBot="1" x14ac:dyDescent="0.3">
      <c r="B246" s="322" t="s">
        <v>499</v>
      </c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O246" s="1" t="s">
        <v>500</v>
      </c>
    </row>
    <row r="247" spans="2:15" ht="10.5" customHeight="1" thickBot="1" x14ac:dyDescent="0.3">
      <c r="B247" s="135"/>
      <c r="C247" s="136"/>
      <c r="D247" s="135"/>
      <c r="E247" s="135"/>
      <c r="F247" s="135"/>
      <c r="G247" s="135"/>
      <c r="H247" s="135"/>
      <c r="I247" s="135"/>
      <c r="J247" s="135"/>
      <c r="K247" s="4"/>
      <c r="L247" s="4"/>
      <c r="O247" s="1" t="s">
        <v>501</v>
      </c>
    </row>
    <row r="248" spans="2:15" ht="22.5" thickTop="1" thickBot="1" x14ac:dyDescent="0.3">
      <c r="B248" s="13"/>
      <c r="C248" s="332" t="s">
        <v>114</v>
      </c>
      <c r="D248" s="333"/>
      <c r="E248" s="333"/>
      <c r="F248" s="333"/>
      <c r="G248" s="333"/>
      <c r="H248" s="333"/>
      <c r="I248" s="333"/>
      <c r="J248" s="333"/>
      <c r="K248" s="333"/>
      <c r="L248" s="333"/>
      <c r="M248" s="334"/>
    </row>
    <row r="249" spans="2:15" ht="22.5" thickTop="1" thickBot="1" x14ac:dyDescent="0.3">
      <c r="B249" s="13"/>
      <c r="C249" s="335">
        <v>2019</v>
      </c>
      <c r="D249" s="336"/>
      <c r="E249" s="337" t="s">
        <v>250</v>
      </c>
      <c r="F249" s="336"/>
      <c r="G249" s="337" t="s">
        <v>249</v>
      </c>
      <c r="H249" s="336"/>
      <c r="I249" s="337">
        <v>2022</v>
      </c>
      <c r="J249" s="336"/>
      <c r="K249" s="337">
        <v>2023</v>
      </c>
      <c r="L249" s="338"/>
      <c r="M249" s="339"/>
    </row>
    <row r="250" spans="2:15" ht="16.5" thickTop="1" thickBot="1" x14ac:dyDescent="0.3">
      <c r="B250" s="16"/>
      <c r="C250" s="138" t="s">
        <v>136</v>
      </c>
      <c r="D250" s="139" t="str">
        <f>CONCATENATE("var ",RIGHT(C249,2),"/",RIGHT(C249-1,2))</f>
        <v>var 19/18</v>
      </c>
      <c r="E250" s="140" t="s">
        <v>136</v>
      </c>
      <c r="F250" s="139" t="str">
        <f>CONCATENATE("var ",RIGHT(E249,2),"/",RIGHT(C249,2))</f>
        <v>var 20/19</v>
      </c>
      <c r="G250" s="140" t="s">
        <v>136</v>
      </c>
      <c r="H250" s="139" t="str">
        <f>CONCATENATE("var ",RIGHT(G249,2),"/",RIGHT(E249,2))</f>
        <v>var 21/20</v>
      </c>
      <c r="I250" s="140" t="s">
        <v>136</v>
      </c>
      <c r="J250" s="139" t="str">
        <f>CONCATENATE("var ",RIGHT(I249,2),"/",RIGHT(G249,2))</f>
        <v>var 22/21</v>
      </c>
      <c r="K250" s="140" t="s">
        <v>136</v>
      </c>
      <c r="L250" s="139" t="str">
        <f>CONCATENATE("var ",RIGHT(K249,2),"/",RIGHT(I249,2))</f>
        <v>var 23/22</v>
      </c>
      <c r="M250" s="139" t="str">
        <f>CONCATENATE("var ",RIGHT(K249,2),"/",RIGHT(C249,2))</f>
        <v>var 23/19</v>
      </c>
    </row>
    <row r="251" spans="2:15" x14ac:dyDescent="0.25">
      <c r="B251" s="142" t="s">
        <v>140</v>
      </c>
      <c r="C251" s="275">
        <v>0.63060000000000005</v>
      </c>
      <c r="D251" s="144"/>
      <c r="E251" s="275">
        <v>0.72870000000000001</v>
      </c>
      <c r="F251" s="144">
        <f t="shared" ref="F251:F263" si="54">IFERROR(E251/C251-1,"-")</f>
        <v>0.15556612749762122</v>
      </c>
      <c r="G251" s="275">
        <v>9.2200000000000004E-2</v>
      </c>
      <c r="H251" s="144">
        <f t="shared" ref="H251:H263" si="55">IFERROR(G251/E251-1,"-")</f>
        <v>-0.87347330863181005</v>
      </c>
      <c r="I251" s="275">
        <v>0.60040000000000004</v>
      </c>
      <c r="J251" s="144">
        <f t="shared" ref="J251:J263" si="56">IFERROR(I251/G251-1,"-")</f>
        <v>5.511930585683297</v>
      </c>
      <c r="K251" s="275">
        <v>0.67559999999999998</v>
      </c>
      <c r="L251" s="144">
        <f t="shared" ref="L251:L258" si="57">IFERROR(K251/I251-1,"-")</f>
        <v>0.12524983344437035</v>
      </c>
      <c r="M251" s="144">
        <f>IFERROR(K251/C251-1,"-")</f>
        <v>7.136060894386298E-2</v>
      </c>
    </row>
    <row r="252" spans="2:15" x14ac:dyDescent="0.25">
      <c r="B252" s="142" t="s">
        <v>142</v>
      </c>
      <c r="C252" s="275">
        <v>0.67260000000000009</v>
      </c>
      <c r="D252" s="144"/>
      <c r="E252" s="275">
        <v>0.69769999999999999</v>
      </c>
      <c r="F252" s="144">
        <f t="shared" si="54"/>
        <v>3.7317870948557763E-2</v>
      </c>
      <c r="G252" s="275">
        <v>9.2100000000000015E-2</v>
      </c>
      <c r="H252" s="144">
        <f t="shared" si="55"/>
        <v>-0.86799484018919304</v>
      </c>
      <c r="I252" s="275">
        <v>0.65810000000000002</v>
      </c>
      <c r="J252" s="144">
        <f t="shared" si="56"/>
        <v>6.1454940282301838</v>
      </c>
      <c r="K252" s="275">
        <v>0.70530000000000004</v>
      </c>
      <c r="L252" s="144">
        <f t="shared" si="57"/>
        <v>7.1721622853669675E-2</v>
      </c>
      <c r="M252" s="144">
        <f t="shared" ref="M252:M258" si="58">IFERROR(K252/C252-1,"-")</f>
        <v>4.8617305976806247E-2</v>
      </c>
    </row>
    <row r="253" spans="2:15" x14ac:dyDescent="0.25">
      <c r="B253" s="142" t="s">
        <v>144</v>
      </c>
      <c r="C253" s="275">
        <v>0.67510000000000003</v>
      </c>
      <c r="D253" s="144"/>
      <c r="E253" s="275">
        <v>0.36009999999999998</v>
      </c>
      <c r="F253" s="144">
        <f t="shared" si="54"/>
        <v>-0.4665975411050215</v>
      </c>
      <c r="G253" s="275">
        <v>0.1207</v>
      </c>
      <c r="H253" s="144">
        <f t="shared" si="55"/>
        <v>-0.66481532907525687</v>
      </c>
      <c r="I253" s="275">
        <v>0.62380000000000002</v>
      </c>
      <c r="J253" s="144">
        <f t="shared" si="56"/>
        <v>4.1681855840927922</v>
      </c>
      <c r="K253" s="275">
        <v>0.66409999999999991</v>
      </c>
      <c r="L253" s="144">
        <f t="shared" si="57"/>
        <v>6.4604039756331888E-2</v>
      </c>
      <c r="M253" s="144">
        <f t="shared" si="58"/>
        <v>-1.6293882387794612E-2</v>
      </c>
    </row>
    <row r="254" spans="2:15" x14ac:dyDescent="0.25">
      <c r="B254" s="142" t="s">
        <v>146</v>
      </c>
      <c r="C254" s="275">
        <v>0.52510000000000001</v>
      </c>
      <c r="D254" s="144"/>
      <c r="E254" s="275">
        <v>0</v>
      </c>
      <c r="F254" s="144">
        <f t="shared" si="54"/>
        <v>-1</v>
      </c>
      <c r="G254" s="275">
        <v>0.14169999999999999</v>
      </c>
      <c r="H254" s="144" t="str">
        <f t="shared" si="55"/>
        <v>-</v>
      </c>
      <c r="I254" s="275">
        <v>0.54590000000000005</v>
      </c>
      <c r="J254" s="144">
        <f t="shared" si="56"/>
        <v>2.8525052928722658</v>
      </c>
      <c r="K254" s="275">
        <v>0.60729999999999995</v>
      </c>
      <c r="L254" s="144">
        <f t="shared" si="57"/>
        <v>0.11247481223667322</v>
      </c>
      <c r="M254" s="144">
        <f t="shared" si="58"/>
        <v>0.15654161112169107</v>
      </c>
    </row>
    <row r="255" spans="2:15" x14ac:dyDescent="0.25">
      <c r="B255" s="142" t="s">
        <v>148</v>
      </c>
      <c r="C255" s="275">
        <v>0.4607</v>
      </c>
      <c r="D255" s="144"/>
      <c r="E255" s="275">
        <v>0</v>
      </c>
      <c r="F255" s="144">
        <f t="shared" si="54"/>
        <v>-1</v>
      </c>
      <c r="G255" s="275">
        <v>0.13269999999999998</v>
      </c>
      <c r="H255" s="144" t="str">
        <f t="shared" si="55"/>
        <v>-</v>
      </c>
      <c r="I255" s="275">
        <v>0.36</v>
      </c>
      <c r="J255" s="144">
        <f t="shared" si="56"/>
        <v>1.7128862094951018</v>
      </c>
      <c r="K255" s="275">
        <v>0.45439999999999997</v>
      </c>
      <c r="L255" s="144">
        <f t="shared" si="57"/>
        <v>0.26222222222222213</v>
      </c>
      <c r="M255" s="144">
        <f t="shared" si="58"/>
        <v>-1.3674842630779338E-2</v>
      </c>
    </row>
    <row r="256" spans="2:15" x14ac:dyDescent="0.25">
      <c r="B256" s="142" t="s">
        <v>150</v>
      </c>
      <c r="C256" s="275">
        <v>0.54069999999999996</v>
      </c>
      <c r="D256" s="144"/>
      <c r="E256" s="275">
        <v>0</v>
      </c>
      <c r="F256" s="144">
        <f t="shared" si="54"/>
        <v>-1</v>
      </c>
      <c r="G256" s="275">
        <v>0.17079999999999998</v>
      </c>
      <c r="H256" s="144" t="str">
        <f t="shared" si="55"/>
        <v>-</v>
      </c>
      <c r="I256" s="275">
        <v>0.41220000000000001</v>
      </c>
      <c r="J256" s="144">
        <f t="shared" si="56"/>
        <v>1.413348946135832</v>
      </c>
      <c r="K256" s="275">
        <v>0.54859999999999998</v>
      </c>
      <c r="L256" s="144">
        <f t="shared" si="57"/>
        <v>0.33090732654051425</v>
      </c>
      <c r="M256" s="144">
        <f t="shared" si="58"/>
        <v>1.4610689846495273E-2</v>
      </c>
    </row>
    <row r="257" spans="2:13" x14ac:dyDescent="0.25">
      <c r="B257" s="142" t="s">
        <v>152</v>
      </c>
      <c r="C257" s="275">
        <v>0.62139999999999995</v>
      </c>
      <c r="D257" s="144"/>
      <c r="E257" s="275">
        <v>0</v>
      </c>
      <c r="F257" s="144">
        <f t="shared" si="54"/>
        <v>-1</v>
      </c>
      <c r="G257" s="275">
        <v>0.27940000000000004</v>
      </c>
      <c r="H257" s="144" t="str">
        <f t="shared" si="55"/>
        <v>-</v>
      </c>
      <c r="I257" s="275">
        <v>0.54490000000000005</v>
      </c>
      <c r="J257" s="144">
        <f t="shared" si="56"/>
        <v>0.95025053686471006</v>
      </c>
      <c r="K257" s="275">
        <v>0.60070000000000001</v>
      </c>
      <c r="L257" s="144">
        <f t="shared" si="57"/>
        <v>0.10240411084602674</v>
      </c>
      <c r="M257" s="144">
        <f t="shared" si="58"/>
        <v>-3.3311876408110619E-2</v>
      </c>
    </row>
    <row r="258" spans="2:13" x14ac:dyDescent="0.25">
      <c r="B258" s="142" t="s">
        <v>154</v>
      </c>
      <c r="C258" s="275">
        <v>0.68400000000000005</v>
      </c>
      <c r="D258" s="144"/>
      <c r="E258" s="275">
        <v>0</v>
      </c>
      <c r="F258" s="144">
        <f t="shared" si="54"/>
        <v>-1</v>
      </c>
      <c r="G258" s="275">
        <v>0.45659999999999995</v>
      </c>
      <c r="H258" s="144" t="str">
        <f t="shared" si="55"/>
        <v>-</v>
      </c>
      <c r="I258" s="275">
        <v>0.64069999999999994</v>
      </c>
      <c r="J258" s="144">
        <f t="shared" si="56"/>
        <v>0.40319754708716604</v>
      </c>
      <c r="K258" s="275">
        <v>0.67659999999999998</v>
      </c>
      <c r="L258" s="144">
        <f t="shared" si="57"/>
        <v>5.6032464491962086E-2</v>
      </c>
      <c r="M258" s="144">
        <f t="shared" si="58"/>
        <v>-1.0818713450292505E-2</v>
      </c>
    </row>
    <row r="259" spans="2:13" x14ac:dyDescent="0.25">
      <c r="B259" s="142" t="s">
        <v>156</v>
      </c>
      <c r="C259" s="275">
        <v>0.57590000000000008</v>
      </c>
      <c r="D259" s="144"/>
      <c r="E259" s="275">
        <v>0</v>
      </c>
      <c r="F259" s="144">
        <f t="shared" si="54"/>
        <v>-1</v>
      </c>
      <c r="G259" s="275">
        <v>0.38319999999999999</v>
      </c>
      <c r="H259" s="144" t="str">
        <f t="shared" si="55"/>
        <v>-</v>
      </c>
      <c r="I259" s="275">
        <v>0.53049999999999997</v>
      </c>
      <c r="J259" s="144">
        <f t="shared" si="56"/>
        <v>0.38439457202505212</v>
      </c>
      <c r="K259" s="275"/>
      <c r="L259" s="144"/>
      <c r="M259" s="144"/>
    </row>
    <row r="260" spans="2:13" x14ac:dyDescent="0.25">
      <c r="B260" s="142" t="s">
        <v>158</v>
      </c>
      <c r="C260" s="275">
        <v>0.54449999999999998</v>
      </c>
      <c r="D260" s="144"/>
      <c r="E260" s="275">
        <v>0</v>
      </c>
      <c r="F260" s="144">
        <f t="shared" si="54"/>
        <v>-1</v>
      </c>
      <c r="G260" s="275">
        <v>0.4985</v>
      </c>
      <c r="H260" s="144" t="str">
        <f t="shared" si="55"/>
        <v>-</v>
      </c>
      <c r="I260" s="275">
        <v>0.57389999999999997</v>
      </c>
      <c r="J260" s="144">
        <f t="shared" si="56"/>
        <v>0.1512537612838516</v>
      </c>
      <c r="K260" s="275"/>
      <c r="L260" s="144"/>
      <c r="M260" s="144"/>
    </row>
    <row r="261" spans="2:13" x14ac:dyDescent="0.25">
      <c r="B261" s="142" t="s">
        <v>160</v>
      </c>
      <c r="C261" s="275">
        <v>0.63470000000000004</v>
      </c>
      <c r="D261" s="144"/>
      <c r="E261" s="275">
        <v>0</v>
      </c>
      <c r="F261" s="144">
        <f t="shared" si="54"/>
        <v>-1</v>
      </c>
      <c r="G261" s="275">
        <v>0.57999999999999996</v>
      </c>
      <c r="H261" s="144" t="str">
        <f t="shared" si="55"/>
        <v>-</v>
      </c>
      <c r="I261" s="275">
        <v>0.64370000000000005</v>
      </c>
      <c r="J261" s="144">
        <f t="shared" si="56"/>
        <v>0.1098275862068967</v>
      </c>
      <c r="K261" s="275"/>
      <c r="L261" s="144"/>
      <c r="M261" s="144"/>
    </row>
    <row r="262" spans="2:13" x14ac:dyDescent="0.25">
      <c r="B262" s="142" t="s">
        <v>162</v>
      </c>
      <c r="C262" s="275">
        <v>0.67549999999999999</v>
      </c>
      <c r="D262" s="144"/>
      <c r="E262" s="275">
        <v>0</v>
      </c>
      <c r="F262" s="144">
        <f t="shared" si="54"/>
        <v>-1</v>
      </c>
      <c r="G262" s="275">
        <v>0.52710000000000001</v>
      </c>
      <c r="H262" s="144" t="str">
        <f t="shared" si="55"/>
        <v>-</v>
      </c>
      <c r="I262" s="275">
        <v>0.6149</v>
      </c>
      <c r="J262" s="144">
        <f t="shared" si="56"/>
        <v>0.16657180800607096</v>
      </c>
      <c r="K262" s="275"/>
      <c r="L262" s="144"/>
      <c r="M262" s="144"/>
    </row>
    <row r="263" spans="2:13" ht="15.75" x14ac:dyDescent="0.25">
      <c r="B263" s="145" t="s">
        <v>122</v>
      </c>
      <c r="C263" s="277">
        <f>IFERROR(AVERAGE(C251:C262),"-")</f>
        <v>0.60340000000000005</v>
      </c>
      <c r="D263" s="147"/>
      <c r="E263" s="277">
        <f>IFERROR(AVERAGE(E251:E262),"-")</f>
        <v>0.14887500000000001</v>
      </c>
      <c r="F263" s="147">
        <f t="shared" si="54"/>
        <v>-0.75327311899237648</v>
      </c>
      <c r="G263" s="277">
        <f>IFERROR(AVERAGE(G251:G262),"-")</f>
        <v>0.28958333333333336</v>
      </c>
      <c r="H263" s="147">
        <f t="shared" si="55"/>
        <v>0.94514413657990493</v>
      </c>
      <c r="I263" s="277">
        <f>IFERROR(AVERAGE(I251:I262),"-")</f>
        <v>0.56241666666666668</v>
      </c>
      <c r="J263" s="147">
        <f t="shared" si="56"/>
        <v>0.94215827338129476</v>
      </c>
      <c r="K263" s="277">
        <v>0.61589805601309855</v>
      </c>
      <c r="L263" s="147">
        <v>0.12499117783949543</v>
      </c>
      <c r="M263" s="147">
        <v>2.2419330426780126E-2</v>
      </c>
    </row>
    <row r="264" spans="2:13" ht="6" customHeight="1" x14ac:dyDescent="0.25"/>
    <row r="265" spans="2:13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M266" s="279"/>
    </row>
  </sheetData>
  <mergeCells count="85">
    <mergeCell ref="B4:M4"/>
    <mergeCell ref="C6:M6"/>
    <mergeCell ref="C7:D7"/>
    <mergeCell ref="E7:F7"/>
    <mergeCell ref="G7:H7"/>
    <mergeCell ref="I7:J7"/>
    <mergeCell ref="K7:M7"/>
    <mergeCell ref="N21:N24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7FCD4-F8C7-4649-9789-6FE15AEE0982}">
  <dimension ref="B1:BB42"/>
  <sheetViews>
    <sheetView showGridLines="0" workbookViewId="0"/>
  </sheetViews>
  <sheetFormatPr baseColWidth="10" defaultRowHeight="15" x14ac:dyDescent="0.25"/>
  <cols>
    <col min="1" max="1" width="15.5703125" customWidth="1"/>
    <col min="2" max="2" width="21.85546875" customWidth="1"/>
    <col min="3" max="4" width="13.42578125" customWidth="1"/>
    <col min="5" max="5" width="16.28515625" customWidth="1"/>
    <col min="6" max="6" width="13.28515625" customWidth="1"/>
    <col min="7" max="7" width="14.85546875" customWidth="1"/>
    <col min="8" max="8" width="15.140625" customWidth="1"/>
    <col min="9" max="9" width="14.71093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13.85546875" customWidth="1"/>
    <col min="19" max="19" width="11.28515625" customWidth="1"/>
    <col min="20" max="20" width="16.42578125" customWidth="1"/>
    <col min="21" max="21" width="14.5703125" customWidth="1"/>
    <col min="22" max="22" width="15.28515625" customWidth="1"/>
    <col min="23" max="23" width="14.57031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4" width="14.5703125" customWidth="1"/>
    <col min="35" max="41" width="14" customWidth="1"/>
    <col min="42" max="42" width="9" bestFit="1" customWidth="1"/>
    <col min="43" max="43" width="13.7109375" bestFit="1" customWidth="1"/>
    <col min="44" max="44" width="7.85546875" customWidth="1"/>
    <col min="45" max="45" width="13" hidden="1" customWidth="1"/>
    <col min="46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81"/>
    </row>
    <row r="4" spans="2:54" ht="33.950000000000003" customHeight="1" x14ac:dyDescent="0.25"/>
    <row r="5" spans="2:54" ht="38.1" customHeight="1" thickBot="1" x14ac:dyDescent="0.3">
      <c r="B5" s="322" t="s">
        <v>502</v>
      </c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R5" s="322" t="s">
        <v>503</v>
      </c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H5" s="322" t="s">
        <v>504</v>
      </c>
      <c r="AI5" s="322"/>
      <c r="AJ5" s="322"/>
      <c r="AK5" s="322"/>
      <c r="AL5" s="322"/>
      <c r="AM5" s="322"/>
      <c r="AN5" s="322"/>
      <c r="AO5" s="322"/>
      <c r="AP5" s="322"/>
      <c r="AQ5" s="322"/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</row>
    <row r="6" spans="2:54" ht="2.4500000000000002" customHeight="1" thickBot="1" x14ac:dyDescent="0.3">
      <c r="B6" s="53"/>
      <c r="C6" s="53"/>
      <c r="D6" s="53"/>
      <c r="E6" s="53"/>
      <c r="F6" s="53"/>
      <c r="G6" s="53"/>
      <c r="H6" s="53"/>
      <c r="I6" s="15"/>
      <c r="J6" s="53"/>
      <c r="K6" s="53"/>
      <c r="L6" s="53"/>
      <c r="M6" s="53"/>
      <c r="N6" s="15"/>
      <c r="O6" s="15"/>
      <c r="P6" s="15"/>
      <c r="R6" s="53"/>
      <c r="S6" s="53"/>
      <c r="T6" s="53"/>
      <c r="U6" s="53"/>
      <c r="V6" s="53"/>
      <c r="W6" s="53"/>
      <c r="X6" s="53"/>
      <c r="Y6" s="15"/>
      <c r="Z6" s="53"/>
      <c r="AA6" s="53"/>
      <c r="AB6" s="53"/>
      <c r="AC6" s="53"/>
      <c r="AD6" s="15"/>
      <c r="AE6" s="15"/>
      <c r="AF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2:54" ht="30.75" thickBot="1" x14ac:dyDescent="0.3">
      <c r="B7" s="16"/>
      <c r="C7" s="282" t="s">
        <v>529</v>
      </c>
      <c r="D7" s="282" t="s">
        <v>530</v>
      </c>
      <c r="E7" s="282" t="s">
        <v>531</v>
      </c>
      <c r="F7" s="283" t="s">
        <v>532</v>
      </c>
      <c r="G7" s="283" t="s">
        <v>533</v>
      </c>
      <c r="H7" s="56" t="str">
        <f>CONCATENATE("var. ",RIGHT(G7,2),"/",RIGHT(F7,2))</f>
        <v>var. 23/22</v>
      </c>
      <c r="I7" s="284" t="str">
        <f>CONCATENATE("var. ",RIGHT(G7,2),"/",RIGHT(C7,2))</f>
        <v>var. 23/19</v>
      </c>
      <c r="J7" s="282" t="s">
        <v>515</v>
      </c>
      <c r="K7" s="285" t="s">
        <v>519</v>
      </c>
      <c r="L7" s="285" t="s">
        <v>516</v>
      </c>
      <c r="M7" s="57" t="s">
        <v>517</v>
      </c>
      <c r="N7" s="57" t="s">
        <v>518</v>
      </c>
      <c r="O7" s="56" t="str">
        <f>CONCATENATE("var. ",RIGHT(N7,2),"/",RIGHT(M7,2))</f>
        <v>var. 23/22</v>
      </c>
      <c r="P7" s="56" t="str">
        <f>CONCATENATE("var. ",RIGHT(N7,2),"/",RIGHT(J7,2))</f>
        <v>var. 23/19</v>
      </c>
      <c r="R7" s="16"/>
      <c r="S7" s="282" t="s">
        <v>529</v>
      </c>
      <c r="T7" s="285" t="s">
        <v>530</v>
      </c>
      <c r="U7" s="285" t="s">
        <v>531</v>
      </c>
      <c r="V7" s="283" t="s">
        <v>532</v>
      </c>
      <c r="W7" s="283" t="s">
        <v>533</v>
      </c>
      <c r="X7" s="56" t="str">
        <f>CONCATENATE("var. ",RIGHT(W7,2),"/",RIGHT(V7,2))</f>
        <v>var. 23/22</v>
      </c>
      <c r="Y7" s="284" t="str">
        <f>CONCATENATE("var. ",RIGHT(W7,2),"/",RIGHT(S7,2))</f>
        <v>var. 23/19</v>
      </c>
      <c r="Z7" s="282" t="s">
        <v>515</v>
      </c>
      <c r="AA7" s="282" t="s">
        <v>519</v>
      </c>
      <c r="AB7" s="282" t="s">
        <v>516</v>
      </c>
      <c r="AC7" s="57" t="s">
        <v>517</v>
      </c>
      <c r="AD7" s="57" t="s">
        <v>518</v>
      </c>
      <c r="AE7" s="56" t="str">
        <f>CONCATENATE("var. ",RIGHT(AD7,2),"/",RIGHT(AC7,2))</f>
        <v>var. 23/22</v>
      </c>
      <c r="AF7" s="56" t="str">
        <f>CONCATENATE("var. ",RIGHT(AD7,2),"/",RIGHT(Z7,2))</f>
        <v>var. 23/19</v>
      </c>
      <c r="AH7" s="16"/>
      <c r="AI7" s="282" t="s">
        <v>529</v>
      </c>
      <c r="AJ7" s="285" t="s">
        <v>530</v>
      </c>
      <c r="AK7" s="285" t="s">
        <v>531</v>
      </c>
      <c r="AL7" s="283" t="s">
        <v>532</v>
      </c>
      <c r="AM7" s="283" t="s">
        <v>533</v>
      </c>
      <c r="AN7" s="56" t="str">
        <f>CONCATENATE("var. ",RIGHT(AM7,2),"/",RIGHT(AL7,2))</f>
        <v>var. 23/22</v>
      </c>
      <c r="AO7" s="284" t="str">
        <f>CONCATENATE("dif. ",RIGHT(AM7,2),"/",RIGHT(AL7,2))</f>
        <v>dif. 23/22</v>
      </c>
      <c r="AP7" s="284" t="str">
        <f>CONCATENATE("var. ",RIGHT(AM7,2),"/",RIGHT(AI7,2))</f>
        <v>var. 23/19</v>
      </c>
      <c r="AQ7" s="284" t="str">
        <f>CONCATENATE("dif. ",RIGHT(AM7,2),"/",RIGHT(AI7,2))</f>
        <v>dif. 23/19</v>
      </c>
      <c r="AR7" s="286" t="str">
        <f>CONCATENATE("cuota ",RIGHT(AM7,2))</f>
        <v>cuota 23</v>
      </c>
      <c r="AS7" s="282" t="s">
        <v>515</v>
      </c>
      <c r="AT7" s="285" t="s">
        <v>519</v>
      </c>
      <c r="AU7" s="285" t="s">
        <v>516</v>
      </c>
      <c r="AV7" s="57" t="s">
        <v>517</v>
      </c>
      <c r="AW7" s="57" t="s">
        <v>518</v>
      </c>
      <c r="AX7" s="56" t="str">
        <f>CONCATENATE("var. ",RIGHT(AW7,2),"/",RIGHT(AV7,2))</f>
        <v>var. 23/22</v>
      </c>
      <c r="AY7" s="284" t="str">
        <f>CONCATENATE("dif. ",RIGHT(AW7,2),"/",RIGHT(AV7,2))</f>
        <v>dif. 23/22</v>
      </c>
      <c r="AZ7" s="284" t="str">
        <f>CONCATENATE("var. ",RIGHT(AW7,2),"/",RIGHT(AS7,2))</f>
        <v>var. 23/19</v>
      </c>
      <c r="BA7" s="284" t="str">
        <f>CONCATENATE("dif. ",RIGHT(AW7,2),"/",RIGHT(AS7,2))</f>
        <v>dif. 23/19</v>
      </c>
      <c r="BB7" s="286" t="str">
        <f>CONCATENATE("cuota ",RIGHT(AW7,2))</f>
        <v>cuota 23</v>
      </c>
    </row>
    <row r="8" spans="2:54" ht="15.75" x14ac:dyDescent="0.25">
      <c r="B8" s="300" t="s">
        <v>98</v>
      </c>
      <c r="C8" s="307">
        <v>84.145739700714543</v>
      </c>
      <c r="D8" s="308">
        <v>89.534124384424601</v>
      </c>
      <c r="E8" s="308">
        <v>89.98531681017981</v>
      </c>
      <c r="F8" s="309">
        <v>100.96824736858318</v>
      </c>
      <c r="G8" s="308">
        <v>107.16634416874825</v>
      </c>
      <c r="H8" s="303">
        <f>G8/F8-1</f>
        <v>6.138659392134449E-2</v>
      </c>
      <c r="I8" s="303">
        <f>G8/C8-1</f>
        <v>0.27358015450232265</v>
      </c>
      <c r="J8" s="287">
        <v>89.76</v>
      </c>
      <c r="K8" s="288">
        <v>86.64</v>
      </c>
      <c r="L8" s="288">
        <v>97.4</v>
      </c>
      <c r="M8" s="288">
        <v>109.52</v>
      </c>
      <c r="N8" s="288">
        <v>117.55</v>
      </c>
      <c r="O8" s="156">
        <f t="shared" ref="O8:O17" si="0">N8/M8-1</f>
        <v>7.3319941563184887E-2</v>
      </c>
      <c r="P8" s="289">
        <f t="shared" ref="P8:P17" si="1">N8/J8-1</f>
        <v>0.30960338680926913</v>
      </c>
      <c r="R8" s="300" t="s">
        <v>98</v>
      </c>
      <c r="S8" s="307">
        <v>64.327486966538956</v>
      </c>
      <c r="T8" s="309">
        <v>53.792198844514132</v>
      </c>
      <c r="U8" s="309">
        <v>34.812892111833477</v>
      </c>
      <c r="V8" s="309">
        <v>73.343078593638936</v>
      </c>
      <c r="W8" s="309">
        <v>84.258765432392153</v>
      </c>
      <c r="X8" s="303">
        <f t="shared" ref="X8:X17" si="2">W8/V8-1</f>
        <v>0.14883049700207063</v>
      </c>
      <c r="Y8" s="303">
        <f t="shared" ref="Y8:Y17" si="3">W8/S8-1</f>
        <v>0.30984077578253277</v>
      </c>
      <c r="Z8" s="307">
        <v>71.02</v>
      </c>
      <c r="AA8" s="310">
        <v>39.9</v>
      </c>
      <c r="AB8" s="310">
        <v>62.63</v>
      </c>
      <c r="AC8" s="310">
        <v>89.84</v>
      </c>
      <c r="AD8" s="310">
        <v>95.15</v>
      </c>
      <c r="AE8" s="303">
        <f t="shared" ref="AE8:AE17" si="4">AD8/AC8-1</f>
        <v>5.9105075690115694E-2</v>
      </c>
      <c r="AF8" s="303">
        <f t="shared" ref="AF8:AF17" si="5">AD8/Z8-1</f>
        <v>0.33976344691636173</v>
      </c>
      <c r="AH8" s="300" t="s">
        <v>98</v>
      </c>
      <c r="AI8" s="301">
        <v>2543226720.4899998</v>
      </c>
      <c r="AJ8" s="302">
        <v>1063104506.0100001</v>
      </c>
      <c r="AK8" s="302">
        <v>677130712.26999998</v>
      </c>
      <c r="AL8" s="302">
        <v>2600361372.4200001</v>
      </c>
      <c r="AM8" s="302">
        <v>3109732914.4400005</v>
      </c>
      <c r="AN8" s="303">
        <f>AM8/AL8-1</f>
        <v>0.19588490562215943</v>
      </c>
      <c r="AO8" s="302">
        <f>AM8-AL8</f>
        <v>509371542.02000046</v>
      </c>
      <c r="AP8" s="303">
        <f>AM8/AI8-1</f>
        <v>0.22275096018213159</v>
      </c>
      <c r="AQ8" s="302">
        <f>AM8-AI8</f>
        <v>566506193.95000076</v>
      </c>
      <c r="AR8" s="304">
        <f>AM8/AM$8</f>
        <v>1</v>
      </c>
      <c r="AS8" s="305">
        <v>357255475.38999999</v>
      </c>
      <c r="AT8" s="306">
        <v>102078847.83</v>
      </c>
      <c r="AU8" s="306">
        <v>238439639.38999999</v>
      </c>
      <c r="AV8" s="306">
        <v>43925282.700000003</v>
      </c>
      <c r="AW8" s="306">
        <v>340436857</v>
      </c>
      <c r="AX8" s="303">
        <f>AW8/AV8-1</f>
        <v>6.7503623442815082</v>
      </c>
      <c r="AY8" s="302">
        <f>AW8-AV8</f>
        <v>296511574.30000001</v>
      </c>
      <c r="AZ8" s="303">
        <f>AW8/AS8-1</f>
        <v>-4.7077286559820686E-2</v>
      </c>
      <c r="BA8" s="302">
        <f>AW8-AS8</f>
        <v>-16818618.389999986</v>
      </c>
      <c r="BB8" s="304">
        <f>AW8/AW$8</f>
        <v>1</v>
      </c>
    </row>
    <row r="9" spans="2:54" ht="15.75" hidden="1" x14ac:dyDescent="0.25">
      <c r="B9" s="32" t="s">
        <v>99</v>
      </c>
      <c r="C9" s="290">
        <v>94.7668942264783</v>
      </c>
      <c r="D9" s="291">
        <v>94.7668942264783</v>
      </c>
      <c r="E9" s="291">
        <v>94.7668942264783</v>
      </c>
      <c r="F9" s="291">
        <v>94.7668942264783</v>
      </c>
      <c r="G9" s="291">
        <v>94.7668942264783</v>
      </c>
      <c r="H9" s="34">
        <f t="shared" ref="H9:H17" si="6">G9/F9-1</f>
        <v>0</v>
      </c>
      <c r="I9" s="34">
        <f t="shared" ref="I9:I17" si="7">G9/C9-1</f>
        <v>0</v>
      </c>
      <c r="J9" s="290">
        <v>89.76</v>
      </c>
      <c r="K9" s="291">
        <v>86.64</v>
      </c>
      <c r="L9" s="291">
        <v>97.4</v>
      </c>
      <c r="M9" s="291">
        <v>109.52</v>
      </c>
      <c r="N9" s="291">
        <v>117.55</v>
      </c>
      <c r="O9" s="34">
        <f t="shared" si="0"/>
        <v>7.3319941563184887E-2</v>
      </c>
      <c r="P9" s="292">
        <f t="shared" si="1"/>
        <v>0.30960338680926913</v>
      </c>
      <c r="R9" s="32" t="s">
        <v>99</v>
      </c>
      <c r="S9" s="290">
        <v>74.898926601021003</v>
      </c>
      <c r="T9" s="291">
        <v>74.898926601021003</v>
      </c>
      <c r="U9" s="291">
        <v>74.898926601021003</v>
      </c>
      <c r="V9" s="291">
        <v>74.898926601021003</v>
      </c>
      <c r="W9" s="291">
        <v>74.898926601021003</v>
      </c>
      <c r="X9" s="34">
        <f t="shared" si="2"/>
        <v>0</v>
      </c>
      <c r="Y9" s="34">
        <f t="shared" si="3"/>
        <v>0</v>
      </c>
      <c r="Z9" s="290">
        <v>89.76</v>
      </c>
      <c r="AA9" s="291">
        <v>86.64</v>
      </c>
      <c r="AB9" s="291">
        <v>97.4</v>
      </c>
      <c r="AC9" s="291">
        <v>109.52</v>
      </c>
      <c r="AD9" s="291">
        <v>117.55</v>
      </c>
      <c r="AE9" s="34">
        <f t="shared" si="4"/>
        <v>7.3319941563184887E-2</v>
      </c>
      <c r="AF9" s="34">
        <f t="shared" si="5"/>
        <v>0.30960338680926913</v>
      </c>
      <c r="AH9" s="32" t="s">
        <v>99</v>
      </c>
      <c r="AI9" s="160">
        <v>3135709008.4700003</v>
      </c>
      <c r="AJ9" s="33">
        <v>3135709008.4700003</v>
      </c>
      <c r="AK9" s="33">
        <v>3135709008.4700003</v>
      </c>
      <c r="AL9" s="33">
        <v>3135709008.4700003</v>
      </c>
      <c r="AM9" s="33">
        <v>3135709008.4700003</v>
      </c>
      <c r="AN9" s="34">
        <f t="shared" ref="AN9:AN17" si="8">AM9/AL9-1</f>
        <v>0</v>
      </c>
      <c r="AO9" s="33">
        <v>568822925.02000022</v>
      </c>
      <c r="AP9" s="34">
        <v>-0.48700612608984384</v>
      </c>
      <c r="AQ9" s="33">
        <v>-1527109496.7600002</v>
      </c>
      <c r="AR9" s="34">
        <f t="shared" ref="AR9:AR17" si="9">AM9/AM$8</f>
        <v>1.0083531591762689</v>
      </c>
      <c r="AS9" s="293">
        <v>294021878.75</v>
      </c>
      <c r="AT9" s="294">
        <v>294021878.75</v>
      </c>
      <c r="AU9" s="294">
        <v>294021878.75</v>
      </c>
      <c r="AV9" s="294">
        <v>62545549.5</v>
      </c>
      <c r="AW9" s="294">
        <v>265741571.80000001</v>
      </c>
      <c r="AX9" s="34">
        <v>3.2487686801760374</v>
      </c>
      <c r="AY9" s="33">
        <v>203196022.30000001</v>
      </c>
      <c r="AZ9" s="34">
        <v>-9.6184362436667725E-2</v>
      </c>
      <c r="BA9" s="33">
        <v>-28280306.949999988</v>
      </c>
      <c r="BB9" s="34">
        <v>0.84540687441839257</v>
      </c>
    </row>
    <row r="10" spans="2:54" ht="15.75" hidden="1" x14ac:dyDescent="0.25">
      <c r="B10" s="32" t="s">
        <v>100</v>
      </c>
      <c r="C10" s="290">
        <v>60.412313639852904</v>
      </c>
      <c r="D10" s="291">
        <v>60.412313639852904</v>
      </c>
      <c r="E10" s="291">
        <v>60.412313639852904</v>
      </c>
      <c r="F10" s="291">
        <v>60.412313639852904</v>
      </c>
      <c r="G10" s="291">
        <v>60.412313639852904</v>
      </c>
      <c r="H10" s="34">
        <f t="shared" si="6"/>
        <v>0</v>
      </c>
      <c r="I10" s="34">
        <f t="shared" si="7"/>
        <v>0</v>
      </c>
      <c r="J10" s="290">
        <v>89.76</v>
      </c>
      <c r="K10" s="291">
        <v>86.64</v>
      </c>
      <c r="L10" s="291">
        <v>97.4</v>
      </c>
      <c r="M10" s="291">
        <v>109.52</v>
      </c>
      <c r="N10" s="291">
        <v>117.55</v>
      </c>
      <c r="O10" s="34">
        <f t="shared" si="0"/>
        <v>7.3319941563184887E-2</v>
      </c>
      <c r="P10" s="292">
        <f t="shared" si="1"/>
        <v>0.30960338680926913</v>
      </c>
      <c r="R10" s="32" t="s">
        <v>100</v>
      </c>
      <c r="S10" s="290">
        <v>42.187357942637114</v>
      </c>
      <c r="T10" s="291">
        <v>42.187357942637114</v>
      </c>
      <c r="U10" s="291">
        <v>42.187357942637114</v>
      </c>
      <c r="V10" s="291">
        <v>42.187357942637114</v>
      </c>
      <c r="W10" s="291">
        <v>42.187357942637114</v>
      </c>
      <c r="X10" s="34">
        <f t="shared" si="2"/>
        <v>0</v>
      </c>
      <c r="Y10" s="34">
        <f t="shared" si="3"/>
        <v>0</v>
      </c>
      <c r="Z10" s="290">
        <v>89.76</v>
      </c>
      <c r="AA10" s="291">
        <v>86.64</v>
      </c>
      <c r="AB10" s="291">
        <v>97.4</v>
      </c>
      <c r="AC10" s="291">
        <v>109.52</v>
      </c>
      <c r="AD10" s="291">
        <v>117.55</v>
      </c>
      <c r="AE10" s="34">
        <f t="shared" si="4"/>
        <v>7.3319941563184887E-2</v>
      </c>
      <c r="AF10" s="34">
        <f t="shared" si="5"/>
        <v>0.30960338680926913</v>
      </c>
      <c r="AH10" s="32" t="s">
        <v>100</v>
      </c>
      <c r="AI10" s="160">
        <v>869950052.11999989</v>
      </c>
      <c r="AJ10" s="33">
        <v>869950052.11999989</v>
      </c>
      <c r="AK10" s="33">
        <v>869950052.11999989</v>
      </c>
      <c r="AL10" s="33">
        <v>869950052.11999989</v>
      </c>
      <c r="AM10" s="33">
        <v>869950052.11999989</v>
      </c>
      <c r="AN10" s="34">
        <f t="shared" si="8"/>
        <v>0</v>
      </c>
      <c r="AO10" s="33">
        <v>-9140231.8899999559</v>
      </c>
      <c r="AP10" s="34">
        <v>-0.6932520339993149</v>
      </c>
      <c r="AQ10" s="33">
        <v>-603094643.1099999</v>
      </c>
      <c r="AR10" s="34">
        <f t="shared" si="9"/>
        <v>0.27975072974286608</v>
      </c>
      <c r="AS10" s="293">
        <v>86319823.049999997</v>
      </c>
      <c r="AT10" s="294">
        <v>86319823.049999997</v>
      </c>
      <c r="AU10" s="294">
        <v>86319823.049999997</v>
      </c>
      <c r="AV10" s="294">
        <v>9612928.6600000001</v>
      </c>
      <c r="AW10" s="294">
        <v>48594144.759999998</v>
      </c>
      <c r="AX10" s="34">
        <v>4.0550822209056108</v>
      </c>
      <c r="AY10" s="33">
        <v>38981216.099999994</v>
      </c>
      <c r="AZ10" s="34">
        <v>-0.4370453617374509</v>
      </c>
      <c r="BA10" s="33">
        <v>-37725678.289999999</v>
      </c>
      <c r="BB10" s="34">
        <v>0.15459314008839059</v>
      </c>
    </row>
    <row r="11" spans="2:54" x14ac:dyDescent="0.25">
      <c r="B11" s="4" t="s">
        <v>101</v>
      </c>
      <c r="C11" s="295">
        <v>87.607011830140351</v>
      </c>
      <c r="D11" s="296"/>
      <c r="E11" s="296">
        <v>91.167694722717641</v>
      </c>
      <c r="F11" s="296">
        <v>104.29345939097809</v>
      </c>
      <c r="G11" s="296">
        <v>110.56061572832101</v>
      </c>
      <c r="H11" s="131">
        <f>G11/F11-1</f>
        <v>6.009155678543987E-2</v>
      </c>
      <c r="I11" s="131">
        <f t="shared" si="7"/>
        <v>0.2620064697867448</v>
      </c>
      <c r="J11" s="295">
        <v>90.65</v>
      </c>
      <c r="K11" s="296">
        <v>89.29</v>
      </c>
      <c r="L11" s="296">
        <v>93.95</v>
      </c>
      <c r="M11" s="296">
        <v>110.19</v>
      </c>
      <c r="N11" s="296">
        <v>119.89</v>
      </c>
      <c r="O11" s="131">
        <f t="shared" si="0"/>
        <v>8.8029766766494211E-2</v>
      </c>
      <c r="P11" s="131">
        <f t="shared" si="1"/>
        <v>0.32255929398786543</v>
      </c>
      <c r="R11" s="4" t="s">
        <v>101</v>
      </c>
      <c r="S11" s="295">
        <v>69.853986059802523</v>
      </c>
      <c r="T11" s="296"/>
      <c r="U11" s="296">
        <v>34.951976543682953</v>
      </c>
      <c r="V11" s="296">
        <v>77.017720064690423</v>
      </c>
      <c r="W11" s="296">
        <v>89.335516414988049</v>
      </c>
      <c r="X11" s="131">
        <f t="shared" si="2"/>
        <v>0.15993457531528321</v>
      </c>
      <c r="Y11" s="131">
        <f t="shared" si="3"/>
        <v>0.27888931547166451</v>
      </c>
      <c r="Z11" s="295">
        <v>72.98</v>
      </c>
      <c r="AA11" s="296">
        <v>38.11</v>
      </c>
      <c r="AB11" s="296">
        <v>57.12</v>
      </c>
      <c r="AC11" s="296">
        <v>88.4</v>
      </c>
      <c r="AD11" s="296">
        <v>98.48</v>
      </c>
      <c r="AE11" s="131">
        <f t="shared" si="4"/>
        <v>0.11402714932126701</v>
      </c>
      <c r="AF11" s="131">
        <f t="shared" si="5"/>
        <v>0.34941079747876125</v>
      </c>
      <c r="AH11" s="4" t="s">
        <v>101</v>
      </c>
      <c r="AI11" s="165">
        <v>935534411.23000002</v>
      </c>
      <c r="AJ11" s="41">
        <v>396839136.12</v>
      </c>
      <c r="AK11" s="41">
        <v>226823305.99000001</v>
      </c>
      <c r="AL11" s="41">
        <v>965949441.74999976</v>
      </c>
      <c r="AM11" s="41">
        <v>1142202523.1300001</v>
      </c>
      <c r="AN11" s="131">
        <f t="shared" si="8"/>
        <v>0.18246615584836889</v>
      </c>
      <c r="AO11" s="41">
        <f t="shared" ref="AO11:AO17" si="10">AM11-AL11</f>
        <v>176253081.38000035</v>
      </c>
      <c r="AP11" s="131">
        <f t="shared" ref="AP11:AP17" si="11">AM11/AI11-1</f>
        <v>0.22090915034144154</v>
      </c>
      <c r="AQ11" s="41">
        <f t="shared" ref="AQ11:AQ17" si="12">AM11-AI11</f>
        <v>206668111.9000001</v>
      </c>
      <c r="AR11" s="42">
        <f t="shared" si="9"/>
        <v>0.36729923583668517</v>
      </c>
      <c r="AS11" s="297">
        <v>125357093.48999999</v>
      </c>
      <c r="AT11" s="298">
        <v>31355196.699999999</v>
      </c>
      <c r="AU11" s="298">
        <v>72974583.25</v>
      </c>
      <c r="AV11" s="298">
        <v>17250545.100000001</v>
      </c>
      <c r="AW11" s="298">
        <v>134270189.30000001</v>
      </c>
      <c r="AX11" s="131">
        <f t="shared" ref="AX11:AX17" si="13">AW11/AV11-1</f>
        <v>6.7835331302081583</v>
      </c>
      <c r="AY11" s="41">
        <f t="shared" ref="AY11:AY17" si="14">AW11-AV11</f>
        <v>117019644.20000002</v>
      </c>
      <c r="AZ11" s="131">
        <f t="shared" ref="AZ11:AZ17" si="15">AW11/AS11-1</f>
        <v>7.1101646997830503E-2</v>
      </c>
      <c r="BA11" s="41">
        <f t="shared" ref="BA11:BA17" si="16">AW11-AS11</f>
        <v>8913095.8100000173</v>
      </c>
      <c r="BB11" s="42">
        <f t="shared" ref="BB11:BB17" si="17">AW11/AW$8</f>
        <v>0.3944055602064262</v>
      </c>
    </row>
    <row r="12" spans="2:54" x14ac:dyDescent="0.25">
      <c r="B12" s="4" t="s">
        <v>102</v>
      </c>
      <c r="C12" s="295">
        <v>84.85665194165226</v>
      </c>
      <c r="D12" s="296"/>
      <c r="E12" s="296">
        <v>93.571278560546801</v>
      </c>
      <c r="F12" s="296">
        <v>105.85528114127321</v>
      </c>
      <c r="G12" s="296">
        <v>111.37314745229345</v>
      </c>
      <c r="H12" s="131">
        <f t="shared" si="6"/>
        <v>5.2126509433725543E-2</v>
      </c>
      <c r="I12" s="131">
        <f t="shared" si="7"/>
        <v>0.31248576162154063</v>
      </c>
      <c r="J12" s="295">
        <v>82.44</v>
      </c>
      <c r="K12" s="296">
        <v>83.16</v>
      </c>
      <c r="L12" s="296">
        <v>104.26</v>
      </c>
      <c r="M12" s="296">
        <v>107.16</v>
      </c>
      <c r="N12" s="296">
        <v>112.23</v>
      </c>
      <c r="O12" s="131">
        <f t="shared" si="0"/>
        <v>4.7312430011198225E-2</v>
      </c>
      <c r="P12" s="131">
        <f t="shared" si="1"/>
        <v>0.36135371179039311</v>
      </c>
      <c r="R12" s="4" t="s">
        <v>102</v>
      </c>
      <c r="S12" s="295">
        <v>64.04896140464156</v>
      </c>
      <c r="T12" s="296"/>
      <c r="U12" s="296">
        <v>36.594526941449978</v>
      </c>
      <c r="V12" s="296">
        <v>75.405154867299132</v>
      </c>
      <c r="W12" s="296">
        <v>86.358442561529728</v>
      </c>
      <c r="X12" s="131">
        <f t="shared" si="2"/>
        <v>0.14525913664001622</v>
      </c>
      <c r="Y12" s="131">
        <f t="shared" si="3"/>
        <v>0.34831917126561596</v>
      </c>
      <c r="Z12" s="295">
        <v>65.16</v>
      </c>
      <c r="AA12" s="296">
        <v>40.200000000000003</v>
      </c>
      <c r="AB12" s="296">
        <v>68.930000000000007</v>
      </c>
      <c r="AC12" s="296">
        <v>85.59</v>
      </c>
      <c r="AD12" s="296">
        <v>88.63</v>
      </c>
      <c r="AE12" s="131">
        <f t="shared" si="4"/>
        <v>3.5518168010281403E-2</v>
      </c>
      <c r="AF12" s="131">
        <f t="shared" si="5"/>
        <v>0.3601903007980356</v>
      </c>
      <c r="AH12" s="4" t="s">
        <v>102</v>
      </c>
      <c r="AI12" s="165">
        <v>768239558.94000006</v>
      </c>
      <c r="AJ12" s="41">
        <v>336838827.03000003</v>
      </c>
      <c r="AK12" s="41">
        <v>209412308.20999998</v>
      </c>
      <c r="AL12" s="41">
        <v>745825009.38999999</v>
      </c>
      <c r="AM12" s="41">
        <v>905495656.13</v>
      </c>
      <c r="AN12" s="131">
        <f t="shared" si="8"/>
        <v>0.21408593802800002</v>
      </c>
      <c r="AO12" s="41">
        <f t="shared" si="10"/>
        <v>159670646.74000001</v>
      </c>
      <c r="AP12" s="131">
        <f t="shared" si="11"/>
        <v>0.178663146921753</v>
      </c>
      <c r="AQ12" s="41">
        <f t="shared" si="12"/>
        <v>137256097.18999994</v>
      </c>
      <c r="AR12" s="42">
        <f t="shared" si="9"/>
        <v>0.29118116604977351</v>
      </c>
      <c r="AS12" s="297">
        <v>97405431.469999999</v>
      </c>
      <c r="AT12" s="298">
        <v>28459651.32</v>
      </c>
      <c r="AU12" s="298">
        <v>70974331.459999993</v>
      </c>
      <c r="AV12" s="298">
        <v>13952629.800000001</v>
      </c>
      <c r="AW12" s="298">
        <v>94379543.200000003</v>
      </c>
      <c r="AX12" s="131">
        <f t="shared" si="13"/>
        <v>5.7642834757932153</v>
      </c>
      <c r="AY12" s="41">
        <f t="shared" si="14"/>
        <v>80426913.400000006</v>
      </c>
      <c r="AZ12" s="131">
        <f t="shared" si="15"/>
        <v>-3.1064882361636514E-2</v>
      </c>
      <c r="BA12" s="41">
        <f t="shared" si="16"/>
        <v>-3025888.2699999958</v>
      </c>
      <c r="BB12" s="42">
        <f t="shared" si="17"/>
        <v>0.27723068539550055</v>
      </c>
    </row>
    <row r="13" spans="2:54" x14ac:dyDescent="0.25">
      <c r="B13" s="4" t="s">
        <v>103</v>
      </c>
      <c r="C13" s="295">
        <v>81.59240214062369</v>
      </c>
      <c r="D13" s="296"/>
      <c r="E13" s="296">
        <v>85.196228103087364</v>
      </c>
      <c r="F13" s="296">
        <v>98.555977641597011</v>
      </c>
      <c r="G13" s="296">
        <v>105.58766942871483</v>
      </c>
      <c r="H13" s="131">
        <f t="shared" si="6"/>
        <v>7.1347187206532103E-2</v>
      </c>
      <c r="I13" s="131">
        <f t="shared" si="7"/>
        <v>0.29408703088230626</v>
      </c>
      <c r="J13" s="295">
        <v>100.22</v>
      </c>
      <c r="K13" s="296">
        <v>78.260000000000005</v>
      </c>
      <c r="L13" s="296">
        <v>97.37</v>
      </c>
      <c r="M13" s="296">
        <v>118.17</v>
      </c>
      <c r="N13" s="296">
        <v>127.11</v>
      </c>
      <c r="O13" s="131">
        <f t="shared" si="0"/>
        <v>7.5653719218075732E-2</v>
      </c>
      <c r="P13" s="131">
        <f t="shared" si="1"/>
        <v>0.26830971861903818</v>
      </c>
      <c r="R13" s="4" t="s">
        <v>103</v>
      </c>
      <c r="S13" s="295">
        <v>66.222517003685411</v>
      </c>
      <c r="T13" s="296"/>
      <c r="U13" s="296">
        <v>27.474610383462618</v>
      </c>
      <c r="V13" s="296">
        <v>77.197884727744977</v>
      </c>
      <c r="W13" s="296">
        <v>89.038459078823152</v>
      </c>
      <c r="X13" s="131">
        <f t="shared" si="2"/>
        <v>0.15337951801187977</v>
      </c>
      <c r="Y13" s="131">
        <f t="shared" si="3"/>
        <v>0.34453450438720101</v>
      </c>
      <c r="Z13" s="295">
        <v>83.01</v>
      </c>
      <c r="AA13" s="296">
        <v>31.58</v>
      </c>
      <c r="AB13" s="296">
        <v>59.53</v>
      </c>
      <c r="AC13" s="296">
        <v>104.49</v>
      </c>
      <c r="AD13" s="296">
        <v>110.41</v>
      </c>
      <c r="AE13" s="131">
        <f t="shared" si="4"/>
        <v>5.6656139343477907E-2</v>
      </c>
      <c r="AF13" s="131">
        <f t="shared" si="5"/>
        <v>0.3300807131670882</v>
      </c>
      <c r="AH13" s="4" t="s">
        <v>103</v>
      </c>
      <c r="AI13" s="165">
        <v>431629217.78000003</v>
      </c>
      <c r="AJ13" s="41">
        <v>160133138.59</v>
      </c>
      <c r="AK13" s="41">
        <v>90224498.439999998</v>
      </c>
      <c r="AL13" s="41">
        <v>469562784.83000004</v>
      </c>
      <c r="AM13" s="41">
        <v>565239005.81999993</v>
      </c>
      <c r="AN13" s="131">
        <f t="shared" si="8"/>
        <v>0.20375597061985729</v>
      </c>
      <c r="AO13" s="41">
        <f t="shared" si="10"/>
        <v>95676220.98999989</v>
      </c>
      <c r="AP13" s="131">
        <f t="shared" si="11"/>
        <v>0.30954759904159301</v>
      </c>
      <c r="AQ13" s="41">
        <f t="shared" si="12"/>
        <v>133609788.0399999</v>
      </c>
      <c r="AR13" s="42">
        <f t="shared" si="9"/>
        <v>0.18176448633106743</v>
      </c>
      <c r="AS13" s="297">
        <v>69843383.370000005</v>
      </c>
      <c r="AT13" s="298">
        <v>14920462.050000001</v>
      </c>
      <c r="AU13" s="298">
        <v>41813903.100000001</v>
      </c>
      <c r="AV13" s="298">
        <v>3207123.8</v>
      </c>
      <c r="AW13" s="298">
        <v>60646260.799999997</v>
      </c>
      <c r="AX13" s="131">
        <f t="shared" si="13"/>
        <v>17.909859606916328</v>
      </c>
      <c r="AY13" s="41">
        <f t="shared" si="14"/>
        <v>57439137</v>
      </c>
      <c r="AZ13" s="131">
        <f t="shared" si="15"/>
        <v>-0.1316820882126748</v>
      </c>
      <c r="BA13" s="41">
        <f t="shared" si="16"/>
        <v>-9197122.5700000077</v>
      </c>
      <c r="BB13" s="42">
        <f t="shared" si="17"/>
        <v>0.1781424647566876</v>
      </c>
    </row>
    <row r="14" spans="2:54" x14ac:dyDescent="0.25">
      <c r="B14" s="4" t="s">
        <v>104</v>
      </c>
      <c r="C14" s="295">
        <v>82.285157764206971</v>
      </c>
      <c r="D14" s="296"/>
      <c r="E14" s="296">
        <v>89.8591323977397</v>
      </c>
      <c r="F14" s="296">
        <v>91.334353882012621</v>
      </c>
      <c r="G14" s="296">
        <v>98.03361451342488</v>
      </c>
      <c r="H14" s="131">
        <f t="shared" si="6"/>
        <v>7.3348749366163757E-2</v>
      </c>
      <c r="I14" s="131">
        <f t="shared" si="7"/>
        <v>0.19138878963258543</v>
      </c>
      <c r="J14" s="295">
        <v>95.34</v>
      </c>
      <c r="K14" s="296">
        <v>96.84</v>
      </c>
      <c r="L14" s="296">
        <v>95.97</v>
      </c>
      <c r="M14" s="296">
        <v>105.53</v>
      </c>
      <c r="N14" s="296">
        <v>115.38</v>
      </c>
      <c r="O14" s="131">
        <f t="shared" si="0"/>
        <v>9.3338387188477201E-2</v>
      </c>
      <c r="P14" s="131">
        <f t="shared" si="1"/>
        <v>0.2101950912523598</v>
      </c>
      <c r="R14" s="4" t="s">
        <v>104</v>
      </c>
      <c r="S14" s="295">
        <v>57.215976668650129</v>
      </c>
      <c r="T14" s="296"/>
      <c r="U14" s="296">
        <v>40.993399370980775</v>
      </c>
      <c r="V14" s="296">
        <v>62.888233753160556</v>
      </c>
      <c r="W14" s="296">
        <v>71.722232607774188</v>
      </c>
      <c r="X14" s="131">
        <f t="shared" si="2"/>
        <v>0.14047140979165551</v>
      </c>
      <c r="Y14" s="131">
        <f t="shared" si="3"/>
        <v>0.25353505757898476</v>
      </c>
      <c r="Z14" s="295">
        <v>71.87</v>
      </c>
      <c r="AA14" s="296">
        <v>49.5</v>
      </c>
      <c r="AB14" s="296">
        <v>67.900000000000006</v>
      </c>
      <c r="AC14" s="296">
        <v>87.75</v>
      </c>
      <c r="AD14" s="296">
        <v>91.03</v>
      </c>
      <c r="AE14" s="131">
        <f t="shared" si="4"/>
        <v>3.7378917378917409E-2</v>
      </c>
      <c r="AF14" s="131">
        <f t="shared" si="5"/>
        <v>0.26659245860581593</v>
      </c>
      <c r="AH14" s="4" t="s">
        <v>104</v>
      </c>
      <c r="AI14" s="165">
        <v>354927210.56999999</v>
      </c>
      <c r="AJ14" s="41">
        <v>144373847.78</v>
      </c>
      <c r="AK14" s="41">
        <v>131122831.90000001</v>
      </c>
      <c r="AL14" s="41">
        <v>377120753.98000002</v>
      </c>
      <c r="AM14" s="41">
        <v>452944475.56999993</v>
      </c>
      <c r="AN14" s="131">
        <f t="shared" si="8"/>
        <v>0.20105953011013833</v>
      </c>
      <c r="AO14" s="41">
        <f t="shared" si="10"/>
        <v>75823721.589999914</v>
      </c>
      <c r="AP14" s="131">
        <f t="shared" si="11"/>
        <v>0.27616159618358882</v>
      </c>
      <c r="AQ14" s="41">
        <f t="shared" si="12"/>
        <v>98017264.99999994</v>
      </c>
      <c r="AR14" s="42">
        <f t="shared" si="9"/>
        <v>0.14565381916458442</v>
      </c>
      <c r="AS14" s="297">
        <v>57158103.880000003</v>
      </c>
      <c r="AT14" s="298">
        <v>23527512.27</v>
      </c>
      <c r="AU14" s="298">
        <v>46282021.5</v>
      </c>
      <c r="AV14" s="298">
        <v>8244419.9000000004</v>
      </c>
      <c r="AW14" s="298">
        <v>46276228.600000001</v>
      </c>
      <c r="AX14" s="131">
        <f t="shared" si="13"/>
        <v>4.6130363520179269</v>
      </c>
      <c r="AY14" s="41">
        <f t="shared" si="14"/>
        <v>38031808.700000003</v>
      </c>
      <c r="AZ14" s="131">
        <f t="shared" si="15"/>
        <v>-0.19038202006920735</v>
      </c>
      <c r="BA14" s="41">
        <f t="shared" si="16"/>
        <v>-10881875.280000001</v>
      </c>
      <c r="BB14" s="42">
        <f t="shared" si="17"/>
        <v>0.13593189940653225</v>
      </c>
    </row>
    <row r="15" spans="2:54" x14ac:dyDescent="0.25">
      <c r="B15" s="4" t="s">
        <v>105</v>
      </c>
      <c r="C15" s="295">
        <v>52.456624027267161</v>
      </c>
      <c r="D15" s="296"/>
      <c r="E15" s="296">
        <v>66.582122745671626</v>
      </c>
      <c r="F15" s="296">
        <v>68.934893417562989</v>
      </c>
      <c r="G15" s="296">
        <v>66.530841701296822</v>
      </c>
      <c r="H15" s="131">
        <f t="shared" si="6"/>
        <v>-3.4874235631351169E-2</v>
      </c>
      <c r="I15" s="131">
        <f t="shared" si="7"/>
        <v>0.26830201018490674</v>
      </c>
      <c r="J15" s="295">
        <v>57.34</v>
      </c>
      <c r="K15" s="296">
        <v>73.489999999999995</v>
      </c>
      <c r="L15" s="296">
        <v>78.760000000000005</v>
      </c>
      <c r="M15" s="296">
        <v>92.67</v>
      </c>
      <c r="N15" s="296">
        <v>79.709999999999994</v>
      </c>
      <c r="O15" s="131">
        <f t="shared" si="0"/>
        <v>-0.13985108449336359</v>
      </c>
      <c r="P15" s="131">
        <f t="shared" si="1"/>
        <v>0.39012905476107407</v>
      </c>
      <c r="R15" s="4" t="s">
        <v>105</v>
      </c>
      <c r="S15" s="295">
        <v>36.187331436089451</v>
      </c>
      <c r="T15" s="296"/>
      <c r="U15" s="296">
        <v>26.473109093997685</v>
      </c>
      <c r="V15" s="296">
        <v>38.250543308693032</v>
      </c>
      <c r="W15" s="296">
        <v>38.341801037744425</v>
      </c>
      <c r="X15" s="131">
        <f t="shared" si="2"/>
        <v>2.3857890936322956E-3</v>
      </c>
      <c r="Y15" s="131">
        <f t="shared" si="3"/>
        <v>5.9536570290074753E-2</v>
      </c>
      <c r="Z15" s="295">
        <v>41.59</v>
      </c>
      <c r="AA15" s="296">
        <v>48.77</v>
      </c>
      <c r="AB15" s="296">
        <v>54.75</v>
      </c>
      <c r="AC15" s="296">
        <v>82.18</v>
      </c>
      <c r="AD15" s="296">
        <v>48.83</v>
      </c>
      <c r="AE15" s="131">
        <f t="shared" si="4"/>
        <v>-0.40581650036505235</v>
      </c>
      <c r="AF15" s="131">
        <f t="shared" si="5"/>
        <v>0.1740803077662898</v>
      </c>
      <c r="AH15" s="4" t="s">
        <v>105</v>
      </c>
      <c r="AI15" s="165">
        <v>28336160.16</v>
      </c>
      <c r="AJ15" s="41">
        <v>12055205.510000002</v>
      </c>
      <c r="AK15" s="41">
        <v>9526124.1699999999</v>
      </c>
      <c r="AL15" s="41">
        <v>19790006.390000001</v>
      </c>
      <c r="AM15" s="41">
        <v>19651587.890000001</v>
      </c>
      <c r="AN15" s="131">
        <f t="shared" si="8"/>
        <v>-6.9943635829214923E-3</v>
      </c>
      <c r="AO15" s="41">
        <f t="shared" si="10"/>
        <v>-138418.5</v>
      </c>
      <c r="AP15" s="131">
        <f t="shared" si="11"/>
        <v>-0.30648373742111146</v>
      </c>
      <c r="AQ15" s="41">
        <f t="shared" si="12"/>
        <v>-8684572.2699999996</v>
      </c>
      <c r="AR15" s="42">
        <f t="shared" si="9"/>
        <v>6.3193812557818495E-3</v>
      </c>
      <c r="AS15" s="297">
        <v>4115826.89</v>
      </c>
      <c r="AT15" s="298">
        <v>1752321.14</v>
      </c>
      <c r="AU15" s="298">
        <v>3499626.5</v>
      </c>
      <c r="AV15" s="298">
        <v>540900.80000000005</v>
      </c>
      <c r="AW15" s="298">
        <v>2264696.7999999998</v>
      </c>
      <c r="AX15" s="131">
        <f t="shared" si="13"/>
        <v>3.1868985958238545</v>
      </c>
      <c r="AY15" s="41">
        <f t="shared" si="14"/>
        <v>1723795.9999999998</v>
      </c>
      <c r="AZ15" s="131">
        <f t="shared" si="15"/>
        <v>-0.44975897662207076</v>
      </c>
      <c r="BA15" s="41">
        <f t="shared" si="16"/>
        <v>-1851130.0900000003</v>
      </c>
      <c r="BB15" s="42">
        <f t="shared" si="17"/>
        <v>6.6523255441757285E-3</v>
      </c>
    </row>
    <row r="16" spans="2:54" x14ac:dyDescent="0.25">
      <c r="B16" s="4" t="s">
        <v>106</v>
      </c>
      <c r="C16" s="295">
        <v>71.57061361902791</v>
      </c>
      <c r="D16" s="296"/>
      <c r="E16" s="296">
        <v>73.214677199009472</v>
      </c>
      <c r="F16" s="296">
        <v>84.366445487327127</v>
      </c>
      <c r="G16" s="296">
        <v>86.729251587375387</v>
      </c>
      <c r="H16" s="131">
        <f t="shared" si="6"/>
        <v>2.800646733899903E-2</v>
      </c>
      <c r="I16" s="131">
        <f t="shared" si="7"/>
        <v>0.21179974855374684</v>
      </c>
      <c r="J16" s="295">
        <v>72.44</v>
      </c>
      <c r="K16" s="296">
        <v>76.2</v>
      </c>
      <c r="L16" s="296">
        <v>84.08</v>
      </c>
      <c r="M16" s="296">
        <v>87.88</v>
      </c>
      <c r="N16" s="296">
        <v>89.96</v>
      </c>
      <c r="O16" s="131">
        <f t="shared" si="0"/>
        <v>2.3668639053254337E-2</v>
      </c>
      <c r="P16" s="131">
        <f t="shared" si="1"/>
        <v>0.24185532854776359</v>
      </c>
      <c r="R16" s="4" t="s">
        <v>106</v>
      </c>
      <c r="S16" s="295">
        <v>39.627834272634132</v>
      </c>
      <c r="T16" s="296"/>
      <c r="U16" s="296">
        <v>24.70087176090961</v>
      </c>
      <c r="V16" s="296">
        <v>55.676833957156298</v>
      </c>
      <c r="W16" s="296">
        <v>57.360050246309342</v>
      </c>
      <c r="X16" s="131">
        <f t="shared" si="2"/>
        <v>3.023189663493242E-2</v>
      </c>
      <c r="Y16" s="131">
        <f t="shared" si="3"/>
        <v>0.44746871231165364</v>
      </c>
      <c r="Z16" s="295">
        <v>41.05</v>
      </c>
      <c r="AA16" s="296">
        <v>45.41</v>
      </c>
      <c r="AB16" s="296">
        <v>55.58</v>
      </c>
      <c r="AC16" s="296">
        <v>61.32</v>
      </c>
      <c r="AD16" s="296">
        <v>56.88</v>
      </c>
      <c r="AE16" s="131">
        <f t="shared" si="4"/>
        <v>-7.2407045009784676E-2</v>
      </c>
      <c r="AF16" s="131">
        <f t="shared" si="5"/>
        <v>0.38562728380024369</v>
      </c>
      <c r="AH16" s="4" t="s">
        <v>106</v>
      </c>
      <c r="AI16" s="165">
        <v>22789134.810000002</v>
      </c>
      <c r="AJ16" s="41">
        <v>11589106.970000001</v>
      </c>
      <c r="AK16" s="41">
        <v>8563049.3599999994</v>
      </c>
      <c r="AL16" s="41">
        <v>19802948.840000004</v>
      </c>
      <c r="AM16" s="41">
        <v>22244770.639999997</v>
      </c>
      <c r="AN16" s="131">
        <f t="shared" si="8"/>
        <v>0.12330596921342107</v>
      </c>
      <c r="AO16" s="41">
        <f t="shared" si="10"/>
        <v>2441821.7999999933</v>
      </c>
      <c r="AP16" s="131">
        <f t="shared" si="11"/>
        <v>-2.3887004686160118E-2</v>
      </c>
      <c r="AQ16" s="41">
        <f t="shared" si="12"/>
        <v>-544364.17000000551</v>
      </c>
      <c r="AR16" s="42">
        <f t="shared" si="9"/>
        <v>7.1532736900673114E-3</v>
      </c>
      <c r="AS16" s="297">
        <v>2995240.21</v>
      </c>
      <c r="AT16" s="298">
        <v>1784966.45</v>
      </c>
      <c r="AU16" s="298">
        <v>2474017.77</v>
      </c>
      <c r="AV16" s="298">
        <v>626351.19999999995</v>
      </c>
      <c r="AW16" s="298">
        <v>2349415</v>
      </c>
      <c r="AX16" s="131">
        <f t="shared" si="13"/>
        <v>2.7509547359372828</v>
      </c>
      <c r="AY16" s="41">
        <f t="shared" si="14"/>
        <v>1723063.8</v>
      </c>
      <c r="AZ16" s="131">
        <f t="shared" si="15"/>
        <v>-0.21561716747919857</v>
      </c>
      <c r="BA16" s="41">
        <f t="shared" si="16"/>
        <v>-645825.21</v>
      </c>
      <c r="BB16" s="42">
        <f t="shared" si="17"/>
        <v>6.9011769780262071E-3</v>
      </c>
    </row>
    <row r="17" spans="2:54" x14ac:dyDescent="0.25">
      <c r="B17" s="4" t="s">
        <v>107</v>
      </c>
      <c r="C17" s="295">
        <v>58.292993873126008</v>
      </c>
      <c r="D17" s="296"/>
      <c r="E17" s="296">
        <v>70.42261321900601</v>
      </c>
      <c r="F17" s="296">
        <v>72.966504231703965</v>
      </c>
      <c r="G17" s="296">
        <v>62.550116478217539</v>
      </c>
      <c r="H17" s="131">
        <f t="shared" si="6"/>
        <v>-0.14275574612166364</v>
      </c>
      <c r="I17" s="131">
        <f t="shared" si="7"/>
        <v>7.3029747182947968E-2</v>
      </c>
      <c r="J17" s="295">
        <v>61.87</v>
      </c>
      <c r="K17" s="296">
        <v>71.38</v>
      </c>
      <c r="L17" s="296">
        <v>83.96</v>
      </c>
      <c r="M17" s="296">
        <v>77.33</v>
      </c>
      <c r="N17" s="296">
        <v>70.38</v>
      </c>
      <c r="O17" s="131">
        <f t="shared" si="0"/>
        <v>-8.9874563558774101E-2</v>
      </c>
      <c r="P17" s="131">
        <f t="shared" si="1"/>
        <v>0.13754646840148688</v>
      </c>
      <c r="R17" s="4" t="s">
        <v>107</v>
      </c>
      <c r="S17" s="295">
        <v>25.876238408137883</v>
      </c>
      <c r="T17" s="296"/>
      <c r="U17" s="296">
        <v>29.830561922200527</v>
      </c>
      <c r="V17" s="296">
        <v>33.036030829138326</v>
      </c>
      <c r="W17" s="296">
        <v>27.249891268801068</v>
      </c>
      <c r="X17" s="131">
        <f t="shared" si="2"/>
        <v>-0.17514633008617331</v>
      </c>
      <c r="Y17" s="131">
        <f t="shared" si="3"/>
        <v>5.3085492527815914E-2</v>
      </c>
      <c r="Z17" s="295">
        <v>43.36</v>
      </c>
      <c r="AA17" s="296">
        <v>55.16</v>
      </c>
      <c r="AB17" s="296">
        <v>59.85</v>
      </c>
      <c r="AC17" s="296">
        <v>49.64</v>
      </c>
      <c r="AD17" s="296">
        <v>42.17</v>
      </c>
      <c r="AE17" s="131">
        <f t="shared" si="4"/>
        <v>-0.15048348106365828</v>
      </c>
      <c r="AF17" s="131">
        <f t="shared" si="5"/>
        <v>-2.7444649446494385E-2</v>
      </c>
      <c r="AH17" s="4" t="s">
        <v>107</v>
      </c>
      <c r="AI17" s="165">
        <v>1771026.99</v>
      </c>
      <c r="AJ17" s="41">
        <v>1045511.22</v>
      </c>
      <c r="AK17" s="41">
        <v>1458594.17</v>
      </c>
      <c r="AL17" s="41">
        <v>2310427.2599999998</v>
      </c>
      <c r="AM17" s="41">
        <v>1954895.2699999998</v>
      </c>
      <c r="AN17" s="131">
        <f t="shared" si="8"/>
        <v>-0.15388149030062948</v>
      </c>
      <c r="AO17" s="41">
        <f t="shared" si="10"/>
        <v>-355531.99</v>
      </c>
      <c r="AP17" s="131">
        <f t="shared" si="11"/>
        <v>0.10382014562070552</v>
      </c>
      <c r="AQ17" s="41">
        <f t="shared" si="12"/>
        <v>183868.2799999998</v>
      </c>
      <c r="AR17" s="42">
        <f t="shared" si="9"/>
        <v>6.2863767525579814E-4</v>
      </c>
      <c r="AS17" s="297">
        <v>380396.08</v>
      </c>
      <c r="AT17" s="298">
        <v>278737.90000000002</v>
      </c>
      <c r="AU17" s="298">
        <v>421155.81</v>
      </c>
      <c r="AV17" s="298">
        <v>103312.1</v>
      </c>
      <c r="AW17" s="298">
        <v>250523.4</v>
      </c>
      <c r="AX17" s="131">
        <f t="shared" si="13"/>
        <v>1.4249182815952826</v>
      </c>
      <c r="AY17" s="41">
        <f t="shared" si="14"/>
        <v>147211.29999999999</v>
      </c>
      <c r="AZ17" s="131">
        <f t="shared" si="15"/>
        <v>-0.34141434895964229</v>
      </c>
      <c r="BA17" s="41">
        <f t="shared" si="16"/>
        <v>-129872.68000000002</v>
      </c>
      <c r="BB17" s="42">
        <f t="shared" si="17"/>
        <v>7.358880063917403E-4</v>
      </c>
    </row>
    <row r="18" spans="2:54" ht="6" customHeight="1" x14ac:dyDescent="0.25">
      <c r="B18" s="44"/>
      <c r="C18" s="45"/>
      <c r="D18" s="45"/>
      <c r="E18" s="45"/>
      <c r="F18" s="45"/>
      <c r="G18" s="46"/>
      <c r="H18" s="45"/>
      <c r="I18" s="47"/>
      <c r="J18" s="45"/>
      <c r="K18" s="45"/>
      <c r="L18" s="45"/>
      <c r="M18" s="45"/>
      <c r="N18" s="47"/>
      <c r="O18" s="47"/>
      <c r="P18" s="47"/>
      <c r="R18" s="44"/>
      <c r="S18" s="45"/>
      <c r="T18" s="45"/>
      <c r="U18" s="45"/>
      <c r="V18" s="45"/>
      <c r="W18" s="46"/>
      <c r="X18" s="45"/>
      <c r="Y18" s="47"/>
      <c r="Z18" s="45"/>
      <c r="AA18" s="45"/>
      <c r="AB18" s="45"/>
      <c r="AC18" s="45"/>
      <c r="AD18" s="47"/>
      <c r="AE18" s="47"/>
      <c r="AF18" s="47"/>
      <c r="AH18" s="44"/>
      <c r="AI18" s="44"/>
      <c r="AJ18" s="44"/>
      <c r="AK18" s="44"/>
      <c r="AL18" s="45"/>
      <c r="AM18" s="46"/>
      <c r="AN18" s="47"/>
      <c r="AO18" s="47"/>
      <c r="AP18" s="45"/>
      <c r="AQ18" s="45"/>
      <c r="AR18" s="47"/>
      <c r="AS18" s="45"/>
      <c r="AT18" s="45"/>
      <c r="AU18" s="45"/>
      <c r="AV18" s="45"/>
      <c r="AW18" s="47"/>
      <c r="AX18" s="47"/>
      <c r="AY18" s="47"/>
      <c r="AZ18" s="47"/>
      <c r="BA18" s="48"/>
      <c r="BB18" s="47"/>
    </row>
    <row r="19" spans="2:54" x14ac:dyDescent="0.25">
      <c r="B19" s="49" t="s">
        <v>108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R19" s="49" t="s">
        <v>108</v>
      </c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H19" s="49" t="s">
        <v>108</v>
      </c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ht="21.95" customHeight="1" x14ac:dyDescent="0.25">
      <c r="B20" s="358" t="s">
        <v>505</v>
      </c>
      <c r="C20" s="358"/>
      <c r="D20" s="358"/>
      <c r="E20" s="358"/>
      <c r="F20" s="358"/>
      <c r="G20" s="358"/>
      <c r="H20" s="358"/>
      <c r="I20" s="358"/>
      <c r="J20" s="358"/>
      <c r="K20" s="358"/>
      <c r="L20" s="358"/>
      <c r="M20" s="358"/>
      <c r="N20" s="358"/>
      <c r="O20" s="358"/>
      <c r="P20" s="358"/>
      <c r="R20" s="358" t="s">
        <v>506</v>
      </c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H20" s="361" t="s">
        <v>507</v>
      </c>
      <c r="AI20" s="361"/>
      <c r="AJ20" s="361"/>
      <c r="AK20" s="361"/>
      <c r="AL20" s="361"/>
      <c r="AM20" s="361"/>
      <c r="AN20" s="361"/>
      <c r="AO20" s="361"/>
      <c r="AP20" s="361"/>
      <c r="AQ20" s="361"/>
      <c r="AR20" s="361"/>
      <c r="AS20" s="361"/>
      <c r="AT20" s="361"/>
      <c r="AU20" s="361"/>
      <c r="AV20" s="361"/>
      <c r="AW20" s="361"/>
      <c r="AX20" s="361"/>
      <c r="AY20" s="361"/>
      <c r="AZ20" s="361"/>
      <c r="BA20" s="361"/>
      <c r="BB20" s="361"/>
    </row>
    <row r="21" spans="2:54" ht="10.35" customHeight="1" x14ac:dyDescent="0.25">
      <c r="B21" s="358" t="s">
        <v>508</v>
      </c>
      <c r="C21" s="358"/>
      <c r="D21" s="358"/>
      <c r="E21" s="358"/>
      <c r="F21" s="358"/>
      <c r="G21" s="358"/>
      <c r="H21" s="358"/>
      <c r="I21" s="358"/>
      <c r="J21" s="358"/>
      <c r="K21" s="358"/>
      <c r="L21" s="358"/>
      <c r="M21" s="358"/>
      <c r="N21" s="358"/>
      <c r="O21" s="358"/>
      <c r="P21" s="358"/>
      <c r="R21" s="359" t="s">
        <v>509</v>
      </c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P21" s="141"/>
      <c r="AQ21" s="141"/>
      <c r="AW21" s="41">
        <f>AW11/N11</f>
        <v>1119944.8602885979</v>
      </c>
    </row>
    <row r="22" spans="2:54" x14ac:dyDescent="0.25"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</row>
    <row r="26" spans="2:54" ht="50.25" customHeight="1" thickBot="1" x14ac:dyDescent="0.3">
      <c r="B26" s="322" t="s">
        <v>502</v>
      </c>
      <c r="C26" s="322"/>
      <c r="D26" s="322"/>
      <c r="E26" s="322"/>
      <c r="F26" s="322"/>
      <c r="G26" s="322"/>
      <c r="H26" s="322"/>
      <c r="I26" s="322"/>
      <c r="K26" s="322" t="s">
        <v>503</v>
      </c>
      <c r="L26" s="322"/>
      <c r="M26" s="322"/>
      <c r="N26" s="322"/>
      <c r="O26" s="322"/>
      <c r="P26" s="322"/>
      <c r="Q26" s="322"/>
      <c r="R26" s="322"/>
      <c r="T26" s="322" t="s">
        <v>504</v>
      </c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</row>
    <row r="27" spans="2:54" ht="6" customHeight="1" thickBot="1" x14ac:dyDescent="0.3">
      <c r="B27" s="53"/>
      <c r="C27" s="53"/>
      <c r="D27" s="53"/>
      <c r="E27" s="53"/>
      <c r="F27" s="53"/>
      <c r="G27" s="53"/>
      <c r="H27" s="53"/>
      <c r="I27" s="15"/>
      <c r="K27" s="53"/>
      <c r="L27" s="53"/>
      <c r="M27" s="53"/>
      <c r="N27" s="53"/>
      <c r="O27" s="53"/>
      <c r="P27" s="53"/>
      <c r="Q27" s="53"/>
      <c r="R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2:54" ht="15.75" thickBot="1" x14ac:dyDescent="0.3">
      <c r="B28" s="16"/>
      <c r="C28" s="225">
        <v>2018</v>
      </c>
      <c r="D28" s="225">
        <v>2019</v>
      </c>
      <c r="E28" s="225">
        <v>2020</v>
      </c>
      <c r="F28" s="225">
        <v>2021</v>
      </c>
      <c r="G28" s="225">
        <v>2022</v>
      </c>
      <c r="H28" s="56" t="str">
        <f>CONCATENATE("var. ",RIGHT(G28,2),"/",RIGHT(F28,2))</f>
        <v>var. 22/21</v>
      </c>
      <c r="I28" s="284" t="str">
        <f>CONCATENATE("var. ",RIGHT(G28,2),"/",RIGHT(D28,2))</f>
        <v>var. 22/19</v>
      </c>
      <c r="K28" s="16"/>
      <c r="L28" s="225">
        <v>2018</v>
      </c>
      <c r="M28" s="225">
        <v>2019</v>
      </c>
      <c r="N28" s="225">
        <v>2020</v>
      </c>
      <c r="O28" s="225">
        <v>2021</v>
      </c>
      <c r="P28" s="225">
        <v>2022</v>
      </c>
      <c r="Q28" s="56" t="str">
        <f>CONCATENATE("var. ",RIGHT(P28,2),"/",RIGHT(O28,2))</f>
        <v>var. 22/21</v>
      </c>
      <c r="R28" s="284" t="str">
        <f>CONCATENATE("var. ",RIGHT(P28,2),"/",RIGHT(M28,2))</f>
        <v>var. 22/19</v>
      </c>
      <c r="T28" s="16"/>
      <c r="U28" s="225">
        <v>2018</v>
      </c>
      <c r="V28" s="225">
        <v>2019</v>
      </c>
      <c r="W28" s="225">
        <v>2020</v>
      </c>
      <c r="X28" s="225">
        <v>2021</v>
      </c>
      <c r="Y28" s="225">
        <v>2022</v>
      </c>
      <c r="Z28" s="56" t="str">
        <f>CONCATENATE("var. ",RIGHT(Y28,2),"/",RIGHT(X28,2))</f>
        <v>var. 22/21</v>
      </c>
      <c r="AA28" s="284" t="str">
        <f>CONCATENATE("dif. ",RIGHT(Y28,2),"/",RIGHT(X28,2))</f>
        <v>dif. 22/21</v>
      </c>
      <c r="AB28" s="284" t="str">
        <f>CONCATENATE("var. ",RIGHT(Y28,2),"/",RIGHT(V28,2))</f>
        <v>var. 22/19</v>
      </c>
      <c r="AC28" s="284" t="str">
        <f>CONCATENATE("dif. ",RIGHT(Y28,2),"/",RIGHT(V28,2))</f>
        <v>dif. 22/19</v>
      </c>
      <c r="AD28" s="286" t="str">
        <f>CONCATENATE("cuota ",RIGHT(Y28,2))</f>
        <v>cuota 22</v>
      </c>
    </row>
    <row r="29" spans="2:54" ht="15.75" x14ac:dyDescent="0.25">
      <c r="B29" s="311" t="s">
        <v>98</v>
      </c>
      <c r="C29" s="312">
        <v>83.02</v>
      </c>
      <c r="D29" s="313">
        <v>85.17</v>
      </c>
      <c r="E29" s="313">
        <v>88.44</v>
      </c>
      <c r="F29" s="314">
        <v>46.54162636938792</v>
      </c>
      <c r="G29" s="313">
        <v>102.49999999999999</v>
      </c>
      <c r="H29" s="315">
        <f>G29/F29-1</f>
        <v>1.2023295702321626</v>
      </c>
      <c r="I29" s="315">
        <f>G29/D29-1</f>
        <v>0.20347540213690252</v>
      </c>
      <c r="J29" s="316"/>
      <c r="K29" s="311" t="s">
        <v>98</v>
      </c>
      <c r="L29" s="312">
        <v>66.760000000000005</v>
      </c>
      <c r="M29" s="314">
        <v>65.959999999999994</v>
      </c>
      <c r="N29" s="314">
        <v>43.98</v>
      </c>
      <c r="O29" s="314">
        <v>52.13</v>
      </c>
      <c r="P29" s="314">
        <v>77.19</v>
      </c>
      <c r="Q29" s="315">
        <f t="shared" ref="Q29:Q38" si="18">P29/O29-1</f>
        <v>0.48072127373873008</v>
      </c>
      <c r="R29" s="315">
        <f t="shared" ref="R29:R38" si="19">P29/L29-1</f>
        <v>0.15623127621330135</v>
      </c>
      <c r="T29" s="311" t="s">
        <v>98</v>
      </c>
      <c r="U29" s="317">
        <v>3954449759.5999999</v>
      </c>
      <c r="V29" s="318">
        <v>3924349316.6999998</v>
      </c>
      <c r="W29" s="318">
        <v>1270677585.5</v>
      </c>
      <c r="X29" s="318">
        <v>1886366849.7</v>
      </c>
      <c r="Y29" s="318">
        <v>4154401493.4000001</v>
      </c>
      <c r="Z29" s="156">
        <f>Y29/X29-1</f>
        <v>1.202329570232163</v>
      </c>
      <c r="AA29" s="155">
        <f>Y29-X29</f>
        <v>2268034643.6999998</v>
      </c>
      <c r="AB29" s="156">
        <f>Y29/V29-1</f>
        <v>5.8621737805301111E-2</v>
      </c>
      <c r="AC29" s="155">
        <f>Y29-V29</f>
        <v>230052176.70000029</v>
      </c>
      <c r="AD29" s="157">
        <f>Y29/Y$29</f>
        <v>1</v>
      </c>
    </row>
    <row r="30" spans="2:54" ht="15.75" hidden="1" customHeight="1" x14ac:dyDescent="0.25">
      <c r="B30" s="32" t="s">
        <v>99</v>
      </c>
      <c r="C30" s="290">
        <v>94.7668942264783</v>
      </c>
      <c r="D30" s="291">
        <v>94.7668942264783</v>
      </c>
      <c r="E30" s="291">
        <v>94.7668942264783</v>
      </c>
      <c r="F30" s="291">
        <v>94.7668942264783</v>
      </c>
      <c r="G30" s="291">
        <v>94.7668942264783</v>
      </c>
      <c r="H30" s="34">
        <f t="shared" ref="H30:H31" si="20">G30/F30-1</f>
        <v>0</v>
      </c>
      <c r="I30" s="34">
        <f t="shared" ref="I30:I38" si="21">G30/D30-1</f>
        <v>0</v>
      </c>
      <c r="K30" s="32" t="s">
        <v>99</v>
      </c>
      <c r="L30" s="290">
        <v>74.898926601021003</v>
      </c>
      <c r="M30" s="291">
        <v>74.898926601021003</v>
      </c>
      <c r="N30" s="291">
        <v>74.898926601021003</v>
      </c>
      <c r="O30" s="291">
        <v>74.898926601021003</v>
      </c>
      <c r="P30" s="291">
        <v>74.898926601021003</v>
      </c>
      <c r="Q30" s="34">
        <f t="shared" si="18"/>
        <v>0</v>
      </c>
      <c r="R30" s="34">
        <f t="shared" si="19"/>
        <v>0</v>
      </c>
      <c r="T30" s="32" t="s">
        <v>99</v>
      </c>
      <c r="U30" s="160">
        <v>3135709008.4700003</v>
      </c>
      <c r="V30" s="33">
        <v>3135709008.4700003</v>
      </c>
      <c r="W30" s="33">
        <v>3135709008.4700003</v>
      </c>
      <c r="X30" s="33">
        <v>3135709008.4700003</v>
      </c>
      <c r="Y30" s="33">
        <v>3135709008.4700003</v>
      </c>
      <c r="Z30" s="34">
        <f t="shared" ref="Z30:Z38" si="22">Y30/X30-1</f>
        <v>0</v>
      </c>
      <c r="AA30" s="33">
        <v>568822925.02000022</v>
      </c>
      <c r="AB30" s="34">
        <v>-0.48700612608984384</v>
      </c>
      <c r="AC30" s="33">
        <v>-1527109496.7600002</v>
      </c>
      <c r="AD30" s="34">
        <f>Y30/AM$8</f>
        <v>1.0083531591762689</v>
      </c>
    </row>
    <row r="31" spans="2:54" ht="15.75" hidden="1" customHeight="1" x14ac:dyDescent="0.25">
      <c r="B31" s="32" t="s">
        <v>100</v>
      </c>
      <c r="C31" s="290">
        <v>60.412313639852904</v>
      </c>
      <c r="D31" s="291">
        <v>60.412313639852904</v>
      </c>
      <c r="E31" s="291">
        <v>60.412313639852904</v>
      </c>
      <c r="F31" s="291">
        <v>60.412313639852904</v>
      </c>
      <c r="G31" s="291">
        <v>60.412313639852904</v>
      </c>
      <c r="H31" s="34">
        <f t="shared" si="20"/>
        <v>0</v>
      </c>
      <c r="I31" s="34">
        <f t="shared" si="21"/>
        <v>0</v>
      </c>
      <c r="K31" s="32" t="s">
        <v>100</v>
      </c>
      <c r="L31" s="290">
        <v>42.187357942637114</v>
      </c>
      <c r="M31" s="291">
        <v>42.187357942637114</v>
      </c>
      <c r="N31" s="291">
        <v>42.187357942637114</v>
      </c>
      <c r="O31" s="291">
        <v>42.187357942637114</v>
      </c>
      <c r="P31" s="291">
        <v>42.187357942637114</v>
      </c>
      <c r="Q31" s="34">
        <f t="shared" si="18"/>
        <v>0</v>
      </c>
      <c r="R31" s="34">
        <f t="shared" si="19"/>
        <v>0</v>
      </c>
      <c r="T31" s="32" t="s">
        <v>100</v>
      </c>
      <c r="U31" s="160">
        <v>869950052.11999989</v>
      </c>
      <c r="V31" s="33">
        <v>869950052.11999989</v>
      </c>
      <c r="W31" s="33">
        <v>869950052.11999989</v>
      </c>
      <c r="X31" s="33">
        <v>869950052.11999989</v>
      </c>
      <c r="Y31" s="33">
        <v>869950052.11999989</v>
      </c>
      <c r="Z31" s="34">
        <f t="shared" si="22"/>
        <v>0</v>
      </c>
      <c r="AA31" s="33">
        <v>-9140231.8899999559</v>
      </c>
      <c r="AB31" s="34">
        <v>-0.6932520339993149</v>
      </c>
      <c r="AC31" s="33">
        <v>-603094643.1099999</v>
      </c>
      <c r="AD31" s="34">
        <f>Y31/AM$8</f>
        <v>0.27975072974286608</v>
      </c>
    </row>
    <row r="32" spans="2:54" x14ac:dyDescent="0.25">
      <c r="B32" s="4" t="s">
        <v>101</v>
      </c>
      <c r="C32" s="295">
        <v>87.32</v>
      </c>
      <c r="D32" s="296">
        <v>87.94</v>
      </c>
      <c r="E32" s="296">
        <v>95.05</v>
      </c>
      <c r="F32" s="296">
        <v>45.039773475480196</v>
      </c>
      <c r="G32" s="296">
        <v>105.63</v>
      </c>
      <c r="H32" s="131">
        <f>G32/F32-1</f>
        <v>1.3452604631216745</v>
      </c>
      <c r="I32" s="131">
        <f t="shared" si="21"/>
        <v>0.2011598817375484</v>
      </c>
      <c r="K32" s="4" t="s">
        <v>101</v>
      </c>
      <c r="L32" s="295">
        <v>71</v>
      </c>
      <c r="M32" s="296">
        <v>70.459999999999994</v>
      </c>
      <c r="N32" s="296">
        <v>47.83</v>
      </c>
      <c r="O32" s="296">
        <v>53</v>
      </c>
      <c r="P32" s="296">
        <v>80.58</v>
      </c>
      <c r="Q32" s="131">
        <f t="shared" si="18"/>
        <v>0.52037735849056599</v>
      </c>
      <c r="R32" s="131">
        <f t="shared" si="19"/>
        <v>0.13492957746478873</v>
      </c>
      <c r="T32" s="4" t="s">
        <v>101</v>
      </c>
      <c r="U32" s="165">
        <v>1426391157.3</v>
      </c>
      <c r="V32" s="41">
        <v>1422023576.4000001</v>
      </c>
      <c r="W32" s="41">
        <v>477122731.20999998</v>
      </c>
      <c r="X32" s="41">
        <v>651901800.17999995</v>
      </c>
      <c r="Y32" s="41">
        <v>1528879517.8</v>
      </c>
      <c r="Z32" s="131">
        <f t="shared" si="22"/>
        <v>1.3452604631216745</v>
      </c>
      <c r="AA32" s="41">
        <f t="shared" ref="AA32:AA38" si="23">Y32-X32</f>
        <v>876977717.62</v>
      </c>
      <c r="AB32" s="131">
        <f t="shared" ref="AB32:AB38" si="24">Y32/V32-1</f>
        <v>7.5143579314287168E-2</v>
      </c>
      <c r="AC32" s="41">
        <f t="shared" ref="AC32:AC38" si="25">Y32-V32</f>
        <v>106855941.39999986</v>
      </c>
      <c r="AD32" s="42">
        <f t="shared" ref="AD32:AD38" si="26">Y32/Y$29</f>
        <v>0.36801438672427178</v>
      </c>
    </row>
    <row r="33" spans="2:30" x14ac:dyDescent="0.25">
      <c r="B33" s="4" t="s">
        <v>102</v>
      </c>
      <c r="C33" s="295">
        <v>82.39</v>
      </c>
      <c r="D33" s="296">
        <v>86.42</v>
      </c>
      <c r="E33" s="296">
        <v>90.28</v>
      </c>
      <c r="F33" s="296">
        <v>52.1898059561602</v>
      </c>
      <c r="G33" s="296">
        <v>108.16</v>
      </c>
      <c r="H33" s="131">
        <f t="shared" ref="H33:H38" si="27">G33/F33-1</f>
        <v>1.0724353735067562</v>
      </c>
      <c r="I33" s="131">
        <f t="shared" si="21"/>
        <v>0.25156213839389019</v>
      </c>
      <c r="K33" s="4" t="s">
        <v>102</v>
      </c>
      <c r="L33" s="295">
        <v>65.42</v>
      </c>
      <c r="M33" s="296">
        <v>66.7</v>
      </c>
      <c r="N33" s="296">
        <v>47.59</v>
      </c>
      <c r="O33" s="296">
        <v>56.149999999999991</v>
      </c>
      <c r="P33" s="296">
        <v>80.7</v>
      </c>
      <c r="Q33" s="131">
        <f t="shared" si="18"/>
        <v>0.43722172751558364</v>
      </c>
      <c r="R33" s="131">
        <f t="shared" si="19"/>
        <v>0.23356771629471118</v>
      </c>
      <c r="T33" s="4" t="s">
        <v>102</v>
      </c>
      <c r="U33" s="165">
        <v>1193891012.8</v>
      </c>
      <c r="V33" s="41">
        <v>1205033455.9000001</v>
      </c>
      <c r="W33" s="41">
        <v>394957875.94</v>
      </c>
      <c r="X33" s="41">
        <v>583896779.88</v>
      </c>
      <c r="Y33" s="41">
        <v>1210088341.0999999</v>
      </c>
      <c r="Z33" s="131">
        <f t="shared" si="22"/>
        <v>1.0724353735067562</v>
      </c>
      <c r="AA33" s="41">
        <f t="shared" si="23"/>
        <v>626191561.21999991</v>
      </c>
      <c r="AB33" s="131">
        <f t="shared" si="24"/>
        <v>4.194809011526246E-3</v>
      </c>
      <c r="AC33" s="41">
        <f t="shared" si="25"/>
        <v>5054885.1999998093</v>
      </c>
      <c r="AD33" s="42">
        <f t="shared" si="26"/>
        <v>0.29127862172744706</v>
      </c>
    </row>
    <row r="34" spans="2:30" x14ac:dyDescent="0.25">
      <c r="B34" s="4" t="s">
        <v>103</v>
      </c>
      <c r="C34" s="295">
        <v>79.22</v>
      </c>
      <c r="D34" s="296">
        <v>82.75</v>
      </c>
      <c r="E34" s="296">
        <v>80.959999999999994</v>
      </c>
      <c r="F34" s="296">
        <v>38.650692911800135</v>
      </c>
      <c r="G34" s="296">
        <v>99.1</v>
      </c>
      <c r="H34" s="131">
        <f t="shared" si="27"/>
        <v>1.5639902556506189</v>
      </c>
      <c r="I34" s="131">
        <f t="shared" si="21"/>
        <v>0.19758308157099691</v>
      </c>
      <c r="K34" s="4" t="s">
        <v>103</v>
      </c>
      <c r="L34" s="295">
        <v>65.58</v>
      </c>
      <c r="M34" s="296">
        <v>67.37</v>
      </c>
      <c r="N34" s="296">
        <v>37.68</v>
      </c>
      <c r="O34" s="296">
        <v>46.37</v>
      </c>
      <c r="P34" s="296">
        <v>79.63</v>
      </c>
      <c r="Q34" s="131">
        <f t="shared" si="18"/>
        <v>0.71727409963338373</v>
      </c>
      <c r="R34" s="131">
        <f t="shared" si="19"/>
        <v>0.21424214699603539</v>
      </c>
      <c r="T34" s="4" t="s">
        <v>103</v>
      </c>
      <c r="U34" s="165">
        <v>646122940.78999996</v>
      </c>
      <c r="V34" s="41">
        <v>660027237.41999996</v>
      </c>
      <c r="W34" s="41">
        <v>188229560.69</v>
      </c>
      <c r="X34" s="41">
        <v>286824678.67000002</v>
      </c>
      <c r="Y34" s="41">
        <v>735415681.19000006</v>
      </c>
      <c r="Z34" s="131">
        <f t="shared" si="22"/>
        <v>1.5639902556506193</v>
      </c>
      <c r="AA34" s="41">
        <f t="shared" si="23"/>
        <v>448591002.52000004</v>
      </c>
      <c r="AB34" s="131">
        <f t="shared" si="24"/>
        <v>0.11422020107031972</v>
      </c>
      <c r="AC34" s="41">
        <f t="shared" si="25"/>
        <v>75388443.7700001</v>
      </c>
      <c r="AD34" s="42">
        <f t="shared" si="26"/>
        <v>0.17702084941918533</v>
      </c>
    </row>
    <row r="35" spans="2:30" x14ac:dyDescent="0.25">
      <c r="B35" s="4" t="s">
        <v>104</v>
      </c>
      <c r="C35" s="295">
        <v>83.95</v>
      </c>
      <c r="D35" s="296">
        <v>83.93</v>
      </c>
      <c r="E35" s="296">
        <v>82.86</v>
      </c>
      <c r="F35" s="296">
        <v>49.438549898936685</v>
      </c>
      <c r="G35" s="296">
        <v>93.35</v>
      </c>
      <c r="H35" s="131">
        <f t="shared" si="27"/>
        <v>0.88820263116187692</v>
      </c>
      <c r="I35" s="131">
        <f t="shared" si="21"/>
        <v>0.11223638746574505</v>
      </c>
      <c r="K35" s="4" t="s">
        <v>104</v>
      </c>
      <c r="L35" s="295">
        <v>68.25</v>
      </c>
      <c r="M35" s="296">
        <v>59.849999999999994</v>
      </c>
      <c r="N35" s="296">
        <v>38.82</v>
      </c>
      <c r="O35" s="296">
        <v>53.51</v>
      </c>
      <c r="P35" s="296">
        <v>66.81</v>
      </c>
      <c r="Q35" s="131">
        <f t="shared" si="18"/>
        <v>0.24855167258456379</v>
      </c>
      <c r="R35" s="131">
        <f t="shared" si="19"/>
        <v>-2.1098901098901113E-2</v>
      </c>
      <c r="T35" s="4" t="s">
        <v>104</v>
      </c>
      <c r="U35" s="165">
        <v>610974103.97000003</v>
      </c>
      <c r="V35" s="41">
        <v>557029292.49000001</v>
      </c>
      <c r="W35" s="41">
        <v>179272341.63999999</v>
      </c>
      <c r="X35" s="41">
        <v>325237749.75999999</v>
      </c>
      <c r="Y35" s="41">
        <v>614114774.85000002</v>
      </c>
      <c r="Z35" s="131">
        <f t="shared" si="22"/>
        <v>0.8882026311618767</v>
      </c>
      <c r="AA35" s="41">
        <f t="shared" si="23"/>
        <v>288877025.09000003</v>
      </c>
      <c r="AB35" s="131">
        <f t="shared" si="24"/>
        <v>0.10248201150215963</v>
      </c>
      <c r="AC35" s="41">
        <f t="shared" si="25"/>
        <v>57085482.360000014</v>
      </c>
      <c r="AD35" s="42">
        <f t="shared" si="26"/>
        <v>0.14782268296062134</v>
      </c>
    </row>
    <row r="36" spans="2:30" x14ac:dyDescent="0.25">
      <c r="B36" s="4" t="s">
        <v>105</v>
      </c>
      <c r="C36" s="295">
        <v>45.99</v>
      </c>
      <c r="D36" s="296">
        <v>52.22</v>
      </c>
      <c r="E36" s="296">
        <v>57.33</v>
      </c>
      <c r="F36" s="296">
        <v>37.117267405569166</v>
      </c>
      <c r="G36" s="296">
        <v>69.67</v>
      </c>
      <c r="H36" s="131">
        <f t="shared" si="27"/>
        <v>0.87702395326511962</v>
      </c>
      <c r="I36" s="131">
        <f t="shared" si="21"/>
        <v>0.33416315587897372</v>
      </c>
      <c r="K36" s="4" t="s">
        <v>105</v>
      </c>
      <c r="L36" s="295">
        <v>33.450000000000003</v>
      </c>
      <c r="M36" s="296">
        <v>36.270000000000003</v>
      </c>
      <c r="N36" s="296">
        <v>30.51</v>
      </c>
      <c r="O36" s="296">
        <v>27.69</v>
      </c>
      <c r="P36" s="296">
        <v>40.93</v>
      </c>
      <c r="Q36" s="131">
        <f t="shared" si="18"/>
        <v>0.47815095702419641</v>
      </c>
      <c r="R36" s="131">
        <f t="shared" si="19"/>
        <v>0.22361733931240657</v>
      </c>
      <c r="T36" s="4" t="s">
        <v>105</v>
      </c>
      <c r="U36" s="165">
        <v>37662744.909999996</v>
      </c>
      <c r="V36" s="41">
        <v>42688168.149999999</v>
      </c>
      <c r="W36" s="41">
        <v>14763426.16</v>
      </c>
      <c r="X36" s="41">
        <v>17060360.579999998</v>
      </c>
      <c r="Y36" s="41">
        <v>32022705.460000001</v>
      </c>
      <c r="Z36" s="131">
        <f t="shared" si="22"/>
        <v>0.87702395326511939</v>
      </c>
      <c r="AA36" s="41">
        <f t="shared" si="23"/>
        <v>14962344.880000003</v>
      </c>
      <c r="AB36" s="131">
        <f t="shared" si="24"/>
        <v>-0.2498458742132742</v>
      </c>
      <c r="AC36" s="41">
        <f t="shared" si="25"/>
        <v>-10665462.689999998</v>
      </c>
      <c r="AD36" s="42">
        <f t="shared" si="26"/>
        <v>7.7081393098076146E-3</v>
      </c>
    </row>
    <row r="37" spans="2:30" x14ac:dyDescent="0.25">
      <c r="B37" s="4" t="s">
        <v>106</v>
      </c>
      <c r="C37" s="295">
        <v>72.94</v>
      </c>
      <c r="D37" s="296">
        <v>71.7</v>
      </c>
      <c r="E37" s="296">
        <v>73.239999999999995</v>
      </c>
      <c r="F37" s="296">
        <v>51.593639720163758</v>
      </c>
      <c r="G37" s="296">
        <v>83.79</v>
      </c>
      <c r="H37" s="131">
        <f t="shared" si="27"/>
        <v>0.62403739016019277</v>
      </c>
      <c r="I37" s="131">
        <f t="shared" si="21"/>
        <v>0.16861924686192475</v>
      </c>
      <c r="K37" s="4" t="s">
        <v>106</v>
      </c>
      <c r="L37" s="295">
        <v>42.55</v>
      </c>
      <c r="M37" s="296">
        <v>40.32</v>
      </c>
      <c r="N37" s="296">
        <v>31.77</v>
      </c>
      <c r="O37" s="296">
        <v>35.72</v>
      </c>
      <c r="P37" s="296">
        <v>56.42</v>
      </c>
      <c r="Q37" s="131">
        <f t="shared" si="18"/>
        <v>0.57950727883538633</v>
      </c>
      <c r="R37" s="131">
        <f t="shared" si="19"/>
        <v>0.32596944770857816</v>
      </c>
      <c r="T37" s="4" t="s">
        <v>106</v>
      </c>
      <c r="U37" s="165">
        <v>36578670.460000001</v>
      </c>
      <c r="V37" s="41">
        <v>34813991.579999998</v>
      </c>
      <c r="W37" s="41">
        <v>14747865.210000001</v>
      </c>
      <c r="X37" s="41">
        <v>18703038.350000001</v>
      </c>
      <c r="Y37" s="41">
        <v>30374433.59</v>
      </c>
      <c r="Z37" s="131">
        <f t="shared" si="22"/>
        <v>0.62403739016019277</v>
      </c>
      <c r="AA37" s="41">
        <f t="shared" si="23"/>
        <v>11671395.239999998</v>
      </c>
      <c r="AB37" s="131">
        <f t="shared" si="24"/>
        <v>-0.12752223426601972</v>
      </c>
      <c r="AC37" s="41">
        <f t="shared" si="25"/>
        <v>-4439557.9899999984</v>
      </c>
      <c r="AD37" s="42">
        <f t="shared" si="26"/>
        <v>7.3113861619429777E-3</v>
      </c>
    </row>
    <row r="38" spans="2:30" x14ac:dyDescent="0.25">
      <c r="B38" s="4" t="s">
        <v>107</v>
      </c>
      <c r="C38" s="295">
        <v>56</v>
      </c>
      <c r="D38" s="296">
        <v>58.46</v>
      </c>
      <c r="E38" s="296">
        <v>61.51</v>
      </c>
      <c r="F38" s="296">
        <v>55.857273870704866</v>
      </c>
      <c r="G38" s="296">
        <v>71.41</v>
      </c>
      <c r="H38" s="131">
        <f t="shared" si="27"/>
        <v>0.27843689910996483</v>
      </c>
      <c r="I38" s="131">
        <f t="shared" si="21"/>
        <v>0.221518987341772</v>
      </c>
      <c r="K38" s="4" t="s">
        <v>107</v>
      </c>
      <c r="L38" s="295">
        <v>27.49</v>
      </c>
      <c r="M38" s="296">
        <v>26.64</v>
      </c>
      <c r="N38" s="296">
        <v>28.81</v>
      </c>
      <c r="O38" s="296">
        <v>33.770000000000003</v>
      </c>
      <c r="P38" s="296">
        <v>32.96</v>
      </c>
      <c r="Q38" s="131">
        <f t="shared" si="18"/>
        <v>-2.3985786200769965E-2</v>
      </c>
      <c r="R38" s="131">
        <f t="shared" si="19"/>
        <v>0.1989814477991998</v>
      </c>
      <c r="T38" s="4" t="s">
        <v>107</v>
      </c>
      <c r="U38" s="165">
        <v>2829129.34</v>
      </c>
      <c r="V38" s="41">
        <v>2733594.78</v>
      </c>
      <c r="W38" s="41">
        <v>1583784.69</v>
      </c>
      <c r="X38" s="41">
        <v>2742442.3</v>
      </c>
      <c r="Y38" s="41">
        <v>3506039.43</v>
      </c>
      <c r="Z38" s="131">
        <f t="shared" si="22"/>
        <v>0.27843689910996505</v>
      </c>
      <c r="AA38" s="41">
        <f t="shared" si="23"/>
        <v>763597.13000000035</v>
      </c>
      <c r="AB38" s="131">
        <f t="shared" si="24"/>
        <v>0.28257467260747426</v>
      </c>
      <c r="AC38" s="41">
        <f t="shared" si="25"/>
        <v>772444.65000000037</v>
      </c>
      <c r="AD38" s="42">
        <f t="shared" si="26"/>
        <v>8.4393370153798628E-4</v>
      </c>
    </row>
    <row r="39" spans="2:30" x14ac:dyDescent="0.25">
      <c r="B39" s="44"/>
      <c r="C39" s="45"/>
      <c r="D39" s="45"/>
      <c r="E39" s="45"/>
      <c r="F39" s="45"/>
      <c r="G39" s="46"/>
      <c r="H39" s="45"/>
      <c r="I39" s="47"/>
      <c r="K39" s="44"/>
      <c r="L39" s="45"/>
      <c r="M39" s="45"/>
      <c r="N39" s="45"/>
      <c r="O39" s="45"/>
      <c r="P39" s="46"/>
      <c r="Q39" s="45"/>
      <c r="R39" s="47"/>
      <c r="T39" s="44"/>
      <c r="U39" s="44"/>
      <c r="V39" s="44"/>
      <c r="W39" s="44"/>
      <c r="X39" s="45"/>
      <c r="Y39" s="46"/>
      <c r="Z39" s="47"/>
      <c r="AA39" s="47"/>
      <c r="AB39" s="45"/>
      <c r="AC39" s="45"/>
      <c r="AD39" s="47"/>
    </row>
    <row r="40" spans="2:30" x14ac:dyDescent="0.25">
      <c r="B40" s="360" t="s">
        <v>108</v>
      </c>
      <c r="C40" s="360"/>
      <c r="D40" s="360"/>
      <c r="E40" s="360"/>
      <c r="F40" s="360"/>
      <c r="G40" s="360"/>
      <c r="H40" s="360"/>
      <c r="I40" s="360"/>
      <c r="K40" s="360" t="s">
        <v>108</v>
      </c>
      <c r="L40" s="360"/>
      <c r="M40" s="360"/>
      <c r="N40" s="360"/>
      <c r="O40" s="360"/>
      <c r="P40" s="360"/>
      <c r="Q40" s="360"/>
      <c r="R40" s="360"/>
      <c r="T40" s="49" t="s">
        <v>108</v>
      </c>
      <c r="U40" s="49"/>
      <c r="V40" s="49"/>
      <c r="W40" s="49"/>
      <c r="X40" s="49"/>
      <c r="Y40" s="49"/>
      <c r="Z40" s="49"/>
      <c r="AA40" s="49"/>
      <c r="AB40" s="49"/>
      <c r="AC40" s="49"/>
      <c r="AD40" s="49"/>
    </row>
    <row r="41" spans="2:30" ht="39" customHeight="1" x14ac:dyDescent="0.25">
      <c r="B41" s="358" t="s">
        <v>505</v>
      </c>
      <c r="C41" s="358"/>
      <c r="D41" s="358"/>
      <c r="E41" s="358"/>
      <c r="F41" s="358"/>
      <c r="G41" s="358"/>
      <c r="H41" s="358"/>
      <c r="I41" s="358"/>
      <c r="K41" s="358" t="s">
        <v>506</v>
      </c>
      <c r="L41" s="358"/>
      <c r="M41" s="358"/>
      <c r="N41" s="358"/>
      <c r="O41" s="358"/>
      <c r="P41" s="358"/>
      <c r="Q41" s="358"/>
      <c r="R41" s="358"/>
      <c r="T41" s="361" t="s">
        <v>507</v>
      </c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</row>
    <row r="42" spans="2:30" ht="24" customHeight="1" x14ac:dyDescent="0.25">
      <c r="B42" s="358" t="s">
        <v>508</v>
      </c>
      <c r="C42" s="358"/>
      <c r="D42" s="358"/>
      <c r="E42" s="358"/>
      <c r="F42" s="358"/>
      <c r="G42" s="358"/>
      <c r="H42" s="358"/>
      <c r="I42" s="358"/>
      <c r="K42" s="359" t="s">
        <v>509</v>
      </c>
      <c r="L42" s="359"/>
      <c r="M42" s="359"/>
      <c r="N42" s="359"/>
      <c r="O42" s="359"/>
      <c r="P42" s="359"/>
      <c r="Q42" s="359"/>
      <c r="R42" s="359"/>
      <c r="AB42" s="141"/>
      <c r="AC42" s="141"/>
    </row>
  </sheetData>
  <mergeCells count="19">
    <mergeCell ref="B5:P5"/>
    <mergeCell ref="R5:AF5"/>
    <mergeCell ref="AH5:BB5"/>
    <mergeCell ref="B20:P20"/>
    <mergeCell ref="R20:AF20"/>
    <mergeCell ref="AH20:BB20"/>
    <mergeCell ref="B42:I42"/>
    <mergeCell ref="K42:R42"/>
    <mergeCell ref="B21:P21"/>
    <mergeCell ref="R21:AF21"/>
    <mergeCell ref="B22:P22"/>
    <mergeCell ref="B26:I26"/>
    <mergeCell ref="K26:R26"/>
    <mergeCell ref="T26:AD26"/>
    <mergeCell ref="B40:I40"/>
    <mergeCell ref="K40:R40"/>
    <mergeCell ref="B41:I41"/>
    <mergeCell ref="K41:R41"/>
    <mergeCell ref="T41:AD41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E8D48-E955-42A4-980D-44F9FF2030A6}">
  <dimension ref="A4:E22"/>
  <sheetViews>
    <sheetView showGridLines="0" zoomScaleNormal="100" workbookViewId="0">
      <selection activeCell="H29" sqref="H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22" t="s">
        <v>510</v>
      </c>
      <c r="C4" s="322"/>
      <c r="D4" s="322"/>
      <c r="E4" s="1" t="s">
        <v>131</v>
      </c>
    </row>
    <row r="5" spans="1:5" ht="10.5" customHeight="1" thickBot="1" x14ac:dyDescent="0.3">
      <c r="B5" s="135"/>
      <c r="C5" s="136"/>
      <c r="D5" s="135"/>
      <c r="E5" s="1" t="s">
        <v>133</v>
      </c>
    </row>
    <row r="6" spans="1:5" ht="22.5" thickTop="1" thickBot="1" x14ac:dyDescent="0.3">
      <c r="B6" s="137" t="s">
        <v>122</v>
      </c>
      <c r="C6" s="332" t="s">
        <v>511</v>
      </c>
      <c r="D6" s="333"/>
    </row>
    <row r="7" spans="1:5" ht="16.5" thickTop="1" thickBot="1" x14ac:dyDescent="0.3">
      <c r="B7" s="16"/>
      <c r="C7" s="138" t="s">
        <v>264</v>
      </c>
      <c r="D7" s="139" t="s">
        <v>265</v>
      </c>
    </row>
    <row r="8" spans="1:5" x14ac:dyDescent="0.25">
      <c r="A8" s="1" t="s">
        <v>139</v>
      </c>
      <c r="B8" s="142">
        <v>2022</v>
      </c>
      <c r="C8" s="143">
        <v>423208</v>
      </c>
      <c r="D8" s="144">
        <f t="shared" ref="D8:D19" si="0">C8/C9-1</f>
        <v>1.7209552743914225E-2</v>
      </c>
    </row>
    <row r="9" spans="1:5" x14ac:dyDescent="0.25">
      <c r="A9" s="1"/>
      <c r="B9" s="142">
        <v>2021</v>
      </c>
      <c r="C9" s="143">
        <v>416048</v>
      </c>
      <c r="D9" s="144">
        <f t="shared" si="0"/>
        <v>0.99649693601869571</v>
      </c>
    </row>
    <row r="10" spans="1:5" x14ac:dyDescent="0.25">
      <c r="A10" s="1" t="s">
        <v>141</v>
      </c>
      <c r="B10" s="142">
        <v>2020</v>
      </c>
      <c r="C10" s="143">
        <v>208389</v>
      </c>
      <c r="D10" s="144">
        <f t="shared" si="0"/>
        <v>-0.49803926291701794</v>
      </c>
    </row>
    <row r="11" spans="1:5" x14ac:dyDescent="0.25">
      <c r="A11" s="1" t="s">
        <v>143</v>
      </c>
      <c r="B11" s="142">
        <v>2019</v>
      </c>
      <c r="C11" s="143">
        <v>415150</v>
      </c>
      <c r="D11" s="144">
        <f t="shared" si="0"/>
        <v>-1.7294108735584346E-2</v>
      </c>
    </row>
    <row r="12" spans="1:5" x14ac:dyDescent="0.25">
      <c r="A12" s="1" t="s">
        <v>145</v>
      </c>
      <c r="B12" s="142">
        <v>2018</v>
      </c>
      <c r="C12" s="143">
        <v>422456</v>
      </c>
      <c r="D12" s="144">
        <f t="shared" si="0"/>
        <v>6.2397521401052147E-2</v>
      </c>
    </row>
    <row r="13" spans="1:5" x14ac:dyDescent="0.25">
      <c r="A13" s="1" t="s">
        <v>147</v>
      </c>
      <c r="B13" s="142">
        <v>2017</v>
      </c>
      <c r="C13" s="143">
        <v>397644</v>
      </c>
      <c r="D13" s="144">
        <f>C13/C14-1</f>
        <v>-2.4868496879483115E-2</v>
      </c>
    </row>
    <row r="14" spans="1:5" x14ac:dyDescent="0.25">
      <c r="A14" s="1" t="s">
        <v>149</v>
      </c>
      <c r="B14" s="142">
        <v>2016</v>
      </c>
      <c r="C14" s="143">
        <v>407785</v>
      </c>
      <c r="D14" s="144">
        <f>C14/C15-1</f>
        <v>-7.8568587930115008E-2</v>
      </c>
    </row>
    <row r="15" spans="1:5" x14ac:dyDescent="0.25">
      <c r="A15" s="1" t="s">
        <v>151</v>
      </c>
      <c r="B15" s="142">
        <v>2015</v>
      </c>
      <c r="C15" s="143">
        <v>442556</v>
      </c>
      <c r="D15" s="144">
        <f t="shared" si="0"/>
        <v>1.9953998405155104E-2</v>
      </c>
    </row>
    <row r="16" spans="1:5" x14ac:dyDescent="0.25">
      <c r="A16" s="1" t="s">
        <v>153</v>
      </c>
      <c r="B16" s="142">
        <v>2014</v>
      </c>
      <c r="C16" s="143">
        <v>433898</v>
      </c>
      <c r="D16" s="144">
        <f t="shared" si="0"/>
        <v>7.1093908140746231E-2</v>
      </c>
    </row>
    <row r="17" spans="1:4" x14ac:dyDescent="0.25">
      <c r="A17" s="1" t="s">
        <v>155</v>
      </c>
      <c r="B17" s="142">
        <v>2013</v>
      </c>
      <c r="C17" s="143">
        <v>405098</v>
      </c>
      <c r="D17" s="144">
        <f t="shared" si="0"/>
        <v>9.0738237685717316E-2</v>
      </c>
    </row>
    <row r="18" spans="1:4" x14ac:dyDescent="0.25">
      <c r="A18" s="1" t="s">
        <v>157</v>
      </c>
      <c r="B18" s="142">
        <v>2012</v>
      </c>
      <c r="C18" s="143">
        <v>371398</v>
      </c>
      <c r="D18" s="144">
        <f>C18/C19-1</f>
        <v>-0.15924607917707989</v>
      </c>
    </row>
    <row r="19" spans="1:4" x14ac:dyDescent="0.25">
      <c r="A19" s="1" t="s">
        <v>159</v>
      </c>
      <c r="B19" s="142">
        <v>2011</v>
      </c>
      <c r="C19" s="143">
        <v>441744</v>
      </c>
      <c r="D19" s="144">
        <f t="shared" si="0"/>
        <v>-0.18262610488062569</v>
      </c>
    </row>
    <row r="20" spans="1:4" x14ac:dyDescent="0.25">
      <c r="A20" s="1" t="s">
        <v>161</v>
      </c>
      <c r="B20" s="142">
        <v>2010</v>
      </c>
      <c r="C20" s="143">
        <v>540443</v>
      </c>
      <c r="D20" s="144"/>
    </row>
    <row r="21" spans="1:4" ht="6" customHeight="1" x14ac:dyDescent="0.25"/>
    <row r="22" spans="1:4" x14ac:dyDescent="0.25">
      <c r="B22" s="49" t="s">
        <v>108</v>
      </c>
      <c r="C22" s="49"/>
      <c r="D22" s="4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970E-791D-4886-B5F7-B167227A3A3E}">
  <dimension ref="A4:E22"/>
  <sheetViews>
    <sheetView showGridLines="0" zoomScaleNormal="100" workbookViewId="0">
      <selection activeCell="E26" sqref="E26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22" t="s">
        <v>512</v>
      </c>
      <c r="C4" s="322"/>
      <c r="D4" s="322"/>
      <c r="E4" s="1" t="s">
        <v>131</v>
      </c>
    </row>
    <row r="5" spans="1:5" ht="10.5" customHeight="1" thickBot="1" x14ac:dyDescent="0.3">
      <c r="B5" s="135"/>
      <c r="C5" s="136"/>
      <c r="D5" s="135"/>
      <c r="E5" s="1" t="s">
        <v>133</v>
      </c>
    </row>
    <row r="6" spans="1:5" ht="22.5" thickTop="1" thickBot="1" x14ac:dyDescent="0.3">
      <c r="B6" s="137" t="s">
        <v>122</v>
      </c>
      <c r="C6" s="332" t="s">
        <v>511</v>
      </c>
      <c r="D6" s="333"/>
    </row>
    <row r="7" spans="1:5" ht="16.5" thickTop="1" thickBot="1" x14ac:dyDescent="0.3">
      <c r="B7" s="16"/>
      <c r="C7" s="138" t="s">
        <v>513</v>
      </c>
      <c r="D7" s="139" t="s">
        <v>265</v>
      </c>
    </row>
    <row r="8" spans="1:5" x14ac:dyDescent="0.25">
      <c r="A8" s="1" t="s">
        <v>139</v>
      </c>
      <c r="B8" s="142">
        <v>2022</v>
      </c>
      <c r="C8" s="143">
        <v>425397</v>
      </c>
      <c r="D8" s="144">
        <f t="shared" ref="D8:D19" si="0">C8/C9-1</f>
        <v>1.9479041098188432E-2</v>
      </c>
    </row>
    <row r="9" spans="1:5" x14ac:dyDescent="0.25">
      <c r="A9" s="1"/>
      <c r="B9" s="142">
        <v>2021</v>
      </c>
      <c r="C9" s="143">
        <v>417269</v>
      </c>
      <c r="D9" s="144">
        <f t="shared" si="0"/>
        <v>0.98149423267785152</v>
      </c>
    </row>
    <row r="10" spans="1:5" x14ac:dyDescent="0.25">
      <c r="A10" s="1" t="s">
        <v>141</v>
      </c>
      <c r="B10" s="142">
        <v>2020</v>
      </c>
      <c r="C10" s="143">
        <v>210583</v>
      </c>
      <c r="D10" s="144">
        <f t="shared" si="0"/>
        <v>-0.49497451885604649</v>
      </c>
    </row>
    <row r="11" spans="1:5" x14ac:dyDescent="0.25">
      <c r="A11" s="1" t="s">
        <v>143</v>
      </c>
      <c r="B11" s="142">
        <v>2019</v>
      </c>
      <c r="C11" s="143">
        <v>416975</v>
      </c>
      <c r="D11" s="144">
        <f t="shared" si="0"/>
        <v>-1.8429675803429357E-2</v>
      </c>
    </row>
    <row r="12" spans="1:5" x14ac:dyDescent="0.25">
      <c r="A12" s="1" t="s">
        <v>145</v>
      </c>
      <c r="B12" s="142">
        <v>2018</v>
      </c>
      <c r="C12" s="143">
        <v>424804</v>
      </c>
      <c r="D12" s="144">
        <f t="shared" si="0"/>
        <v>6.0710629478888389E-2</v>
      </c>
    </row>
    <row r="13" spans="1:5" x14ac:dyDescent="0.25">
      <c r="A13" s="1" t="s">
        <v>147</v>
      </c>
      <c r="B13" s="142">
        <v>2017</v>
      </c>
      <c r="C13" s="143">
        <v>400490</v>
      </c>
      <c r="D13" s="144">
        <f>C13/C14-1</f>
        <v>-2.5533840733459212E-2</v>
      </c>
    </row>
    <row r="14" spans="1:5" x14ac:dyDescent="0.25">
      <c r="A14" s="1" t="s">
        <v>149</v>
      </c>
      <c r="B14" s="142">
        <v>2016</v>
      </c>
      <c r="C14" s="143">
        <v>410984</v>
      </c>
      <c r="D14" s="144">
        <f>C14/C15-1</f>
        <v>-7.6948646250940445E-2</v>
      </c>
    </row>
    <row r="15" spans="1:5" x14ac:dyDescent="0.25">
      <c r="A15" s="1" t="s">
        <v>151</v>
      </c>
      <c r="B15" s="142">
        <v>2015</v>
      </c>
      <c r="C15" s="143">
        <v>445245</v>
      </c>
      <c r="D15" s="144">
        <f t="shared" si="0"/>
        <v>2.0359289670708325E-2</v>
      </c>
    </row>
    <row r="16" spans="1:5" x14ac:dyDescent="0.25">
      <c r="A16" s="1" t="s">
        <v>153</v>
      </c>
      <c r="B16" s="142">
        <v>2014</v>
      </c>
      <c r="C16" s="143">
        <v>436361</v>
      </c>
      <c r="D16" s="144">
        <f t="shared" si="0"/>
        <v>7.2851768986797127E-2</v>
      </c>
    </row>
    <row r="17" spans="1:4" x14ac:dyDescent="0.25">
      <c r="A17" s="1" t="s">
        <v>155</v>
      </c>
      <c r="B17" s="142">
        <v>2013</v>
      </c>
      <c r="C17" s="143">
        <v>406730</v>
      </c>
      <c r="D17" s="144">
        <f t="shared" si="0"/>
        <v>8.7655869351866977E-2</v>
      </c>
    </row>
    <row r="18" spans="1:4" x14ac:dyDescent="0.25">
      <c r="A18" s="1" t="s">
        <v>157</v>
      </c>
      <c r="B18" s="142">
        <v>2012</v>
      </c>
      <c r="C18" s="143">
        <v>373951</v>
      </c>
      <c r="D18" s="144">
        <f>C18/C19-1</f>
        <v>-0.16152792320921272</v>
      </c>
    </row>
    <row r="19" spans="1:4" x14ac:dyDescent="0.25">
      <c r="A19" s="1" t="s">
        <v>159</v>
      </c>
      <c r="B19" s="142">
        <v>2011</v>
      </c>
      <c r="C19" s="143">
        <v>445991</v>
      </c>
      <c r="D19" s="144">
        <f t="shared" si="0"/>
        <v>-0.18261725372182402</v>
      </c>
    </row>
    <row r="20" spans="1:4" x14ac:dyDescent="0.25">
      <c r="A20" s="1" t="s">
        <v>161</v>
      </c>
      <c r="B20" s="142">
        <v>2010</v>
      </c>
      <c r="C20" s="143">
        <v>545633</v>
      </c>
      <c r="D20" s="144"/>
    </row>
    <row r="21" spans="1:4" ht="6" customHeight="1" x14ac:dyDescent="0.25"/>
    <row r="22" spans="1:4" x14ac:dyDescent="0.25">
      <c r="B22" s="49" t="s">
        <v>108</v>
      </c>
      <c r="C22" s="49"/>
      <c r="D22" s="4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F3ED-BEA8-487D-B866-0DC23E514532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51" t="s">
        <v>109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1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1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515</v>
      </c>
      <c r="O5" s="57" t="s">
        <v>519</v>
      </c>
      <c r="P5" s="57" t="s">
        <v>516</v>
      </c>
      <c r="Q5" s="57" t="s">
        <v>517</v>
      </c>
      <c r="R5" s="57" t="s">
        <v>518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agosto 2023</v>
      </c>
      <c r="X5" s="58" t="str">
        <f>CONCATENATE("cuota/ total isla ",RIGHT(R5,2))</f>
        <v>cuota/ total isla 23</v>
      </c>
    </row>
    <row r="6" spans="1:24" s="31" customFormat="1" ht="15.75" x14ac:dyDescent="0.25">
      <c r="B6" s="59" t="s">
        <v>98</v>
      </c>
      <c r="C6" s="60">
        <v>1601</v>
      </c>
      <c r="D6" s="60">
        <v>1602</v>
      </c>
      <c r="E6" s="60">
        <v>691</v>
      </c>
      <c r="F6" s="60">
        <v>778</v>
      </c>
      <c r="G6" s="60">
        <v>1099</v>
      </c>
      <c r="H6" s="61">
        <f>IFERROR(G6/F6-1,"-")</f>
        <v>0.41259640102827766</v>
      </c>
      <c r="I6" s="61">
        <f>IFERROR(G6/D6-1,"-")</f>
        <v>-0.31398252184769038</v>
      </c>
      <c r="J6" s="60">
        <f>IFERROR(G6-F6,"-")</f>
        <v>321</v>
      </c>
      <c r="K6" s="60">
        <f>IFERROR(G6-D6,"-")</f>
        <v>-503</v>
      </c>
      <c r="L6" s="61">
        <f>IFERROR(G6/$G$6,"-")</f>
        <v>1</v>
      </c>
      <c r="M6" s="61">
        <f>G6/$G$6</f>
        <v>1</v>
      </c>
      <c r="N6" s="60">
        <v>1583</v>
      </c>
      <c r="O6" s="60">
        <v>607</v>
      </c>
      <c r="P6" s="60">
        <v>883</v>
      </c>
      <c r="Q6" s="60">
        <v>1099</v>
      </c>
      <c r="R6" s="60">
        <v>1209</v>
      </c>
      <c r="S6" s="61">
        <f>IFERROR(R6/Q6-1,"-")</f>
        <v>0.10009099181073711</v>
      </c>
      <c r="T6" s="61">
        <f>IFERROR(R6/N6-1,"-")</f>
        <v>-0.23626026531901456</v>
      </c>
      <c r="U6" s="60">
        <f>IFERROR(R6-Q6,"-")</f>
        <v>110</v>
      </c>
      <c r="V6" s="60">
        <f>IFERROR(R6-N6,"-")</f>
        <v>-374</v>
      </c>
      <c r="W6" s="61">
        <f>IFERROR(R6/$R$6,"-")</f>
        <v>1</v>
      </c>
      <c r="X6" s="61">
        <f>R6/$R$6</f>
        <v>1</v>
      </c>
    </row>
    <row r="7" spans="1:24" s="31" customFormat="1" ht="15.75" x14ac:dyDescent="0.25">
      <c r="B7" s="62" t="s">
        <v>99</v>
      </c>
      <c r="C7" s="63">
        <v>600</v>
      </c>
      <c r="D7" s="63">
        <v>611</v>
      </c>
      <c r="E7" s="63">
        <v>293</v>
      </c>
      <c r="F7" s="63">
        <v>372</v>
      </c>
      <c r="G7" s="63">
        <v>552</v>
      </c>
      <c r="H7" s="64">
        <f t="shared" ref="H7:H70" si="0">IFERROR(G7/F7-1,"-")</f>
        <v>0.4838709677419355</v>
      </c>
      <c r="I7" s="64">
        <f t="shared" ref="I7:I70" si="1">IFERROR(G7/D7-1,"-")</f>
        <v>-9.6563011456628489E-2</v>
      </c>
      <c r="J7" s="63">
        <f t="shared" ref="J7:J70" si="2">IFERROR(G7-F7,"-")</f>
        <v>180</v>
      </c>
      <c r="K7" s="63">
        <f t="shared" ref="K7:K70" si="3">IFERROR(G7-D7,"-")</f>
        <v>-59</v>
      </c>
      <c r="L7" s="64">
        <f t="shared" ref="L7:L70" si="4">IFERROR(G7/$G$6,"-")</f>
        <v>0.50227479526842589</v>
      </c>
      <c r="M7" s="64">
        <f t="shared" ref="M7:M18" si="5">G7/$G$6</f>
        <v>0.50227479526842589</v>
      </c>
      <c r="N7" s="63">
        <v>606</v>
      </c>
      <c r="O7" s="63">
        <v>281</v>
      </c>
      <c r="P7" s="63">
        <v>444</v>
      </c>
      <c r="Q7" s="63">
        <v>557</v>
      </c>
      <c r="R7" s="63">
        <v>574</v>
      </c>
      <c r="S7" s="64">
        <f t="shared" ref="S7:S70" si="6">IFERROR(R7/Q7-1,"-")</f>
        <v>3.0520646319569078E-2</v>
      </c>
      <c r="T7" s="64">
        <f t="shared" ref="T7:T70" si="7">IFERROR(R7/N7-1,"-")</f>
        <v>-5.2805280528052778E-2</v>
      </c>
      <c r="U7" s="63">
        <f t="shared" ref="U7:U70" si="8">IFERROR(R7-Q7,"-")</f>
        <v>17</v>
      </c>
      <c r="V7" s="63">
        <f t="shared" ref="V7:V70" si="9">IFERROR(R7-N7,"-")</f>
        <v>-32</v>
      </c>
      <c r="W7" s="64">
        <f t="shared" ref="W7:W70" si="10">IFERROR(R7/$R$6,"-")</f>
        <v>0.4747725392886683</v>
      </c>
      <c r="X7" s="64">
        <f t="shared" ref="X7:X18" si="11">R7/$R$6</f>
        <v>0.4747725392886683</v>
      </c>
    </row>
    <row r="8" spans="1:24" s="31" customFormat="1" ht="15.75" x14ac:dyDescent="0.25">
      <c r="B8" s="65" t="s">
        <v>110</v>
      </c>
      <c r="C8" s="33">
        <v>50</v>
      </c>
      <c r="D8" s="33">
        <v>52</v>
      </c>
      <c r="E8" s="33">
        <v>32</v>
      </c>
      <c r="F8" s="33">
        <v>45</v>
      </c>
      <c r="G8" s="33">
        <v>62</v>
      </c>
      <c r="H8" s="34">
        <f t="shared" si="0"/>
        <v>0.37777777777777777</v>
      </c>
      <c r="I8" s="34">
        <f t="shared" si="1"/>
        <v>0.19230769230769229</v>
      </c>
      <c r="J8" s="33">
        <f t="shared" si="2"/>
        <v>17</v>
      </c>
      <c r="K8" s="33">
        <f t="shared" si="3"/>
        <v>10</v>
      </c>
      <c r="L8" s="34">
        <f t="shared" si="4"/>
        <v>5.6414922656960874E-2</v>
      </c>
      <c r="M8" s="34">
        <f t="shared" si="5"/>
        <v>5.6414922656960874E-2</v>
      </c>
      <c r="N8" s="33">
        <v>52</v>
      </c>
      <c r="O8" s="33">
        <v>35</v>
      </c>
      <c r="P8" s="33">
        <v>53</v>
      </c>
      <c r="Q8" s="33">
        <v>62</v>
      </c>
      <c r="R8" s="33">
        <v>62</v>
      </c>
      <c r="S8" s="34">
        <f t="shared" si="6"/>
        <v>0</v>
      </c>
      <c r="T8" s="34">
        <f t="shared" si="7"/>
        <v>0.19230769230769229</v>
      </c>
      <c r="U8" s="33">
        <f t="shared" si="8"/>
        <v>0</v>
      </c>
      <c r="V8" s="33">
        <f t="shared" si="9"/>
        <v>10</v>
      </c>
      <c r="W8" s="34">
        <f t="shared" si="10"/>
        <v>5.128205128205128E-2</v>
      </c>
      <c r="X8" s="34">
        <f t="shared" si="11"/>
        <v>5.128205128205128E-2</v>
      </c>
    </row>
    <row r="9" spans="1:24" s="31" customFormat="1" ht="15.75" x14ac:dyDescent="0.25">
      <c r="B9" s="65" t="s">
        <v>111</v>
      </c>
      <c r="C9" s="33">
        <v>253</v>
      </c>
      <c r="D9" s="33">
        <v>265</v>
      </c>
      <c r="E9" s="33">
        <v>136</v>
      </c>
      <c r="F9" s="33">
        <v>177</v>
      </c>
      <c r="G9" s="33">
        <v>269</v>
      </c>
      <c r="H9" s="34">
        <f t="shared" si="0"/>
        <v>0.51977401129943512</v>
      </c>
      <c r="I9" s="34">
        <f t="shared" si="1"/>
        <v>1.5094339622641506E-2</v>
      </c>
      <c r="J9" s="33">
        <f t="shared" si="2"/>
        <v>92</v>
      </c>
      <c r="K9" s="33">
        <f t="shared" si="3"/>
        <v>4</v>
      </c>
      <c r="L9" s="34">
        <f t="shared" si="4"/>
        <v>0.24476797088262056</v>
      </c>
      <c r="M9" s="34">
        <f t="shared" si="5"/>
        <v>0.24476797088262056</v>
      </c>
      <c r="N9" s="33">
        <v>263</v>
      </c>
      <c r="O9" s="33">
        <v>141</v>
      </c>
      <c r="P9" s="33">
        <v>224</v>
      </c>
      <c r="Q9" s="33">
        <v>271</v>
      </c>
      <c r="R9" s="33">
        <v>283</v>
      </c>
      <c r="S9" s="34">
        <f t="shared" si="6"/>
        <v>4.4280442804428111E-2</v>
      </c>
      <c r="T9" s="34">
        <f t="shared" si="7"/>
        <v>7.6045627376425839E-2</v>
      </c>
      <c r="U9" s="33">
        <f t="shared" si="8"/>
        <v>12</v>
      </c>
      <c r="V9" s="33">
        <f t="shared" si="9"/>
        <v>20</v>
      </c>
      <c r="W9" s="34">
        <f t="shared" si="10"/>
        <v>0.23407775020678245</v>
      </c>
      <c r="X9" s="34">
        <f t="shared" si="11"/>
        <v>0.23407775020678245</v>
      </c>
    </row>
    <row r="10" spans="1:24" s="31" customFormat="1" ht="15.75" x14ac:dyDescent="0.25">
      <c r="B10" s="65" t="s">
        <v>112</v>
      </c>
      <c r="C10" s="33">
        <v>137</v>
      </c>
      <c r="D10" s="33">
        <v>139</v>
      </c>
      <c r="E10" s="33">
        <v>68</v>
      </c>
      <c r="F10" s="33">
        <v>93</v>
      </c>
      <c r="G10" s="33">
        <v>134</v>
      </c>
      <c r="H10" s="34">
        <f t="shared" si="0"/>
        <v>0.44086021505376349</v>
      </c>
      <c r="I10" s="34">
        <f t="shared" si="1"/>
        <v>-3.5971223021582732E-2</v>
      </c>
      <c r="J10" s="33">
        <f t="shared" si="2"/>
        <v>41</v>
      </c>
      <c r="K10" s="33">
        <f t="shared" si="3"/>
        <v>-5</v>
      </c>
      <c r="L10" s="34">
        <f t="shared" si="4"/>
        <v>0.12192902638762511</v>
      </c>
      <c r="M10" s="34">
        <f t="shared" si="5"/>
        <v>0.12192902638762511</v>
      </c>
      <c r="N10" s="33">
        <v>137</v>
      </c>
      <c r="O10" s="33">
        <v>69</v>
      </c>
      <c r="P10" s="33">
        <v>110</v>
      </c>
      <c r="Q10" s="33">
        <v>136</v>
      </c>
      <c r="R10" s="33">
        <v>136</v>
      </c>
      <c r="S10" s="34">
        <f t="shared" si="6"/>
        <v>0</v>
      </c>
      <c r="T10" s="34">
        <f t="shared" si="7"/>
        <v>-7.2992700729926918E-3</v>
      </c>
      <c r="U10" s="33">
        <f t="shared" si="8"/>
        <v>0</v>
      </c>
      <c r="V10" s="33">
        <f t="shared" si="9"/>
        <v>-1</v>
      </c>
      <c r="W10" s="34">
        <f t="shared" si="10"/>
        <v>0.11248966087675766</v>
      </c>
      <c r="X10" s="34">
        <f t="shared" si="11"/>
        <v>0.11248966087675766</v>
      </c>
    </row>
    <row r="11" spans="1:24" s="31" customFormat="1" ht="15.75" x14ac:dyDescent="0.25">
      <c r="B11" s="65" t="s">
        <v>113</v>
      </c>
      <c r="C11" s="33">
        <v>68</v>
      </c>
      <c r="D11" s="33">
        <v>66</v>
      </c>
      <c r="E11" s="33">
        <v>29</v>
      </c>
      <c r="F11" s="33">
        <v>32</v>
      </c>
      <c r="G11" s="33">
        <v>49</v>
      </c>
      <c r="H11" s="34">
        <f t="shared" si="0"/>
        <v>0.53125</v>
      </c>
      <c r="I11" s="34">
        <f t="shared" si="1"/>
        <v>-0.25757575757575757</v>
      </c>
      <c r="J11" s="33">
        <f t="shared" si="2"/>
        <v>17</v>
      </c>
      <c r="K11" s="33">
        <f t="shared" si="3"/>
        <v>-17</v>
      </c>
      <c r="L11" s="34">
        <f t="shared" si="4"/>
        <v>4.4585987261146494E-2</v>
      </c>
      <c r="M11" s="34">
        <f t="shared" si="5"/>
        <v>4.4585987261146494E-2</v>
      </c>
      <c r="N11" s="33">
        <v>66</v>
      </c>
      <c r="O11" s="33">
        <v>23</v>
      </c>
      <c r="P11" s="33">
        <v>33</v>
      </c>
      <c r="Q11" s="33">
        <v>47</v>
      </c>
      <c r="R11" s="33">
        <v>47</v>
      </c>
      <c r="S11" s="34">
        <f t="shared" si="6"/>
        <v>0</v>
      </c>
      <c r="T11" s="34">
        <f t="shared" si="7"/>
        <v>-0.28787878787878785</v>
      </c>
      <c r="U11" s="33">
        <f t="shared" si="8"/>
        <v>0</v>
      </c>
      <c r="V11" s="33">
        <f t="shared" si="9"/>
        <v>-19</v>
      </c>
      <c r="W11" s="34">
        <f t="shared" si="10"/>
        <v>3.8875103391232423E-2</v>
      </c>
      <c r="X11" s="34">
        <f t="shared" si="11"/>
        <v>3.8875103391232423E-2</v>
      </c>
    </row>
    <row r="12" spans="1:24" s="31" customFormat="1" ht="15.75" x14ac:dyDescent="0.25">
      <c r="B12" s="65" t="s">
        <v>114</v>
      </c>
      <c r="C12" s="33">
        <v>92</v>
      </c>
      <c r="D12" s="33">
        <v>89</v>
      </c>
      <c r="E12" s="33">
        <v>28</v>
      </c>
      <c r="F12" s="33">
        <v>24</v>
      </c>
      <c r="G12" s="33">
        <v>39</v>
      </c>
      <c r="H12" s="34">
        <f t="shared" si="0"/>
        <v>0.625</v>
      </c>
      <c r="I12" s="34">
        <f t="shared" si="1"/>
        <v>-0.5617977528089888</v>
      </c>
      <c r="J12" s="33">
        <f t="shared" si="2"/>
        <v>15</v>
      </c>
      <c r="K12" s="33">
        <f t="shared" si="3"/>
        <v>-50</v>
      </c>
      <c r="L12" s="34">
        <f t="shared" si="4"/>
        <v>3.5486806187443133E-2</v>
      </c>
      <c r="M12" s="34">
        <f t="shared" si="5"/>
        <v>3.5486806187443133E-2</v>
      </c>
      <c r="N12" s="33">
        <v>88</v>
      </c>
      <c r="O12" s="33">
        <v>13</v>
      </c>
      <c r="P12" s="33">
        <v>24</v>
      </c>
      <c r="Q12" s="33">
        <v>41</v>
      </c>
      <c r="R12" s="33">
        <v>46</v>
      </c>
      <c r="S12" s="34">
        <f t="shared" si="6"/>
        <v>0.12195121951219523</v>
      </c>
      <c r="T12" s="34">
        <f t="shared" si="7"/>
        <v>-0.47727272727272729</v>
      </c>
      <c r="U12" s="33">
        <f t="shared" si="8"/>
        <v>5</v>
      </c>
      <c r="V12" s="33">
        <f t="shared" si="9"/>
        <v>-42</v>
      </c>
      <c r="W12" s="34">
        <f t="shared" si="10"/>
        <v>3.8047973531844498E-2</v>
      </c>
      <c r="X12" s="34">
        <f t="shared" si="11"/>
        <v>3.8047973531844498E-2</v>
      </c>
    </row>
    <row r="13" spans="1:24" s="31" customFormat="1" ht="15.75" x14ac:dyDescent="0.25">
      <c r="B13" s="62" t="s">
        <v>100</v>
      </c>
      <c r="C13" s="63">
        <v>1001</v>
      </c>
      <c r="D13" s="63">
        <v>991</v>
      </c>
      <c r="E13" s="63">
        <v>399</v>
      </c>
      <c r="F13" s="63">
        <v>406</v>
      </c>
      <c r="G13" s="63">
        <v>547</v>
      </c>
      <c r="H13" s="64">
        <f t="shared" si="0"/>
        <v>0.34729064039408875</v>
      </c>
      <c r="I13" s="64">
        <f t="shared" si="1"/>
        <v>-0.44803229061553984</v>
      </c>
      <c r="J13" s="63">
        <f t="shared" si="2"/>
        <v>141</v>
      </c>
      <c r="K13" s="63">
        <f t="shared" si="3"/>
        <v>-444</v>
      </c>
      <c r="L13" s="64">
        <f t="shared" si="4"/>
        <v>0.49772520473157417</v>
      </c>
      <c r="M13" s="64">
        <f t="shared" si="5"/>
        <v>0.49772520473157417</v>
      </c>
      <c r="N13" s="63">
        <v>977</v>
      </c>
      <c r="O13" s="63">
        <v>326</v>
      </c>
      <c r="P13" s="63">
        <v>439</v>
      </c>
      <c r="Q13" s="63">
        <v>542</v>
      </c>
      <c r="R13" s="63">
        <v>635</v>
      </c>
      <c r="S13" s="64">
        <f t="shared" si="6"/>
        <v>0.17158671586715868</v>
      </c>
      <c r="T13" s="64">
        <f t="shared" si="7"/>
        <v>-0.35005117707267142</v>
      </c>
      <c r="U13" s="63">
        <f t="shared" si="8"/>
        <v>93</v>
      </c>
      <c r="V13" s="63">
        <f t="shared" si="9"/>
        <v>-342</v>
      </c>
      <c r="W13" s="64">
        <f t="shared" si="10"/>
        <v>0.52522746071133164</v>
      </c>
      <c r="X13" s="64">
        <f t="shared" si="11"/>
        <v>0.52522746071133164</v>
      </c>
    </row>
    <row r="14" spans="1:24" s="31" customFormat="1" ht="15.75" x14ac:dyDescent="0.25">
      <c r="A14" s="65"/>
      <c r="B14" s="65" t="s">
        <v>115</v>
      </c>
      <c r="C14" s="33">
        <v>8</v>
      </c>
      <c r="D14" s="33">
        <v>11</v>
      </c>
      <c r="E14" s="33">
        <v>7</v>
      </c>
      <c r="F14" s="33">
        <v>10</v>
      </c>
      <c r="G14" s="33">
        <v>16</v>
      </c>
      <c r="H14" s="34">
        <f t="shared" si="0"/>
        <v>0.60000000000000009</v>
      </c>
      <c r="I14" s="34">
        <f t="shared" si="1"/>
        <v>0.45454545454545459</v>
      </c>
      <c r="J14" s="33">
        <f t="shared" si="2"/>
        <v>6</v>
      </c>
      <c r="K14" s="33">
        <f t="shared" si="3"/>
        <v>5</v>
      </c>
      <c r="L14" s="34">
        <f t="shared" si="4"/>
        <v>1.4558689717925387E-2</v>
      </c>
      <c r="M14" s="34">
        <f t="shared" si="5"/>
        <v>1.4558689717925387E-2</v>
      </c>
      <c r="N14" s="33">
        <v>11</v>
      </c>
      <c r="O14" s="33">
        <v>7</v>
      </c>
      <c r="P14" s="33">
        <v>12</v>
      </c>
      <c r="Q14" s="33">
        <v>16</v>
      </c>
      <c r="R14" s="33">
        <v>18</v>
      </c>
      <c r="S14" s="34">
        <f t="shared" si="6"/>
        <v>0.125</v>
      </c>
      <c r="T14" s="34">
        <f t="shared" si="7"/>
        <v>0.63636363636363646</v>
      </c>
      <c r="U14" s="33">
        <f t="shared" si="8"/>
        <v>2</v>
      </c>
      <c r="V14" s="33">
        <f t="shared" si="9"/>
        <v>7</v>
      </c>
      <c r="W14" s="34">
        <f t="shared" si="10"/>
        <v>1.488833746898263E-2</v>
      </c>
      <c r="X14" s="34">
        <f t="shared" si="11"/>
        <v>1.488833746898263E-2</v>
      </c>
    </row>
    <row r="15" spans="1:24" s="31" customFormat="1" ht="15.75" x14ac:dyDescent="0.25">
      <c r="A15" s="65"/>
      <c r="B15" s="65" t="s">
        <v>116</v>
      </c>
      <c r="C15" s="33">
        <v>994</v>
      </c>
      <c r="D15" s="33">
        <v>980</v>
      </c>
      <c r="E15" s="33">
        <v>392</v>
      </c>
      <c r="F15" s="33">
        <v>396</v>
      </c>
      <c r="G15" s="33">
        <v>531</v>
      </c>
      <c r="H15" s="34">
        <f t="shared" si="0"/>
        <v>0.34090909090909083</v>
      </c>
      <c r="I15" s="34">
        <f t="shared" si="1"/>
        <v>-0.4581632653061225</v>
      </c>
      <c r="J15" s="33">
        <f t="shared" si="2"/>
        <v>135</v>
      </c>
      <c r="K15" s="33">
        <f t="shared" si="3"/>
        <v>-449</v>
      </c>
      <c r="L15" s="34">
        <f t="shared" si="4"/>
        <v>0.48316651501364877</v>
      </c>
      <c r="M15" s="34">
        <f t="shared" si="5"/>
        <v>0.48316651501364877</v>
      </c>
      <c r="N15" s="33">
        <v>966</v>
      </c>
      <c r="O15" s="33">
        <v>319</v>
      </c>
      <c r="P15" s="33">
        <v>427</v>
      </c>
      <c r="Q15" s="33">
        <v>526</v>
      </c>
      <c r="R15" s="33">
        <v>617</v>
      </c>
      <c r="S15" s="34">
        <f t="shared" si="6"/>
        <v>0.17300380228136891</v>
      </c>
      <c r="T15" s="34">
        <f t="shared" si="7"/>
        <v>-0.36128364389233958</v>
      </c>
      <c r="U15" s="33">
        <f t="shared" si="8"/>
        <v>91</v>
      </c>
      <c r="V15" s="33">
        <f t="shared" si="9"/>
        <v>-349</v>
      </c>
      <c r="W15" s="34">
        <f t="shared" si="10"/>
        <v>0.51033912324234909</v>
      </c>
      <c r="X15" s="34">
        <f t="shared" si="11"/>
        <v>0.51033912324234909</v>
      </c>
    </row>
    <row r="16" spans="1:24" s="31" customFormat="1" ht="15.75" x14ac:dyDescent="0.25">
      <c r="A16" s="65"/>
      <c r="B16" s="65" t="s">
        <v>117</v>
      </c>
      <c r="C16" s="33">
        <v>166</v>
      </c>
      <c r="D16" s="33">
        <v>166</v>
      </c>
      <c r="E16" s="33">
        <v>79</v>
      </c>
      <c r="F16" s="33">
        <v>89</v>
      </c>
      <c r="G16" s="33">
        <v>128</v>
      </c>
      <c r="H16" s="34">
        <f t="shared" si="0"/>
        <v>0.4382022471910112</v>
      </c>
      <c r="I16" s="34">
        <f t="shared" si="1"/>
        <v>-0.22891566265060237</v>
      </c>
      <c r="J16" s="33">
        <f t="shared" si="2"/>
        <v>39</v>
      </c>
      <c r="K16" s="33">
        <f t="shared" si="3"/>
        <v>-38</v>
      </c>
      <c r="L16" s="34">
        <f t="shared" si="4"/>
        <v>0.1164695177434031</v>
      </c>
      <c r="M16" s="34">
        <f t="shared" si="5"/>
        <v>0.1164695177434031</v>
      </c>
      <c r="N16" s="33">
        <v>165</v>
      </c>
      <c r="O16" s="33">
        <v>74</v>
      </c>
      <c r="P16" s="33">
        <v>100</v>
      </c>
      <c r="Q16" s="33">
        <v>131</v>
      </c>
      <c r="R16" s="33">
        <v>139</v>
      </c>
      <c r="S16" s="34">
        <f t="shared" si="6"/>
        <v>6.1068702290076438E-2</v>
      </c>
      <c r="T16" s="34">
        <f t="shared" si="7"/>
        <v>-0.15757575757575759</v>
      </c>
      <c r="U16" s="33">
        <f t="shared" si="8"/>
        <v>8</v>
      </c>
      <c r="V16" s="33">
        <f t="shared" si="9"/>
        <v>-26</v>
      </c>
      <c r="W16" s="34">
        <f t="shared" si="10"/>
        <v>0.11497105045492143</v>
      </c>
      <c r="X16" s="34">
        <f t="shared" si="11"/>
        <v>0.11497105045492143</v>
      </c>
    </row>
    <row r="17" spans="1:24" s="31" customFormat="1" ht="15.75" x14ac:dyDescent="0.25">
      <c r="A17" s="65"/>
      <c r="B17" s="65" t="s">
        <v>118</v>
      </c>
      <c r="C17" s="33">
        <v>378</v>
      </c>
      <c r="D17" s="33">
        <v>370</v>
      </c>
      <c r="E17" s="33">
        <v>157</v>
      </c>
      <c r="F17" s="33">
        <v>178</v>
      </c>
      <c r="G17" s="33">
        <v>232</v>
      </c>
      <c r="H17" s="34">
        <f t="shared" si="0"/>
        <v>0.30337078651685401</v>
      </c>
      <c r="I17" s="34">
        <f t="shared" si="1"/>
        <v>-0.37297297297297294</v>
      </c>
      <c r="J17" s="33">
        <f t="shared" si="2"/>
        <v>54</v>
      </c>
      <c r="K17" s="33">
        <f t="shared" si="3"/>
        <v>-138</v>
      </c>
      <c r="L17" s="34">
        <f t="shared" si="4"/>
        <v>0.2111010009099181</v>
      </c>
      <c r="M17" s="34">
        <f t="shared" si="5"/>
        <v>0.2111010009099181</v>
      </c>
      <c r="N17" s="33">
        <v>363</v>
      </c>
      <c r="O17" s="33">
        <v>144</v>
      </c>
      <c r="P17" s="33">
        <v>193</v>
      </c>
      <c r="Q17" s="33">
        <v>229</v>
      </c>
      <c r="R17" s="33">
        <v>262</v>
      </c>
      <c r="S17" s="34">
        <f t="shared" si="6"/>
        <v>0.14410480349344978</v>
      </c>
      <c r="T17" s="34">
        <f t="shared" si="7"/>
        <v>-0.278236914600551</v>
      </c>
      <c r="U17" s="33">
        <f t="shared" si="8"/>
        <v>33</v>
      </c>
      <c r="V17" s="33">
        <f t="shared" si="9"/>
        <v>-101</v>
      </c>
      <c r="W17" s="34">
        <f t="shared" si="10"/>
        <v>0.21670802315963605</v>
      </c>
      <c r="X17" s="34">
        <f t="shared" si="11"/>
        <v>0.21670802315963605</v>
      </c>
    </row>
    <row r="18" spans="1:24" s="31" customFormat="1" ht="15.75" x14ac:dyDescent="0.25">
      <c r="A18" s="65"/>
      <c r="B18" s="65" t="s">
        <v>119</v>
      </c>
      <c r="C18" s="33">
        <v>450</v>
      </c>
      <c r="D18" s="33">
        <v>444</v>
      </c>
      <c r="E18" s="33">
        <v>156</v>
      </c>
      <c r="F18" s="33">
        <v>130</v>
      </c>
      <c r="G18" s="33">
        <v>171</v>
      </c>
      <c r="H18" s="34">
        <f t="shared" si="0"/>
        <v>0.31538461538461537</v>
      </c>
      <c r="I18" s="34">
        <f t="shared" si="1"/>
        <v>-0.61486486486486491</v>
      </c>
      <c r="J18" s="33">
        <f t="shared" si="2"/>
        <v>41</v>
      </c>
      <c r="K18" s="33">
        <f t="shared" si="3"/>
        <v>-273</v>
      </c>
      <c r="L18" s="34">
        <f t="shared" si="4"/>
        <v>0.15559599636032756</v>
      </c>
      <c r="M18" s="34">
        <f t="shared" si="5"/>
        <v>0.15559599636032756</v>
      </c>
      <c r="N18" s="33">
        <v>438</v>
      </c>
      <c r="O18" s="33">
        <v>101</v>
      </c>
      <c r="P18" s="33">
        <v>134</v>
      </c>
      <c r="Q18" s="33">
        <v>166</v>
      </c>
      <c r="R18" s="33">
        <v>216</v>
      </c>
      <c r="S18" s="34">
        <f t="shared" si="6"/>
        <v>0.3012048192771084</v>
      </c>
      <c r="T18" s="34">
        <f t="shared" si="7"/>
        <v>-0.50684931506849318</v>
      </c>
      <c r="U18" s="33">
        <f t="shared" si="8"/>
        <v>50</v>
      </c>
      <c r="V18" s="33">
        <f t="shared" si="9"/>
        <v>-222</v>
      </c>
      <c r="W18" s="34">
        <f t="shared" si="10"/>
        <v>0.17866004962779156</v>
      </c>
      <c r="X18" s="34">
        <f t="shared" si="11"/>
        <v>0.17866004962779156</v>
      </c>
    </row>
    <row r="19" spans="1:24" x14ac:dyDescent="0.25">
      <c r="B19" s="66" t="s">
        <v>101</v>
      </c>
      <c r="C19" s="67">
        <v>388</v>
      </c>
      <c r="D19" s="67">
        <v>388</v>
      </c>
      <c r="E19" s="67">
        <v>173</v>
      </c>
      <c r="F19" s="67">
        <v>195</v>
      </c>
      <c r="G19" s="67">
        <v>293</v>
      </c>
      <c r="H19" s="68">
        <f t="shared" si="0"/>
        <v>0.50256410256410255</v>
      </c>
      <c r="I19" s="68">
        <f t="shared" si="1"/>
        <v>-0.24484536082474229</v>
      </c>
      <c r="J19" s="67">
        <f t="shared" si="2"/>
        <v>98</v>
      </c>
      <c r="K19" s="67">
        <f t="shared" si="3"/>
        <v>-95</v>
      </c>
      <c r="L19" s="68">
        <f t="shared" si="4"/>
        <v>0.26660600545950863</v>
      </c>
      <c r="M19" s="68">
        <f>G19/$G$19</f>
        <v>1</v>
      </c>
      <c r="N19" s="67">
        <v>386</v>
      </c>
      <c r="O19" s="67">
        <v>147</v>
      </c>
      <c r="P19" s="67">
        <v>221</v>
      </c>
      <c r="Q19" s="67">
        <v>293</v>
      </c>
      <c r="R19" s="67">
        <v>302</v>
      </c>
      <c r="S19" s="68">
        <f t="shared" si="6"/>
        <v>3.0716723549488067E-2</v>
      </c>
      <c r="T19" s="68">
        <f t="shared" si="7"/>
        <v>-0.21761658031088082</v>
      </c>
      <c r="U19" s="67">
        <f t="shared" si="8"/>
        <v>9</v>
      </c>
      <c r="V19" s="67">
        <f t="shared" si="9"/>
        <v>-84</v>
      </c>
      <c r="W19" s="68">
        <f t="shared" si="10"/>
        <v>0.24979321753515302</v>
      </c>
      <c r="X19" s="68">
        <f>R19/$R$19</f>
        <v>1</v>
      </c>
    </row>
    <row r="20" spans="1:24" x14ac:dyDescent="0.25">
      <c r="B20" s="69" t="s">
        <v>99</v>
      </c>
      <c r="C20" s="70">
        <v>229</v>
      </c>
      <c r="D20" s="70">
        <v>230</v>
      </c>
      <c r="E20" s="70">
        <v>104</v>
      </c>
      <c r="F20" s="70">
        <v>124</v>
      </c>
      <c r="G20" s="70">
        <v>194</v>
      </c>
      <c r="H20" s="71">
        <f t="shared" si="0"/>
        <v>0.56451612903225801</v>
      </c>
      <c r="I20" s="71">
        <f t="shared" si="1"/>
        <v>-0.15652173913043477</v>
      </c>
      <c r="J20" s="70">
        <f t="shared" si="2"/>
        <v>70</v>
      </c>
      <c r="K20" s="70">
        <f t="shared" si="3"/>
        <v>-36</v>
      </c>
      <c r="L20" s="71">
        <f t="shared" si="4"/>
        <v>0.17652411282984531</v>
      </c>
      <c r="M20" s="71">
        <f t="shared" ref="M20:M31" si="12">G20/$G$19</f>
        <v>0.66211604095563137</v>
      </c>
      <c r="N20" s="70">
        <v>228</v>
      </c>
      <c r="O20" s="70">
        <v>87</v>
      </c>
      <c r="P20" s="70">
        <v>147</v>
      </c>
      <c r="Q20" s="70">
        <v>192</v>
      </c>
      <c r="R20" s="70">
        <v>194</v>
      </c>
      <c r="S20" s="71">
        <f t="shared" si="6"/>
        <v>1.0416666666666741E-2</v>
      </c>
      <c r="T20" s="71">
        <f t="shared" si="7"/>
        <v>-0.14912280701754388</v>
      </c>
      <c r="U20" s="70">
        <f t="shared" si="8"/>
        <v>2</v>
      </c>
      <c r="V20" s="70">
        <f t="shared" si="9"/>
        <v>-34</v>
      </c>
      <c r="W20" s="71">
        <f t="shared" si="10"/>
        <v>0.16046319272125723</v>
      </c>
      <c r="X20" s="71">
        <f t="shared" ref="X20:X31" si="13">R20/$R$19</f>
        <v>0.64238410596026485</v>
      </c>
    </row>
    <row r="21" spans="1:24" x14ac:dyDescent="0.25">
      <c r="B21" s="72" t="s">
        <v>110</v>
      </c>
      <c r="C21" s="41">
        <v>25</v>
      </c>
      <c r="D21" s="41">
        <v>26</v>
      </c>
      <c r="E21" s="41">
        <v>0</v>
      </c>
      <c r="F21" s="41">
        <v>22</v>
      </c>
      <c r="G21" s="41">
        <v>29</v>
      </c>
      <c r="H21" s="42">
        <f t="shared" si="0"/>
        <v>0.31818181818181812</v>
      </c>
      <c r="I21" s="42">
        <f t="shared" si="1"/>
        <v>0.11538461538461542</v>
      </c>
      <c r="J21" s="41">
        <f t="shared" si="2"/>
        <v>7</v>
      </c>
      <c r="K21" s="41">
        <f t="shared" si="3"/>
        <v>3</v>
      </c>
      <c r="L21" s="42">
        <f t="shared" si="4"/>
        <v>2.6387625113739762E-2</v>
      </c>
      <c r="M21" s="42">
        <f t="shared" si="12"/>
        <v>9.8976109215017066E-2</v>
      </c>
      <c r="N21" s="41">
        <v>26</v>
      </c>
      <c r="O21" s="41">
        <v>0</v>
      </c>
      <c r="P21" s="41">
        <v>26</v>
      </c>
      <c r="Q21" s="41">
        <v>29</v>
      </c>
      <c r="R21" s="41">
        <v>27</v>
      </c>
      <c r="S21" s="42">
        <f t="shared" si="6"/>
        <v>-6.8965517241379337E-2</v>
      </c>
      <c r="T21" s="42">
        <f t="shared" si="7"/>
        <v>3.8461538461538547E-2</v>
      </c>
      <c r="U21" s="41">
        <f t="shared" si="8"/>
        <v>-2</v>
      </c>
      <c r="V21" s="41">
        <f t="shared" si="9"/>
        <v>1</v>
      </c>
      <c r="W21" s="42">
        <f t="shared" si="10"/>
        <v>2.2332506203473945E-2</v>
      </c>
      <c r="X21" s="42">
        <f t="shared" si="13"/>
        <v>8.9403973509933773E-2</v>
      </c>
    </row>
    <row r="22" spans="1:24" x14ac:dyDescent="0.25">
      <c r="B22" s="72" t="s">
        <v>111</v>
      </c>
      <c r="C22" s="41">
        <v>96</v>
      </c>
      <c r="D22" s="41">
        <v>98</v>
      </c>
      <c r="E22" s="41">
        <v>0</v>
      </c>
      <c r="F22" s="41">
        <v>62</v>
      </c>
      <c r="G22" s="41">
        <v>99</v>
      </c>
      <c r="H22" s="42">
        <f t="shared" si="0"/>
        <v>0.59677419354838701</v>
      </c>
      <c r="I22" s="42">
        <f t="shared" si="1"/>
        <v>1.0204081632652962E-2</v>
      </c>
      <c r="J22" s="41">
        <f t="shared" si="2"/>
        <v>37</v>
      </c>
      <c r="K22" s="41">
        <f t="shared" si="3"/>
        <v>1</v>
      </c>
      <c r="L22" s="42">
        <f t="shared" si="4"/>
        <v>9.0081892629663332E-2</v>
      </c>
      <c r="M22" s="42">
        <f t="shared" si="12"/>
        <v>0.33788395904436858</v>
      </c>
      <c r="N22" s="41">
        <v>97</v>
      </c>
      <c r="O22" s="41">
        <v>0</v>
      </c>
      <c r="P22" s="41">
        <v>77</v>
      </c>
      <c r="Q22" s="41">
        <v>99</v>
      </c>
      <c r="R22" s="41">
        <v>104</v>
      </c>
      <c r="S22" s="42">
        <f t="shared" si="6"/>
        <v>5.0505050505050608E-2</v>
      </c>
      <c r="T22" s="42">
        <f t="shared" si="7"/>
        <v>7.2164948453608213E-2</v>
      </c>
      <c r="U22" s="41">
        <f t="shared" si="8"/>
        <v>5</v>
      </c>
      <c r="V22" s="41">
        <f t="shared" si="9"/>
        <v>7</v>
      </c>
      <c r="W22" s="42">
        <f t="shared" si="10"/>
        <v>8.6021505376344093E-2</v>
      </c>
      <c r="X22" s="42">
        <f t="shared" si="13"/>
        <v>0.3443708609271523</v>
      </c>
    </row>
    <row r="23" spans="1:24" x14ac:dyDescent="0.25">
      <c r="B23" s="72" t="s">
        <v>112</v>
      </c>
      <c r="C23" s="41">
        <v>51</v>
      </c>
      <c r="D23" s="41">
        <v>53</v>
      </c>
      <c r="E23" s="41">
        <v>0</v>
      </c>
      <c r="F23" s="41">
        <v>31</v>
      </c>
      <c r="G23" s="41">
        <v>44</v>
      </c>
      <c r="H23" s="42">
        <f t="shared" si="0"/>
        <v>0.41935483870967749</v>
      </c>
      <c r="I23" s="42">
        <f t="shared" si="1"/>
        <v>-0.16981132075471694</v>
      </c>
      <c r="J23" s="41">
        <f t="shared" si="2"/>
        <v>13</v>
      </c>
      <c r="K23" s="41">
        <f t="shared" si="3"/>
        <v>-9</v>
      </c>
      <c r="L23" s="42">
        <f t="shared" si="4"/>
        <v>4.0036396724294813E-2</v>
      </c>
      <c r="M23" s="42">
        <f t="shared" si="12"/>
        <v>0.15017064846416384</v>
      </c>
      <c r="N23" s="41">
        <v>52</v>
      </c>
      <c r="O23" s="41">
        <v>0</v>
      </c>
      <c r="P23" s="41">
        <v>34</v>
      </c>
      <c r="Q23" s="41">
        <v>43</v>
      </c>
      <c r="R23" s="41">
        <v>41</v>
      </c>
      <c r="S23" s="42">
        <f t="shared" si="6"/>
        <v>-4.6511627906976716E-2</v>
      </c>
      <c r="T23" s="42">
        <f t="shared" si="7"/>
        <v>-0.21153846153846156</v>
      </c>
      <c r="U23" s="41">
        <f t="shared" si="8"/>
        <v>-2</v>
      </c>
      <c r="V23" s="41">
        <f t="shared" si="9"/>
        <v>-11</v>
      </c>
      <c r="W23" s="42">
        <f t="shared" si="10"/>
        <v>3.3912324234904881E-2</v>
      </c>
      <c r="X23" s="42">
        <f t="shared" si="13"/>
        <v>0.13576158940397351</v>
      </c>
    </row>
    <row r="24" spans="1:24" x14ac:dyDescent="0.25">
      <c r="B24" s="72" t="s">
        <v>113</v>
      </c>
      <c r="C24" s="41">
        <v>24</v>
      </c>
      <c r="D24" s="41">
        <v>22</v>
      </c>
      <c r="E24" s="41">
        <v>0</v>
      </c>
      <c r="F24" s="41">
        <v>4</v>
      </c>
      <c r="G24" s="41">
        <v>12</v>
      </c>
      <c r="H24" s="42">
        <f t="shared" si="0"/>
        <v>2</v>
      </c>
      <c r="I24" s="42">
        <f t="shared" si="1"/>
        <v>-0.45454545454545459</v>
      </c>
      <c r="J24" s="41">
        <f t="shared" si="2"/>
        <v>8</v>
      </c>
      <c r="K24" s="41">
        <f t="shared" si="3"/>
        <v>-10</v>
      </c>
      <c r="L24" s="42">
        <f t="shared" si="4"/>
        <v>1.0919017288444041E-2</v>
      </c>
      <c r="M24" s="42">
        <f t="shared" si="12"/>
        <v>4.0955631399317405E-2</v>
      </c>
      <c r="N24" s="41">
        <v>21</v>
      </c>
      <c r="O24" s="41">
        <v>0</v>
      </c>
      <c r="P24" s="41">
        <v>4</v>
      </c>
      <c r="Q24" s="41">
        <v>11</v>
      </c>
      <c r="R24" s="41">
        <v>11</v>
      </c>
      <c r="S24" s="42">
        <f t="shared" si="6"/>
        <v>0</v>
      </c>
      <c r="T24" s="42">
        <f t="shared" si="7"/>
        <v>-0.47619047619047616</v>
      </c>
      <c r="U24" s="41">
        <f t="shared" si="8"/>
        <v>0</v>
      </c>
      <c r="V24" s="41">
        <f t="shared" si="9"/>
        <v>-10</v>
      </c>
      <c r="W24" s="42">
        <f t="shared" si="10"/>
        <v>9.0984284532671638E-3</v>
      </c>
      <c r="X24" s="42">
        <f t="shared" si="13"/>
        <v>3.6423841059602648E-2</v>
      </c>
    </row>
    <row r="25" spans="1:24" x14ac:dyDescent="0.25">
      <c r="B25" s="72" t="s">
        <v>114</v>
      </c>
      <c r="C25" s="41">
        <v>33</v>
      </c>
      <c r="D25" s="41">
        <v>32</v>
      </c>
      <c r="E25" s="41">
        <v>0</v>
      </c>
      <c r="F25" s="41">
        <v>6</v>
      </c>
      <c r="G25" s="41">
        <v>9</v>
      </c>
      <c r="H25" s="42">
        <f t="shared" si="0"/>
        <v>0.5</v>
      </c>
      <c r="I25" s="42">
        <f t="shared" si="1"/>
        <v>-0.71875</v>
      </c>
      <c r="J25" s="41">
        <f t="shared" si="2"/>
        <v>3</v>
      </c>
      <c r="K25" s="41">
        <f t="shared" si="3"/>
        <v>-23</v>
      </c>
      <c r="L25" s="42">
        <f t="shared" si="4"/>
        <v>8.1892629663330302E-3</v>
      </c>
      <c r="M25" s="42">
        <f t="shared" si="12"/>
        <v>3.0716723549488054E-2</v>
      </c>
      <c r="N25" s="41">
        <v>32</v>
      </c>
      <c r="O25" s="41">
        <v>0</v>
      </c>
      <c r="P25" s="41">
        <v>6</v>
      </c>
      <c r="Q25" s="41">
        <v>10</v>
      </c>
      <c r="R25" s="41">
        <v>11</v>
      </c>
      <c r="S25" s="42">
        <f t="shared" si="6"/>
        <v>0.10000000000000009</v>
      </c>
      <c r="T25" s="42">
        <f t="shared" si="7"/>
        <v>-0.65625</v>
      </c>
      <c r="U25" s="41">
        <f t="shared" si="8"/>
        <v>1</v>
      </c>
      <c r="V25" s="41">
        <f t="shared" si="9"/>
        <v>-21</v>
      </c>
      <c r="W25" s="42">
        <f t="shared" si="10"/>
        <v>9.0984284532671638E-3</v>
      </c>
      <c r="X25" s="42">
        <f t="shared" si="13"/>
        <v>3.6423841059602648E-2</v>
      </c>
    </row>
    <row r="26" spans="1:24" x14ac:dyDescent="0.25">
      <c r="B26" s="69" t="s">
        <v>100</v>
      </c>
      <c r="C26" s="70">
        <v>159</v>
      </c>
      <c r="D26" s="70">
        <v>158</v>
      </c>
      <c r="E26" s="70">
        <v>70</v>
      </c>
      <c r="F26" s="70">
        <v>71</v>
      </c>
      <c r="G26" s="70">
        <v>100</v>
      </c>
      <c r="H26" s="71">
        <f t="shared" si="0"/>
        <v>0.40845070422535201</v>
      </c>
      <c r="I26" s="71">
        <f t="shared" si="1"/>
        <v>-0.36708860759493667</v>
      </c>
      <c r="J26" s="70">
        <f t="shared" si="2"/>
        <v>29</v>
      </c>
      <c r="K26" s="70">
        <f t="shared" si="3"/>
        <v>-58</v>
      </c>
      <c r="L26" s="71">
        <f t="shared" si="4"/>
        <v>9.0991810737033663E-2</v>
      </c>
      <c r="M26" s="71">
        <f t="shared" si="12"/>
        <v>0.34129692832764508</v>
      </c>
      <c r="N26" s="70">
        <v>158</v>
      </c>
      <c r="O26" s="70">
        <v>60</v>
      </c>
      <c r="P26" s="70">
        <v>74</v>
      </c>
      <c r="Q26" s="70">
        <v>101</v>
      </c>
      <c r="R26" s="70">
        <v>108</v>
      </c>
      <c r="S26" s="71">
        <f t="shared" si="6"/>
        <v>6.9306930693069368E-2</v>
      </c>
      <c r="T26" s="71">
        <f t="shared" si="7"/>
        <v>-0.31645569620253167</v>
      </c>
      <c r="U26" s="70">
        <f t="shared" si="8"/>
        <v>7</v>
      </c>
      <c r="V26" s="70">
        <f t="shared" si="9"/>
        <v>-50</v>
      </c>
      <c r="W26" s="71">
        <f t="shared" si="10"/>
        <v>8.9330024813895778E-2</v>
      </c>
      <c r="X26" s="71">
        <f t="shared" si="13"/>
        <v>0.35761589403973509</v>
      </c>
    </row>
    <row r="27" spans="1:24" x14ac:dyDescent="0.25">
      <c r="B27" s="72" t="s">
        <v>115</v>
      </c>
      <c r="C27" s="41">
        <v>4</v>
      </c>
      <c r="D27" s="41">
        <v>5</v>
      </c>
      <c r="E27" s="41">
        <v>4</v>
      </c>
      <c r="F27" s="41">
        <v>4</v>
      </c>
      <c r="G27" s="41">
        <v>5</v>
      </c>
      <c r="H27" s="42">
        <f t="shared" si="0"/>
        <v>0.25</v>
      </c>
      <c r="I27" s="42">
        <f t="shared" si="1"/>
        <v>0</v>
      </c>
      <c r="J27" s="41">
        <f t="shared" si="2"/>
        <v>1</v>
      </c>
      <c r="K27" s="41">
        <f t="shared" si="3"/>
        <v>0</v>
      </c>
      <c r="L27" s="42">
        <f t="shared" si="4"/>
        <v>4.549590536851683E-3</v>
      </c>
      <c r="M27" s="42">
        <f t="shared" si="12"/>
        <v>1.7064846416382253E-2</v>
      </c>
      <c r="N27" s="41">
        <v>5</v>
      </c>
      <c r="O27" s="41">
        <v>4</v>
      </c>
      <c r="P27" s="41">
        <v>5</v>
      </c>
      <c r="Q27" s="41">
        <v>5</v>
      </c>
      <c r="R27" s="41">
        <v>5</v>
      </c>
      <c r="S27" s="42">
        <f t="shared" si="6"/>
        <v>0</v>
      </c>
      <c r="T27" s="42">
        <f t="shared" si="7"/>
        <v>0</v>
      </c>
      <c r="U27" s="41">
        <f t="shared" si="8"/>
        <v>0</v>
      </c>
      <c r="V27" s="41">
        <f t="shared" si="9"/>
        <v>0</v>
      </c>
      <c r="W27" s="42">
        <f t="shared" si="10"/>
        <v>4.1356492969396195E-3</v>
      </c>
      <c r="X27" s="42">
        <f t="shared" si="13"/>
        <v>1.6556291390728478E-2</v>
      </c>
    </row>
    <row r="28" spans="1:24" x14ac:dyDescent="0.25">
      <c r="B28" s="72" t="s">
        <v>116</v>
      </c>
      <c r="C28" s="41">
        <v>156</v>
      </c>
      <c r="D28" s="41">
        <v>153</v>
      </c>
      <c r="E28" s="41">
        <v>66</v>
      </c>
      <c r="F28" s="41">
        <v>67</v>
      </c>
      <c r="G28" s="41">
        <v>95</v>
      </c>
      <c r="H28" s="42">
        <f t="shared" si="0"/>
        <v>0.41791044776119413</v>
      </c>
      <c r="I28" s="42">
        <f t="shared" si="1"/>
        <v>-0.37908496732026142</v>
      </c>
      <c r="J28" s="41">
        <f t="shared" si="2"/>
        <v>28</v>
      </c>
      <c r="K28" s="41">
        <f t="shared" si="3"/>
        <v>-58</v>
      </c>
      <c r="L28" s="42">
        <f t="shared" si="4"/>
        <v>8.6442220200181982E-2</v>
      </c>
      <c r="M28" s="42">
        <f t="shared" si="12"/>
        <v>0.32423208191126279</v>
      </c>
      <c r="N28" s="41">
        <v>153</v>
      </c>
      <c r="O28" s="41">
        <v>56</v>
      </c>
      <c r="P28" s="41">
        <v>69</v>
      </c>
      <c r="Q28" s="41">
        <v>96</v>
      </c>
      <c r="R28" s="41">
        <v>103</v>
      </c>
      <c r="S28" s="42">
        <f t="shared" si="6"/>
        <v>7.2916666666666741E-2</v>
      </c>
      <c r="T28" s="42">
        <f t="shared" si="7"/>
        <v>-0.32679738562091498</v>
      </c>
      <c r="U28" s="41">
        <f t="shared" si="8"/>
        <v>7</v>
      </c>
      <c r="V28" s="41">
        <f t="shared" si="9"/>
        <v>-50</v>
      </c>
      <c r="W28" s="42">
        <f t="shared" si="10"/>
        <v>8.5194375516956161E-2</v>
      </c>
      <c r="X28" s="42">
        <f t="shared" si="13"/>
        <v>0.34105960264900664</v>
      </c>
    </row>
    <row r="29" spans="1:24" x14ac:dyDescent="0.25">
      <c r="B29" s="72" t="s">
        <v>117</v>
      </c>
      <c r="C29" s="41">
        <v>63</v>
      </c>
      <c r="D29" s="41">
        <v>62</v>
      </c>
      <c r="E29" s="41">
        <v>0</v>
      </c>
      <c r="F29" s="41">
        <v>34</v>
      </c>
      <c r="G29" s="41">
        <v>49</v>
      </c>
      <c r="H29" s="42">
        <f t="shared" si="0"/>
        <v>0.44117647058823528</v>
      </c>
      <c r="I29" s="42">
        <f t="shared" si="1"/>
        <v>-0.20967741935483875</v>
      </c>
      <c r="J29" s="41">
        <f t="shared" si="2"/>
        <v>15</v>
      </c>
      <c r="K29" s="41">
        <f t="shared" si="3"/>
        <v>-13</v>
      </c>
      <c r="L29" s="42">
        <f t="shared" si="4"/>
        <v>4.4585987261146494E-2</v>
      </c>
      <c r="M29" s="42">
        <f t="shared" si="12"/>
        <v>0.16723549488054607</v>
      </c>
      <c r="N29" s="41">
        <v>62</v>
      </c>
      <c r="O29" s="41">
        <v>0</v>
      </c>
      <c r="P29" s="41">
        <v>36</v>
      </c>
      <c r="Q29" s="41">
        <v>51</v>
      </c>
      <c r="R29" s="41">
        <v>53</v>
      </c>
      <c r="S29" s="42">
        <f t="shared" si="6"/>
        <v>3.9215686274509887E-2</v>
      </c>
      <c r="T29" s="42">
        <f t="shared" si="7"/>
        <v>-0.14516129032258063</v>
      </c>
      <c r="U29" s="41">
        <f t="shared" si="8"/>
        <v>2</v>
      </c>
      <c r="V29" s="41">
        <f t="shared" si="9"/>
        <v>-9</v>
      </c>
      <c r="W29" s="42">
        <f t="shared" si="10"/>
        <v>4.3837882547559964E-2</v>
      </c>
      <c r="X29" s="42">
        <f t="shared" si="13"/>
        <v>0.17549668874172186</v>
      </c>
    </row>
    <row r="30" spans="1:24" x14ac:dyDescent="0.25">
      <c r="B30" s="72" t="s">
        <v>118</v>
      </c>
      <c r="C30" s="41">
        <v>54</v>
      </c>
      <c r="D30" s="41">
        <v>52</v>
      </c>
      <c r="E30" s="41">
        <v>0</v>
      </c>
      <c r="F30" s="41">
        <v>20</v>
      </c>
      <c r="G30" s="41">
        <v>30</v>
      </c>
      <c r="H30" s="42">
        <f t="shared" si="0"/>
        <v>0.5</v>
      </c>
      <c r="I30" s="42">
        <f t="shared" si="1"/>
        <v>-0.42307692307692313</v>
      </c>
      <c r="J30" s="41">
        <f t="shared" si="2"/>
        <v>10</v>
      </c>
      <c r="K30" s="41">
        <f t="shared" si="3"/>
        <v>-22</v>
      </c>
      <c r="L30" s="42">
        <f t="shared" si="4"/>
        <v>2.7297543221110099E-2</v>
      </c>
      <c r="M30" s="42">
        <f t="shared" si="12"/>
        <v>0.10238907849829351</v>
      </c>
      <c r="N30" s="41">
        <v>52</v>
      </c>
      <c r="O30" s="41">
        <v>0</v>
      </c>
      <c r="P30" s="41">
        <v>19</v>
      </c>
      <c r="Q30" s="41">
        <v>29</v>
      </c>
      <c r="R30" s="41">
        <v>32</v>
      </c>
      <c r="S30" s="42">
        <f t="shared" si="6"/>
        <v>0.10344827586206895</v>
      </c>
      <c r="T30" s="42">
        <f t="shared" si="7"/>
        <v>-0.38461538461538458</v>
      </c>
      <c r="U30" s="41">
        <f t="shared" si="8"/>
        <v>3</v>
      </c>
      <c r="V30" s="41">
        <f t="shared" si="9"/>
        <v>-20</v>
      </c>
      <c r="W30" s="42">
        <f t="shared" si="10"/>
        <v>2.6468155500413565E-2</v>
      </c>
      <c r="X30" s="42">
        <f t="shared" si="13"/>
        <v>0.10596026490066225</v>
      </c>
    </row>
    <row r="31" spans="1:24" x14ac:dyDescent="0.25">
      <c r="B31" s="72" t="s">
        <v>119</v>
      </c>
      <c r="C31" s="41">
        <v>39</v>
      </c>
      <c r="D31" s="41">
        <v>39</v>
      </c>
      <c r="E31" s="41">
        <v>0</v>
      </c>
      <c r="F31" s="41">
        <v>13</v>
      </c>
      <c r="G31" s="41">
        <v>16</v>
      </c>
      <c r="H31" s="42">
        <f t="shared" si="0"/>
        <v>0.23076923076923084</v>
      </c>
      <c r="I31" s="42">
        <f t="shared" si="1"/>
        <v>-0.58974358974358976</v>
      </c>
      <c r="J31" s="41">
        <f t="shared" si="2"/>
        <v>3</v>
      </c>
      <c r="K31" s="41">
        <f t="shared" si="3"/>
        <v>-23</v>
      </c>
      <c r="L31" s="42">
        <f t="shared" si="4"/>
        <v>1.4558689717925387E-2</v>
      </c>
      <c r="M31" s="42">
        <f t="shared" si="12"/>
        <v>5.4607508532423209E-2</v>
      </c>
      <c r="N31" s="41">
        <v>39</v>
      </c>
      <c r="O31" s="41">
        <v>0</v>
      </c>
      <c r="P31" s="41">
        <v>14</v>
      </c>
      <c r="Q31" s="41">
        <v>16</v>
      </c>
      <c r="R31" s="41">
        <v>18</v>
      </c>
      <c r="S31" s="42">
        <f t="shared" si="6"/>
        <v>0.125</v>
      </c>
      <c r="T31" s="42">
        <f t="shared" si="7"/>
        <v>-0.53846153846153844</v>
      </c>
      <c r="U31" s="41">
        <f t="shared" si="8"/>
        <v>2</v>
      </c>
      <c r="V31" s="41">
        <f t="shared" si="9"/>
        <v>-21</v>
      </c>
      <c r="W31" s="42">
        <f t="shared" si="10"/>
        <v>1.488833746898263E-2</v>
      </c>
      <c r="X31" s="42">
        <f t="shared" si="13"/>
        <v>5.9602649006622516E-2</v>
      </c>
    </row>
    <row r="32" spans="1:24" x14ac:dyDescent="0.25">
      <c r="B32" s="73" t="s">
        <v>102</v>
      </c>
      <c r="C32" s="67">
        <v>540</v>
      </c>
      <c r="D32" s="67">
        <v>542</v>
      </c>
      <c r="E32" s="67">
        <v>226</v>
      </c>
      <c r="F32" s="67">
        <v>261</v>
      </c>
      <c r="G32" s="67">
        <v>371</v>
      </c>
      <c r="H32" s="68">
        <f t="shared" si="0"/>
        <v>0.42145593869731801</v>
      </c>
      <c r="I32" s="68">
        <f t="shared" si="1"/>
        <v>-0.31549815498154976</v>
      </c>
      <c r="J32" s="67">
        <f t="shared" si="2"/>
        <v>110</v>
      </c>
      <c r="K32" s="67">
        <f t="shared" si="3"/>
        <v>-171</v>
      </c>
      <c r="L32" s="68">
        <f t="shared" si="4"/>
        <v>0.33757961783439489</v>
      </c>
      <c r="M32" s="68">
        <f>G32/$G$32</f>
        <v>1</v>
      </c>
      <c r="N32" s="67">
        <v>529</v>
      </c>
      <c r="O32" s="67">
        <v>193</v>
      </c>
      <c r="P32" s="67">
        <v>285</v>
      </c>
      <c r="Q32" s="67">
        <v>364</v>
      </c>
      <c r="R32" s="67">
        <v>421</v>
      </c>
      <c r="S32" s="68">
        <f t="shared" si="6"/>
        <v>0.1565934065934067</v>
      </c>
      <c r="T32" s="68">
        <f t="shared" si="7"/>
        <v>-0.20415879017013228</v>
      </c>
      <c r="U32" s="67">
        <f t="shared" si="8"/>
        <v>57</v>
      </c>
      <c r="V32" s="67">
        <f t="shared" si="9"/>
        <v>-108</v>
      </c>
      <c r="W32" s="68">
        <f t="shared" si="10"/>
        <v>0.34822167080231597</v>
      </c>
      <c r="X32" s="68">
        <f>R32/$R$32</f>
        <v>1</v>
      </c>
    </row>
    <row r="33" spans="2:24" x14ac:dyDescent="0.25">
      <c r="B33" s="74" t="s">
        <v>99</v>
      </c>
      <c r="C33" s="70">
        <v>154</v>
      </c>
      <c r="D33" s="70">
        <v>161</v>
      </c>
      <c r="E33" s="70">
        <v>84</v>
      </c>
      <c r="F33" s="70">
        <v>116</v>
      </c>
      <c r="G33" s="70">
        <v>159</v>
      </c>
      <c r="H33" s="71">
        <f t="shared" si="0"/>
        <v>0.3706896551724137</v>
      </c>
      <c r="I33" s="71">
        <f t="shared" si="1"/>
        <v>-1.2422360248447228E-2</v>
      </c>
      <c r="J33" s="70">
        <f t="shared" si="2"/>
        <v>43</v>
      </c>
      <c r="K33" s="70">
        <f t="shared" si="3"/>
        <v>-2</v>
      </c>
      <c r="L33" s="71">
        <f t="shared" si="4"/>
        <v>0.14467697907188354</v>
      </c>
      <c r="M33" s="71">
        <f t="shared" ref="M33:M44" si="14">G33/$G$32</f>
        <v>0.42857142857142855</v>
      </c>
      <c r="N33" s="70">
        <v>158</v>
      </c>
      <c r="O33" s="70">
        <v>86</v>
      </c>
      <c r="P33" s="70">
        <v>133</v>
      </c>
      <c r="Q33" s="70">
        <v>159</v>
      </c>
      <c r="R33" s="70">
        <v>167</v>
      </c>
      <c r="S33" s="71">
        <f t="shared" si="6"/>
        <v>5.031446540880502E-2</v>
      </c>
      <c r="T33" s="71">
        <f t="shared" si="7"/>
        <v>5.6962025316455778E-2</v>
      </c>
      <c r="U33" s="70">
        <f t="shared" si="8"/>
        <v>8</v>
      </c>
      <c r="V33" s="70">
        <f t="shared" si="9"/>
        <v>9</v>
      </c>
      <c r="W33" s="71">
        <f t="shared" si="10"/>
        <v>0.13813068651778329</v>
      </c>
      <c r="X33" s="71">
        <f t="shared" ref="X33:X44" si="15">R33/$R$32</f>
        <v>0.39667458432304037</v>
      </c>
    </row>
    <row r="34" spans="2:24" x14ac:dyDescent="0.25">
      <c r="B34" s="72" t="s">
        <v>110</v>
      </c>
      <c r="C34" s="41">
        <v>12</v>
      </c>
      <c r="D34" s="41">
        <v>13</v>
      </c>
      <c r="E34" s="41">
        <v>0</v>
      </c>
      <c r="F34" s="41">
        <v>13</v>
      </c>
      <c r="G34" s="41">
        <v>15</v>
      </c>
      <c r="H34" s="42">
        <f t="shared" si="0"/>
        <v>0.15384615384615374</v>
      </c>
      <c r="I34" s="42">
        <f t="shared" si="1"/>
        <v>0.15384615384615374</v>
      </c>
      <c r="J34" s="41">
        <f t="shared" si="2"/>
        <v>2</v>
      </c>
      <c r="K34" s="41">
        <f t="shared" si="3"/>
        <v>2</v>
      </c>
      <c r="L34" s="42">
        <f t="shared" si="4"/>
        <v>1.364877161055505E-2</v>
      </c>
      <c r="M34" s="42">
        <f t="shared" si="14"/>
        <v>4.0431266846361183E-2</v>
      </c>
      <c r="N34" s="41">
        <v>13</v>
      </c>
      <c r="O34" s="41">
        <v>0</v>
      </c>
      <c r="P34" s="41">
        <v>14</v>
      </c>
      <c r="Q34" s="41">
        <v>15</v>
      </c>
      <c r="R34" s="41">
        <v>18</v>
      </c>
      <c r="S34" s="42">
        <f t="shared" si="6"/>
        <v>0.19999999999999996</v>
      </c>
      <c r="T34" s="42">
        <f t="shared" si="7"/>
        <v>0.38461538461538458</v>
      </c>
      <c r="U34" s="41">
        <f t="shared" si="8"/>
        <v>3</v>
      </c>
      <c r="V34" s="41">
        <f t="shared" si="9"/>
        <v>5</v>
      </c>
      <c r="W34" s="42">
        <f t="shared" si="10"/>
        <v>1.488833746898263E-2</v>
      </c>
      <c r="X34" s="42">
        <f t="shared" si="15"/>
        <v>4.2755344418052253E-2</v>
      </c>
    </row>
    <row r="35" spans="2:24" x14ac:dyDescent="0.25">
      <c r="B35" s="72" t="s">
        <v>111</v>
      </c>
      <c r="C35" s="41">
        <v>61</v>
      </c>
      <c r="D35" s="41">
        <v>69</v>
      </c>
      <c r="E35" s="41">
        <v>0</v>
      </c>
      <c r="F35" s="41">
        <v>52</v>
      </c>
      <c r="G35" s="41">
        <v>72</v>
      </c>
      <c r="H35" s="42">
        <f t="shared" si="0"/>
        <v>0.38461538461538458</v>
      </c>
      <c r="I35" s="42">
        <f t="shared" si="1"/>
        <v>4.3478260869565188E-2</v>
      </c>
      <c r="J35" s="41">
        <f t="shared" si="2"/>
        <v>20</v>
      </c>
      <c r="K35" s="41">
        <f t="shared" si="3"/>
        <v>3</v>
      </c>
      <c r="L35" s="42">
        <f t="shared" si="4"/>
        <v>6.5514103730664242E-2</v>
      </c>
      <c r="M35" s="42">
        <f t="shared" si="14"/>
        <v>0.19407008086253369</v>
      </c>
      <c r="N35" s="41">
        <v>67</v>
      </c>
      <c r="O35" s="41">
        <v>0</v>
      </c>
      <c r="P35" s="41">
        <v>62</v>
      </c>
      <c r="Q35" s="41">
        <v>72</v>
      </c>
      <c r="R35" s="41">
        <v>74</v>
      </c>
      <c r="S35" s="42">
        <f t="shared" si="6"/>
        <v>2.7777777777777679E-2</v>
      </c>
      <c r="T35" s="42">
        <f t="shared" si="7"/>
        <v>0.10447761194029859</v>
      </c>
      <c r="U35" s="41">
        <f t="shared" si="8"/>
        <v>2</v>
      </c>
      <c r="V35" s="41">
        <f t="shared" si="9"/>
        <v>7</v>
      </c>
      <c r="W35" s="42">
        <f t="shared" si="10"/>
        <v>6.1207609594706371E-2</v>
      </c>
      <c r="X35" s="42">
        <f t="shared" si="15"/>
        <v>0.17577197149643706</v>
      </c>
    </row>
    <row r="36" spans="2:24" x14ac:dyDescent="0.25">
      <c r="B36" s="72" t="s">
        <v>112</v>
      </c>
      <c r="C36" s="41">
        <v>44</v>
      </c>
      <c r="D36" s="41">
        <v>43</v>
      </c>
      <c r="E36" s="41">
        <v>0</v>
      </c>
      <c r="F36" s="41">
        <v>34</v>
      </c>
      <c r="G36" s="41">
        <v>48</v>
      </c>
      <c r="H36" s="42">
        <f t="shared" si="0"/>
        <v>0.41176470588235303</v>
      </c>
      <c r="I36" s="42">
        <f t="shared" si="1"/>
        <v>0.11627906976744184</v>
      </c>
      <c r="J36" s="41">
        <f t="shared" si="2"/>
        <v>14</v>
      </c>
      <c r="K36" s="41">
        <f t="shared" si="3"/>
        <v>5</v>
      </c>
      <c r="L36" s="42">
        <f t="shared" si="4"/>
        <v>4.3676069153776163E-2</v>
      </c>
      <c r="M36" s="42">
        <f t="shared" si="14"/>
        <v>0.1293800539083558</v>
      </c>
      <c r="N36" s="41">
        <v>42</v>
      </c>
      <c r="O36" s="41">
        <v>0</v>
      </c>
      <c r="P36" s="41">
        <v>40</v>
      </c>
      <c r="Q36" s="41">
        <v>48</v>
      </c>
      <c r="R36" s="41">
        <v>50</v>
      </c>
      <c r="S36" s="42">
        <f t="shared" si="6"/>
        <v>4.1666666666666741E-2</v>
      </c>
      <c r="T36" s="42">
        <f t="shared" si="7"/>
        <v>0.19047619047619047</v>
      </c>
      <c r="U36" s="41">
        <f t="shared" si="8"/>
        <v>2</v>
      </c>
      <c r="V36" s="41">
        <f t="shared" si="9"/>
        <v>8</v>
      </c>
      <c r="W36" s="42">
        <f t="shared" si="10"/>
        <v>4.1356492969396197E-2</v>
      </c>
      <c r="X36" s="42">
        <f t="shared" si="15"/>
        <v>0.11876484560570071</v>
      </c>
    </row>
    <row r="37" spans="2:24" x14ac:dyDescent="0.25">
      <c r="B37" s="72" t="s">
        <v>113</v>
      </c>
      <c r="C37" s="41">
        <v>18</v>
      </c>
      <c r="D37" s="41">
        <v>18</v>
      </c>
      <c r="E37" s="41">
        <v>0</v>
      </c>
      <c r="F37" s="41">
        <v>12</v>
      </c>
      <c r="G37" s="41">
        <v>13</v>
      </c>
      <c r="H37" s="42">
        <f t="shared" si="0"/>
        <v>8.3333333333333259E-2</v>
      </c>
      <c r="I37" s="42">
        <f t="shared" si="1"/>
        <v>-0.27777777777777779</v>
      </c>
      <c r="J37" s="41">
        <f t="shared" si="2"/>
        <v>1</v>
      </c>
      <c r="K37" s="41">
        <f t="shared" si="3"/>
        <v>-5</v>
      </c>
      <c r="L37" s="42">
        <f t="shared" si="4"/>
        <v>1.1828935395814377E-2</v>
      </c>
      <c r="M37" s="42">
        <f t="shared" si="14"/>
        <v>3.5040431266846361E-2</v>
      </c>
      <c r="N37" s="41">
        <v>19</v>
      </c>
      <c r="O37" s="41">
        <v>0</v>
      </c>
      <c r="P37" s="41">
        <v>12</v>
      </c>
      <c r="Q37" s="41">
        <v>12</v>
      </c>
      <c r="R37" s="41">
        <v>13</v>
      </c>
      <c r="S37" s="42">
        <f t="shared" si="6"/>
        <v>8.3333333333333259E-2</v>
      </c>
      <c r="T37" s="42">
        <f t="shared" si="7"/>
        <v>-0.31578947368421051</v>
      </c>
      <c r="U37" s="41">
        <f t="shared" si="8"/>
        <v>1</v>
      </c>
      <c r="V37" s="41">
        <f t="shared" si="9"/>
        <v>-6</v>
      </c>
      <c r="W37" s="42">
        <f t="shared" si="10"/>
        <v>1.0752688172043012E-2</v>
      </c>
      <c r="X37" s="42">
        <f t="shared" si="15"/>
        <v>3.0878859857482184E-2</v>
      </c>
    </row>
    <row r="38" spans="2:24" x14ac:dyDescent="0.25">
      <c r="B38" s="72" t="s">
        <v>114</v>
      </c>
      <c r="C38" s="41">
        <v>19</v>
      </c>
      <c r="D38" s="41">
        <v>18</v>
      </c>
      <c r="E38" s="41">
        <v>0</v>
      </c>
      <c r="F38" s="41">
        <v>5</v>
      </c>
      <c r="G38" s="41">
        <v>12</v>
      </c>
      <c r="H38" s="42">
        <f t="shared" si="0"/>
        <v>1.4</v>
      </c>
      <c r="I38" s="42">
        <f t="shared" si="1"/>
        <v>-0.33333333333333337</v>
      </c>
      <c r="J38" s="41">
        <f t="shared" si="2"/>
        <v>7</v>
      </c>
      <c r="K38" s="41">
        <f t="shared" si="3"/>
        <v>-6</v>
      </c>
      <c r="L38" s="42">
        <f t="shared" si="4"/>
        <v>1.0919017288444041E-2</v>
      </c>
      <c r="M38" s="42">
        <f t="shared" si="14"/>
        <v>3.2345013477088951E-2</v>
      </c>
      <c r="N38" s="41">
        <v>17</v>
      </c>
      <c r="O38" s="41">
        <v>0</v>
      </c>
      <c r="P38" s="41">
        <v>5</v>
      </c>
      <c r="Q38" s="41">
        <v>12</v>
      </c>
      <c r="R38" s="41">
        <v>12</v>
      </c>
      <c r="S38" s="42">
        <f t="shared" si="6"/>
        <v>0</v>
      </c>
      <c r="T38" s="42">
        <f t="shared" si="7"/>
        <v>-0.29411764705882348</v>
      </c>
      <c r="U38" s="41">
        <f t="shared" si="8"/>
        <v>0</v>
      </c>
      <c r="V38" s="41">
        <f t="shared" si="9"/>
        <v>-5</v>
      </c>
      <c r="W38" s="42">
        <f t="shared" si="10"/>
        <v>9.9255583126550868E-3</v>
      </c>
      <c r="X38" s="42">
        <f t="shared" si="15"/>
        <v>2.8503562945368172E-2</v>
      </c>
    </row>
    <row r="39" spans="2:24" x14ac:dyDescent="0.25">
      <c r="B39" s="74" t="s">
        <v>100</v>
      </c>
      <c r="C39" s="70">
        <v>386</v>
      </c>
      <c r="D39" s="70">
        <v>381</v>
      </c>
      <c r="E39" s="70">
        <v>141</v>
      </c>
      <c r="F39" s="70">
        <v>145</v>
      </c>
      <c r="G39" s="70">
        <v>212</v>
      </c>
      <c r="H39" s="71">
        <f t="shared" si="0"/>
        <v>0.46206896551724141</v>
      </c>
      <c r="I39" s="71">
        <f t="shared" si="1"/>
        <v>-0.44356955380577423</v>
      </c>
      <c r="J39" s="70">
        <f t="shared" si="2"/>
        <v>67</v>
      </c>
      <c r="K39" s="70">
        <f t="shared" si="3"/>
        <v>-169</v>
      </c>
      <c r="L39" s="71">
        <f t="shared" si="4"/>
        <v>0.19290263876251137</v>
      </c>
      <c r="M39" s="71">
        <f t="shared" si="14"/>
        <v>0.5714285714285714</v>
      </c>
      <c r="N39" s="70">
        <v>371</v>
      </c>
      <c r="O39" s="70">
        <v>107</v>
      </c>
      <c r="P39" s="70">
        <v>152</v>
      </c>
      <c r="Q39" s="70">
        <v>205</v>
      </c>
      <c r="R39" s="70">
        <v>254</v>
      </c>
      <c r="S39" s="71">
        <f t="shared" si="6"/>
        <v>0.23902439024390243</v>
      </c>
      <c r="T39" s="71">
        <f t="shared" si="7"/>
        <v>-0.3153638814016172</v>
      </c>
      <c r="U39" s="70">
        <f t="shared" si="8"/>
        <v>49</v>
      </c>
      <c r="V39" s="70">
        <f t="shared" si="9"/>
        <v>-117</v>
      </c>
      <c r="W39" s="71">
        <f t="shared" si="10"/>
        <v>0.21009098428453268</v>
      </c>
      <c r="X39" s="71">
        <f t="shared" si="15"/>
        <v>0.60332541567695963</v>
      </c>
    </row>
    <row r="40" spans="2:24" x14ac:dyDescent="0.25">
      <c r="B40" s="72" t="s">
        <v>115</v>
      </c>
      <c r="C40" s="41">
        <v>2</v>
      </c>
      <c r="D40" s="41">
        <v>4</v>
      </c>
      <c r="E40" s="41">
        <v>0</v>
      </c>
      <c r="F40" s="41">
        <v>2</v>
      </c>
      <c r="G40" s="41">
        <v>4</v>
      </c>
      <c r="H40" s="42">
        <f t="shared" si="0"/>
        <v>1</v>
      </c>
      <c r="I40" s="42">
        <f t="shared" si="1"/>
        <v>0</v>
      </c>
      <c r="J40" s="41">
        <f t="shared" si="2"/>
        <v>2</v>
      </c>
      <c r="K40" s="41">
        <f t="shared" si="3"/>
        <v>0</v>
      </c>
      <c r="L40" s="42">
        <f t="shared" si="4"/>
        <v>3.6396724294813468E-3</v>
      </c>
      <c r="M40" s="42">
        <f t="shared" si="14"/>
        <v>1.078167115902965E-2</v>
      </c>
      <c r="N40" s="41">
        <v>4</v>
      </c>
      <c r="O40" s="41">
        <v>0</v>
      </c>
      <c r="P40" s="41">
        <v>3</v>
      </c>
      <c r="Q40" s="41">
        <v>4</v>
      </c>
      <c r="R40" s="41">
        <v>6</v>
      </c>
      <c r="S40" s="42">
        <f t="shared" si="6"/>
        <v>0.5</v>
      </c>
      <c r="T40" s="42">
        <f t="shared" si="7"/>
        <v>0.5</v>
      </c>
      <c r="U40" s="41">
        <f t="shared" si="8"/>
        <v>2</v>
      </c>
      <c r="V40" s="41">
        <f t="shared" si="9"/>
        <v>2</v>
      </c>
      <c r="W40" s="42">
        <f t="shared" si="10"/>
        <v>4.9627791563275434E-3</v>
      </c>
      <c r="X40" s="42">
        <f t="shared" si="15"/>
        <v>1.4251781472684086E-2</v>
      </c>
    </row>
    <row r="41" spans="2:24" x14ac:dyDescent="0.25">
      <c r="B41" s="72" t="s">
        <v>116</v>
      </c>
      <c r="C41" s="41">
        <v>384</v>
      </c>
      <c r="D41" s="41">
        <v>377</v>
      </c>
      <c r="E41" s="41">
        <v>0</v>
      </c>
      <c r="F41" s="41">
        <v>143</v>
      </c>
      <c r="G41" s="41">
        <v>208</v>
      </c>
      <c r="H41" s="42">
        <f t="shared" si="0"/>
        <v>0.45454545454545459</v>
      </c>
      <c r="I41" s="42">
        <f t="shared" si="1"/>
        <v>-0.44827586206896552</v>
      </c>
      <c r="J41" s="41">
        <f t="shared" si="2"/>
        <v>65</v>
      </c>
      <c r="K41" s="41">
        <f t="shared" si="3"/>
        <v>-169</v>
      </c>
      <c r="L41" s="42">
        <f t="shared" si="4"/>
        <v>0.18926296633303002</v>
      </c>
      <c r="M41" s="42">
        <f t="shared" si="14"/>
        <v>0.56064690026954178</v>
      </c>
      <c r="N41" s="41">
        <v>367</v>
      </c>
      <c r="O41" s="41">
        <v>0</v>
      </c>
      <c r="P41" s="41">
        <v>149</v>
      </c>
      <c r="Q41" s="41">
        <v>201</v>
      </c>
      <c r="R41" s="41">
        <v>248</v>
      </c>
      <c r="S41" s="42">
        <f t="shared" si="6"/>
        <v>0.23383084577114421</v>
      </c>
      <c r="T41" s="42">
        <f t="shared" si="7"/>
        <v>-0.3242506811989101</v>
      </c>
      <c r="U41" s="41">
        <f t="shared" si="8"/>
        <v>47</v>
      </c>
      <c r="V41" s="41">
        <f t="shared" si="9"/>
        <v>-119</v>
      </c>
      <c r="W41" s="42">
        <f t="shared" si="10"/>
        <v>0.20512820512820512</v>
      </c>
      <c r="X41" s="42">
        <f t="shared" si="15"/>
        <v>0.5890736342042755</v>
      </c>
    </row>
    <row r="42" spans="2:24" x14ac:dyDescent="0.25">
      <c r="B42" s="72" t="s">
        <v>117</v>
      </c>
      <c r="C42" s="41">
        <v>29</v>
      </c>
      <c r="D42" s="41">
        <v>28</v>
      </c>
      <c r="E42" s="41">
        <v>0</v>
      </c>
      <c r="F42" s="41">
        <v>15</v>
      </c>
      <c r="G42" s="41">
        <v>26</v>
      </c>
      <c r="H42" s="42">
        <f t="shared" si="0"/>
        <v>0.73333333333333339</v>
      </c>
      <c r="I42" s="42">
        <f t="shared" si="1"/>
        <v>-7.1428571428571397E-2</v>
      </c>
      <c r="J42" s="41">
        <f t="shared" si="2"/>
        <v>11</v>
      </c>
      <c r="K42" s="41">
        <f t="shared" si="3"/>
        <v>-2</v>
      </c>
      <c r="L42" s="42">
        <f t="shared" si="4"/>
        <v>2.3657870791628753E-2</v>
      </c>
      <c r="M42" s="42">
        <f t="shared" si="14"/>
        <v>7.0080862533692723E-2</v>
      </c>
      <c r="N42" s="41">
        <v>28</v>
      </c>
      <c r="O42" s="41">
        <v>0</v>
      </c>
      <c r="P42" s="41">
        <v>16</v>
      </c>
      <c r="Q42" s="41">
        <v>26</v>
      </c>
      <c r="R42" s="41">
        <v>29</v>
      </c>
      <c r="S42" s="42">
        <f t="shared" si="6"/>
        <v>0.11538461538461542</v>
      </c>
      <c r="T42" s="42">
        <f t="shared" si="7"/>
        <v>3.5714285714285809E-2</v>
      </c>
      <c r="U42" s="41">
        <f t="shared" si="8"/>
        <v>3</v>
      </c>
      <c r="V42" s="41">
        <f t="shared" si="9"/>
        <v>1</v>
      </c>
      <c r="W42" s="42">
        <f t="shared" si="10"/>
        <v>2.3986765922249794E-2</v>
      </c>
      <c r="X42" s="42">
        <f t="shared" si="15"/>
        <v>6.8883610451306407E-2</v>
      </c>
    </row>
    <row r="43" spans="2:24" x14ac:dyDescent="0.25">
      <c r="B43" s="72" t="s">
        <v>118</v>
      </c>
      <c r="C43" s="41">
        <v>181</v>
      </c>
      <c r="D43" s="41">
        <v>177</v>
      </c>
      <c r="E43" s="41">
        <v>0</v>
      </c>
      <c r="F43" s="41">
        <v>86</v>
      </c>
      <c r="G43" s="41">
        <v>114</v>
      </c>
      <c r="H43" s="42">
        <f t="shared" si="0"/>
        <v>0.32558139534883712</v>
      </c>
      <c r="I43" s="42">
        <f t="shared" si="1"/>
        <v>-0.35593220338983056</v>
      </c>
      <c r="J43" s="41">
        <f t="shared" si="2"/>
        <v>28</v>
      </c>
      <c r="K43" s="41">
        <f t="shared" si="3"/>
        <v>-63</v>
      </c>
      <c r="L43" s="42">
        <f t="shared" si="4"/>
        <v>0.10373066424021839</v>
      </c>
      <c r="M43" s="42">
        <f t="shared" si="14"/>
        <v>0.30727762803234504</v>
      </c>
      <c r="N43" s="41">
        <v>172</v>
      </c>
      <c r="O43" s="41">
        <v>0</v>
      </c>
      <c r="P43" s="41">
        <v>92</v>
      </c>
      <c r="Q43" s="41">
        <v>111</v>
      </c>
      <c r="R43" s="41">
        <v>135</v>
      </c>
      <c r="S43" s="42">
        <f t="shared" si="6"/>
        <v>0.21621621621621623</v>
      </c>
      <c r="T43" s="42">
        <f t="shared" si="7"/>
        <v>-0.21511627906976749</v>
      </c>
      <c r="U43" s="41">
        <f t="shared" si="8"/>
        <v>24</v>
      </c>
      <c r="V43" s="41">
        <f t="shared" si="9"/>
        <v>-37</v>
      </c>
      <c r="W43" s="42">
        <f t="shared" si="10"/>
        <v>0.11166253101736973</v>
      </c>
      <c r="X43" s="42">
        <f t="shared" si="15"/>
        <v>0.32066508313539194</v>
      </c>
    </row>
    <row r="44" spans="2:24" x14ac:dyDescent="0.25">
      <c r="B44" s="72" t="s">
        <v>119</v>
      </c>
      <c r="C44" s="41">
        <v>174</v>
      </c>
      <c r="D44" s="41">
        <v>171</v>
      </c>
      <c r="E44" s="41">
        <v>0</v>
      </c>
      <c r="F44" s="41">
        <v>42</v>
      </c>
      <c r="G44" s="41">
        <v>68</v>
      </c>
      <c r="H44" s="42">
        <f t="shared" si="0"/>
        <v>0.61904761904761907</v>
      </c>
      <c r="I44" s="42">
        <f t="shared" si="1"/>
        <v>-0.60233918128654973</v>
      </c>
      <c r="J44" s="41">
        <f t="shared" si="2"/>
        <v>26</v>
      </c>
      <c r="K44" s="41">
        <f t="shared" si="3"/>
        <v>-103</v>
      </c>
      <c r="L44" s="42">
        <f t="shared" si="4"/>
        <v>6.1874431301182892E-2</v>
      </c>
      <c r="M44" s="42">
        <f t="shared" si="14"/>
        <v>0.18328840970350405</v>
      </c>
      <c r="N44" s="41">
        <v>167</v>
      </c>
      <c r="O44" s="41">
        <v>0</v>
      </c>
      <c r="P44" s="41">
        <v>41</v>
      </c>
      <c r="Q44" s="41">
        <v>64</v>
      </c>
      <c r="R44" s="41">
        <v>84</v>
      </c>
      <c r="S44" s="42">
        <f t="shared" si="6"/>
        <v>0.3125</v>
      </c>
      <c r="T44" s="42">
        <f t="shared" si="7"/>
        <v>-0.49700598802395213</v>
      </c>
      <c r="U44" s="41">
        <f t="shared" si="8"/>
        <v>20</v>
      </c>
      <c r="V44" s="41">
        <f t="shared" si="9"/>
        <v>-83</v>
      </c>
      <c r="W44" s="42">
        <f t="shared" si="10"/>
        <v>6.9478908188585611E-2</v>
      </c>
      <c r="X44" s="42">
        <f t="shared" si="15"/>
        <v>0.1995249406175772</v>
      </c>
    </row>
    <row r="45" spans="2:24" x14ac:dyDescent="0.25">
      <c r="B45" s="73" t="s">
        <v>103</v>
      </c>
      <c r="C45" s="67">
        <v>222</v>
      </c>
      <c r="D45" s="67">
        <v>220</v>
      </c>
      <c r="E45" s="67">
        <v>108</v>
      </c>
      <c r="F45" s="67">
        <v>131</v>
      </c>
      <c r="G45" s="67">
        <v>186</v>
      </c>
      <c r="H45" s="68">
        <f t="shared" si="0"/>
        <v>0.41984732824427473</v>
      </c>
      <c r="I45" s="68">
        <f t="shared" si="1"/>
        <v>-0.15454545454545454</v>
      </c>
      <c r="J45" s="67">
        <f t="shared" si="2"/>
        <v>55</v>
      </c>
      <c r="K45" s="67">
        <f t="shared" si="3"/>
        <v>-34</v>
      </c>
      <c r="L45" s="68">
        <f t="shared" si="4"/>
        <v>0.16924476797088261</v>
      </c>
      <c r="M45" s="68">
        <f>G45/$G$45</f>
        <v>1</v>
      </c>
      <c r="N45" s="67">
        <v>220</v>
      </c>
      <c r="O45" s="67">
        <v>113</v>
      </c>
      <c r="P45" s="67">
        <v>162</v>
      </c>
      <c r="Q45" s="67">
        <v>188</v>
      </c>
      <c r="R45" s="67">
        <v>195</v>
      </c>
      <c r="S45" s="68">
        <f t="shared" si="6"/>
        <v>3.7234042553191404E-2</v>
      </c>
      <c r="T45" s="68">
        <f t="shared" si="7"/>
        <v>-0.11363636363636365</v>
      </c>
      <c r="U45" s="67">
        <f t="shared" si="8"/>
        <v>7</v>
      </c>
      <c r="V45" s="67">
        <f t="shared" si="9"/>
        <v>-25</v>
      </c>
      <c r="W45" s="68">
        <f t="shared" si="10"/>
        <v>0.16129032258064516</v>
      </c>
      <c r="X45" s="68">
        <f>R45/$R$45</f>
        <v>1</v>
      </c>
    </row>
    <row r="46" spans="2:24" x14ac:dyDescent="0.25">
      <c r="B46" s="74" t="s">
        <v>99</v>
      </c>
      <c r="C46" s="70">
        <v>73</v>
      </c>
      <c r="D46" s="70">
        <v>73</v>
      </c>
      <c r="E46" s="70">
        <v>38</v>
      </c>
      <c r="F46" s="70">
        <v>49</v>
      </c>
      <c r="G46" s="70">
        <v>73</v>
      </c>
      <c r="H46" s="71">
        <f t="shared" si="0"/>
        <v>0.48979591836734704</v>
      </c>
      <c r="I46" s="71">
        <f t="shared" si="1"/>
        <v>0</v>
      </c>
      <c r="J46" s="70">
        <f t="shared" si="2"/>
        <v>24</v>
      </c>
      <c r="K46" s="70">
        <f t="shared" si="3"/>
        <v>0</v>
      </c>
      <c r="L46" s="71">
        <f t="shared" si="4"/>
        <v>6.6424021838034572E-2</v>
      </c>
      <c r="M46" s="71">
        <f t="shared" ref="M46:M58" si="16">G46/$G$45</f>
        <v>0.39247311827956988</v>
      </c>
      <c r="N46" s="70">
        <v>74</v>
      </c>
      <c r="O46" s="70">
        <v>42</v>
      </c>
      <c r="P46" s="70">
        <v>65</v>
      </c>
      <c r="Q46" s="70">
        <v>75</v>
      </c>
      <c r="R46" s="70">
        <v>77</v>
      </c>
      <c r="S46" s="71">
        <f t="shared" si="6"/>
        <v>2.6666666666666616E-2</v>
      </c>
      <c r="T46" s="71">
        <f t="shared" si="7"/>
        <v>4.0540540540540571E-2</v>
      </c>
      <c r="U46" s="70">
        <f t="shared" si="8"/>
        <v>2</v>
      </c>
      <c r="V46" s="70">
        <f t="shared" si="9"/>
        <v>3</v>
      </c>
      <c r="W46" s="71">
        <f t="shared" si="10"/>
        <v>6.3688999172870145E-2</v>
      </c>
      <c r="X46" s="71">
        <f t="shared" ref="X46:X58" si="17">R46/$R$45</f>
        <v>0.39487179487179486</v>
      </c>
    </row>
    <row r="47" spans="2:24" x14ac:dyDescent="0.25">
      <c r="B47" s="72" t="s">
        <v>110</v>
      </c>
      <c r="C47" s="41">
        <v>8</v>
      </c>
      <c r="D47" s="41">
        <v>9</v>
      </c>
      <c r="E47" s="41">
        <v>0</v>
      </c>
      <c r="F47" s="41">
        <v>8</v>
      </c>
      <c r="G47" s="41">
        <v>14</v>
      </c>
      <c r="H47" s="42">
        <f t="shared" si="0"/>
        <v>0.75</v>
      </c>
      <c r="I47" s="42">
        <f t="shared" si="1"/>
        <v>0.55555555555555558</v>
      </c>
      <c r="J47" s="41">
        <f t="shared" si="2"/>
        <v>6</v>
      </c>
      <c r="K47" s="41">
        <f t="shared" si="3"/>
        <v>5</v>
      </c>
      <c r="L47" s="42">
        <f t="shared" si="4"/>
        <v>1.2738853503184714E-2</v>
      </c>
      <c r="M47" s="42">
        <f t="shared" si="16"/>
        <v>7.5268817204301078E-2</v>
      </c>
      <c r="N47" s="41">
        <v>9</v>
      </c>
      <c r="O47" s="41">
        <v>0</v>
      </c>
      <c r="P47" s="41">
        <v>11</v>
      </c>
      <c r="Q47" s="41">
        <v>14</v>
      </c>
      <c r="R47" s="41">
        <v>13</v>
      </c>
      <c r="S47" s="42">
        <f t="shared" si="6"/>
        <v>-7.1428571428571397E-2</v>
      </c>
      <c r="T47" s="42">
        <f t="shared" si="7"/>
        <v>0.44444444444444442</v>
      </c>
      <c r="U47" s="41">
        <f t="shared" si="8"/>
        <v>-1</v>
      </c>
      <c r="V47" s="41">
        <f t="shared" si="9"/>
        <v>4</v>
      </c>
      <c r="W47" s="42">
        <f t="shared" si="10"/>
        <v>1.0752688172043012E-2</v>
      </c>
      <c r="X47" s="42">
        <f t="shared" si="17"/>
        <v>6.6666666666666666E-2</v>
      </c>
    </row>
    <row r="48" spans="2:24" x14ac:dyDescent="0.25">
      <c r="B48" s="72" t="s">
        <v>111</v>
      </c>
      <c r="C48" s="41">
        <v>39</v>
      </c>
      <c r="D48" s="41">
        <v>38</v>
      </c>
      <c r="E48" s="41">
        <v>0</v>
      </c>
      <c r="F48" s="41">
        <v>23</v>
      </c>
      <c r="G48" s="41">
        <v>35</v>
      </c>
      <c r="H48" s="42">
        <f t="shared" si="0"/>
        <v>0.52173913043478271</v>
      </c>
      <c r="I48" s="42">
        <f t="shared" si="1"/>
        <v>-7.8947368421052655E-2</v>
      </c>
      <c r="J48" s="41">
        <f t="shared" si="2"/>
        <v>12</v>
      </c>
      <c r="K48" s="41">
        <f t="shared" si="3"/>
        <v>-3</v>
      </c>
      <c r="L48" s="42">
        <f t="shared" si="4"/>
        <v>3.1847133757961783E-2</v>
      </c>
      <c r="M48" s="42">
        <f t="shared" si="16"/>
        <v>0.18817204301075269</v>
      </c>
      <c r="N48" s="41">
        <v>38</v>
      </c>
      <c r="O48" s="41">
        <v>0</v>
      </c>
      <c r="P48" s="41">
        <v>32</v>
      </c>
      <c r="Q48" s="41">
        <v>36</v>
      </c>
      <c r="R48" s="41">
        <v>40</v>
      </c>
      <c r="S48" s="42">
        <f t="shared" si="6"/>
        <v>0.11111111111111116</v>
      </c>
      <c r="T48" s="42">
        <f t="shared" si="7"/>
        <v>5.2631578947368363E-2</v>
      </c>
      <c r="U48" s="41">
        <f t="shared" si="8"/>
        <v>4</v>
      </c>
      <c r="V48" s="41">
        <f t="shared" si="9"/>
        <v>2</v>
      </c>
      <c r="W48" s="42">
        <f t="shared" si="10"/>
        <v>3.3085194375516956E-2</v>
      </c>
      <c r="X48" s="42">
        <f t="shared" si="17"/>
        <v>0.20512820512820512</v>
      </c>
    </row>
    <row r="49" spans="2:24" x14ac:dyDescent="0.25">
      <c r="B49" s="72" t="s">
        <v>116</v>
      </c>
      <c r="C49" s="41">
        <v>26</v>
      </c>
      <c r="D49" s="41">
        <v>27</v>
      </c>
      <c r="E49" s="41">
        <v>13</v>
      </c>
      <c r="F49" s="41">
        <v>17</v>
      </c>
      <c r="G49" s="41">
        <v>24</v>
      </c>
      <c r="H49" s="42">
        <f t="shared" si="0"/>
        <v>0.41176470588235303</v>
      </c>
      <c r="I49" s="42">
        <f t="shared" si="1"/>
        <v>-0.11111111111111116</v>
      </c>
      <c r="J49" s="41">
        <f t="shared" si="2"/>
        <v>7</v>
      </c>
      <c r="K49" s="41">
        <f t="shared" si="3"/>
        <v>-3</v>
      </c>
      <c r="L49" s="42">
        <f t="shared" si="4"/>
        <v>2.1838034576888082E-2</v>
      </c>
      <c r="M49" s="42">
        <f t="shared" si="16"/>
        <v>0.12903225806451613</v>
      </c>
      <c r="N49" s="41">
        <v>27</v>
      </c>
      <c r="O49" s="41">
        <v>15</v>
      </c>
      <c r="P49" s="41">
        <v>22</v>
      </c>
      <c r="Q49" s="41">
        <v>25</v>
      </c>
      <c r="R49" s="41">
        <v>24</v>
      </c>
      <c r="S49" s="42">
        <f t="shared" si="6"/>
        <v>-4.0000000000000036E-2</v>
      </c>
      <c r="T49" s="42">
        <f t="shared" si="7"/>
        <v>-0.11111111111111116</v>
      </c>
      <c r="U49" s="41">
        <f t="shared" si="8"/>
        <v>-1</v>
      </c>
      <c r="V49" s="41">
        <f t="shared" si="9"/>
        <v>-3</v>
      </c>
      <c r="W49" s="42">
        <f t="shared" si="10"/>
        <v>1.9851116625310174E-2</v>
      </c>
      <c r="X49" s="42">
        <f t="shared" si="17"/>
        <v>0.12307692307692308</v>
      </c>
    </row>
    <row r="50" spans="2:24" x14ac:dyDescent="0.25">
      <c r="B50" s="72" t="s">
        <v>112</v>
      </c>
      <c r="C50" s="41">
        <v>15</v>
      </c>
      <c r="D50" s="41">
        <v>16</v>
      </c>
      <c r="E50" s="41">
        <v>0</v>
      </c>
      <c r="F50" s="41">
        <v>11</v>
      </c>
      <c r="G50" s="41">
        <v>14</v>
      </c>
      <c r="H50" s="42">
        <f t="shared" si="0"/>
        <v>0.27272727272727271</v>
      </c>
      <c r="I50" s="42">
        <f t="shared" si="1"/>
        <v>-0.125</v>
      </c>
      <c r="J50" s="41">
        <f t="shared" si="2"/>
        <v>3</v>
      </c>
      <c r="K50" s="41">
        <f t="shared" si="3"/>
        <v>-2</v>
      </c>
      <c r="L50" s="42">
        <f t="shared" si="4"/>
        <v>1.2738853503184714E-2</v>
      </c>
      <c r="M50" s="42">
        <f t="shared" si="16"/>
        <v>7.5268817204301078E-2</v>
      </c>
      <c r="N50" s="41">
        <v>16</v>
      </c>
      <c r="O50" s="41">
        <v>0</v>
      </c>
      <c r="P50" s="41">
        <v>14</v>
      </c>
      <c r="Q50" s="41">
        <v>15</v>
      </c>
      <c r="R50" s="41">
        <v>15</v>
      </c>
      <c r="S50" s="42">
        <f t="shared" si="6"/>
        <v>0</v>
      </c>
      <c r="T50" s="42">
        <f t="shared" si="7"/>
        <v>-6.25E-2</v>
      </c>
      <c r="U50" s="41">
        <f t="shared" si="8"/>
        <v>0</v>
      </c>
      <c r="V50" s="41">
        <f t="shared" si="9"/>
        <v>-1</v>
      </c>
      <c r="W50" s="42">
        <f t="shared" si="10"/>
        <v>1.2406947890818859E-2</v>
      </c>
      <c r="X50" s="42">
        <f t="shared" si="17"/>
        <v>7.6923076923076927E-2</v>
      </c>
    </row>
    <row r="51" spans="2:24" x14ac:dyDescent="0.25">
      <c r="B51" s="72" t="s">
        <v>113</v>
      </c>
      <c r="C51" s="41">
        <v>6</v>
      </c>
      <c r="D51" s="41">
        <v>6</v>
      </c>
      <c r="E51" s="41">
        <v>0</v>
      </c>
      <c r="F51" s="41">
        <v>3</v>
      </c>
      <c r="G51" s="41">
        <v>5</v>
      </c>
      <c r="H51" s="42">
        <f t="shared" si="0"/>
        <v>0.66666666666666674</v>
      </c>
      <c r="I51" s="42">
        <f t="shared" si="1"/>
        <v>-0.16666666666666663</v>
      </c>
      <c r="J51" s="41">
        <f t="shared" si="2"/>
        <v>2</v>
      </c>
      <c r="K51" s="41">
        <f t="shared" si="3"/>
        <v>-1</v>
      </c>
      <c r="L51" s="42">
        <f t="shared" si="4"/>
        <v>4.549590536851683E-3</v>
      </c>
      <c r="M51" s="42">
        <f t="shared" si="16"/>
        <v>2.6881720430107527E-2</v>
      </c>
      <c r="N51" s="41">
        <v>6</v>
      </c>
      <c r="O51" s="41">
        <v>0</v>
      </c>
      <c r="P51" s="41">
        <v>4</v>
      </c>
      <c r="Q51" s="41">
        <v>5</v>
      </c>
      <c r="R51" s="41">
        <v>4</v>
      </c>
      <c r="S51" s="42">
        <f t="shared" si="6"/>
        <v>-0.19999999999999996</v>
      </c>
      <c r="T51" s="42">
        <f t="shared" si="7"/>
        <v>-0.33333333333333337</v>
      </c>
      <c r="U51" s="41">
        <f t="shared" si="8"/>
        <v>-1</v>
      </c>
      <c r="V51" s="41">
        <f t="shared" si="9"/>
        <v>-2</v>
      </c>
      <c r="W51" s="42">
        <f t="shared" si="10"/>
        <v>3.3085194375516956E-3</v>
      </c>
      <c r="X51" s="42">
        <f t="shared" si="17"/>
        <v>2.0512820512820513E-2</v>
      </c>
    </row>
    <row r="52" spans="2:24" x14ac:dyDescent="0.25">
      <c r="B52" s="72" t="s">
        <v>114</v>
      </c>
      <c r="C52" s="41">
        <v>5</v>
      </c>
      <c r="D52" s="41">
        <v>5</v>
      </c>
      <c r="E52" s="41">
        <v>0</v>
      </c>
      <c r="F52" s="41">
        <v>4</v>
      </c>
      <c r="G52" s="41">
        <v>5</v>
      </c>
      <c r="H52" s="42">
        <f t="shared" si="0"/>
        <v>0.25</v>
      </c>
      <c r="I52" s="42">
        <f t="shared" si="1"/>
        <v>0</v>
      </c>
      <c r="J52" s="41">
        <f t="shared" si="2"/>
        <v>1</v>
      </c>
      <c r="K52" s="41">
        <f t="shared" si="3"/>
        <v>0</v>
      </c>
      <c r="L52" s="42">
        <f t="shared" si="4"/>
        <v>4.549590536851683E-3</v>
      </c>
      <c r="M52" s="42">
        <f t="shared" si="16"/>
        <v>2.6881720430107527E-2</v>
      </c>
      <c r="N52" s="41">
        <v>5</v>
      </c>
      <c r="O52" s="41">
        <v>0</v>
      </c>
      <c r="P52" s="41">
        <v>4</v>
      </c>
      <c r="Q52" s="41">
        <v>5</v>
      </c>
      <c r="R52" s="41">
        <v>5</v>
      </c>
      <c r="S52" s="42">
        <f t="shared" si="6"/>
        <v>0</v>
      </c>
      <c r="T52" s="42">
        <f t="shared" si="7"/>
        <v>0</v>
      </c>
      <c r="U52" s="41">
        <f t="shared" si="8"/>
        <v>0</v>
      </c>
      <c r="V52" s="41">
        <f t="shared" si="9"/>
        <v>0</v>
      </c>
      <c r="W52" s="42">
        <f t="shared" si="10"/>
        <v>4.1356492969396195E-3</v>
      </c>
      <c r="X52" s="42">
        <f t="shared" si="17"/>
        <v>2.564102564102564E-2</v>
      </c>
    </row>
    <row r="53" spans="2:24" x14ac:dyDescent="0.25">
      <c r="B53" s="74" t="s">
        <v>100</v>
      </c>
      <c r="C53" s="70">
        <v>149</v>
      </c>
      <c r="D53" s="70">
        <v>147</v>
      </c>
      <c r="E53" s="70">
        <v>70</v>
      </c>
      <c r="F53" s="70">
        <v>83</v>
      </c>
      <c r="G53" s="70">
        <v>113</v>
      </c>
      <c r="H53" s="71">
        <f t="shared" si="0"/>
        <v>0.36144578313253017</v>
      </c>
      <c r="I53" s="71">
        <f t="shared" si="1"/>
        <v>-0.23129251700680276</v>
      </c>
      <c r="J53" s="70">
        <f t="shared" si="2"/>
        <v>30</v>
      </c>
      <c r="K53" s="70">
        <f t="shared" si="3"/>
        <v>-34</v>
      </c>
      <c r="L53" s="71">
        <f t="shared" si="4"/>
        <v>0.10282074613284804</v>
      </c>
      <c r="M53" s="71">
        <f t="shared" si="16"/>
        <v>0.60752688172043012</v>
      </c>
      <c r="N53" s="70">
        <v>146</v>
      </c>
      <c r="O53" s="70">
        <v>71</v>
      </c>
      <c r="P53" s="70">
        <v>97</v>
      </c>
      <c r="Q53" s="70">
        <v>113</v>
      </c>
      <c r="R53" s="70">
        <v>118</v>
      </c>
      <c r="S53" s="71">
        <f t="shared" si="6"/>
        <v>4.4247787610619538E-2</v>
      </c>
      <c r="T53" s="71">
        <f t="shared" si="7"/>
        <v>-0.19178082191780821</v>
      </c>
      <c r="U53" s="70">
        <f t="shared" si="8"/>
        <v>5</v>
      </c>
      <c r="V53" s="70">
        <f t="shared" si="9"/>
        <v>-28</v>
      </c>
      <c r="W53" s="71">
        <f t="shared" si="10"/>
        <v>9.7601323407775026E-2</v>
      </c>
      <c r="X53" s="71">
        <f t="shared" si="17"/>
        <v>0.60512820512820509</v>
      </c>
    </row>
    <row r="54" spans="2:24" x14ac:dyDescent="0.25">
      <c r="B54" s="72" t="s">
        <v>115</v>
      </c>
      <c r="C54" s="41">
        <v>2</v>
      </c>
      <c r="D54" s="41">
        <v>2</v>
      </c>
      <c r="E54" s="41">
        <v>0</v>
      </c>
      <c r="F54" s="41">
        <v>2</v>
      </c>
      <c r="G54" s="41">
        <v>4</v>
      </c>
      <c r="H54" s="42">
        <f t="shared" si="0"/>
        <v>1</v>
      </c>
      <c r="I54" s="42">
        <f t="shared" si="1"/>
        <v>1</v>
      </c>
      <c r="J54" s="41">
        <f t="shared" si="2"/>
        <v>2</v>
      </c>
      <c r="K54" s="41">
        <f t="shared" si="3"/>
        <v>2</v>
      </c>
      <c r="L54" s="42">
        <f t="shared" si="4"/>
        <v>3.6396724294813468E-3</v>
      </c>
      <c r="M54" s="42">
        <f t="shared" si="16"/>
        <v>2.1505376344086023E-2</v>
      </c>
      <c r="N54" s="41">
        <v>2</v>
      </c>
      <c r="O54" s="41">
        <v>0</v>
      </c>
      <c r="P54" s="41">
        <v>3</v>
      </c>
      <c r="Q54" s="41">
        <v>4</v>
      </c>
      <c r="R54" s="41">
        <v>4</v>
      </c>
      <c r="S54" s="42">
        <f t="shared" si="6"/>
        <v>0</v>
      </c>
      <c r="T54" s="42">
        <f t="shared" si="7"/>
        <v>1</v>
      </c>
      <c r="U54" s="41">
        <f t="shared" si="8"/>
        <v>0</v>
      </c>
      <c r="V54" s="41">
        <f t="shared" si="9"/>
        <v>2</v>
      </c>
      <c r="W54" s="42">
        <f t="shared" si="10"/>
        <v>3.3085194375516956E-3</v>
      </c>
      <c r="X54" s="42">
        <f t="shared" si="17"/>
        <v>2.0512820512820513E-2</v>
      </c>
    </row>
    <row r="55" spans="2:24" x14ac:dyDescent="0.25">
      <c r="B55" s="72" t="s">
        <v>116</v>
      </c>
      <c r="C55" s="41">
        <v>147</v>
      </c>
      <c r="D55" s="41">
        <v>145</v>
      </c>
      <c r="E55" s="41">
        <v>0</v>
      </c>
      <c r="F55" s="41">
        <v>80</v>
      </c>
      <c r="G55" s="41">
        <v>109</v>
      </c>
      <c r="H55" s="42">
        <f t="shared" si="0"/>
        <v>0.36250000000000004</v>
      </c>
      <c r="I55" s="42">
        <f t="shared" si="1"/>
        <v>-0.24827586206896557</v>
      </c>
      <c r="J55" s="41">
        <f t="shared" si="2"/>
        <v>29</v>
      </c>
      <c r="K55" s="41">
        <f t="shared" si="3"/>
        <v>-36</v>
      </c>
      <c r="L55" s="42">
        <f t="shared" si="4"/>
        <v>9.9181073703366693E-2</v>
      </c>
      <c r="M55" s="42">
        <f t="shared" si="16"/>
        <v>0.58602150537634412</v>
      </c>
      <c r="N55" s="41">
        <v>144</v>
      </c>
      <c r="O55" s="41">
        <v>0</v>
      </c>
      <c r="P55" s="41">
        <v>94</v>
      </c>
      <c r="Q55" s="41">
        <v>109</v>
      </c>
      <c r="R55" s="41">
        <v>114</v>
      </c>
      <c r="S55" s="42">
        <f t="shared" si="6"/>
        <v>4.587155963302747E-2</v>
      </c>
      <c r="T55" s="42">
        <f t="shared" si="7"/>
        <v>-0.20833333333333337</v>
      </c>
      <c r="U55" s="41">
        <f t="shared" si="8"/>
        <v>5</v>
      </c>
      <c r="V55" s="41">
        <f t="shared" si="9"/>
        <v>-30</v>
      </c>
      <c r="W55" s="42">
        <f t="shared" si="10"/>
        <v>9.4292803970223327E-2</v>
      </c>
      <c r="X55" s="42">
        <f t="shared" si="17"/>
        <v>0.58461538461538465</v>
      </c>
    </row>
    <row r="56" spans="2:24" x14ac:dyDescent="0.25">
      <c r="B56" s="72" t="s">
        <v>117</v>
      </c>
      <c r="C56" s="41">
        <v>53</v>
      </c>
      <c r="D56" s="41">
        <v>54</v>
      </c>
      <c r="E56" s="41">
        <v>0</v>
      </c>
      <c r="F56" s="41">
        <v>25</v>
      </c>
      <c r="G56" s="41">
        <v>35</v>
      </c>
      <c r="H56" s="42">
        <f t="shared" si="0"/>
        <v>0.39999999999999991</v>
      </c>
      <c r="I56" s="42">
        <f t="shared" si="1"/>
        <v>-0.35185185185185186</v>
      </c>
      <c r="J56" s="41">
        <f t="shared" si="2"/>
        <v>10</v>
      </c>
      <c r="K56" s="41">
        <f t="shared" si="3"/>
        <v>-19</v>
      </c>
      <c r="L56" s="42">
        <f t="shared" si="4"/>
        <v>3.1847133757961783E-2</v>
      </c>
      <c r="M56" s="42">
        <f t="shared" si="16"/>
        <v>0.18817204301075269</v>
      </c>
      <c r="N56" s="41">
        <v>53</v>
      </c>
      <c r="O56" s="41">
        <v>0</v>
      </c>
      <c r="P56" s="41">
        <v>30</v>
      </c>
      <c r="Q56" s="41">
        <v>35</v>
      </c>
      <c r="R56" s="41">
        <v>39</v>
      </c>
      <c r="S56" s="42">
        <f t="shared" si="6"/>
        <v>0.11428571428571432</v>
      </c>
      <c r="T56" s="42">
        <f t="shared" si="7"/>
        <v>-0.26415094339622647</v>
      </c>
      <c r="U56" s="41">
        <f t="shared" si="8"/>
        <v>4</v>
      </c>
      <c r="V56" s="41">
        <f t="shared" si="9"/>
        <v>-14</v>
      </c>
      <c r="W56" s="42">
        <f t="shared" si="10"/>
        <v>3.2258064516129031E-2</v>
      </c>
      <c r="X56" s="42">
        <f t="shared" si="17"/>
        <v>0.2</v>
      </c>
    </row>
    <row r="57" spans="2:24" x14ac:dyDescent="0.25">
      <c r="B57" s="72" t="s">
        <v>118</v>
      </c>
      <c r="C57" s="41">
        <v>69</v>
      </c>
      <c r="D57" s="41">
        <v>68</v>
      </c>
      <c r="E57" s="41">
        <v>0</v>
      </c>
      <c r="F57" s="41">
        <v>39</v>
      </c>
      <c r="G57" s="41">
        <v>54</v>
      </c>
      <c r="H57" s="42">
        <f t="shared" si="0"/>
        <v>0.38461538461538458</v>
      </c>
      <c r="I57" s="42">
        <f t="shared" si="1"/>
        <v>-0.20588235294117652</v>
      </c>
      <c r="J57" s="41">
        <f t="shared" si="2"/>
        <v>15</v>
      </c>
      <c r="K57" s="41">
        <f t="shared" si="3"/>
        <v>-14</v>
      </c>
      <c r="L57" s="42">
        <f t="shared" si="4"/>
        <v>4.9135577797998181E-2</v>
      </c>
      <c r="M57" s="42">
        <f t="shared" si="16"/>
        <v>0.29032258064516131</v>
      </c>
      <c r="N57" s="41">
        <v>68</v>
      </c>
      <c r="O57" s="41">
        <v>0</v>
      </c>
      <c r="P57" s="41">
        <v>45</v>
      </c>
      <c r="Q57" s="41">
        <v>54</v>
      </c>
      <c r="R57" s="41">
        <v>55</v>
      </c>
      <c r="S57" s="42">
        <f t="shared" si="6"/>
        <v>1.8518518518518601E-2</v>
      </c>
      <c r="T57" s="42">
        <f t="shared" si="7"/>
        <v>-0.19117647058823528</v>
      </c>
      <c r="U57" s="41">
        <f t="shared" si="8"/>
        <v>1</v>
      </c>
      <c r="V57" s="41">
        <f t="shared" si="9"/>
        <v>-13</v>
      </c>
      <c r="W57" s="42">
        <f t="shared" si="10"/>
        <v>4.5492142266335814E-2</v>
      </c>
      <c r="X57" s="42">
        <f t="shared" si="17"/>
        <v>0.28205128205128205</v>
      </c>
    </row>
    <row r="58" spans="2:24" x14ac:dyDescent="0.25">
      <c r="B58" s="72" t="s">
        <v>119</v>
      </c>
      <c r="C58" s="41">
        <v>25</v>
      </c>
      <c r="D58" s="41">
        <v>23</v>
      </c>
      <c r="E58" s="41">
        <v>0</v>
      </c>
      <c r="F58" s="41">
        <v>17</v>
      </c>
      <c r="G58" s="41">
        <v>20</v>
      </c>
      <c r="H58" s="42">
        <f t="shared" si="0"/>
        <v>0.17647058823529416</v>
      </c>
      <c r="I58" s="42">
        <f t="shared" si="1"/>
        <v>-0.13043478260869568</v>
      </c>
      <c r="J58" s="41">
        <f t="shared" si="2"/>
        <v>3</v>
      </c>
      <c r="K58" s="41">
        <f t="shared" si="3"/>
        <v>-3</v>
      </c>
      <c r="L58" s="42">
        <f t="shared" si="4"/>
        <v>1.8198362147406732E-2</v>
      </c>
      <c r="M58" s="42">
        <f t="shared" si="16"/>
        <v>0.10752688172043011</v>
      </c>
      <c r="N58" s="41">
        <v>23</v>
      </c>
      <c r="O58" s="41">
        <v>0</v>
      </c>
      <c r="P58" s="41">
        <v>19</v>
      </c>
      <c r="Q58" s="41">
        <v>20</v>
      </c>
      <c r="R58" s="41">
        <v>20</v>
      </c>
      <c r="S58" s="42">
        <f t="shared" si="6"/>
        <v>0</v>
      </c>
      <c r="T58" s="42">
        <f t="shared" si="7"/>
        <v>-0.13043478260869568</v>
      </c>
      <c r="U58" s="41">
        <f t="shared" si="8"/>
        <v>0</v>
      </c>
      <c r="V58" s="41">
        <f t="shared" si="9"/>
        <v>-3</v>
      </c>
      <c r="W58" s="42">
        <f t="shared" si="10"/>
        <v>1.6542597187758478E-2</v>
      </c>
      <c r="X58" s="42">
        <f t="shared" si="17"/>
        <v>0.10256410256410256</v>
      </c>
    </row>
    <row r="59" spans="2:24" x14ac:dyDescent="0.25">
      <c r="B59" s="73" t="s">
        <v>104</v>
      </c>
      <c r="C59" s="67">
        <v>141</v>
      </c>
      <c r="D59" s="67">
        <v>144</v>
      </c>
      <c r="E59" s="67">
        <v>65</v>
      </c>
      <c r="F59" s="67">
        <v>82</v>
      </c>
      <c r="G59" s="67">
        <v>126</v>
      </c>
      <c r="H59" s="68">
        <f t="shared" si="0"/>
        <v>0.53658536585365857</v>
      </c>
      <c r="I59" s="68">
        <f t="shared" si="1"/>
        <v>-0.125</v>
      </c>
      <c r="J59" s="67">
        <f t="shared" si="2"/>
        <v>44</v>
      </c>
      <c r="K59" s="67">
        <f t="shared" si="3"/>
        <v>-18</v>
      </c>
      <c r="L59" s="68">
        <f t="shared" si="4"/>
        <v>0.11464968152866242</v>
      </c>
      <c r="M59" s="68">
        <f>G59/$G$59</f>
        <v>1</v>
      </c>
      <c r="N59" s="67">
        <v>144</v>
      </c>
      <c r="O59" s="67">
        <v>71</v>
      </c>
      <c r="P59" s="67">
        <v>103</v>
      </c>
      <c r="Q59" s="67">
        <v>133</v>
      </c>
      <c r="R59" s="67">
        <v>133</v>
      </c>
      <c r="S59" s="68">
        <f t="shared" si="6"/>
        <v>0</v>
      </c>
      <c r="T59" s="68">
        <f t="shared" si="7"/>
        <v>-7.638888888888884E-2</v>
      </c>
      <c r="U59" s="67">
        <f t="shared" si="8"/>
        <v>0</v>
      </c>
      <c r="V59" s="67">
        <f t="shared" si="9"/>
        <v>-11</v>
      </c>
      <c r="W59" s="68">
        <f t="shared" si="10"/>
        <v>0.11000827129859388</v>
      </c>
      <c r="X59" s="68">
        <f>R59/$R$59</f>
        <v>1</v>
      </c>
    </row>
    <row r="60" spans="2:24" x14ac:dyDescent="0.25">
      <c r="B60" s="74" t="s">
        <v>99</v>
      </c>
      <c r="C60" s="70">
        <v>83</v>
      </c>
      <c r="D60" s="70">
        <v>87</v>
      </c>
      <c r="E60" s="70">
        <v>41</v>
      </c>
      <c r="F60" s="70">
        <v>54</v>
      </c>
      <c r="G60" s="70">
        <v>89</v>
      </c>
      <c r="H60" s="71">
        <f t="shared" si="0"/>
        <v>0.64814814814814814</v>
      </c>
      <c r="I60" s="71">
        <f t="shared" si="1"/>
        <v>2.2988505747126409E-2</v>
      </c>
      <c r="J60" s="70">
        <f t="shared" si="2"/>
        <v>35</v>
      </c>
      <c r="K60" s="70">
        <f t="shared" si="3"/>
        <v>2</v>
      </c>
      <c r="L60" s="71">
        <f t="shared" si="4"/>
        <v>8.0982711555959958E-2</v>
      </c>
      <c r="M60" s="71">
        <f t="shared" ref="M60:M72" si="18">G60/$G$59</f>
        <v>0.70634920634920639</v>
      </c>
      <c r="N60" s="70">
        <v>88</v>
      </c>
      <c r="O60" s="70">
        <v>46</v>
      </c>
      <c r="P60" s="70">
        <v>69</v>
      </c>
      <c r="Q60" s="70">
        <v>94</v>
      </c>
      <c r="R60" s="70">
        <v>95</v>
      </c>
      <c r="S60" s="71">
        <f t="shared" si="6"/>
        <v>1.0638297872340496E-2</v>
      </c>
      <c r="T60" s="71">
        <f t="shared" si="7"/>
        <v>7.9545454545454586E-2</v>
      </c>
      <c r="U60" s="70">
        <f t="shared" si="8"/>
        <v>1</v>
      </c>
      <c r="V60" s="70">
        <f t="shared" si="9"/>
        <v>7</v>
      </c>
      <c r="W60" s="71">
        <f t="shared" si="10"/>
        <v>7.8577336641852777E-2</v>
      </c>
      <c r="X60" s="71">
        <f t="shared" ref="X60:X72" si="19">R60/$R$59</f>
        <v>0.7142857142857143</v>
      </c>
    </row>
    <row r="61" spans="2:24" x14ac:dyDescent="0.25">
      <c r="B61" s="72" t="s">
        <v>110</v>
      </c>
      <c r="C61" s="41">
        <v>4</v>
      </c>
      <c r="D61" s="41">
        <v>4</v>
      </c>
      <c r="E61" s="41">
        <v>0</v>
      </c>
      <c r="F61" s="41">
        <v>2</v>
      </c>
      <c r="G61" s="41">
        <v>4</v>
      </c>
      <c r="H61" s="42">
        <f t="shared" si="0"/>
        <v>1</v>
      </c>
      <c r="I61" s="42">
        <f t="shared" si="1"/>
        <v>0</v>
      </c>
      <c r="J61" s="41">
        <f t="shared" si="2"/>
        <v>2</v>
      </c>
      <c r="K61" s="41">
        <f t="shared" si="3"/>
        <v>0</v>
      </c>
      <c r="L61" s="42">
        <f t="shared" si="4"/>
        <v>3.6396724294813468E-3</v>
      </c>
      <c r="M61" s="42">
        <f t="shared" si="18"/>
        <v>3.1746031746031744E-2</v>
      </c>
      <c r="N61" s="41">
        <v>4</v>
      </c>
      <c r="O61" s="41">
        <v>0</v>
      </c>
      <c r="P61" s="41">
        <v>2</v>
      </c>
      <c r="Q61" s="41">
        <v>4</v>
      </c>
      <c r="R61" s="41">
        <v>4</v>
      </c>
      <c r="S61" s="42">
        <f t="shared" si="6"/>
        <v>0</v>
      </c>
      <c r="T61" s="42">
        <f t="shared" si="7"/>
        <v>0</v>
      </c>
      <c r="U61" s="41">
        <f t="shared" si="8"/>
        <v>0</v>
      </c>
      <c r="V61" s="41">
        <f t="shared" si="9"/>
        <v>0</v>
      </c>
      <c r="W61" s="42">
        <f t="shared" si="10"/>
        <v>3.3085194375516956E-3</v>
      </c>
      <c r="X61" s="42">
        <f t="shared" si="19"/>
        <v>3.007518796992481E-2</v>
      </c>
    </row>
    <row r="62" spans="2:24" x14ac:dyDescent="0.25">
      <c r="B62" s="72" t="s">
        <v>111</v>
      </c>
      <c r="C62" s="41">
        <v>48</v>
      </c>
      <c r="D62" s="41">
        <v>50</v>
      </c>
      <c r="E62" s="41">
        <v>0</v>
      </c>
      <c r="F62" s="41">
        <v>34</v>
      </c>
      <c r="G62" s="41">
        <v>55</v>
      </c>
      <c r="H62" s="42">
        <f t="shared" si="0"/>
        <v>0.61764705882352944</v>
      </c>
      <c r="I62" s="42">
        <f t="shared" si="1"/>
        <v>0.10000000000000009</v>
      </c>
      <c r="J62" s="41">
        <f t="shared" si="2"/>
        <v>21</v>
      </c>
      <c r="K62" s="41">
        <f t="shared" si="3"/>
        <v>5</v>
      </c>
      <c r="L62" s="42">
        <f t="shared" si="4"/>
        <v>5.0045495905368519E-2</v>
      </c>
      <c r="M62" s="42">
        <f t="shared" si="18"/>
        <v>0.43650793650793651</v>
      </c>
      <c r="N62" s="41">
        <v>51</v>
      </c>
      <c r="O62" s="41">
        <v>0</v>
      </c>
      <c r="P62" s="41">
        <v>46</v>
      </c>
      <c r="Q62" s="41">
        <v>57</v>
      </c>
      <c r="R62" s="41">
        <v>58</v>
      </c>
      <c r="S62" s="42">
        <f t="shared" si="6"/>
        <v>1.7543859649122862E-2</v>
      </c>
      <c r="T62" s="42">
        <f t="shared" si="7"/>
        <v>0.13725490196078427</v>
      </c>
      <c r="U62" s="41">
        <f t="shared" si="8"/>
        <v>1</v>
      </c>
      <c r="V62" s="41">
        <f t="shared" si="9"/>
        <v>7</v>
      </c>
      <c r="W62" s="42">
        <f t="shared" si="10"/>
        <v>4.7973531844499588E-2</v>
      </c>
      <c r="X62" s="42">
        <f t="shared" si="19"/>
        <v>0.43609022556390975</v>
      </c>
    </row>
    <row r="63" spans="2:24" x14ac:dyDescent="0.25">
      <c r="B63" s="72" t="s">
        <v>116</v>
      </c>
      <c r="C63" s="41">
        <v>31</v>
      </c>
      <c r="D63" s="41">
        <v>33</v>
      </c>
      <c r="E63" s="41">
        <v>15</v>
      </c>
      <c r="F63" s="41">
        <v>17</v>
      </c>
      <c r="G63" s="41">
        <v>30</v>
      </c>
      <c r="H63" s="42">
        <f t="shared" si="0"/>
        <v>0.76470588235294112</v>
      </c>
      <c r="I63" s="42">
        <f t="shared" si="1"/>
        <v>-9.0909090909090939E-2</v>
      </c>
      <c r="J63" s="41">
        <f t="shared" si="2"/>
        <v>13</v>
      </c>
      <c r="K63" s="41">
        <f t="shared" si="3"/>
        <v>-3</v>
      </c>
      <c r="L63" s="42">
        <f t="shared" si="4"/>
        <v>2.7297543221110099E-2</v>
      </c>
      <c r="M63" s="42">
        <f t="shared" si="18"/>
        <v>0.23809523809523808</v>
      </c>
      <c r="N63" s="41">
        <v>33</v>
      </c>
      <c r="O63" s="41">
        <v>16</v>
      </c>
      <c r="P63" s="41">
        <v>21</v>
      </c>
      <c r="Q63" s="41">
        <v>33</v>
      </c>
      <c r="R63" s="41">
        <v>33</v>
      </c>
      <c r="S63" s="42">
        <f t="shared" si="6"/>
        <v>0</v>
      </c>
      <c r="T63" s="42">
        <f t="shared" si="7"/>
        <v>0</v>
      </c>
      <c r="U63" s="41">
        <f t="shared" si="8"/>
        <v>0</v>
      </c>
      <c r="V63" s="41">
        <f t="shared" si="9"/>
        <v>0</v>
      </c>
      <c r="W63" s="42">
        <f t="shared" si="10"/>
        <v>2.729528535980149E-2</v>
      </c>
      <c r="X63" s="42">
        <f t="shared" si="19"/>
        <v>0.24812030075187969</v>
      </c>
    </row>
    <row r="64" spans="2:24" x14ac:dyDescent="0.25">
      <c r="B64" s="72" t="s">
        <v>112</v>
      </c>
      <c r="C64" s="41">
        <v>18</v>
      </c>
      <c r="D64" s="41">
        <v>20</v>
      </c>
      <c r="E64" s="41">
        <v>0</v>
      </c>
      <c r="F64" s="41">
        <v>12</v>
      </c>
      <c r="G64" s="41">
        <v>20</v>
      </c>
      <c r="H64" s="42">
        <f t="shared" si="0"/>
        <v>0.66666666666666674</v>
      </c>
      <c r="I64" s="42">
        <f t="shared" si="1"/>
        <v>0</v>
      </c>
      <c r="J64" s="41">
        <f t="shared" si="2"/>
        <v>8</v>
      </c>
      <c r="K64" s="41">
        <f t="shared" si="3"/>
        <v>0</v>
      </c>
      <c r="L64" s="42">
        <f t="shared" si="4"/>
        <v>1.8198362147406732E-2</v>
      </c>
      <c r="M64" s="42">
        <f t="shared" si="18"/>
        <v>0.15873015873015872</v>
      </c>
      <c r="N64" s="41">
        <v>20</v>
      </c>
      <c r="O64" s="41">
        <v>0</v>
      </c>
      <c r="P64" s="41">
        <v>15</v>
      </c>
      <c r="Q64" s="41">
        <v>22</v>
      </c>
      <c r="R64" s="41">
        <v>21</v>
      </c>
      <c r="S64" s="42">
        <f t="shared" si="6"/>
        <v>-4.5454545454545414E-2</v>
      </c>
      <c r="T64" s="42">
        <f t="shared" si="7"/>
        <v>5.0000000000000044E-2</v>
      </c>
      <c r="U64" s="41">
        <f t="shared" si="8"/>
        <v>-1</v>
      </c>
      <c r="V64" s="41">
        <f t="shared" si="9"/>
        <v>1</v>
      </c>
      <c r="W64" s="42">
        <f t="shared" si="10"/>
        <v>1.7369727047146403E-2</v>
      </c>
      <c r="X64" s="42">
        <f t="shared" si="19"/>
        <v>0.15789473684210525</v>
      </c>
    </row>
    <row r="65" spans="2:24" x14ac:dyDescent="0.25">
      <c r="B65" s="72" t="s">
        <v>113</v>
      </c>
      <c r="C65" s="41">
        <v>8</v>
      </c>
      <c r="D65" s="41">
        <v>8</v>
      </c>
      <c r="E65" s="41">
        <v>0</v>
      </c>
      <c r="F65" s="41">
        <v>6</v>
      </c>
      <c r="G65" s="41">
        <v>8</v>
      </c>
      <c r="H65" s="42">
        <f t="shared" si="0"/>
        <v>0.33333333333333326</v>
      </c>
      <c r="I65" s="42">
        <f t="shared" si="1"/>
        <v>0</v>
      </c>
      <c r="J65" s="41">
        <f t="shared" si="2"/>
        <v>2</v>
      </c>
      <c r="K65" s="41">
        <f t="shared" si="3"/>
        <v>0</v>
      </c>
      <c r="L65" s="42">
        <f t="shared" si="4"/>
        <v>7.2793448589626936E-3</v>
      </c>
      <c r="M65" s="42">
        <f t="shared" si="18"/>
        <v>6.3492063492063489E-2</v>
      </c>
      <c r="N65" s="41">
        <v>8</v>
      </c>
      <c r="O65" s="41">
        <v>0</v>
      </c>
      <c r="P65" s="41">
        <v>6</v>
      </c>
      <c r="Q65" s="41">
        <v>9</v>
      </c>
      <c r="R65" s="41">
        <v>9</v>
      </c>
      <c r="S65" s="42">
        <f t="shared" si="6"/>
        <v>0</v>
      </c>
      <c r="T65" s="42">
        <f t="shared" si="7"/>
        <v>0.125</v>
      </c>
      <c r="U65" s="41">
        <f t="shared" si="8"/>
        <v>0</v>
      </c>
      <c r="V65" s="41">
        <f t="shared" si="9"/>
        <v>1</v>
      </c>
      <c r="W65" s="42">
        <f t="shared" si="10"/>
        <v>7.4441687344913151E-3</v>
      </c>
      <c r="X65" s="42">
        <f t="shared" si="19"/>
        <v>6.7669172932330823E-2</v>
      </c>
    </row>
    <row r="66" spans="2:24" x14ac:dyDescent="0.25">
      <c r="B66" s="72" t="s">
        <v>114</v>
      </c>
      <c r="C66" s="41">
        <v>5</v>
      </c>
      <c r="D66" s="41">
        <v>5</v>
      </c>
      <c r="E66" s="41">
        <v>0</v>
      </c>
      <c r="F66" s="41">
        <v>0</v>
      </c>
      <c r="G66" s="41">
        <v>2</v>
      </c>
      <c r="H66" s="42" t="str">
        <f t="shared" si="0"/>
        <v>-</v>
      </c>
      <c r="I66" s="42">
        <f t="shared" si="1"/>
        <v>-0.6</v>
      </c>
      <c r="J66" s="41">
        <f t="shared" si="2"/>
        <v>2</v>
      </c>
      <c r="K66" s="41">
        <f t="shared" si="3"/>
        <v>-3</v>
      </c>
      <c r="L66" s="42">
        <f t="shared" si="4"/>
        <v>1.8198362147406734E-3</v>
      </c>
      <c r="M66" s="42">
        <f t="shared" si="18"/>
        <v>1.5873015873015872E-2</v>
      </c>
      <c r="N66" s="41">
        <v>5</v>
      </c>
      <c r="O66" s="41">
        <v>0</v>
      </c>
      <c r="P66" s="41">
        <v>0</v>
      </c>
      <c r="Q66" s="41">
        <v>2</v>
      </c>
      <c r="R66" s="41">
        <v>3</v>
      </c>
      <c r="S66" s="42">
        <f t="shared" si="6"/>
        <v>0.5</v>
      </c>
      <c r="T66" s="42">
        <f t="shared" si="7"/>
        <v>-0.4</v>
      </c>
      <c r="U66" s="41">
        <f t="shared" si="8"/>
        <v>1</v>
      </c>
      <c r="V66" s="41">
        <f t="shared" si="9"/>
        <v>-2</v>
      </c>
      <c r="W66" s="42">
        <f t="shared" si="10"/>
        <v>2.4813895781637717E-3</v>
      </c>
      <c r="X66" s="42">
        <f t="shared" si="19"/>
        <v>2.2556390977443608E-2</v>
      </c>
    </row>
    <row r="67" spans="2:24" x14ac:dyDescent="0.25">
      <c r="B67" s="74" t="s">
        <v>100</v>
      </c>
      <c r="C67" s="70">
        <v>58</v>
      </c>
      <c r="D67" s="70">
        <v>57</v>
      </c>
      <c r="E67" s="70">
        <v>24</v>
      </c>
      <c r="F67" s="70">
        <v>28</v>
      </c>
      <c r="G67" s="70">
        <v>37</v>
      </c>
      <c r="H67" s="71">
        <f t="shared" si="0"/>
        <v>0.3214285714285714</v>
      </c>
      <c r="I67" s="71">
        <f t="shared" si="1"/>
        <v>-0.35087719298245612</v>
      </c>
      <c r="J67" s="70">
        <f t="shared" si="2"/>
        <v>9</v>
      </c>
      <c r="K67" s="70">
        <f t="shared" si="3"/>
        <v>-20</v>
      </c>
      <c r="L67" s="71">
        <f t="shared" si="4"/>
        <v>3.3666969972702458E-2</v>
      </c>
      <c r="M67" s="71">
        <f t="shared" si="18"/>
        <v>0.29365079365079366</v>
      </c>
      <c r="N67" s="70">
        <v>56</v>
      </c>
      <c r="O67" s="70">
        <v>25</v>
      </c>
      <c r="P67" s="70">
        <v>34</v>
      </c>
      <c r="Q67" s="70">
        <v>39</v>
      </c>
      <c r="R67" s="70">
        <v>38</v>
      </c>
      <c r="S67" s="71">
        <f t="shared" si="6"/>
        <v>-2.5641025641025661E-2</v>
      </c>
      <c r="T67" s="71">
        <f t="shared" si="7"/>
        <v>-0.3214285714285714</v>
      </c>
      <c r="U67" s="70">
        <f t="shared" si="8"/>
        <v>-1</v>
      </c>
      <c r="V67" s="70">
        <f t="shared" si="9"/>
        <v>-18</v>
      </c>
      <c r="W67" s="71">
        <f t="shared" si="10"/>
        <v>3.1430934656741107E-2</v>
      </c>
      <c r="X67" s="71">
        <f t="shared" si="19"/>
        <v>0.2857142857142857</v>
      </c>
    </row>
    <row r="68" spans="2:24" x14ac:dyDescent="0.25">
      <c r="B68" s="72" t="s">
        <v>115</v>
      </c>
      <c r="C68" s="41">
        <v>0</v>
      </c>
      <c r="D68" s="41">
        <v>0</v>
      </c>
      <c r="E68" s="41">
        <v>0</v>
      </c>
      <c r="F68" s="41">
        <v>0</v>
      </c>
      <c r="G68" s="41">
        <v>3</v>
      </c>
      <c r="H68" s="42" t="str">
        <f t="shared" si="0"/>
        <v>-</v>
      </c>
      <c r="I68" s="42" t="str">
        <f t="shared" si="1"/>
        <v>-</v>
      </c>
      <c r="J68" s="41">
        <f t="shared" si="2"/>
        <v>3</v>
      </c>
      <c r="K68" s="41">
        <f t="shared" si="3"/>
        <v>3</v>
      </c>
      <c r="L68" s="42">
        <f t="shared" si="4"/>
        <v>2.7297543221110102E-3</v>
      </c>
      <c r="M68" s="42">
        <f t="shared" si="18"/>
        <v>2.3809523809523808E-2</v>
      </c>
      <c r="N68" s="41">
        <v>0</v>
      </c>
      <c r="O68" s="41">
        <v>0</v>
      </c>
      <c r="P68" s="41">
        <v>0</v>
      </c>
      <c r="Q68" s="41">
        <v>3</v>
      </c>
      <c r="R68" s="41">
        <v>3</v>
      </c>
      <c r="S68" s="42">
        <f t="shared" si="6"/>
        <v>0</v>
      </c>
      <c r="T68" s="42" t="str">
        <f t="shared" si="7"/>
        <v>-</v>
      </c>
      <c r="U68" s="41">
        <f t="shared" si="8"/>
        <v>0</v>
      </c>
      <c r="V68" s="41">
        <f t="shared" si="9"/>
        <v>3</v>
      </c>
      <c r="W68" s="42">
        <f t="shared" si="10"/>
        <v>2.4813895781637717E-3</v>
      </c>
      <c r="X68" s="42">
        <f t="shared" si="19"/>
        <v>2.2556390977443608E-2</v>
      </c>
    </row>
    <row r="69" spans="2:24" x14ac:dyDescent="0.25">
      <c r="B69" s="72" t="s">
        <v>116</v>
      </c>
      <c r="C69" s="41">
        <v>58</v>
      </c>
      <c r="D69" s="41">
        <v>57</v>
      </c>
      <c r="E69" s="41">
        <v>0</v>
      </c>
      <c r="F69" s="41">
        <v>0</v>
      </c>
      <c r="G69" s="41">
        <v>34</v>
      </c>
      <c r="H69" s="42" t="str">
        <f t="shared" si="0"/>
        <v>-</v>
      </c>
      <c r="I69" s="42">
        <f t="shared" si="1"/>
        <v>-0.40350877192982459</v>
      </c>
      <c r="J69" s="41">
        <f t="shared" si="2"/>
        <v>34</v>
      </c>
      <c r="K69" s="41">
        <f t="shared" si="3"/>
        <v>-23</v>
      </c>
      <c r="L69" s="42">
        <f t="shared" si="4"/>
        <v>3.0937215650591446E-2</v>
      </c>
      <c r="M69" s="42">
        <f t="shared" si="18"/>
        <v>0.26984126984126983</v>
      </c>
      <c r="N69" s="41">
        <v>56</v>
      </c>
      <c r="O69" s="41">
        <v>0</v>
      </c>
      <c r="P69" s="41">
        <v>0</v>
      </c>
      <c r="Q69" s="41">
        <v>36</v>
      </c>
      <c r="R69" s="41">
        <v>35</v>
      </c>
      <c r="S69" s="42">
        <f t="shared" si="6"/>
        <v>-2.777777777777779E-2</v>
      </c>
      <c r="T69" s="42">
        <f t="shared" si="7"/>
        <v>-0.375</v>
      </c>
      <c r="U69" s="41">
        <f t="shared" si="8"/>
        <v>-1</v>
      </c>
      <c r="V69" s="41">
        <f t="shared" si="9"/>
        <v>-21</v>
      </c>
      <c r="W69" s="42">
        <f t="shared" si="10"/>
        <v>2.8949545078577336E-2</v>
      </c>
      <c r="X69" s="42">
        <f t="shared" si="19"/>
        <v>0.26315789473684209</v>
      </c>
    </row>
    <row r="70" spans="2:24" x14ac:dyDescent="0.25">
      <c r="B70" s="72" t="s">
        <v>117</v>
      </c>
      <c r="C70" s="41">
        <v>9</v>
      </c>
      <c r="D70" s="41">
        <v>10</v>
      </c>
      <c r="E70" s="41">
        <v>0</v>
      </c>
      <c r="F70" s="41">
        <v>0</v>
      </c>
      <c r="G70" s="41">
        <v>10</v>
      </c>
      <c r="H70" s="42" t="str">
        <f t="shared" si="0"/>
        <v>-</v>
      </c>
      <c r="I70" s="42">
        <f t="shared" si="1"/>
        <v>0</v>
      </c>
      <c r="J70" s="41">
        <f t="shared" si="2"/>
        <v>10</v>
      </c>
      <c r="K70" s="41">
        <f t="shared" si="3"/>
        <v>0</v>
      </c>
      <c r="L70" s="42">
        <f t="shared" si="4"/>
        <v>9.0991810737033659E-3</v>
      </c>
      <c r="M70" s="42">
        <f t="shared" si="18"/>
        <v>7.9365079365079361E-2</v>
      </c>
      <c r="N70" s="41">
        <v>11</v>
      </c>
      <c r="O70" s="41">
        <v>0</v>
      </c>
      <c r="P70" s="41">
        <v>0</v>
      </c>
      <c r="Q70" s="41">
        <v>11</v>
      </c>
      <c r="R70" s="41">
        <v>9</v>
      </c>
      <c r="S70" s="42">
        <f t="shared" si="6"/>
        <v>-0.18181818181818177</v>
      </c>
      <c r="T70" s="42">
        <f t="shared" si="7"/>
        <v>-0.18181818181818177</v>
      </c>
      <c r="U70" s="41">
        <f t="shared" si="8"/>
        <v>-2</v>
      </c>
      <c r="V70" s="41">
        <f t="shared" si="9"/>
        <v>-2</v>
      </c>
      <c r="W70" s="42">
        <f t="shared" si="10"/>
        <v>7.4441687344913151E-3</v>
      </c>
      <c r="X70" s="42">
        <f t="shared" si="19"/>
        <v>6.7669172932330823E-2</v>
      </c>
    </row>
    <row r="71" spans="2:24" x14ac:dyDescent="0.25">
      <c r="B71" s="72" t="s">
        <v>118</v>
      </c>
      <c r="C71" s="41">
        <v>34</v>
      </c>
      <c r="D71" s="41">
        <v>32</v>
      </c>
      <c r="E71" s="41">
        <v>0</v>
      </c>
      <c r="F71" s="41">
        <v>0</v>
      </c>
      <c r="G71" s="41">
        <v>15</v>
      </c>
      <c r="H71" s="42" t="str">
        <f t="shared" ref="H71:H114" si="20">IFERROR(G71/F71-1,"-")</f>
        <v>-</v>
      </c>
      <c r="I71" s="42">
        <f t="shared" ref="I71:I114" si="21">IFERROR(G71/D71-1,"-")</f>
        <v>-0.53125</v>
      </c>
      <c r="J71" s="41">
        <f t="shared" ref="J71:J114" si="22">IFERROR(G71-F71,"-")</f>
        <v>15</v>
      </c>
      <c r="K71" s="41">
        <f t="shared" ref="K71:K114" si="23">IFERROR(G71-D71,"-")</f>
        <v>-17</v>
      </c>
      <c r="L71" s="42">
        <f t="shared" ref="L71:L114" si="24">IFERROR(G71/$G$6,"-")</f>
        <v>1.364877161055505E-2</v>
      </c>
      <c r="M71" s="42">
        <f t="shared" si="18"/>
        <v>0.11904761904761904</v>
      </c>
      <c r="N71" s="41">
        <v>30</v>
      </c>
      <c r="O71" s="41">
        <v>0</v>
      </c>
      <c r="P71" s="41">
        <v>0</v>
      </c>
      <c r="Q71" s="41">
        <v>15</v>
      </c>
      <c r="R71" s="41">
        <v>15</v>
      </c>
      <c r="S71" s="42">
        <f t="shared" ref="S71:S114" si="25">IFERROR(R71/Q71-1,"-")</f>
        <v>0</v>
      </c>
      <c r="T71" s="42">
        <f t="shared" ref="T71:T114" si="26">IFERROR(R71/N71-1,"-")</f>
        <v>-0.5</v>
      </c>
      <c r="U71" s="41">
        <f t="shared" ref="U71:U114" si="27">IFERROR(R71-Q71,"-")</f>
        <v>0</v>
      </c>
      <c r="V71" s="41">
        <f t="shared" ref="V71:V114" si="28">IFERROR(R71-N71,"-")</f>
        <v>-15</v>
      </c>
      <c r="W71" s="42">
        <f t="shared" ref="W71:W114" si="29">IFERROR(R71/$R$6,"-")</f>
        <v>1.2406947890818859E-2</v>
      </c>
      <c r="X71" s="42">
        <f t="shared" si="19"/>
        <v>0.11278195488721804</v>
      </c>
    </row>
    <row r="72" spans="2:24" x14ac:dyDescent="0.25">
      <c r="B72" s="72" t="s">
        <v>119</v>
      </c>
      <c r="C72" s="41">
        <v>15</v>
      </c>
      <c r="D72" s="41">
        <v>15</v>
      </c>
      <c r="E72" s="41">
        <v>0</v>
      </c>
      <c r="F72" s="41">
        <v>0</v>
      </c>
      <c r="G72" s="41">
        <v>10</v>
      </c>
      <c r="H72" s="42" t="str">
        <f t="shared" si="20"/>
        <v>-</v>
      </c>
      <c r="I72" s="42">
        <f t="shared" si="21"/>
        <v>-0.33333333333333337</v>
      </c>
      <c r="J72" s="41">
        <f t="shared" si="22"/>
        <v>10</v>
      </c>
      <c r="K72" s="41">
        <f t="shared" si="23"/>
        <v>-5</v>
      </c>
      <c r="L72" s="42">
        <f t="shared" si="24"/>
        <v>9.0991810737033659E-3</v>
      </c>
      <c r="M72" s="42">
        <f t="shared" si="18"/>
        <v>7.9365079365079361E-2</v>
      </c>
      <c r="N72" s="41">
        <v>15</v>
      </c>
      <c r="O72" s="41">
        <v>0</v>
      </c>
      <c r="P72" s="41">
        <v>0</v>
      </c>
      <c r="Q72" s="41">
        <v>10</v>
      </c>
      <c r="R72" s="41">
        <v>11</v>
      </c>
      <c r="S72" s="42">
        <f t="shared" si="25"/>
        <v>0.10000000000000009</v>
      </c>
      <c r="T72" s="42">
        <f t="shared" si="26"/>
        <v>-0.26666666666666672</v>
      </c>
      <c r="U72" s="41">
        <f t="shared" si="27"/>
        <v>1</v>
      </c>
      <c r="V72" s="41">
        <f t="shared" si="28"/>
        <v>-4</v>
      </c>
      <c r="W72" s="42">
        <f t="shared" si="29"/>
        <v>9.0984284532671638E-3</v>
      </c>
      <c r="X72" s="42">
        <f t="shared" si="19"/>
        <v>8.2706766917293228E-2</v>
      </c>
    </row>
    <row r="73" spans="2:24" x14ac:dyDescent="0.25">
      <c r="B73" s="73" t="s">
        <v>105</v>
      </c>
      <c r="C73" s="67">
        <v>98</v>
      </c>
      <c r="D73" s="67">
        <v>98</v>
      </c>
      <c r="E73" s="67">
        <v>39</v>
      </c>
      <c r="F73" s="67">
        <v>44</v>
      </c>
      <c r="G73" s="67">
        <v>46</v>
      </c>
      <c r="H73" s="68">
        <f t="shared" si="20"/>
        <v>4.5454545454545414E-2</v>
      </c>
      <c r="I73" s="68">
        <f t="shared" si="21"/>
        <v>-0.53061224489795911</v>
      </c>
      <c r="J73" s="67">
        <f t="shared" si="22"/>
        <v>2</v>
      </c>
      <c r="K73" s="67">
        <f t="shared" si="23"/>
        <v>-52</v>
      </c>
      <c r="L73" s="68">
        <f t="shared" si="24"/>
        <v>4.1856232939035488E-2</v>
      </c>
      <c r="M73" s="68">
        <f>G73/$G$73</f>
        <v>1</v>
      </c>
      <c r="N73" s="67">
        <v>96</v>
      </c>
      <c r="O73" s="67">
        <v>32</v>
      </c>
      <c r="P73" s="67">
        <v>48</v>
      </c>
      <c r="Q73" s="67">
        <v>47</v>
      </c>
      <c r="R73" s="67">
        <v>53</v>
      </c>
      <c r="S73" s="68">
        <f t="shared" si="25"/>
        <v>0.12765957446808507</v>
      </c>
      <c r="T73" s="68">
        <f t="shared" si="26"/>
        <v>-0.44791666666666663</v>
      </c>
      <c r="U73" s="67">
        <f t="shared" si="27"/>
        <v>6</v>
      </c>
      <c r="V73" s="67">
        <f t="shared" si="28"/>
        <v>-43</v>
      </c>
      <c r="W73" s="68">
        <f t="shared" si="29"/>
        <v>4.3837882547559964E-2</v>
      </c>
      <c r="X73" s="68">
        <f>R73/$R$73</f>
        <v>1</v>
      </c>
    </row>
    <row r="74" spans="2:24" x14ac:dyDescent="0.25">
      <c r="B74" s="74" t="s">
        <v>99</v>
      </c>
      <c r="C74" s="70">
        <v>21</v>
      </c>
      <c r="D74" s="70">
        <v>21</v>
      </c>
      <c r="E74" s="70">
        <v>9</v>
      </c>
      <c r="F74" s="70">
        <v>12</v>
      </c>
      <c r="G74" s="70">
        <v>15</v>
      </c>
      <c r="H74" s="71">
        <f t="shared" si="20"/>
        <v>0.25</v>
      </c>
      <c r="I74" s="71">
        <f t="shared" si="21"/>
        <v>-0.2857142857142857</v>
      </c>
      <c r="J74" s="70">
        <f t="shared" si="22"/>
        <v>3</v>
      </c>
      <c r="K74" s="70">
        <f t="shared" si="23"/>
        <v>-6</v>
      </c>
      <c r="L74" s="71">
        <f t="shared" si="24"/>
        <v>1.364877161055505E-2</v>
      </c>
      <c r="M74" s="71">
        <f t="shared" ref="M74:M86" si="30">G74/$G$6</f>
        <v>1.364877161055505E-2</v>
      </c>
      <c r="N74" s="70">
        <v>20</v>
      </c>
      <c r="O74" s="70">
        <v>7</v>
      </c>
      <c r="P74" s="70">
        <v>12</v>
      </c>
      <c r="Q74" s="70">
        <v>15</v>
      </c>
      <c r="R74" s="70">
        <v>16</v>
      </c>
      <c r="S74" s="71">
        <f t="shared" si="25"/>
        <v>6.6666666666666652E-2</v>
      </c>
      <c r="T74" s="71">
        <f t="shared" si="26"/>
        <v>-0.19999999999999996</v>
      </c>
      <c r="U74" s="70">
        <f t="shared" si="27"/>
        <v>1</v>
      </c>
      <c r="V74" s="70">
        <f t="shared" si="28"/>
        <v>-4</v>
      </c>
      <c r="W74" s="71">
        <f t="shared" si="29"/>
        <v>1.3234077750206782E-2</v>
      </c>
      <c r="X74" s="71">
        <f t="shared" ref="X74:X86" si="31">R74/$R$73</f>
        <v>0.30188679245283018</v>
      </c>
    </row>
    <row r="75" spans="2:24" x14ac:dyDescent="0.25">
      <c r="B75" s="72" t="s">
        <v>110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2" t="str">
        <f t="shared" si="20"/>
        <v>-</v>
      </c>
      <c r="I75" s="42" t="str">
        <f t="shared" si="21"/>
        <v>-</v>
      </c>
      <c r="J75" s="41">
        <f t="shared" si="22"/>
        <v>0</v>
      </c>
      <c r="K75" s="41">
        <f t="shared" si="23"/>
        <v>0</v>
      </c>
      <c r="L75" s="42">
        <f t="shared" si="24"/>
        <v>0</v>
      </c>
      <c r="M75" s="42">
        <f t="shared" si="30"/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2" t="str">
        <f t="shared" si="25"/>
        <v>-</v>
      </c>
      <c r="T75" s="42" t="str">
        <f t="shared" si="26"/>
        <v>-</v>
      </c>
      <c r="U75" s="41">
        <f t="shared" si="27"/>
        <v>0</v>
      </c>
      <c r="V75" s="41">
        <f t="shared" si="28"/>
        <v>0</v>
      </c>
      <c r="W75" s="42">
        <f t="shared" si="29"/>
        <v>0</v>
      </c>
      <c r="X75" s="42">
        <f t="shared" si="31"/>
        <v>0</v>
      </c>
    </row>
    <row r="76" spans="2:24" x14ac:dyDescent="0.25">
      <c r="B76" s="72" t="s">
        <v>111</v>
      </c>
      <c r="C76" s="41">
        <v>5</v>
      </c>
      <c r="D76" s="41">
        <v>5</v>
      </c>
      <c r="E76" s="41">
        <v>0</v>
      </c>
      <c r="F76" s="41">
        <v>0</v>
      </c>
      <c r="G76" s="41">
        <v>4</v>
      </c>
      <c r="H76" s="42" t="str">
        <f t="shared" si="20"/>
        <v>-</v>
      </c>
      <c r="I76" s="42">
        <f t="shared" si="21"/>
        <v>-0.19999999999999996</v>
      </c>
      <c r="J76" s="41">
        <f t="shared" si="22"/>
        <v>4</v>
      </c>
      <c r="K76" s="41">
        <f t="shared" si="23"/>
        <v>-1</v>
      </c>
      <c r="L76" s="42">
        <f t="shared" si="24"/>
        <v>3.6396724294813468E-3</v>
      </c>
      <c r="M76" s="42">
        <f t="shared" si="30"/>
        <v>3.6396724294813468E-3</v>
      </c>
      <c r="N76" s="41">
        <v>5</v>
      </c>
      <c r="O76" s="41">
        <v>0</v>
      </c>
      <c r="P76" s="41">
        <v>0</v>
      </c>
      <c r="Q76" s="41">
        <v>4</v>
      </c>
      <c r="R76" s="41">
        <v>4</v>
      </c>
      <c r="S76" s="42">
        <f t="shared" si="25"/>
        <v>0</v>
      </c>
      <c r="T76" s="42">
        <f t="shared" si="26"/>
        <v>-0.19999999999999996</v>
      </c>
      <c r="U76" s="41">
        <f t="shared" si="27"/>
        <v>0</v>
      </c>
      <c r="V76" s="41">
        <f t="shared" si="28"/>
        <v>-1</v>
      </c>
      <c r="W76" s="42">
        <f t="shared" si="29"/>
        <v>3.3085194375516956E-3</v>
      </c>
      <c r="X76" s="42">
        <f t="shared" si="31"/>
        <v>7.5471698113207544E-2</v>
      </c>
    </row>
    <row r="77" spans="2:24" x14ac:dyDescent="0.25">
      <c r="B77" s="72" t="s">
        <v>116</v>
      </c>
      <c r="C77" s="41">
        <v>17</v>
      </c>
      <c r="D77" s="41">
        <v>16</v>
      </c>
      <c r="E77" s="41">
        <v>7</v>
      </c>
      <c r="F77" s="41">
        <v>8</v>
      </c>
      <c r="G77" s="41">
        <v>11</v>
      </c>
      <c r="H77" s="42">
        <f t="shared" si="20"/>
        <v>0.375</v>
      </c>
      <c r="I77" s="42">
        <f t="shared" si="21"/>
        <v>-0.3125</v>
      </c>
      <c r="J77" s="41">
        <f t="shared" si="22"/>
        <v>3</v>
      </c>
      <c r="K77" s="41">
        <f t="shared" si="23"/>
        <v>-5</v>
      </c>
      <c r="L77" s="42">
        <f t="shared" si="24"/>
        <v>1.0009099181073703E-2</v>
      </c>
      <c r="M77" s="42">
        <f t="shared" si="30"/>
        <v>1.0009099181073703E-2</v>
      </c>
      <c r="N77" s="41">
        <v>15</v>
      </c>
      <c r="O77" s="41">
        <v>5</v>
      </c>
      <c r="P77" s="41">
        <v>8</v>
      </c>
      <c r="Q77" s="41">
        <v>11</v>
      </c>
      <c r="R77" s="41">
        <v>12</v>
      </c>
      <c r="S77" s="42">
        <f t="shared" si="25"/>
        <v>9.0909090909090828E-2</v>
      </c>
      <c r="T77" s="42">
        <f t="shared" si="26"/>
        <v>-0.19999999999999996</v>
      </c>
      <c r="U77" s="41">
        <f t="shared" si="27"/>
        <v>1</v>
      </c>
      <c r="V77" s="41">
        <f t="shared" si="28"/>
        <v>-3</v>
      </c>
      <c r="W77" s="42">
        <f t="shared" si="29"/>
        <v>9.9255583126550868E-3</v>
      </c>
      <c r="X77" s="42">
        <f t="shared" si="31"/>
        <v>0.22641509433962265</v>
      </c>
    </row>
    <row r="78" spans="2:24" x14ac:dyDescent="0.25">
      <c r="B78" s="72" t="s">
        <v>112</v>
      </c>
      <c r="C78" s="41">
        <v>5</v>
      </c>
      <c r="D78" s="41">
        <v>5</v>
      </c>
      <c r="E78" s="41">
        <v>0</v>
      </c>
      <c r="F78" s="41">
        <v>0</v>
      </c>
      <c r="G78" s="41">
        <v>4</v>
      </c>
      <c r="H78" s="42" t="str">
        <f t="shared" si="20"/>
        <v>-</v>
      </c>
      <c r="I78" s="42">
        <f t="shared" si="21"/>
        <v>-0.19999999999999996</v>
      </c>
      <c r="J78" s="41">
        <f t="shared" si="22"/>
        <v>4</v>
      </c>
      <c r="K78" s="41">
        <f t="shared" si="23"/>
        <v>-1</v>
      </c>
      <c r="L78" s="42">
        <f t="shared" si="24"/>
        <v>3.6396724294813468E-3</v>
      </c>
      <c r="M78" s="42">
        <f t="shared" si="30"/>
        <v>3.6396724294813468E-3</v>
      </c>
      <c r="N78" s="41">
        <v>4</v>
      </c>
      <c r="O78" s="41">
        <v>0</v>
      </c>
      <c r="P78" s="41">
        <v>0</v>
      </c>
      <c r="Q78" s="41">
        <v>0</v>
      </c>
      <c r="R78" s="41">
        <v>0</v>
      </c>
      <c r="S78" s="42" t="str">
        <f t="shared" si="25"/>
        <v>-</v>
      </c>
      <c r="T78" s="42">
        <f t="shared" si="26"/>
        <v>-1</v>
      </c>
      <c r="U78" s="41">
        <f t="shared" si="27"/>
        <v>0</v>
      </c>
      <c r="V78" s="41">
        <f t="shared" si="28"/>
        <v>-4</v>
      </c>
      <c r="W78" s="42">
        <f t="shared" si="29"/>
        <v>0</v>
      </c>
      <c r="X78" s="42">
        <f t="shared" si="31"/>
        <v>0</v>
      </c>
    </row>
    <row r="79" spans="2:24" x14ac:dyDescent="0.25">
      <c r="B79" s="72" t="s">
        <v>113</v>
      </c>
      <c r="C79" s="41">
        <v>2</v>
      </c>
      <c r="D79" s="41">
        <v>2</v>
      </c>
      <c r="E79" s="41">
        <v>0</v>
      </c>
      <c r="F79" s="41">
        <v>0</v>
      </c>
      <c r="G79" s="41">
        <v>2</v>
      </c>
      <c r="H79" s="42" t="str">
        <f t="shared" si="20"/>
        <v>-</v>
      </c>
      <c r="I79" s="42">
        <f t="shared" si="21"/>
        <v>0</v>
      </c>
      <c r="J79" s="41">
        <f t="shared" si="22"/>
        <v>2</v>
      </c>
      <c r="K79" s="41">
        <f t="shared" si="23"/>
        <v>0</v>
      </c>
      <c r="L79" s="42">
        <f t="shared" si="24"/>
        <v>1.8198362147406734E-3</v>
      </c>
      <c r="M79" s="42">
        <f t="shared" si="30"/>
        <v>1.8198362147406734E-3</v>
      </c>
      <c r="N79" s="41">
        <v>2</v>
      </c>
      <c r="O79" s="41">
        <v>0</v>
      </c>
      <c r="P79" s="41">
        <v>0</v>
      </c>
      <c r="Q79" s="41">
        <v>0</v>
      </c>
      <c r="R79" s="41">
        <v>0</v>
      </c>
      <c r="S79" s="42" t="str">
        <f t="shared" si="25"/>
        <v>-</v>
      </c>
      <c r="T79" s="42">
        <f t="shared" si="26"/>
        <v>-1</v>
      </c>
      <c r="U79" s="41">
        <f t="shared" si="27"/>
        <v>0</v>
      </c>
      <c r="V79" s="41">
        <f t="shared" si="28"/>
        <v>-2</v>
      </c>
      <c r="W79" s="42">
        <f t="shared" si="29"/>
        <v>0</v>
      </c>
      <c r="X79" s="42">
        <f t="shared" si="31"/>
        <v>0</v>
      </c>
    </row>
    <row r="80" spans="2:24" x14ac:dyDescent="0.25">
      <c r="B80" s="72" t="s">
        <v>114</v>
      </c>
      <c r="C80" s="41">
        <v>10</v>
      </c>
      <c r="D80" s="41">
        <v>9</v>
      </c>
      <c r="E80" s="41">
        <v>0</v>
      </c>
      <c r="F80" s="41">
        <v>0</v>
      </c>
      <c r="G80" s="41">
        <v>6</v>
      </c>
      <c r="H80" s="42" t="str">
        <f t="shared" si="20"/>
        <v>-</v>
      </c>
      <c r="I80" s="42">
        <f t="shared" si="21"/>
        <v>-0.33333333333333337</v>
      </c>
      <c r="J80" s="41">
        <f t="shared" si="22"/>
        <v>6</v>
      </c>
      <c r="K80" s="41">
        <f t="shared" si="23"/>
        <v>-3</v>
      </c>
      <c r="L80" s="42">
        <f t="shared" si="24"/>
        <v>5.4595086442220204E-3</v>
      </c>
      <c r="M80" s="42">
        <f t="shared" si="30"/>
        <v>5.4595086442220204E-3</v>
      </c>
      <c r="N80" s="41">
        <v>9</v>
      </c>
      <c r="O80" s="41">
        <v>0</v>
      </c>
      <c r="P80" s="41">
        <v>0</v>
      </c>
      <c r="Q80" s="41">
        <v>0</v>
      </c>
      <c r="R80" s="41">
        <v>0</v>
      </c>
      <c r="S80" s="42" t="str">
        <f t="shared" si="25"/>
        <v>-</v>
      </c>
      <c r="T80" s="42">
        <f t="shared" si="26"/>
        <v>-1</v>
      </c>
      <c r="U80" s="41">
        <f t="shared" si="27"/>
        <v>0</v>
      </c>
      <c r="V80" s="41">
        <f t="shared" si="28"/>
        <v>-9</v>
      </c>
      <c r="W80" s="42">
        <f t="shared" si="29"/>
        <v>0</v>
      </c>
      <c r="X80" s="42">
        <f t="shared" si="31"/>
        <v>0</v>
      </c>
    </row>
    <row r="81" spans="2:24" x14ac:dyDescent="0.25">
      <c r="B81" s="74" t="s">
        <v>100</v>
      </c>
      <c r="C81" s="70">
        <v>77</v>
      </c>
      <c r="D81" s="70">
        <v>77</v>
      </c>
      <c r="E81" s="70">
        <v>31</v>
      </c>
      <c r="F81" s="70">
        <v>32</v>
      </c>
      <c r="G81" s="70">
        <v>31</v>
      </c>
      <c r="H81" s="71">
        <f t="shared" si="20"/>
        <v>-3.125E-2</v>
      </c>
      <c r="I81" s="71">
        <f t="shared" si="21"/>
        <v>-0.59740259740259738</v>
      </c>
      <c r="J81" s="70">
        <f t="shared" si="22"/>
        <v>-1</v>
      </c>
      <c r="K81" s="70">
        <f t="shared" si="23"/>
        <v>-46</v>
      </c>
      <c r="L81" s="71">
        <f t="shared" si="24"/>
        <v>2.8207461328480437E-2</v>
      </c>
      <c r="M81" s="71">
        <f t="shared" si="30"/>
        <v>2.8207461328480437E-2</v>
      </c>
      <c r="N81" s="70">
        <v>76</v>
      </c>
      <c r="O81" s="70">
        <v>25</v>
      </c>
      <c r="P81" s="70">
        <v>36</v>
      </c>
      <c r="Q81" s="70">
        <v>32</v>
      </c>
      <c r="R81" s="70">
        <v>37</v>
      </c>
      <c r="S81" s="71">
        <f t="shared" si="25"/>
        <v>0.15625</v>
      </c>
      <c r="T81" s="71">
        <f t="shared" si="26"/>
        <v>-0.51315789473684204</v>
      </c>
      <c r="U81" s="70">
        <f t="shared" si="27"/>
        <v>5</v>
      </c>
      <c r="V81" s="70">
        <f t="shared" si="28"/>
        <v>-39</v>
      </c>
      <c r="W81" s="71">
        <f t="shared" si="29"/>
        <v>3.0603804797353185E-2</v>
      </c>
      <c r="X81" s="71">
        <f t="shared" si="31"/>
        <v>0.69811320754716977</v>
      </c>
    </row>
    <row r="82" spans="2:24" x14ac:dyDescent="0.25">
      <c r="B82" s="72" t="s">
        <v>115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2" t="str">
        <f t="shared" si="20"/>
        <v>-</v>
      </c>
      <c r="I82" s="42" t="str">
        <f t="shared" si="21"/>
        <v>-</v>
      </c>
      <c r="J82" s="41">
        <f t="shared" si="22"/>
        <v>0</v>
      </c>
      <c r="K82" s="41">
        <f t="shared" si="23"/>
        <v>0</v>
      </c>
      <c r="L82" s="42">
        <f t="shared" si="24"/>
        <v>0</v>
      </c>
      <c r="M82" s="42">
        <f t="shared" si="30"/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2" t="str">
        <f t="shared" si="25"/>
        <v>-</v>
      </c>
      <c r="T82" s="42" t="str">
        <f t="shared" si="26"/>
        <v>-</v>
      </c>
      <c r="U82" s="41">
        <f t="shared" si="27"/>
        <v>0</v>
      </c>
      <c r="V82" s="41">
        <f t="shared" si="28"/>
        <v>0</v>
      </c>
      <c r="W82" s="42">
        <f t="shared" si="29"/>
        <v>0</v>
      </c>
      <c r="X82" s="42">
        <f t="shared" si="31"/>
        <v>0</v>
      </c>
    </row>
    <row r="83" spans="2:24" x14ac:dyDescent="0.25">
      <c r="B83" s="72" t="s">
        <v>116</v>
      </c>
      <c r="C83" s="41">
        <v>77</v>
      </c>
      <c r="D83" s="41">
        <v>77</v>
      </c>
      <c r="E83" s="41">
        <v>31</v>
      </c>
      <c r="F83" s="41">
        <v>32</v>
      </c>
      <c r="G83" s="41">
        <v>31</v>
      </c>
      <c r="H83" s="42">
        <f t="shared" si="20"/>
        <v>-3.125E-2</v>
      </c>
      <c r="I83" s="42">
        <f t="shared" si="21"/>
        <v>-0.59740259740259738</v>
      </c>
      <c r="J83" s="41">
        <f t="shared" si="22"/>
        <v>-1</v>
      </c>
      <c r="K83" s="41">
        <f t="shared" si="23"/>
        <v>-46</v>
      </c>
      <c r="L83" s="42">
        <f t="shared" si="24"/>
        <v>2.8207461328480437E-2</v>
      </c>
      <c r="M83" s="42">
        <f t="shared" si="30"/>
        <v>2.8207461328480437E-2</v>
      </c>
      <c r="N83" s="41">
        <v>76</v>
      </c>
      <c r="O83" s="41">
        <v>25</v>
      </c>
      <c r="P83" s="41">
        <v>36</v>
      </c>
      <c r="Q83" s="41">
        <v>32</v>
      </c>
      <c r="R83" s="41">
        <v>37</v>
      </c>
      <c r="S83" s="42">
        <f t="shared" si="25"/>
        <v>0.15625</v>
      </c>
      <c r="T83" s="42">
        <f t="shared" si="26"/>
        <v>-0.51315789473684204</v>
      </c>
      <c r="U83" s="41">
        <f t="shared" si="27"/>
        <v>5</v>
      </c>
      <c r="V83" s="41">
        <f t="shared" si="28"/>
        <v>-39</v>
      </c>
      <c r="W83" s="42">
        <f t="shared" si="29"/>
        <v>3.0603804797353185E-2</v>
      </c>
      <c r="X83" s="42">
        <f t="shared" si="31"/>
        <v>0.69811320754716977</v>
      </c>
    </row>
    <row r="84" spans="2:24" x14ac:dyDescent="0.25">
      <c r="B84" s="72" t="s">
        <v>117</v>
      </c>
      <c r="C84" s="41">
        <v>11</v>
      </c>
      <c r="D84" s="41">
        <v>11</v>
      </c>
      <c r="E84" s="41">
        <v>0</v>
      </c>
      <c r="F84" s="41">
        <v>7</v>
      </c>
      <c r="G84" s="41">
        <v>7</v>
      </c>
      <c r="H84" s="42">
        <f t="shared" si="20"/>
        <v>0</v>
      </c>
      <c r="I84" s="42">
        <f t="shared" si="21"/>
        <v>-0.36363636363636365</v>
      </c>
      <c r="J84" s="41">
        <f t="shared" si="22"/>
        <v>0</v>
      </c>
      <c r="K84" s="41">
        <f t="shared" si="23"/>
        <v>-4</v>
      </c>
      <c r="L84" s="42">
        <f t="shared" si="24"/>
        <v>6.369426751592357E-3</v>
      </c>
      <c r="M84" s="42">
        <f t="shared" si="30"/>
        <v>6.369426751592357E-3</v>
      </c>
      <c r="N84" s="41">
        <v>10</v>
      </c>
      <c r="O84" s="41">
        <v>0</v>
      </c>
      <c r="P84" s="41">
        <v>8</v>
      </c>
      <c r="Q84" s="41">
        <v>7</v>
      </c>
      <c r="R84" s="41">
        <v>7</v>
      </c>
      <c r="S84" s="42">
        <f t="shared" si="25"/>
        <v>0</v>
      </c>
      <c r="T84" s="42">
        <f t="shared" si="26"/>
        <v>-0.30000000000000004</v>
      </c>
      <c r="U84" s="41">
        <f t="shared" si="27"/>
        <v>0</v>
      </c>
      <c r="V84" s="41">
        <f t="shared" si="28"/>
        <v>-3</v>
      </c>
      <c r="W84" s="42">
        <f t="shared" si="29"/>
        <v>5.7899090157154673E-3</v>
      </c>
      <c r="X84" s="42">
        <f t="shared" si="31"/>
        <v>0.13207547169811321</v>
      </c>
    </row>
    <row r="85" spans="2:24" x14ac:dyDescent="0.25">
      <c r="B85" s="72" t="s">
        <v>118</v>
      </c>
      <c r="C85" s="41">
        <v>21</v>
      </c>
      <c r="D85" s="41">
        <v>21</v>
      </c>
      <c r="E85" s="41">
        <v>0</v>
      </c>
      <c r="F85" s="41">
        <v>7</v>
      </c>
      <c r="G85" s="41">
        <v>7</v>
      </c>
      <c r="H85" s="42">
        <f t="shared" si="20"/>
        <v>0</v>
      </c>
      <c r="I85" s="42">
        <f t="shared" si="21"/>
        <v>-0.66666666666666674</v>
      </c>
      <c r="J85" s="41">
        <f t="shared" si="22"/>
        <v>0</v>
      </c>
      <c r="K85" s="41">
        <f t="shared" si="23"/>
        <v>-14</v>
      </c>
      <c r="L85" s="42">
        <f t="shared" si="24"/>
        <v>6.369426751592357E-3</v>
      </c>
      <c r="M85" s="42">
        <f t="shared" si="30"/>
        <v>6.369426751592357E-3</v>
      </c>
      <c r="N85" s="41">
        <v>21</v>
      </c>
      <c r="O85" s="41">
        <v>0</v>
      </c>
      <c r="P85" s="41">
        <v>9</v>
      </c>
      <c r="Q85" s="41">
        <v>7</v>
      </c>
      <c r="R85" s="41">
        <v>8</v>
      </c>
      <c r="S85" s="42">
        <f t="shared" si="25"/>
        <v>0.14285714285714279</v>
      </c>
      <c r="T85" s="42">
        <f t="shared" si="26"/>
        <v>-0.61904761904761907</v>
      </c>
      <c r="U85" s="41">
        <f t="shared" si="27"/>
        <v>1</v>
      </c>
      <c r="V85" s="41">
        <f t="shared" si="28"/>
        <v>-13</v>
      </c>
      <c r="W85" s="42">
        <f t="shared" si="29"/>
        <v>6.6170388751033912E-3</v>
      </c>
      <c r="X85" s="42">
        <f t="shared" si="31"/>
        <v>0.15094339622641509</v>
      </c>
    </row>
    <row r="86" spans="2:24" x14ac:dyDescent="0.25">
      <c r="B86" s="72" t="s">
        <v>119</v>
      </c>
      <c r="C86" s="41">
        <v>45</v>
      </c>
      <c r="D86" s="41">
        <v>45</v>
      </c>
      <c r="E86" s="41">
        <v>0</v>
      </c>
      <c r="F86" s="41">
        <v>18</v>
      </c>
      <c r="G86" s="41">
        <v>17</v>
      </c>
      <c r="H86" s="42">
        <f t="shared" si="20"/>
        <v>-5.555555555555558E-2</v>
      </c>
      <c r="I86" s="42">
        <f t="shared" si="21"/>
        <v>-0.62222222222222223</v>
      </c>
      <c r="J86" s="41">
        <f t="shared" si="22"/>
        <v>-1</v>
      </c>
      <c r="K86" s="41">
        <f t="shared" si="23"/>
        <v>-28</v>
      </c>
      <c r="L86" s="42">
        <f t="shared" si="24"/>
        <v>1.5468607825295723E-2</v>
      </c>
      <c r="M86" s="42">
        <f t="shared" si="30"/>
        <v>1.5468607825295723E-2</v>
      </c>
      <c r="N86" s="41">
        <v>45</v>
      </c>
      <c r="O86" s="41">
        <v>0</v>
      </c>
      <c r="P86" s="41">
        <v>19</v>
      </c>
      <c r="Q86" s="41">
        <v>18</v>
      </c>
      <c r="R86" s="41">
        <v>22</v>
      </c>
      <c r="S86" s="42">
        <f t="shared" si="25"/>
        <v>0.22222222222222232</v>
      </c>
      <c r="T86" s="42">
        <f t="shared" si="26"/>
        <v>-0.51111111111111107</v>
      </c>
      <c r="U86" s="41">
        <f t="shared" si="27"/>
        <v>4</v>
      </c>
      <c r="V86" s="41">
        <f t="shared" si="28"/>
        <v>-23</v>
      </c>
      <c r="W86" s="42">
        <f t="shared" si="29"/>
        <v>1.8196856906534328E-2</v>
      </c>
      <c r="X86" s="42">
        <f t="shared" si="31"/>
        <v>0.41509433962264153</v>
      </c>
    </row>
    <row r="87" spans="2:24" x14ac:dyDescent="0.25">
      <c r="B87" s="73" t="s">
        <v>106</v>
      </c>
      <c r="C87" s="67">
        <v>184</v>
      </c>
      <c r="D87" s="67">
        <v>183</v>
      </c>
      <c r="E87" s="67">
        <v>65</v>
      </c>
      <c r="F87" s="67">
        <v>44</v>
      </c>
      <c r="G87" s="67">
        <v>49</v>
      </c>
      <c r="H87" s="68">
        <f t="shared" si="20"/>
        <v>0.11363636363636354</v>
      </c>
      <c r="I87" s="68">
        <f t="shared" si="21"/>
        <v>-0.73224043715846987</v>
      </c>
      <c r="J87" s="67">
        <f t="shared" si="22"/>
        <v>5</v>
      </c>
      <c r="K87" s="67">
        <f t="shared" si="23"/>
        <v>-134</v>
      </c>
      <c r="L87" s="68">
        <f t="shared" si="24"/>
        <v>4.4585987261146494E-2</v>
      </c>
      <c r="M87" s="68">
        <v>1.386939076236845E-2</v>
      </c>
      <c r="N87" s="67">
        <v>180</v>
      </c>
      <c r="O87" s="67">
        <v>36</v>
      </c>
      <c r="P87" s="67">
        <v>43</v>
      </c>
      <c r="Q87" s="67">
        <v>47</v>
      </c>
      <c r="R87" s="67">
        <v>72</v>
      </c>
      <c r="S87" s="68">
        <f t="shared" si="25"/>
        <v>0.53191489361702127</v>
      </c>
      <c r="T87" s="68">
        <f t="shared" si="26"/>
        <v>-0.6</v>
      </c>
      <c r="U87" s="67">
        <f t="shared" si="27"/>
        <v>25</v>
      </c>
      <c r="V87" s="67">
        <f t="shared" si="28"/>
        <v>-108</v>
      </c>
      <c r="W87" s="68">
        <f t="shared" si="29"/>
        <v>5.9553349875930521E-2</v>
      </c>
      <c r="X87" s="68">
        <f>R87/$R$87</f>
        <v>1</v>
      </c>
    </row>
    <row r="88" spans="2:24" x14ac:dyDescent="0.25">
      <c r="B88" s="74" t="s">
        <v>99</v>
      </c>
      <c r="C88" s="70">
        <v>30</v>
      </c>
      <c r="D88" s="70">
        <v>30</v>
      </c>
      <c r="E88" s="70">
        <v>12</v>
      </c>
      <c r="F88" s="70">
        <v>10</v>
      </c>
      <c r="G88" s="70">
        <v>12</v>
      </c>
      <c r="H88" s="71">
        <f t="shared" si="20"/>
        <v>0.19999999999999996</v>
      </c>
      <c r="I88" s="71">
        <f t="shared" si="21"/>
        <v>-0.6</v>
      </c>
      <c r="J88" s="70">
        <f t="shared" si="22"/>
        <v>2</v>
      </c>
      <c r="K88" s="70">
        <f t="shared" si="23"/>
        <v>-18</v>
      </c>
      <c r="L88" s="71">
        <f t="shared" si="24"/>
        <v>1.0919017288444041E-2</v>
      </c>
      <c r="M88" s="71">
        <f t="shared" ref="M88:M100" si="32">G88/$G$6</f>
        <v>1.0919017288444041E-2</v>
      </c>
      <c r="N88" s="70">
        <v>30</v>
      </c>
      <c r="O88" s="70">
        <v>8</v>
      </c>
      <c r="P88" s="70">
        <v>10</v>
      </c>
      <c r="Q88" s="70">
        <v>12</v>
      </c>
      <c r="R88" s="70">
        <v>14</v>
      </c>
      <c r="S88" s="71">
        <f t="shared" si="25"/>
        <v>0.16666666666666674</v>
      </c>
      <c r="T88" s="71">
        <f t="shared" si="26"/>
        <v>-0.53333333333333333</v>
      </c>
      <c r="U88" s="70">
        <f t="shared" si="27"/>
        <v>2</v>
      </c>
      <c r="V88" s="70">
        <f t="shared" si="28"/>
        <v>-16</v>
      </c>
      <c r="W88" s="71">
        <f t="shared" si="29"/>
        <v>1.1579818031430935E-2</v>
      </c>
      <c r="X88" s="71">
        <f t="shared" ref="X88:X100" si="33">R88/$R$87</f>
        <v>0.19444444444444445</v>
      </c>
    </row>
    <row r="89" spans="2:24" x14ac:dyDescent="0.25">
      <c r="B89" s="72" t="s">
        <v>110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2" t="str">
        <f t="shared" si="20"/>
        <v>-</v>
      </c>
      <c r="I89" s="42" t="str">
        <f t="shared" si="21"/>
        <v>-</v>
      </c>
      <c r="J89" s="41">
        <f t="shared" si="22"/>
        <v>0</v>
      </c>
      <c r="K89" s="41">
        <f t="shared" si="23"/>
        <v>0</v>
      </c>
      <c r="L89" s="42">
        <f t="shared" si="24"/>
        <v>0</v>
      </c>
      <c r="M89" s="42">
        <f t="shared" si="32"/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2" t="str">
        <f t="shared" si="25"/>
        <v>-</v>
      </c>
      <c r="T89" s="42" t="str">
        <f t="shared" si="26"/>
        <v>-</v>
      </c>
      <c r="U89" s="41">
        <f t="shared" si="27"/>
        <v>0</v>
      </c>
      <c r="V89" s="41">
        <f t="shared" si="28"/>
        <v>0</v>
      </c>
      <c r="W89" s="42">
        <f t="shared" si="29"/>
        <v>0</v>
      </c>
      <c r="X89" s="42">
        <f t="shared" si="33"/>
        <v>0</v>
      </c>
    </row>
    <row r="90" spans="2:24" x14ac:dyDescent="0.25">
      <c r="B90" s="72" t="s">
        <v>111</v>
      </c>
      <c r="C90" s="41">
        <v>4</v>
      </c>
      <c r="D90" s="41">
        <v>4</v>
      </c>
      <c r="E90" s="41">
        <v>0</v>
      </c>
      <c r="F90" s="41">
        <v>0</v>
      </c>
      <c r="G90" s="41">
        <v>3</v>
      </c>
      <c r="H90" s="42" t="str">
        <f t="shared" si="20"/>
        <v>-</v>
      </c>
      <c r="I90" s="42">
        <f t="shared" si="21"/>
        <v>-0.25</v>
      </c>
      <c r="J90" s="41">
        <f t="shared" si="22"/>
        <v>3</v>
      </c>
      <c r="K90" s="41">
        <f t="shared" si="23"/>
        <v>-1</v>
      </c>
      <c r="L90" s="42">
        <f t="shared" si="24"/>
        <v>2.7297543221110102E-3</v>
      </c>
      <c r="M90" s="42">
        <f t="shared" si="32"/>
        <v>2.7297543221110102E-3</v>
      </c>
      <c r="N90" s="41">
        <v>4</v>
      </c>
      <c r="O90" s="41">
        <v>0</v>
      </c>
      <c r="P90" s="41">
        <v>0</v>
      </c>
      <c r="Q90" s="41">
        <v>3</v>
      </c>
      <c r="R90" s="41">
        <v>3</v>
      </c>
      <c r="S90" s="42">
        <f t="shared" si="25"/>
        <v>0</v>
      </c>
      <c r="T90" s="42">
        <f t="shared" si="26"/>
        <v>-0.25</v>
      </c>
      <c r="U90" s="41">
        <f t="shared" si="27"/>
        <v>0</v>
      </c>
      <c r="V90" s="41">
        <f t="shared" si="28"/>
        <v>-1</v>
      </c>
      <c r="W90" s="42">
        <f t="shared" si="29"/>
        <v>2.4813895781637717E-3</v>
      </c>
      <c r="X90" s="42">
        <f t="shared" si="33"/>
        <v>4.1666666666666664E-2</v>
      </c>
    </row>
    <row r="91" spans="2:24" x14ac:dyDescent="0.25">
      <c r="B91" s="72" t="s">
        <v>116</v>
      </c>
      <c r="C91" s="41">
        <v>26</v>
      </c>
      <c r="D91" s="41">
        <v>26</v>
      </c>
      <c r="E91" s="41">
        <v>9</v>
      </c>
      <c r="F91" s="41">
        <v>7</v>
      </c>
      <c r="G91" s="41">
        <v>9</v>
      </c>
      <c r="H91" s="42">
        <f t="shared" si="20"/>
        <v>0.28571428571428581</v>
      </c>
      <c r="I91" s="42">
        <f t="shared" si="21"/>
        <v>-0.65384615384615385</v>
      </c>
      <c r="J91" s="41">
        <f t="shared" si="22"/>
        <v>2</v>
      </c>
      <c r="K91" s="41">
        <f t="shared" si="23"/>
        <v>-17</v>
      </c>
      <c r="L91" s="42">
        <f t="shared" si="24"/>
        <v>8.1892629663330302E-3</v>
      </c>
      <c r="M91" s="42">
        <f t="shared" si="32"/>
        <v>8.1892629663330302E-3</v>
      </c>
      <c r="N91" s="41">
        <v>26</v>
      </c>
      <c r="O91" s="41">
        <v>5</v>
      </c>
      <c r="P91" s="41">
        <v>7</v>
      </c>
      <c r="Q91" s="41">
        <v>9</v>
      </c>
      <c r="R91" s="41">
        <v>11</v>
      </c>
      <c r="S91" s="42">
        <f t="shared" si="25"/>
        <v>0.22222222222222232</v>
      </c>
      <c r="T91" s="42">
        <f t="shared" si="26"/>
        <v>-0.57692307692307687</v>
      </c>
      <c r="U91" s="41">
        <f t="shared" si="27"/>
        <v>2</v>
      </c>
      <c r="V91" s="41">
        <f t="shared" si="28"/>
        <v>-15</v>
      </c>
      <c r="W91" s="42">
        <f t="shared" si="29"/>
        <v>9.0984284532671638E-3</v>
      </c>
      <c r="X91" s="42">
        <f t="shared" si="33"/>
        <v>0.15277777777777779</v>
      </c>
    </row>
    <row r="92" spans="2:24" x14ac:dyDescent="0.25">
      <c r="B92" s="72" t="s">
        <v>112</v>
      </c>
      <c r="C92" s="41">
        <v>2</v>
      </c>
      <c r="D92" s="41">
        <v>2</v>
      </c>
      <c r="E92" s="41">
        <v>0</v>
      </c>
      <c r="F92" s="41">
        <v>0</v>
      </c>
      <c r="G92" s="41">
        <v>2</v>
      </c>
      <c r="H92" s="42" t="str">
        <f t="shared" si="20"/>
        <v>-</v>
      </c>
      <c r="I92" s="42">
        <f t="shared" si="21"/>
        <v>0</v>
      </c>
      <c r="J92" s="41">
        <f t="shared" si="22"/>
        <v>2</v>
      </c>
      <c r="K92" s="41">
        <f t="shared" si="23"/>
        <v>0</v>
      </c>
      <c r="L92" s="42">
        <f t="shared" si="24"/>
        <v>1.8198362147406734E-3</v>
      </c>
      <c r="M92" s="42">
        <f t="shared" si="32"/>
        <v>1.8198362147406734E-3</v>
      </c>
      <c r="N92" s="41">
        <v>2</v>
      </c>
      <c r="O92" s="41">
        <v>0</v>
      </c>
      <c r="P92" s="41">
        <v>0</v>
      </c>
      <c r="Q92" s="41">
        <v>2</v>
      </c>
      <c r="R92" s="41">
        <v>2</v>
      </c>
      <c r="S92" s="42">
        <f t="shared" si="25"/>
        <v>0</v>
      </c>
      <c r="T92" s="42">
        <f t="shared" si="26"/>
        <v>0</v>
      </c>
      <c r="U92" s="41">
        <f t="shared" si="27"/>
        <v>0</v>
      </c>
      <c r="V92" s="41">
        <f t="shared" si="28"/>
        <v>0</v>
      </c>
      <c r="W92" s="42">
        <f t="shared" si="29"/>
        <v>1.6542597187758478E-3</v>
      </c>
      <c r="X92" s="42">
        <f t="shared" si="33"/>
        <v>2.7777777777777776E-2</v>
      </c>
    </row>
    <row r="93" spans="2:24" x14ac:dyDescent="0.25">
      <c r="B93" s="72" t="s">
        <v>113</v>
      </c>
      <c r="C93" s="41">
        <v>6</v>
      </c>
      <c r="D93" s="41">
        <v>6</v>
      </c>
      <c r="E93" s="41">
        <v>0</v>
      </c>
      <c r="F93" s="41">
        <v>0</v>
      </c>
      <c r="G93" s="41">
        <v>3</v>
      </c>
      <c r="H93" s="42" t="str">
        <f t="shared" si="20"/>
        <v>-</v>
      </c>
      <c r="I93" s="42">
        <f t="shared" si="21"/>
        <v>-0.5</v>
      </c>
      <c r="J93" s="41">
        <f t="shared" si="22"/>
        <v>3</v>
      </c>
      <c r="K93" s="41">
        <f t="shared" si="23"/>
        <v>-3</v>
      </c>
      <c r="L93" s="42">
        <f t="shared" si="24"/>
        <v>2.7297543221110102E-3</v>
      </c>
      <c r="M93" s="42">
        <f t="shared" si="32"/>
        <v>2.7297543221110102E-3</v>
      </c>
      <c r="N93" s="41">
        <v>6</v>
      </c>
      <c r="O93" s="41">
        <v>0</v>
      </c>
      <c r="P93" s="41">
        <v>0</v>
      </c>
      <c r="Q93" s="41">
        <v>3</v>
      </c>
      <c r="R93" s="41">
        <v>3</v>
      </c>
      <c r="S93" s="42">
        <f t="shared" si="25"/>
        <v>0</v>
      </c>
      <c r="T93" s="42">
        <f t="shared" si="26"/>
        <v>-0.5</v>
      </c>
      <c r="U93" s="41">
        <f t="shared" si="27"/>
        <v>0</v>
      </c>
      <c r="V93" s="41">
        <f t="shared" si="28"/>
        <v>-3</v>
      </c>
      <c r="W93" s="42">
        <f t="shared" si="29"/>
        <v>2.4813895781637717E-3</v>
      </c>
      <c r="X93" s="42">
        <f t="shared" si="33"/>
        <v>4.1666666666666664E-2</v>
      </c>
    </row>
    <row r="94" spans="2:24" x14ac:dyDescent="0.25">
      <c r="B94" s="72" t="s">
        <v>114</v>
      </c>
      <c r="C94" s="41">
        <v>18</v>
      </c>
      <c r="D94" s="41">
        <v>18</v>
      </c>
      <c r="E94" s="41">
        <v>0</v>
      </c>
      <c r="F94" s="41">
        <v>0</v>
      </c>
      <c r="G94" s="41">
        <v>4</v>
      </c>
      <c r="H94" s="42" t="str">
        <f t="shared" si="20"/>
        <v>-</v>
      </c>
      <c r="I94" s="42">
        <f t="shared" si="21"/>
        <v>-0.77777777777777779</v>
      </c>
      <c r="J94" s="41">
        <f t="shared" si="22"/>
        <v>4</v>
      </c>
      <c r="K94" s="41">
        <f t="shared" si="23"/>
        <v>-14</v>
      </c>
      <c r="L94" s="42">
        <f t="shared" si="24"/>
        <v>3.6396724294813468E-3</v>
      </c>
      <c r="M94" s="42">
        <f t="shared" si="32"/>
        <v>3.6396724294813468E-3</v>
      </c>
      <c r="N94" s="41">
        <v>18</v>
      </c>
      <c r="O94" s="41">
        <v>0</v>
      </c>
      <c r="P94" s="41">
        <v>0</v>
      </c>
      <c r="Q94" s="41">
        <v>4</v>
      </c>
      <c r="R94" s="41">
        <v>6</v>
      </c>
      <c r="S94" s="42">
        <f t="shared" si="25"/>
        <v>0.5</v>
      </c>
      <c r="T94" s="42">
        <f t="shared" si="26"/>
        <v>-0.66666666666666674</v>
      </c>
      <c r="U94" s="41">
        <f t="shared" si="27"/>
        <v>2</v>
      </c>
      <c r="V94" s="41">
        <f t="shared" si="28"/>
        <v>-12</v>
      </c>
      <c r="W94" s="42">
        <f t="shared" si="29"/>
        <v>4.9627791563275434E-3</v>
      </c>
      <c r="X94" s="42">
        <f t="shared" si="33"/>
        <v>8.3333333333333329E-2</v>
      </c>
    </row>
    <row r="95" spans="2:24" x14ac:dyDescent="0.25">
      <c r="B95" s="74" t="s">
        <v>100</v>
      </c>
      <c r="C95" s="70">
        <v>154</v>
      </c>
      <c r="D95" s="70">
        <v>153</v>
      </c>
      <c r="E95" s="70">
        <v>54</v>
      </c>
      <c r="F95" s="70">
        <v>34</v>
      </c>
      <c r="G95" s="70">
        <v>37</v>
      </c>
      <c r="H95" s="71">
        <f t="shared" si="20"/>
        <v>8.8235294117646967E-2</v>
      </c>
      <c r="I95" s="71">
        <f t="shared" si="21"/>
        <v>-0.75816993464052285</v>
      </c>
      <c r="J95" s="70">
        <f t="shared" si="22"/>
        <v>3</v>
      </c>
      <c r="K95" s="70">
        <f t="shared" si="23"/>
        <v>-116</v>
      </c>
      <c r="L95" s="71">
        <f t="shared" si="24"/>
        <v>3.3666969972702458E-2</v>
      </c>
      <c r="M95" s="71">
        <f t="shared" si="32"/>
        <v>3.3666969972702458E-2</v>
      </c>
      <c r="N95" s="70">
        <v>150</v>
      </c>
      <c r="O95" s="70">
        <v>28</v>
      </c>
      <c r="P95" s="70">
        <v>33</v>
      </c>
      <c r="Q95" s="70">
        <v>35</v>
      </c>
      <c r="R95" s="70">
        <v>58</v>
      </c>
      <c r="S95" s="71">
        <f t="shared" si="25"/>
        <v>0.65714285714285725</v>
      </c>
      <c r="T95" s="71">
        <f t="shared" si="26"/>
        <v>-0.61333333333333329</v>
      </c>
      <c r="U95" s="70">
        <f t="shared" si="27"/>
        <v>23</v>
      </c>
      <c r="V95" s="70">
        <f t="shared" si="28"/>
        <v>-92</v>
      </c>
      <c r="W95" s="71">
        <f t="shared" si="29"/>
        <v>4.7973531844499588E-2</v>
      </c>
      <c r="X95" s="71">
        <f t="shared" si="33"/>
        <v>0.80555555555555558</v>
      </c>
    </row>
    <row r="96" spans="2:24" x14ac:dyDescent="0.25">
      <c r="B96" s="72" t="s">
        <v>115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2" t="str">
        <f t="shared" si="20"/>
        <v>-</v>
      </c>
      <c r="I96" s="42" t="str">
        <f t="shared" si="21"/>
        <v>-</v>
      </c>
      <c r="J96" s="41">
        <f t="shared" si="22"/>
        <v>0</v>
      </c>
      <c r="K96" s="41">
        <f t="shared" si="23"/>
        <v>0</v>
      </c>
      <c r="L96" s="42">
        <f t="shared" si="24"/>
        <v>0</v>
      </c>
      <c r="M96" s="42">
        <f t="shared" si="32"/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2" t="str">
        <f t="shared" si="25"/>
        <v>-</v>
      </c>
      <c r="T96" s="42" t="str">
        <f t="shared" si="26"/>
        <v>-</v>
      </c>
      <c r="U96" s="41">
        <f t="shared" si="27"/>
        <v>0</v>
      </c>
      <c r="V96" s="41">
        <f t="shared" si="28"/>
        <v>0</v>
      </c>
      <c r="W96" s="42">
        <f t="shared" si="29"/>
        <v>0</v>
      </c>
      <c r="X96" s="42">
        <f t="shared" si="33"/>
        <v>0</v>
      </c>
    </row>
    <row r="97" spans="2:24" x14ac:dyDescent="0.25">
      <c r="B97" s="72" t="s">
        <v>116</v>
      </c>
      <c r="C97" s="41">
        <v>154</v>
      </c>
      <c r="D97" s="41">
        <v>153</v>
      </c>
      <c r="E97" s="41">
        <v>54</v>
      </c>
      <c r="F97" s="41">
        <v>34</v>
      </c>
      <c r="G97" s="41">
        <v>37</v>
      </c>
      <c r="H97" s="42">
        <f t="shared" si="20"/>
        <v>8.8235294117646967E-2</v>
      </c>
      <c r="I97" s="42">
        <f t="shared" si="21"/>
        <v>-0.75816993464052285</v>
      </c>
      <c r="J97" s="41">
        <f t="shared" si="22"/>
        <v>3</v>
      </c>
      <c r="K97" s="41">
        <f t="shared" si="23"/>
        <v>-116</v>
      </c>
      <c r="L97" s="42">
        <f t="shared" si="24"/>
        <v>3.3666969972702458E-2</v>
      </c>
      <c r="M97" s="42">
        <f t="shared" si="32"/>
        <v>3.3666969972702458E-2</v>
      </c>
      <c r="N97" s="41">
        <v>150</v>
      </c>
      <c r="O97" s="41">
        <v>28</v>
      </c>
      <c r="P97" s="41">
        <v>33</v>
      </c>
      <c r="Q97" s="41">
        <v>35</v>
      </c>
      <c r="R97" s="41">
        <v>58</v>
      </c>
      <c r="S97" s="42">
        <f t="shared" si="25"/>
        <v>0.65714285714285725</v>
      </c>
      <c r="T97" s="42">
        <f t="shared" si="26"/>
        <v>-0.61333333333333329</v>
      </c>
      <c r="U97" s="41">
        <f t="shared" si="27"/>
        <v>23</v>
      </c>
      <c r="V97" s="41">
        <f t="shared" si="28"/>
        <v>-92</v>
      </c>
      <c r="W97" s="42">
        <f t="shared" si="29"/>
        <v>4.7973531844499588E-2</v>
      </c>
      <c r="X97" s="42">
        <f t="shared" si="33"/>
        <v>0.80555555555555558</v>
      </c>
    </row>
    <row r="98" spans="2:24" x14ac:dyDescent="0.25">
      <c r="B98" s="72" t="s">
        <v>117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2" t="str">
        <f t="shared" si="20"/>
        <v>-</v>
      </c>
      <c r="I98" s="42" t="str">
        <f t="shared" si="21"/>
        <v>-</v>
      </c>
      <c r="J98" s="41">
        <f t="shared" si="22"/>
        <v>0</v>
      </c>
      <c r="K98" s="41">
        <f t="shared" si="23"/>
        <v>0</v>
      </c>
      <c r="L98" s="42">
        <f t="shared" si="24"/>
        <v>0</v>
      </c>
      <c r="M98" s="42">
        <f t="shared" si="32"/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2" t="str">
        <f t="shared" si="25"/>
        <v>-</v>
      </c>
      <c r="T98" s="42" t="str">
        <f t="shared" si="26"/>
        <v>-</v>
      </c>
      <c r="U98" s="41">
        <f t="shared" si="27"/>
        <v>0</v>
      </c>
      <c r="V98" s="41">
        <f t="shared" si="28"/>
        <v>0</v>
      </c>
      <c r="W98" s="42">
        <f t="shared" si="29"/>
        <v>0</v>
      </c>
      <c r="X98" s="42">
        <f t="shared" si="33"/>
        <v>0</v>
      </c>
    </row>
    <row r="99" spans="2:24" x14ac:dyDescent="0.25">
      <c r="B99" s="72" t="s">
        <v>118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2" t="str">
        <f t="shared" si="20"/>
        <v>-</v>
      </c>
      <c r="I99" s="42" t="str">
        <f t="shared" si="21"/>
        <v>-</v>
      </c>
      <c r="J99" s="41">
        <f t="shared" si="22"/>
        <v>0</v>
      </c>
      <c r="K99" s="41">
        <f t="shared" si="23"/>
        <v>0</v>
      </c>
      <c r="L99" s="42">
        <f t="shared" si="24"/>
        <v>0</v>
      </c>
      <c r="M99" s="42">
        <f t="shared" si="32"/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2" t="str">
        <f t="shared" si="25"/>
        <v>-</v>
      </c>
      <c r="T99" s="42" t="str">
        <f t="shared" si="26"/>
        <v>-</v>
      </c>
      <c r="U99" s="41">
        <f t="shared" si="27"/>
        <v>0</v>
      </c>
      <c r="V99" s="41">
        <f t="shared" si="28"/>
        <v>0</v>
      </c>
      <c r="W99" s="42">
        <f t="shared" si="29"/>
        <v>0</v>
      </c>
      <c r="X99" s="42">
        <f t="shared" si="33"/>
        <v>0</v>
      </c>
    </row>
    <row r="100" spans="2:24" x14ac:dyDescent="0.25">
      <c r="B100" s="72" t="s">
        <v>119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2" t="str">
        <f t="shared" si="20"/>
        <v>-</v>
      </c>
      <c r="I100" s="42" t="str">
        <f t="shared" si="21"/>
        <v>-</v>
      </c>
      <c r="J100" s="41">
        <f t="shared" si="22"/>
        <v>0</v>
      </c>
      <c r="K100" s="41">
        <f t="shared" si="23"/>
        <v>0</v>
      </c>
      <c r="L100" s="42">
        <f t="shared" si="24"/>
        <v>0</v>
      </c>
      <c r="M100" s="42">
        <f t="shared" si="32"/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2" t="str">
        <f t="shared" si="25"/>
        <v>-</v>
      </c>
      <c r="T100" s="42" t="str">
        <f t="shared" si="26"/>
        <v>-</v>
      </c>
      <c r="U100" s="41">
        <f t="shared" si="27"/>
        <v>0</v>
      </c>
      <c r="V100" s="41">
        <f t="shared" si="28"/>
        <v>0</v>
      </c>
      <c r="W100" s="42">
        <f t="shared" si="29"/>
        <v>0</v>
      </c>
      <c r="X100" s="42">
        <f t="shared" si="33"/>
        <v>0</v>
      </c>
    </row>
    <row r="101" spans="2:24" x14ac:dyDescent="0.25">
      <c r="B101" s="73" t="s">
        <v>107</v>
      </c>
      <c r="C101" s="67">
        <v>28</v>
      </c>
      <c r="D101" s="67">
        <v>28</v>
      </c>
      <c r="E101" s="67">
        <v>15</v>
      </c>
      <c r="F101" s="67">
        <v>21</v>
      </c>
      <c r="G101" s="67">
        <v>27</v>
      </c>
      <c r="H101" s="68">
        <f t="shared" si="20"/>
        <v>0.28571428571428581</v>
      </c>
      <c r="I101" s="68">
        <f t="shared" si="21"/>
        <v>-3.5714285714285698E-2</v>
      </c>
      <c r="J101" s="67">
        <f t="shared" si="22"/>
        <v>6</v>
      </c>
      <c r="K101" s="67">
        <f t="shared" si="23"/>
        <v>-1</v>
      </c>
      <c r="L101" s="68">
        <f t="shared" si="24"/>
        <v>2.4567788898999091E-2</v>
      </c>
      <c r="M101" s="68">
        <v>2.1506018698288481E-3</v>
      </c>
      <c r="N101" s="67">
        <v>28</v>
      </c>
      <c r="O101" s="67">
        <v>15</v>
      </c>
      <c r="P101" s="67">
        <v>21</v>
      </c>
      <c r="Q101" s="67">
        <v>27</v>
      </c>
      <c r="R101" s="67">
        <v>33</v>
      </c>
      <c r="S101" s="68">
        <f t="shared" si="25"/>
        <v>0.22222222222222232</v>
      </c>
      <c r="T101" s="68">
        <f t="shared" si="26"/>
        <v>0.1785714285714286</v>
      </c>
      <c r="U101" s="67">
        <f t="shared" si="27"/>
        <v>6</v>
      </c>
      <c r="V101" s="67">
        <f t="shared" si="28"/>
        <v>5</v>
      </c>
      <c r="W101" s="68">
        <f t="shared" si="29"/>
        <v>2.729528535980149E-2</v>
      </c>
      <c r="X101" s="68">
        <f>R101/$R$101</f>
        <v>1</v>
      </c>
    </row>
    <row r="102" spans="2:24" x14ac:dyDescent="0.25">
      <c r="B102" s="74" t="s">
        <v>99</v>
      </c>
      <c r="C102" s="70">
        <v>9</v>
      </c>
      <c r="D102" s="70">
        <v>9</v>
      </c>
      <c r="E102" s="70">
        <v>5</v>
      </c>
      <c r="F102" s="70">
        <v>8</v>
      </c>
      <c r="G102" s="70">
        <v>10</v>
      </c>
      <c r="H102" s="71">
        <f t="shared" si="20"/>
        <v>0.25</v>
      </c>
      <c r="I102" s="71">
        <f t="shared" si="21"/>
        <v>0.11111111111111116</v>
      </c>
      <c r="J102" s="70">
        <f t="shared" si="22"/>
        <v>2</v>
      </c>
      <c r="K102" s="70">
        <f t="shared" si="23"/>
        <v>1</v>
      </c>
      <c r="L102" s="71">
        <f t="shared" si="24"/>
        <v>9.0991810737033659E-3</v>
      </c>
      <c r="M102" s="71">
        <f t="shared" ref="M102:M114" si="34">G102/$G$6</f>
        <v>9.0991810737033659E-3</v>
      </c>
      <c r="N102" s="70">
        <v>8</v>
      </c>
      <c r="O102" s="70">
        <v>5</v>
      </c>
      <c r="P102" s="70">
        <v>8</v>
      </c>
      <c r="Q102" s="70">
        <v>10</v>
      </c>
      <c r="R102" s="70">
        <v>11</v>
      </c>
      <c r="S102" s="71">
        <f t="shared" si="25"/>
        <v>0.10000000000000009</v>
      </c>
      <c r="T102" s="71">
        <f t="shared" si="26"/>
        <v>0.375</v>
      </c>
      <c r="U102" s="70">
        <f t="shared" si="27"/>
        <v>1</v>
      </c>
      <c r="V102" s="70">
        <f t="shared" si="28"/>
        <v>3</v>
      </c>
      <c r="W102" s="71">
        <f t="shared" si="29"/>
        <v>9.0984284532671638E-3</v>
      </c>
      <c r="X102" s="71">
        <f t="shared" ref="X102:X114" si="35">R102/$R$101</f>
        <v>0.33333333333333331</v>
      </c>
    </row>
    <row r="103" spans="2:24" x14ac:dyDescent="0.25">
      <c r="B103" s="72" t="s">
        <v>110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2" t="str">
        <f t="shared" si="20"/>
        <v>-</v>
      </c>
      <c r="I103" s="42" t="str">
        <f t="shared" si="21"/>
        <v>-</v>
      </c>
      <c r="J103" s="41">
        <f t="shared" si="22"/>
        <v>0</v>
      </c>
      <c r="K103" s="41">
        <f t="shared" si="23"/>
        <v>0</v>
      </c>
      <c r="L103" s="42">
        <f t="shared" si="24"/>
        <v>0</v>
      </c>
      <c r="M103" s="42">
        <f t="shared" si="34"/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2" t="str">
        <f t="shared" si="25"/>
        <v>-</v>
      </c>
      <c r="T103" s="42" t="str">
        <f t="shared" si="26"/>
        <v>-</v>
      </c>
      <c r="U103" s="41">
        <f t="shared" si="27"/>
        <v>0</v>
      </c>
      <c r="V103" s="41">
        <f t="shared" si="28"/>
        <v>0</v>
      </c>
      <c r="W103" s="42">
        <f t="shared" si="29"/>
        <v>0</v>
      </c>
      <c r="X103" s="42">
        <f t="shared" si="35"/>
        <v>0</v>
      </c>
    </row>
    <row r="104" spans="2:24" x14ac:dyDescent="0.25">
      <c r="B104" s="72" t="s">
        <v>111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2" t="str">
        <f t="shared" si="20"/>
        <v>-</v>
      </c>
      <c r="I104" s="42" t="str">
        <f t="shared" si="21"/>
        <v>-</v>
      </c>
      <c r="J104" s="41">
        <f t="shared" si="22"/>
        <v>0</v>
      </c>
      <c r="K104" s="41">
        <f t="shared" si="23"/>
        <v>0</v>
      </c>
      <c r="L104" s="42">
        <f t="shared" si="24"/>
        <v>0</v>
      </c>
      <c r="M104" s="42">
        <f t="shared" si="34"/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2" t="str">
        <f t="shared" si="25"/>
        <v>-</v>
      </c>
      <c r="T104" s="42" t="str">
        <f t="shared" si="26"/>
        <v>-</v>
      </c>
      <c r="U104" s="41">
        <f t="shared" si="27"/>
        <v>0</v>
      </c>
      <c r="V104" s="41">
        <f t="shared" si="28"/>
        <v>0</v>
      </c>
      <c r="W104" s="42">
        <f t="shared" si="29"/>
        <v>0</v>
      </c>
      <c r="X104" s="42">
        <f t="shared" si="35"/>
        <v>0</v>
      </c>
    </row>
    <row r="105" spans="2:24" x14ac:dyDescent="0.25">
      <c r="B105" s="72" t="s">
        <v>116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2" t="str">
        <f t="shared" si="20"/>
        <v>-</v>
      </c>
      <c r="I105" s="42" t="str">
        <f t="shared" si="21"/>
        <v>-</v>
      </c>
      <c r="J105" s="41">
        <f t="shared" si="22"/>
        <v>0</v>
      </c>
      <c r="K105" s="41">
        <f t="shared" si="23"/>
        <v>0</v>
      </c>
      <c r="L105" s="42">
        <f t="shared" si="24"/>
        <v>0</v>
      </c>
      <c r="M105" s="42">
        <f t="shared" si="34"/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2" t="str">
        <f t="shared" si="25"/>
        <v>-</v>
      </c>
      <c r="T105" s="42" t="str">
        <f t="shared" si="26"/>
        <v>-</v>
      </c>
      <c r="U105" s="41">
        <f t="shared" si="27"/>
        <v>0</v>
      </c>
      <c r="V105" s="41">
        <f t="shared" si="28"/>
        <v>0</v>
      </c>
      <c r="W105" s="42">
        <f t="shared" si="29"/>
        <v>0</v>
      </c>
      <c r="X105" s="42">
        <f t="shared" si="35"/>
        <v>0</v>
      </c>
    </row>
    <row r="106" spans="2:24" x14ac:dyDescent="0.25">
      <c r="B106" s="72" t="s">
        <v>112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2" t="str">
        <f t="shared" si="20"/>
        <v>-</v>
      </c>
      <c r="I106" s="42" t="str">
        <f t="shared" si="21"/>
        <v>-</v>
      </c>
      <c r="J106" s="41">
        <f t="shared" si="22"/>
        <v>0</v>
      </c>
      <c r="K106" s="41">
        <f t="shared" si="23"/>
        <v>0</v>
      </c>
      <c r="L106" s="42">
        <f t="shared" si="24"/>
        <v>0</v>
      </c>
      <c r="M106" s="42">
        <f t="shared" si="34"/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2" t="str">
        <f t="shared" si="25"/>
        <v>-</v>
      </c>
      <c r="T106" s="42" t="str">
        <f t="shared" si="26"/>
        <v>-</v>
      </c>
      <c r="U106" s="41">
        <f t="shared" si="27"/>
        <v>0</v>
      </c>
      <c r="V106" s="41">
        <f t="shared" si="28"/>
        <v>0</v>
      </c>
      <c r="W106" s="42">
        <f t="shared" si="29"/>
        <v>0</v>
      </c>
      <c r="X106" s="42">
        <f t="shared" si="35"/>
        <v>0</v>
      </c>
    </row>
    <row r="107" spans="2:24" x14ac:dyDescent="0.25">
      <c r="B107" s="72" t="s">
        <v>113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2" t="str">
        <f t="shared" si="20"/>
        <v>-</v>
      </c>
      <c r="I107" s="42" t="str">
        <f t="shared" si="21"/>
        <v>-</v>
      </c>
      <c r="J107" s="41">
        <f t="shared" si="22"/>
        <v>0</v>
      </c>
      <c r="K107" s="41">
        <f t="shared" si="23"/>
        <v>0</v>
      </c>
      <c r="L107" s="42">
        <f t="shared" si="24"/>
        <v>0</v>
      </c>
      <c r="M107" s="42">
        <f t="shared" si="34"/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2" t="str">
        <f t="shared" si="25"/>
        <v>-</v>
      </c>
      <c r="T107" s="42" t="str">
        <f t="shared" si="26"/>
        <v>-</v>
      </c>
      <c r="U107" s="41">
        <f t="shared" si="27"/>
        <v>0</v>
      </c>
      <c r="V107" s="41">
        <f t="shared" si="28"/>
        <v>0</v>
      </c>
      <c r="W107" s="42">
        <f t="shared" si="29"/>
        <v>0</v>
      </c>
      <c r="X107" s="42">
        <f t="shared" si="35"/>
        <v>0</v>
      </c>
    </row>
    <row r="108" spans="2:24" x14ac:dyDescent="0.25">
      <c r="B108" s="72" t="s">
        <v>114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2" t="str">
        <f t="shared" si="20"/>
        <v>-</v>
      </c>
      <c r="I108" s="42" t="str">
        <f t="shared" si="21"/>
        <v>-</v>
      </c>
      <c r="J108" s="41">
        <f t="shared" si="22"/>
        <v>0</v>
      </c>
      <c r="K108" s="41">
        <f t="shared" si="23"/>
        <v>0</v>
      </c>
      <c r="L108" s="42">
        <f t="shared" si="24"/>
        <v>0</v>
      </c>
      <c r="M108" s="42">
        <f t="shared" si="34"/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2" t="str">
        <f t="shared" si="25"/>
        <v>-</v>
      </c>
      <c r="T108" s="42" t="str">
        <f t="shared" si="26"/>
        <v>-</v>
      </c>
      <c r="U108" s="41">
        <f t="shared" si="27"/>
        <v>0</v>
      </c>
      <c r="V108" s="41">
        <f t="shared" si="28"/>
        <v>0</v>
      </c>
      <c r="W108" s="42">
        <f t="shared" si="29"/>
        <v>0</v>
      </c>
      <c r="X108" s="42">
        <f t="shared" si="35"/>
        <v>0</v>
      </c>
    </row>
    <row r="109" spans="2:24" x14ac:dyDescent="0.25">
      <c r="B109" s="74" t="s">
        <v>100</v>
      </c>
      <c r="C109" s="70">
        <v>19</v>
      </c>
      <c r="D109" s="70">
        <v>19</v>
      </c>
      <c r="E109" s="70">
        <v>10</v>
      </c>
      <c r="F109" s="70">
        <v>13</v>
      </c>
      <c r="G109" s="70">
        <v>17</v>
      </c>
      <c r="H109" s="71">
        <f t="shared" si="20"/>
        <v>0.30769230769230771</v>
      </c>
      <c r="I109" s="71">
        <f t="shared" si="21"/>
        <v>-0.10526315789473684</v>
      </c>
      <c r="J109" s="70">
        <f t="shared" si="22"/>
        <v>4</v>
      </c>
      <c r="K109" s="70">
        <f t="shared" si="23"/>
        <v>-2</v>
      </c>
      <c r="L109" s="71">
        <f t="shared" si="24"/>
        <v>1.5468607825295723E-2</v>
      </c>
      <c r="M109" s="71">
        <f t="shared" si="34"/>
        <v>1.5468607825295723E-2</v>
      </c>
      <c r="N109" s="70">
        <v>20</v>
      </c>
      <c r="O109" s="70">
        <v>10</v>
      </c>
      <c r="P109" s="70">
        <v>13</v>
      </c>
      <c r="Q109" s="70">
        <v>17</v>
      </c>
      <c r="R109" s="70">
        <v>22</v>
      </c>
      <c r="S109" s="71">
        <f t="shared" si="25"/>
        <v>0.29411764705882359</v>
      </c>
      <c r="T109" s="71">
        <f t="shared" si="26"/>
        <v>0.10000000000000009</v>
      </c>
      <c r="U109" s="70">
        <f t="shared" si="27"/>
        <v>5</v>
      </c>
      <c r="V109" s="70">
        <f t="shared" si="28"/>
        <v>2</v>
      </c>
      <c r="W109" s="71">
        <f t="shared" si="29"/>
        <v>1.8196856906534328E-2</v>
      </c>
      <c r="X109" s="71">
        <f t="shared" si="35"/>
        <v>0.66666666666666663</v>
      </c>
    </row>
    <row r="110" spans="2:24" x14ac:dyDescent="0.25">
      <c r="B110" s="72" t="s">
        <v>115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2" t="str">
        <f t="shared" si="20"/>
        <v>-</v>
      </c>
      <c r="I110" s="42" t="str">
        <f t="shared" si="21"/>
        <v>-</v>
      </c>
      <c r="J110" s="41">
        <f t="shared" si="22"/>
        <v>0</v>
      </c>
      <c r="K110" s="41">
        <f t="shared" si="23"/>
        <v>0</v>
      </c>
      <c r="L110" s="42">
        <f t="shared" si="24"/>
        <v>0</v>
      </c>
      <c r="M110" s="42">
        <f t="shared" si="34"/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2" t="str">
        <f t="shared" si="25"/>
        <v>-</v>
      </c>
      <c r="T110" s="42" t="str">
        <f t="shared" si="26"/>
        <v>-</v>
      </c>
      <c r="U110" s="41">
        <f t="shared" si="27"/>
        <v>0</v>
      </c>
      <c r="V110" s="41">
        <f t="shared" si="28"/>
        <v>0</v>
      </c>
      <c r="W110" s="42">
        <f t="shared" si="29"/>
        <v>0</v>
      </c>
      <c r="X110" s="42">
        <f t="shared" si="35"/>
        <v>0</v>
      </c>
    </row>
    <row r="111" spans="2:24" x14ac:dyDescent="0.25">
      <c r="B111" s="72" t="s">
        <v>116</v>
      </c>
      <c r="C111" s="41">
        <v>19</v>
      </c>
      <c r="D111" s="41">
        <v>19</v>
      </c>
      <c r="E111" s="41">
        <v>10</v>
      </c>
      <c r="F111" s="41">
        <v>13</v>
      </c>
      <c r="G111" s="41">
        <v>17</v>
      </c>
      <c r="H111" s="42">
        <f t="shared" si="20"/>
        <v>0.30769230769230771</v>
      </c>
      <c r="I111" s="42">
        <f t="shared" si="21"/>
        <v>-0.10526315789473684</v>
      </c>
      <c r="J111" s="41">
        <f t="shared" si="22"/>
        <v>4</v>
      </c>
      <c r="K111" s="41">
        <f t="shared" si="23"/>
        <v>-2</v>
      </c>
      <c r="L111" s="42">
        <f t="shared" si="24"/>
        <v>1.5468607825295723E-2</v>
      </c>
      <c r="M111" s="42">
        <f t="shared" si="34"/>
        <v>1.5468607825295723E-2</v>
      </c>
      <c r="N111" s="41">
        <v>20</v>
      </c>
      <c r="O111" s="41">
        <v>10</v>
      </c>
      <c r="P111" s="41">
        <v>13</v>
      </c>
      <c r="Q111" s="41">
        <v>17</v>
      </c>
      <c r="R111" s="41">
        <v>22</v>
      </c>
      <c r="S111" s="42">
        <f t="shared" si="25"/>
        <v>0.29411764705882359</v>
      </c>
      <c r="T111" s="42">
        <f t="shared" si="26"/>
        <v>0.10000000000000009</v>
      </c>
      <c r="U111" s="41">
        <f t="shared" si="27"/>
        <v>5</v>
      </c>
      <c r="V111" s="41">
        <f t="shared" si="28"/>
        <v>2</v>
      </c>
      <c r="W111" s="42">
        <f t="shared" si="29"/>
        <v>1.8196856906534328E-2</v>
      </c>
      <c r="X111" s="42">
        <f t="shared" si="35"/>
        <v>0.66666666666666663</v>
      </c>
    </row>
    <row r="112" spans="2:24" x14ac:dyDescent="0.25">
      <c r="B112" s="72" t="s">
        <v>117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2" t="str">
        <f t="shared" si="20"/>
        <v>-</v>
      </c>
      <c r="I112" s="42" t="str">
        <f t="shared" si="21"/>
        <v>-</v>
      </c>
      <c r="J112" s="41">
        <f t="shared" si="22"/>
        <v>0</v>
      </c>
      <c r="K112" s="41">
        <f t="shared" si="23"/>
        <v>0</v>
      </c>
      <c r="L112" s="42">
        <f t="shared" si="24"/>
        <v>0</v>
      </c>
      <c r="M112" s="42">
        <f t="shared" si="34"/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2" t="str">
        <f t="shared" si="25"/>
        <v>-</v>
      </c>
      <c r="T112" s="42" t="str">
        <f t="shared" si="26"/>
        <v>-</v>
      </c>
      <c r="U112" s="41">
        <f t="shared" si="27"/>
        <v>0</v>
      </c>
      <c r="V112" s="41">
        <f t="shared" si="28"/>
        <v>0</v>
      </c>
      <c r="W112" s="42">
        <f t="shared" si="29"/>
        <v>0</v>
      </c>
      <c r="X112" s="42">
        <f t="shared" si="35"/>
        <v>0</v>
      </c>
    </row>
    <row r="113" spans="2:24" x14ac:dyDescent="0.25">
      <c r="B113" s="72" t="s">
        <v>118</v>
      </c>
      <c r="C113" s="41">
        <v>5</v>
      </c>
      <c r="D113" s="41">
        <v>5</v>
      </c>
      <c r="E113" s="41">
        <v>0</v>
      </c>
      <c r="F113" s="41">
        <v>3</v>
      </c>
      <c r="G113" s="41">
        <v>3</v>
      </c>
      <c r="H113" s="42">
        <f t="shared" si="20"/>
        <v>0</v>
      </c>
      <c r="I113" s="42">
        <f t="shared" si="21"/>
        <v>-0.4</v>
      </c>
      <c r="J113" s="41">
        <f t="shared" si="22"/>
        <v>0</v>
      </c>
      <c r="K113" s="41">
        <f t="shared" si="23"/>
        <v>-2</v>
      </c>
      <c r="L113" s="42">
        <f t="shared" si="24"/>
        <v>2.7297543221110102E-3</v>
      </c>
      <c r="M113" s="42">
        <f t="shared" si="34"/>
        <v>2.7297543221110102E-3</v>
      </c>
      <c r="N113" s="41">
        <v>5</v>
      </c>
      <c r="O113" s="41">
        <v>0</v>
      </c>
      <c r="P113" s="41">
        <v>3</v>
      </c>
      <c r="Q113" s="41">
        <v>3</v>
      </c>
      <c r="R113" s="41">
        <v>0</v>
      </c>
      <c r="S113" s="42">
        <f t="shared" si="25"/>
        <v>-1</v>
      </c>
      <c r="T113" s="42">
        <f t="shared" si="26"/>
        <v>-1</v>
      </c>
      <c r="U113" s="41">
        <f t="shared" si="27"/>
        <v>-3</v>
      </c>
      <c r="V113" s="41">
        <f t="shared" si="28"/>
        <v>-5</v>
      </c>
      <c r="W113" s="42">
        <f t="shared" si="29"/>
        <v>0</v>
      </c>
      <c r="X113" s="42">
        <f t="shared" si="35"/>
        <v>0</v>
      </c>
    </row>
    <row r="114" spans="2:24" x14ac:dyDescent="0.25">
      <c r="B114" s="72" t="s">
        <v>119</v>
      </c>
      <c r="C114" s="41">
        <v>14</v>
      </c>
      <c r="D114" s="41">
        <v>14</v>
      </c>
      <c r="E114" s="41">
        <v>0</v>
      </c>
      <c r="F114" s="41">
        <v>10</v>
      </c>
      <c r="G114" s="41">
        <v>14</v>
      </c>
      <c r="H114" s="42">
        <f t="shared" si="20"/>
        <v>0.39999999999999991</v>
      </c>
      <c r="I114" s="42">
        <f t="shared" si="21"/>
        <v>0</v>
      </c>
      <c r="J114" s="41">
        <f t="shared" si="22"/>
        <v>4</v>
      </c>
      <c r="K114" s="41">
        <f t="shared" si="23"/>
        <v>0</v>
      </c>
      <c r="L114" s="42">
        <f t="shared" si="24"/>
        <v>1.2738853503184714E-2</v>
      </c>
      <c r="M114" s="42">
        <f t="shared" si="34"/>
        <v>1.2738853503184714E-2</v>
      </c>
      <c r="N114" s="41">
        <v>15</v>
      </c>
      <c r="O114" s="41">
        <v>0</v>
      </c>
      <c r="P114" s="41">
        <v>10</v>
      </c>
      <c r="Q114" s="41">
        <v>14</v>
      </c>
      <c r="R114" s="41">
        <v>0</v>
      </c>
      <c r="S114" s="42">
        <f t="shared" si="25"/>
        <v>-1</v>
      </c>
      <c r="T114" s="42">
        <f t="shared" si="26"/>
        <v>-1</v>
      </c>
      <c r="U114" s="41">
        <f t="shared" si="27"/>
        <v>-14</v>
      </c>
      <c r="V114" s="41">
        <f t="shared" si="28"/>
        <v>-15</v>
      </c>
      <c r="W114" s="42">
        <f t="shared" si="29"/>
        <v>0</v>
      </c>
      <c r="X114" s="42">
        <f t="shared" si="35"/>
        <v>0</v>
      </c>
    </row>
    <row r="115" spans="2:24" ht="6.95" customHeight="1" x14ac:dyDescent="0.25">
      <c r="B115" s="44"/>
      <c r="C115" s="45"/>
      <c r="D115" s="45"/>
      <c r="E115" s="45"/>
      <c r="F115" s="46"/>
      <c r="G115" s="45"/>
      <c r="H115" s="47"/>
      <c r="I115" s="47"/>
      <c r="J115" s="45"/>
      <c r="K115" s="47"/>
      <c r="L115" s="47"/>
      <c r="M115" s="47"/>
      <c r="N115" s="45"/>
      <c r="O115" s="45"/>
      <c r="P115" s="45"/>
      <c r="Q115" s="45"/>
      <c r="R115" s="47"/>
      <c r="S115" s="47"/>
      <c r="T115" s="47"/>
      <c r="U115" s="47"/>
      <c r="V115" s="47"/>
    </row>
    <row r="116" spans="2:24" ht="15" customHeight="1" x14ac:dyDescent="0.25">
      <c r="B116" s="49" t="s">
        <v>108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6E55F-CA05-4E80-9D84-7EE410418F22}">
  <dimension ref="A4:O6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1.85546875" customWidth="1"/>
    <col min="14" max="14" width="11.140625" hidden="1" customWidth="1"/>
    <col min="15" max="15" width="12" customWidth="1"/>
  </cols>
  <sheetData>
    <row r="4" spans="2:15" ht="21.75" thickBot="1" x14ac:dyDescent="0.3">
      <c r="B4" s="322" t="s">
        <v>120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75"/>
      <c r="O4" s="75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7" t="s">
        <v>515</v>
      </c>
      <c r="F6" s="57" t="s">
        <v>519</v>
      </c>
      <c r="G6" s="57" t="s">
        <v>516</v>
      </c>
      <c r="H6" s="57" t="s">
        <v>517</v>
      </c>
      <c r="I6" s="57" t="s">
        <v>518</v>
      </c>
      <c r="J6" s="56" t="str">
        <f>CONCATENATE("var. ",RIGHT(I6,2),"/",RIGHT(H6,2))</f>
        <v>var. 23/22</v>
      </c>
      <c r="K6" s="56" t="str">
        <f>CONCATENATE("dif. ",RIGHT(I6,2),"/",RIGHT(H6,2))</f>
        <v>dif. 23/22</v>
      </c>
      <c r="L6" s="56" t="str">
        <f>CONCATENATE("var. ",RIGHT(I6,2),"/",RIGHT(E6,2))</f>
        <v>var. 23/19</v>
      </c>
      <c r="M6" s="56" t="str">
        <f>CONCATENATE("dif. ",RIGHT(I6,2),"/",RIGHT(E6,2))</f>
        <v>dif. 23/19</v>
      </c>
      <c r="N6" s="56" t="s">
        <v>121</v>
      </c>
      <c r="O6" s="56" t="str">
        <f>CONCATENATE("cuota ",I6)</f>
        <v>cuota agosto 2023</v>
      </c>
    </row>
    <row r="7" spans="2:15" x14ac:dyDescent="0.25">
      <c r="B7" s="323" t="s">
        <v>101</v>
      </c>
      <c r="C7" s="326" t="s">
        <v>45</v>
      </c>
      <c r="D7" s="76" t="s">
        <v>122</v>
      </c>
      <c r="E7" s="77">
        <v>446971</v>
      </c>
      <c r="F7" s="77">
        <v>152176</v>
      </c>
      <c r="G7" s="77">
        <v>286184</v>
      </c>
      <c r="H7" s="77">
        <v>442299</v>
      </c>
      <c r="I7" s="77">
        <v>447853</v>
      </c>
      <c r="J7" s="78">
        <f>I7/H7-1</f>
        <v>1.255711633985146E-2</v>
      </c>
      <c r="K7" s="77">
        <f>I7-H7</f>
        <v>5554</v>
      </c>
      <c r="L7" s="78">
        <f>I7/E7-1</f>
        <v>1.9732823829734514E-3</v>
      </c>
      <c r="M7" s="77">
        <f>I7-E7</f>
        <v>882</v>
      </c>
      <c r="N7" s="79">
        <v>1</v>
      </c>
      <c r="O7" s="79">
        <f>I7/$I$7</f>
        <v>1</v>
      </c>
    </row>
    <row r="8" spans="2:15" x14ac:dyDescent="0.25">
      <c r="B8" s="324"/>
      <c r="C8" s="327"/>
      <c r="D8" s="80" t="s">
        <v>123</v>
      </c>
      <c r="E8" s="81">
        <v>325829</v>
      </c>
      <c r="F8" s="81">
        <v>120031</v>
      </c>
      <c r="G8" s="81">
        <v>230328</v>
      </c>
      <c r="H8" s="81">
        <v>347304</v>
      </c>
      <c r="I8" s="81">
        <v>346742</v>
      </c>
      <c r="J8" s="82">
        <f t="shared" ref="J8:J18" si="0">I8/H8-1</f>
        <v>-1.6181788865086144E-3</v>
      </c>
      <c r="K8" s="81">
        <f t="shared" ref="K8:K15" si="1">I8-H8</f>
        <v>-562</v>
      </c>
      <c r="L8" s="82">
        <f t="shared" ref="L8:L18" si="2">I8/E8-1</f>
        <v>6.4183973802209193E-2</v>
      </c>
      <c r="M8" s="81">
        <f t="shared" ref="M8:M15" si="3">I8-E8</f>
        <v>20913</v>
      </c>
      <c r="N8" s="83">
        <v>1</v>
      </c>
      <c r="O8" s="83">
        <f>I8/$I$7</f>
        <v>0.7742317233556546</v>
      </c>
    </row>
    <row r="9" spans="2:15" x14ac:dyDescent="0.25">
      <c r="B9" s="324"/>
      <c r="C9" s="328"/>
      <c r="D9" s="84" t="s">
        <v>124</v>
      </c>
      <c r="E9" s="85">
        <v>121142</v>
      </c>
      <c r="F9" s="85">
        <v>32145</v>
      </c>
      <c r="G9" s="85">
        <v>55856</v>
      </c>
      <c r="H9" s="85">
        <v>94995</v>
      </c>
      <c r="I9" s="85">
        <v>101111</v>
      </c>
      <c r="J9" s="86">
        <f t="shared" si="0"/>
        <v>6.4382335912416488E-2</v>
      </c>
      <c r="K9" s="85">
        <f t="shared" si="1"/>
        <v>6116</v>
      </c>
      <c r="L9" s="86">
        <f t="shared" si="2"/>
        <v>-0.16535140578824847</v>
      </c>
      <c r="M9" s="85">
        <f t="shared" si="3"/>
        <v>-20031</v>
      </c>
      <c r="N9" s="87">
        <v>1</v>
      </c>
      <c r="O9" s="87">
        <f>I9/$I$7</f>
        <v>0.22576827664434534</v>
      </c>
    </row>
    <row r="10" spans="2:15" x14ac:dyDescent="0.25">
      <c r="B10" s="324"/>
      <c r="C10" s="326" t="s">
        <v>67</v>
      </c>
      <c r="D10" s="76" t="s">
        <v>122</v>
      </c>
      <c r="E10" s="77">
        <v>3266064</v>
      </c>
      <c r="F10" s="77">
        <v>773208</v>
      </c>
      <c r="G10" s="77">
        <v>1779812</v>
      </c>
      <c r="H10" s="77">
        <v>3120334</v>
      </c>
      <c r="I10" s="77">
        <v>3219468</v>
      </c>
      <c r="J10" s="78">
        <f t="shared" si="0"/>
        <v>3.17703168955632E-2</v>
      </c>
      <c r="K10" s="77">
        <f t="shared" si="1"/>
        <v>99134</v>
      </c>
      <c r="L10" s="78">
        <f t="shared" si="2"/>
        <v>-1.4266713695751165E-2</v>
      </c>
      <c r="M10" s="77">
        <f t="shared" si="3"/>
        <v>-46596</v>
      </c>
      <c r="N10" s="79">
        <v>1</v>
      </c>
      <c r="O10" s="79">
        <f>I10/$I$10</f>
        <v>1</v>
      </c>
    </row>
    <row r="11" spans="2:15" x14ac:dyDescent="0.25">
      <c r="B11" s="324"/>
      <c r="C11" s="327"/>
      <c r="D11" s="80" t="s">
        <v>123</v>
      </c>
      <c r="E11" s="81">
        <v>2267171</v>
      </c>
      <c r="F11" s="81">
        <v>585093</v>
      </c>
      <c r="G11" s="81">
        <v>1392778</v>
      </c>
      <c r="H11" s="81">
        <v>2397833</v>
      </c>
      <c r="I11" s="81">
        <v>2433075</v>
      </c>
      <c r="J11" s="82">
        <f t="shared" si="0"/>
        <v>1.4697437227696897E-2</v>
      </c>
      <c r="K11" s="81">
        <f t="shared" si="1"/>
        <v>35242</v>
      </c>
      <c r="L11" s="82">
        <f t="shared" si="2"/>
        <v>7.3176659369760921E-2</v>
      </c>
      <c r="M11" s="81">
        <f t="shared" si="3"/>
        <v>165904</v>
      </c>
      <c r="N11" s="83">
        <v>1</v>
      </c>
      <c r="O11" s="83">
        <f>I11/$I$10</f>
        <v>0.75573821513368045</v>
      </c>
    </row>
    <row r="12" spans="2:15" x14ac:dyDescent="0.25">
      <c r="B12" s="324"/>
      <c r="C12" s="328"/>
      <c r="D12" s="84" t="s">
        <v>124</v>
      </c>
      <c r="E12" s="85">
        <v>998893</v>
      </c>
      <c r="F12" s="85">
        <v>188115</v>
      </c>
      <c r="G12" s="85">
        <v>387034</v>
      </c>
      <c r="H12" s="85">
        <v>722501</v>
      </c>
      <c r="I12" s="85">
        <v>786393</v>
      </c>
      <c r="J12" s="86">
        <f t="shared" si="0"/>
        <v>8.843171151320206E-2</v>
      </c>
      <c r="K12" s="85">
        <f t="shared" si="1"/>
        <v>63892</v>
      </c>
      <c r="L12" s="86">
        <f t="shared" si="2"/>
        <v>-0.2127354981965035</v>
      </c>
      <c r="M12" s="85">
        <f t="shared" si="3"/>
        <v>-212500</v>
      </c>
      <c r="N12" s="87">
        <v>1</v>
      </c>
      <c r="O12" s="87">
        <f>I12/$I$10</f>
        <v>0.24426178486631953</v>
      </c>
    </row>
    <row r="13" spans="2:15" x14ac:dyDescent="0.25">
      <c r="B13" s="324"/>
      <c r="C13" s="329" t="s">
        <v>41</v>
      </c>
      <c r="D13" s="88" t="s">
        <v>122</v>
      </c>
      <c r="E13" s="89">
        <v>7.3071049352195105</v>
      </c>
      <c r="F13" s="90">
        <v>5.0810114604142571</v>
      </c>
      <c r="G13" s="89">
        <v>6.2191177703854859</v>
      </c>
      <c r="H13" s="89">
        <v>7.0548068162035182</v>
      </c>
      <c r="I13" s="89">
        <v>7.1886712827646573</v>
      </c>
      <c r="J13" s="91">
        <f t="shared" si="0"/>
        <v>1.8974930150273961E-2</v>
      </c>
      <c r="K13" s="92">
        <f t="shared" si="1"/>
        <v>0.13386446656113904</v>
      </c>
      <c r="L13" s="91">
        <f t="shared" si="2"/>
        <v>-1.6208013092027018E-2</v>
      </c>
      <c r="M13" s="92">
        <f t="shared" si="3"/>
        <v>-0.11843365245485327</v>
      </c>
      <c r="N13" s="93">
        <v>1</v>
      </c>
      <c r="O13" s="93"/>
    </row>
    <row r="14" spans="2:15" x14ac:dyDescent="0.25">
      <c r="B14" s="324"/>
      <c r="C14" s="330"/>
      <c r="D14" s="4" t="s">
        <v>123</v>
      </c>
      <c r="E14" s="94">
        <f t="shared" ref="E14:I15" si="4">E11/E8</f>
        <v>6.9581621034346233</v>
      </c>
      <c r="F14" s="95">
        <f>IFERROR(F11/F8,"-")</f>
        <v>4.8745157500978911</v>
      </c>
      <c r="G14" s="94">
        <f t="shared" si="4"/>
        <v>6.0469330693619536</v>
      </c>
      <c r="H14" s="94">
        <f t="shared" si="4"/>
        <v>6.90413297860088</v>
      </c>
      <c r="I14" s="94">
        <f t="shared" si="4"/>
        <v>7.0169607373782235</v>
      </c>
      <c r="J14" s="96">
        <f t="shared" si="0"/>
        <v>1.6342060491454813E-2</v>
      </c>
      <c r="K14" s="97">
        <f t="shared" si="1"/>
        <v>0.11282775877734341</v>
      </c>
      <c r="L14" s="96">
        <f t="shared" si="2"/>
        <v>8.4503110260361058E-3</v>
      </c>
      <c r="M14" s="97">
        <f t="shared" si="3"/>
        <v>5.8798633943600187E-2</v>
      </c>
      <c r="N14" s="98">
        <v>1</v>
      </c>
      <c r="O14" s="98"/>
    </row>
    <row r="15" spans="2:15" x14ac:dyDescent="0.25">
      <c r="B15" s="324"/>
      <c r="C15" s="331"/>
      <c r="D15" s="99" t="s">
        <v>124</v>
      </c>
      <c r="E15" s="100">
        <f t="shared" si="4"/>
        <v>8.245637351207673</v>
      </c>
      <c r="F15" s="101">
        <f>IFERROR(F12/F9,"-")</f>
        <v>5.8520765282314509</v>
      </c>
      <c r="G15" s="100">
        <f t="shared" si="4"/>
        <v>6.9291392151246063</v>
      </c>
      <c r="H15" s="100">
        <f t="shared" si="4"/>
        <v>7.6056739828412026</v>
      </c>
      <c r="I15" s="100">
        <f t="shared" si="4"/>
        <v>7.7775217335403664</v>
      </c>
      <c r="J15" s="102">
        <f t="shared" si="0"/>
        <v>2.2594677485106685E-2</v>
      </c>
      <c r="K15" s="103">
        <f t="shared" si="1"/>
        <v>0.1718477506991638</v>
      </c>
      <c r="L15" s="102">
        <f t="shared" si="2"/>
        <v>-5.6771307993401576E-2</v>
      </c>
      <c r="M15" s="103">
        <f t="shared" si="3"/>
        <v>-0.46811561766730669</v>
      </c>
      <c r="N15" s="104">
        <v>1</v>
      </c>
      <c r="O15" s="104"/>
    </row>
    <row r="16" spans="2:15" x14ac:dyDescent="0.25">
      <c r="B16" s="324"/>
      <c r="C16" s="326" t="s">
        <v>125</v>
      </c>
      <c r="D16" s="76" t="s">
        <v>122</v>
      </c>
      <c r="E16" s="79">
        <v>0.79530000000000001</v>
      </c>
      <c r="F16" s="79">
        <v>0.37469999999999998</v>
      </c>
      <c r="G16" s="79">
        <v>0.57719999999999994</v>
      </c>
      <c r="H16" s="79">
        <v>0.80730000000000002</v>
      </c>
      <c r="I16" s="79">
        <v>0.83629999999999993</v>
      </c>
      <c r="J16" s="78">
        <f t="shared" si="0"/>
        <v>3.5922209835253183E-2</v>
      </c>
      <c r="K16" s="105">
        <f>(I16-H16)*100</f>
        <v>2.8999999999999915</v>
      </c>
      <c r="L16" s="78">
        <f t="shared" si="2"/>
        <v>5.1552873129636412E-2</v>
      </c>
      <c r="M16" s="105">
        <f>(I16-E16)*100</f>
        <v>4.0999999999999925</v>
      </c>
      <c r="N16" s="79">
        <v>1</v>
      </c>
      <c r="O16" s="79"/>
    </row>
    <row r="17" spans="2:15" x14ac:dyDescent="0.25">
      <c r="B17" s="324"/>
      <c r="C17" s="327"/>
      <c r="D17" s="80" t="s">
        <v>123</v>
      </c>
      <c r="E17" s="83">
        <v>0.82569999999999988</v>
      </c>
      <c r="F17" s="83">
        <v>0.4269</v>
      </c>
      <c r="G17" s="83">
        <v>0.62639999999999996</v>
      </c>
      <c r="H17" s="83">
        <v>0.86199999999999999</v>
      </c>
      <c r="I17" s="83">
        <v>0.8901</v>
      </c>
      <c r="J17" s="82">
        <f t="shared" si="0"/>
        <v>3.2598607888631115E-2</v>
      </c>
      <c r="K17" s="106">
        <f>(I17-H17)*100</f>
        <v>2.8100000000000014</v>
      </c>
      <c r="L17" s="82">
        <f t="shared" si="2"/>
        <v>7.7994428969359486E-2</v>
      </c>
      <c r="M17" s="106">
        <f>(I17-E17)*100</f>
        <v>6.4400000000000119</v>
      </c>
      <c r="N17" s="83">
        <v>1</v>
      </c>
      <c r="O17" s="83"/>
    </row>
    <row r="18" spans="2:15" x14ac:dyDescent="0.25">
      <c r="B18" s="324"/>
      <c r="C18" s="328"/>
      <c r="D18" s="84" t="s">
        <v>124</v>
      </c>
      <c r="E18" s="87">
        <v>0.7339</v>
      </c>
      <c r="F18" s="87">
        <v>0.27149999999999996</v>
      </c>
      <c r="G18" s="87">
        <v>0.44990000000000002</v>
      </c>
      <c r="H18" s="87">
        <v>0.66689999999999994</v>
      </c>
      <c r="I18" s="87">
        <v>0.70459999999999989</v>
      </c>
      <c r="J18" s="86">
        <f t="shared" si="0"/>
        <v>5.6530214424951097E-2</v>
      </c>
      <c r="K18" s="107">
        <f>(I18-H18)*100</f>
        <v>3.7699999999999956</v>
      </c>
      <c r="L18" s="86">
        <f t="shared" si="2"/>
        <v>-3.9923695326338882E-2</v>
      </c>
      <c r="M18" s="107">
        <f>(I18-E18)*100</f>
        <v>-2.9300000000000104</v>
      </c>
      <c r="N18" s="87">
        <v>1</v>
      </c>
      <c r="O18" s="87"/>
    </row>
    <row r="19" spans="2:15" x14ac:dyDescent="0.25">
      <c r="B19" s="324"/>
      <c r="C19" s="329" t="s">
        <v>126</v>
      </c>
      <c r="D19" s="88" t="s">
        <v>122</v>
      </c>
      <c r="E19" s="108">
        <v>132473</v>
      </c>
      <c r="F19" s="108">
        <v>66564</v>
      </c>
      <c r="G19" s="108">
        <v>99473</v>
      </c>
      <c r="H19" s="108">
        <v>124678</v>
      </c>
      <c r="I19" s="108">
        <v>124185</v>
      </c>
      <c r="J19" s="91">
        <f>I19/H19-1</f>
        <v>-3.9541859830924952E-3</v>
      </c>
      <c r="K19" s="108">
        <f>I19-H19</f>
        <v>-493</v>
      </c>
      <c r="L19" s="91">
        <f>I19/E19-1</f>
        <v>-6.2563692224075873E-2</v>
      </c>
      <c r="M19" s="108">
        <f>I19-E19</f>
        <v>-8288</v>
      </c>
      <c r="N19" s="93">
        <v>1</v>
      </c>
      <c r="O19" s="93">
        <f>I19/$I$19</f>
        <v>1</v>
      </c>
    </row>
    <row r="20" spans="2:15" x14ac:dyDescent="0.25">
      <c r="B20" s="324"/>
      <c r="C20" s="330"/>
      <c r="D20" s="4" t="s">
        <v>123</v>
      </c>
      <c r="E20" s="109">
        <v>88568</v>
      </c>
      <c r="F20" s="109">
        <v>44215</v>
      </c>
      <c r="G20" s="109">
        <v>71722</v>
      </c>
      <c r="H20" s="109">
        <v>89730</v>
      </c>
      <c r="I20" s="109">
        <v>88181</v>
      </c>
      <c r="J20" s="96">
        <f>I20/H20-1</f>
        <v>-1.7262899810542742E-2</v>
      </c>
      <c r="K20" s="109">
        <f>I20-H20</f>
        <v>-1549</v>
      </c>
      <c r="L20" s="96">
        <f>I20/E20-1</f>
        <v>-4.3695239815735309E-3</v>
      </c>
      <c r="M20" s="109">
        <f>I20-E20</f>
        <v>-387</v>
      </c>
      <c r="N20" s="98">
        <v>1</v>
      </c>
      <c r="O20" s="98">
        <f>I20/$I$19</f>
        <v>0.71007770664734071</v>
      </c>
    </row>
    <row r="21" spans="2:15" x14ac:dyDescent="0.25">
      <c r="B21" s="325"/>
      <c r="C21" s="331"/>
      <c r="D21" s="99" t="s">
        <v>124</v>
      </c>
      <c r="E21" s="110">
        <v>43905</v>
      </c>
      <c r="F21" s="110">
        <v>22349</v>
      </c>
      <c r="G21" s="110">
        <v>27751</v>
      </c>
      <c r="H21" s="110">
        <v>34948</v>
      </c>
      <c r="I21" s="110">
        <v>36004</v>
      </c>
      <c r="J21" s="102">
        <f>I21/H21-1</f>
        <v>3.0216321391782097E-2</v>
      </c>
      <c r="K21" s="110">
        <f>I21-H21</f>
        <v>1056</v>
      </c>
      <c r="L21" s="102">
        <f>I21/E21-1</f>
        <v>-0.17995672474661195</v>
      </c>
      <c r="M21" s="110">
        <f>I21-E21</f>
        <v>-7901</v>
      </c>
      <c r="N21" s="104">
        <v>1</v>
      </c>
      <c r="O21" s="104">
        <f>I21/$I$19</f>
        <v>0.28992229335265934</v>
      </c>
    </row>
    <row r="22" spans="2:15" ht="7.5" customHeight="1" x14ac:dyDescent="0.25"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111"/>
      <c r="O22" s="111"/>
    </row>
    <row r="23" spans="2:15" x14ac:dyDescent="0.25">
      <c r="B23" s="321" t="s">
        <v>108</v>
      </c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1"/>
    </row>
    <row r="26" spans="2:15" ht="21.75" customHeight="1" thickBot="1" x14ac:dyDescent="0.3">
      <c r="B26" s="322" t="s">
        <v>120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75"/>
      <c r="O26" s="75"/>
    </row>
    <row r="27" spans="2:15" ht="6" customHeight="1" thickBot="1" x14ac:dyDescent="0.3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2:15" ht="60" x14ac:dyDescent="0.25">
      <c r="B28" s="4"/>
      <c r="C28" s="4"/>
      <c r="D28" s="4"/>
      <c r="E28" s="57" t="s">
        <v>520</v>
      </c>
      <c r="F28" s="57" t="s">
        <v>521</v>
      </c>
      <c r="G28" s="57" t="s">
        <v>522</v>
      </c>
      <c r="H28" s="57" t="s">
        <v>523</v>
      </c>
      <c r="I28" s="57" t="s">
        <v>524</v>
      </c>
      <c r="J28" s="56" t="str">
        <f>CONCATENATE("var. ",RIGHT(I28,2),"/",RIGHT(H28,2))</f>
        <v>var. 23/22</v>
      </c>
      <c r="K28" s="56" t="str">
        <f>CONCATENATE("dif. ",RIGHT(I28,2),"/",RIGHT(H28,2))</f>
        <v>dif. 23/22</v>
      </c>
      <c r="L28" s="56" t="str">
        <f>CONCATENATE("var. ",RIGHT(I28,2),"/",RIGHT(E28,2))</f>
        <v>var. 23/19</v>
      </c>
      <c r="M28" s="56" t="str">
        <f>CONCATENATE("dif. ",RIGHT(I28,2),"/",RIGHT(E28,2))</f>
        <v>dif. 23/19</v>
      </c>
      <c r="N28" s="56" t="s">
        <v>121</v>
      </c>
      <c r="O28" s="56" t="str">
        <f>CONCATENATE("cuota ",I28)</f>
        <v>cuota acumulado a agosto 2023</v>
      </c>
    </row>
    <row r="29" spans="2:15" ht="15" customHeight="1" x14ac:dyDescent="0.25">
      <c r="B29" s="323" t="s">
        <v>101</v>
      </c>
      <c r="C29" s="326" t="s">
        <v>45</v>
      </c>
      <c r="D29" s="76" t="s">
        <v>122</v>
      </c>
      <c r="E29" s="77">
        <v>3238788</v>
      </c>
      <c r="F29" s="77">
        <v>1201306</v>
      </c>
      <c r="G29" s="77">
        <v>1031934</v>
      </c>
      <c r="H29" s="77">
        <v>3101117</v>
      </c>
      <c r="I29" s="77">
        <v>3427350</v>
      </c>
      <c r="J29" s="78">
        <f>I29/H29-1</f>
        <v>0.1051985462012559</v>
      </c>
      <c r="K29" s="77">
        <f>I29-H29</f>
        <v>326233</v>
      </c>
      <c r="L29" s="78">
        <f>I29/E29-1</f>
        <v>5.8219926713326098E-2</v>
      </c>
      <c r="M29" s="77">
        <f>I29-E29</f>
        <v>188562</v>
      </c>
      <c r="N29" s="79">
        <v>1</v>
      </c>
      <c r="O29" s="79">
        <f>I29/$I$29</f>
        <v>1</v>
      </c>
    </row>
    <row r="30" spans="2:15" x14ac:dyDescent="0.25">
      <c r="B30" s="324"/>
      <c r="C30" s="327"/>
      <c r="D30" s="80" t="s">
        <v>123</v>
      </c>
      <c r="E30" s="81">
        <v>2366450</v>
      </c>
      <c r="F30" s="81">
        <v>914906</v>
      </c>
      <c r="G30" s="81">
        <v>808744</v>
      </c>
      <c r="H30" s="81">
        <v>2458403</v>
      </c>
      <c r="I30" s="81">
        <v>2700160</v>
      </c>
      <c r="J30" s="82">
        <f t="shared" ref="J30:J43" si="5">I30/H30-1</f>
        <v>9.8339043679982474E-2</v>
      </c>
      <c r="K30" s="81">
        <f t="shared" ref="K30:K37" si="6">I30-H30</f>
        <v>241757</v>
      </c>
      <c r="L30" s="82">
        <f t="shared" ref="L30:L43" si="7">I30/E30-1</f>
        <v>0.14101713537154814</v>
      </c>
      <c r="M30" s="81">
        <f t="shared" ref="M30:M37" si="8">I30-E30</f>
        <v>333710</v>
      </c>
      <c r="N30" s="83">
        <v>1</v>
      </c>
      <c r="O30" s="83">
        <f>I30/$I$29</f>
        <v>0.78782733015303363</v>
      </c>
    </row>
    <row r="31" spans="2:15" x14ac:dyDescent="0.25">
      <c r="B31" s="324"/>
      <c r="C31" s="328"/>
      <c r="D31" s="84" t="s">
        <v>124</v>
      </c>
      <c r="E31" s="85">
        <v>872338</v>
      </c>
      <c r="F31" s="85">
        <v>280673</v>
      </c>
      <c r="G31" s="85">
        <v>223190</v>
      </c>
      <c r="H31" s="85">
        <v>642714</v>
      </c>
      <c r="I31" s="85">
        <v>727980</v>
      </c>
      <c r="J31" s="86">
        <f t="shared" si="5"/>
        <v>0.13266554019361654</v>
      </c>
      <c r="K31" s="85">
        <f t="shared" si="6"/>
        <v>85266</v>
      </c>
      <c r="L31" s="86">
        <f t="shared" si="7"/>
        <v>-0.16548402110191229</v>
      </c>
      <c r="M31" s="85">
        <f t="shared" si="8"/>
        <v>-144358</v>
      </c>
      <c r="N31" s="87">
        <v>1</v>
      </c>
      <c r="O31" s="87">
        <f>I31/$I$29</f>
        <v>0.21240316862882402</v>
      </c>
    </row>
    <row r="32" spans="2:15" x14ac:dyDescent="0.25">
      <c r="B32" s="324"/>
      <c r="C32" s="326" t="s">
        <v>67</v>
      </c>
      <c r="D32" s="76" t="s">
        <v>122</v>
      </c>
      <c r="E32" s="77">
        <v>22818416</v>
      </c>
      <c r="F32" s="77">
        <v>8440959</v>
      </c>
      <c r="G32" s="77">
        <v>5391902</v>
      </c>
      <c r="H32" s="77">
        <v>20444877</v>
      </c>
      <c r="I32" s="77">
        <v>22779149</v>
      </c>
      <c r="J32" s="78">
        <f t="shared" si="5"/>
        <v>0.11417393217870675</v>
      </c>
      <c r="K32" s="77">
        <f t="shared" si="6"/>
        <v>2334272</v>
      </c>
      <c r="L32" s="78">
        <f t="shared" si="7"/>
        <v>-1.7208468808702637E-3</v>
      </c>
      <c r="M32" s="77">
        <f t="shared" si="8"/>
        <v>-39267</v>
      </c>
      <c r="N32" s="79">
        <v>1</v>
      </c>
      <c r="O32" s="79">
        <f>I32/$I$32</f>
        <v>1</v>
      </c>
    </row>
    <row r="33" spans="1:15" x14ac:dyDescent="0.25">
      <c r="B33" s="324"/>
      <c r="C33" s="327"/>
      <c r="D33" s="80" t="s">
        <v>123</v>
      </c>
      <c r="E33" s="81">
        <v>16044119</v>
      </c>
      <c r="F33" s="81">
        <v>6059951</v>
      </c>
      <c r="G33" s="81">
        <v>4112837</v>
      </c>
      <c r="H33" s="81">
        <v>15715292</v>
      </c>
      <c r="I33" s="81">
        <v>17342910</v>
      </c>
      <c r="J33" s="82">
        <f t="shared" si="5"/>
        <v>0.103569058723185</v>
      </c>
      <c r="K33" s="81">
        <f t="shared" si="6"/>
        <v>1627618</v>
      </c>
      <c r="L33" s="82">
        <f t="shared" si="7"/>
        <v>8.0951219571482769E-2</v>
      </c>
      <c r="M33" s="81">
        <f t="shared" si="8"/>
        <v>1298791</v>
      </c>
      <c r="N33" s="83">
        <v>1</v>
      </c>
      <c r="O33" s="83">
        <f>I33/$I$32</f>
        <v>0.7613502154975148</v>
      </c>
    </row>
    <row r="34" spans="1:15" x14ac:dyDescent="0.25">
      <c r="B34" s="324"/>
      <c r="C34" s="328"/>
      <c r="D34" s="84" t="s">
        <v>124</v>
      </c>
      <c r="E34" s="85">
        <v>6774297</v>
      </c>
      <c r="F34" s="85">
        <v>2366583</v>
      </c>
      <c r="G34" s="85">
        <v>1279065</v>
      </c>
      <c r="H34" s="85">
        <v>4729585</v>
      </c>
      <c r="I34" s="85">
        <v>5420164</v>
      </c>
      <c r="J34" s="86">
        <f t="shared" si="5"/>
        <v>0.14601259941411349</v>
      </c>
      <c r="K34" s="85">
        <f t="shared" si="6"/>
        <v>690579</v>
      </c>
      <c r="L34" s="86">
        <f t="shared" si="7"/>
        <v>-0.19989277116134707</v>
      </c>
      <c r="M34" s="85">
        <f t="shared" si="8"/>
        <v>-1354133</v>
      </c>
      <c r="N34" s="87">
        <v>1</v>
      </c>
      <c r="O34" s="87">
        <f>I34/$I$32</f>
        <v>0.23794409527765942</v>
      </c>
    </row>
    <row r="35" spans="1:15" x14ac:dyDescent="0.25">
      <c r="B35" s="324"/>
      <c r="C35" s="329" t="s">
        <v>41</v>
      </c>
      <c r="D35" s="88" t="s">
        <v>122</v>
      </c>
      <c r="E35" s="89">
        <v>7.0453564728534257</v>
      </c>
      <c r="F35" s="89">
        <v>7.0264853417863558</v>
      </c>
      <c r="G35" s="89">
        <v>5.2250454001903224</v>
      </c>
      <c r="H35" s="89">
        <v>6.5927460976157946</v>
      </c>
      <c r="I35" s="89">
        <v>6.6462861977912997</v>
      </c>
      <c r="J35" s="91">
        <f t="shared" si="5"/>
        <v>8.1210620555927093E-3</v>
      </c>
      <c r="K35" s="92">
        <f t="shared" si="6"/>
        <v>5.3540100175505145E-2</v>
      </c>
      <c r="L35" s="91">
        <f t="shared" si="7"/>
        <v>-5.6643021059301968E-2</v>
      </c>
      <c r="M35" s="92">
        <f t="shared" si="8"/>
        <v>-0.399070275062126</v>
      </c>
      <c r="N35" s="93">
        <v>1</v>
      </c>
      <c r="O35" s="93"/>
    </row>
    <row r="36" spans="1:15" x14ac:dyDescent="0.25">
      <c r="B36" s="324"/>
      <c r="C36" s="330"/>
      <c r="D36" s="4" t="s">
        <v>123</v>
      </c>
      <c r="E36" s="94">
        <f t="shared" ref="E36:I37" si="9">E33/E30</f>
        <v>6.7798258995541847</v>
      </c>
      <c r="F36" s="94">
        <f t="shared" si="9"/>
        <v>6.6235777227387294</v>
      </c>
      <c r="G36" s="94">
        <f t="shared" si="9"/>
        <v>5.0854621487145497</v>
      </c>
      <c r="H36" s="94">
        <f t="shared" si="9"/>
        <v>6.3924799961601089</v>
      </c>
      <c r="I36" s="94">
        <f t="shared" si="9"/>
        <v>6.4229193825551079</v>
      </c>
      <c r="J36" s="96">
        <f t="shared" si="5"/>
        <v>4.7617491823648272E-3</v>
      </c>
      <c r="K36" s="97">
        <f t="shared" si="6"/>
        <v>3.0439386394998991E-2</v>
      </c>
      <c r="L36" s="96">
        <f t="shared" si="7"/>
        <v>-5.2642430983743327E-2</v>
      </c>
      <c r="M36" s="97">
        <f t="shared" si="8"/>
        <v>-0.35690651699907683</v>
      </c>
      <c r="N36" s="98">
        <v>1</v>
      </c>
      <c r="O36" s="98"/>
    </row>
    <row r="37" spans="1:15" x14ac:dyDescent="0.25">
      <c r="B37" s="324"/>
      <c r="C37" s="331"/>
      <c r="D37" s="99" t="s">
        <v>124</v>
      </c>
      <c r="E37" s="100">
        <f t="shared" si="9"/>
        <v>7.7656791289614802</v>
      </c>
      <c r="F37" s="100">
        <f t="shared" si="9"/>
        <v>8.4318156716178621</v>
      </c>
      <c r="G37" s="100">
        <f t="shared" si="9"/>
        <v>5.7308347148169725</v>
      </c>
      <c r="H37" s="100">
        <f t="shared" si="9"/>
        <v>7.3587707751814957</v>
      </c>
      <c r="I37" s="100">
        <f t="shared" si="9"/>
        <v>7.4454847660650021</v>
      </c>
      <c r="J37" s="102">
        <f t="shared" si="5"/>
        <v>1.1783760295396295E-2</v>
      </c>
      <c r="K37" s="103">
        <f t="shared" si="6"/>
        <v>8.6713990883506398E-2</v>
      </c>
      <c r="L37" s="102">
        <f t="shared" si="7"/>
        <v>-4.1231984682748357E-2</v>
      </c>
      <c r="M37" s="103">
        <f t="shared" si="8"/>
        <v>-0.32019436289647807</v>
      </c>
      <c r="N37" s="104">
        <v>1</v>
      </c>
      <c r="O37" s="104"/>
    </row>
    <row r="38" spans="1:15" x14ac:dyDescent="0.25">
      <c r="A38" s="113"/>
      <c r="B38" s="324"/>
      <c r="C38" s="326" t="s">
        <v>125</v>
      </c>
      <c r="D38" s="76" t="s">
        <v>122</v>
      </c>
      <c r="E38" s="114">
        <v>0.71287961404855227</v>
      </c>
      <c r="F38" s="114">
        <v>0.51245709038916387</v>
      </c>
      <c r="G38" s="114">
        <v>0.33261785061424071</v>
      </c>
      <c r="H38" s="114">
        <v>0.68451435732721533</v>
      </c>
      <c r="I38" s="114">
        <v>0.7494882445878791</v>
      </c>
      <c r="J38" s="115">
        <f t="shared" si="5"/>
        <v>9.4919685124448927E-2</v>
      </c>
      <c r="K38" s="105">
        <f>(I38-H38)*100</f>
        <v>6.4973887260663776</v>
      </c>
      <c r="L38" s="78">
        <f t="shared" si="7"/>
        <v>5.1353173548364994E-2</v>
      </c>
      <c r="M38" s="105">
        <f>(I38-E38)*100</f>
        <v>3.6608630539326836</v>
      </c>
      <c r="N38" s="79"/>
      <c r="O38" s="79"/>
    </row>
    <row r="39" spans="1:15" x14ac:dyDescent="0.25">
      <c r="B39" s="324"/>
      <c r="C39" s="327"/>
      <c r="D39" s="80" t="s">
        <v>123</v>
      </c>
      <c r="E39" s="116">
        <v>0.75021093096539515</v>
      </c>
      <c r="F39" s="116">
        <v>0.55225484926510326</v>
      </c>
      <c r="G39" s="116">
        <v>0.3888509288024779</v>
      </c>
      <c r="H39" s="116">
        <v>0.72467774458468504</v>
      </c>
      <c r="I39" s="116">
        <v>0.803700573061919</v>
      </c>
      <c r="J39" s="117">
        <f t="shared" si="5"/>
        <v>0.10904547444398505</v>
      </c>
      <c r="K39" s="106">
        <f>(I39-H39)*100</f>
        <v>7.9022828477233968</v>
      </c>
      <c r="L39" s="82">
        <f t="shared" si="7"/>
        <v>7.1299470440522317E-2</v>
      </c>
      <c r="M39" s="106">
        <f>(I39-E39)*100</f>
        <v>5.3489642096523848</v>
      </c>
      <c r="N39" s="83"/>
      <c r="O39" s="83"/>
    </row>
    <row r="40" spans="1:15" x14ac:dyDescent="0.25">
      <c r="B40" s="324"/>
      <c r="C40" s="328"/>
      <c r="D40" s="84" t="s">
        <v>124</v>
      </c>
      <c r="E40" s="118">
        <v>0.63772200324043471</v>
      </c>
      <c r="F40" s="118">
        <v>0.45307024974944649</v>
      </c>
      <c r="G40" s="118">
        <v>0.22704213041673871</v>
      </c>
      <c r="H40" s="118">
        <v>0.57806117890583342</v>
      </c>
      <c r="I40" s="118">
        <v>0.6149412357471542</v>
      </c>
      <c r="J40" s="119">
        <f t="shared" si="5"/>
        <v>6.3799573794469655E-2</v>
      </c>
      <c r="K40" s="107">
        <f>(I40-H40)*100</f>
        <v>3.6880056841320785</v>
      </c>
      <c r="L40" s="86">
        <f t="shared" si="7"/>
        <v>-3.57220973677016E-2</v>
      </c>
      <c r="M40" s="107">
        <f>(I40-E40)*100</f>
        <v>-2.2780767493280507</v>
      </c>
      <c r="N40" s="87"/>
      <c r="O40" s="87"/>
    </row>
    <row r="41" spans="1:15" x14ac:dyDescent="0.25">
      <c r="B41" s="324"/>
      <c r="C41" s="329" t="s">
        <v>126</v>
      </c>
      <c r="D41" s="88" t="s">
        <v>122</v>
      </c>
      <c r="E41" s="108">
        <v>131732.625</v>
      </c>
      <c r="F41" s="108">
        <v>67535.625</v>
      </c>
      <c r="G41" s="108">
        <v>66455.25</v>
      </c>
      <c r="H41" s="108">
        <v>122887.25</v>
      </c>
      <c r="I41" s="108">
        <v>125080.125</v>
      </c>
      <c r="J41" s="91">
        <f t="shared" si="5"/>
        <v>1.7844609591312288E-2</v>
      </c>
      <c r="K41" s="108">
        <f>I41-H41</f>
        <v>2192.875</v>
      </c>
      <c r="L41" s="91">
        <f t="shared" si="7"/>
        <v>-5.0500018503388922E-2</v>
      </c>
      <c r="M41" s="108">
        <f>I41-E41</f>
        <v>-6652.5</v>
      </c>
      <c r="N41" s="93">
        <v>3.7071776396165851E-2</v>
      </c>
      <c r="O41" s="93">
        <f>I41/$I$41</f>
        <v>1</v>
      </c>
    </row>
    <row r="42" spans="1:15" x14ac:dyDescent="0.25">
      <c r="B42" s="324"/>
      <c r="C42" s="330"/>
      <c r="D42" s="4" t="s">
        <v>123</v>
      </c>
      <c r="E42" s="109">
        <v>88015.375</v>
      </c>
      <c r="F42" s="109">
        <v>45000.5</v>
      </c>
      <c r="G42" s="109">
        <v>43321.125</v>
      </c>
      <c r="H42" s="109">
        <v>89234.25</v>
      </c>
      <c r="I42" s="109">
        <v>88804.875</v>
      </c>
      <c r="J42" s="96">
        <f t="shared" si="5"/>
        <v>-4.8117735062489508E-3</v>
      </c>
      <c r="K42" s="109">
        <f>I42-H42</f>
        <v>-429.375</v>
      </c>
      <c r="L42" s="96">
        <f t="shared" si="7"/>
        <v>8.9700237032450669E-3</v>
      </c>
      <c r="M42" s="109">
        <f>I42-E42</f>
        <v>789.5</v>
      </c>
      <c r="N42" s="98">
        <v>2.4060505817911561E-2</v>
      </c>
      <c r="O42" s="98">
        <f>I42/$I$41</f>
        <v>0.709983900319895</v>
      </c>
    </row>
    <row r="43" spans="1:15" x14ac:dyDescent="0.25">
      <c r="B43" s="325"/>
      <c r="C43" s="331"/>
      <c r="D43" s="99" t="s">
        <v>124</v>
      </c>
      <c r="E43" s="110">
        <v>43717.25</v>
      </c>
      <c r="F43" s="110">
        <v>21406.375</v>
      </c>
      <c r="G43" s="110">
        <v>23134.125</v>
      </c>
      <c r="H43" s="110">
        <v>33653</v>
      </c>
      <c r="I43" s="110">
        <v>36275.25</v>
      </c>
      <c r="J43" s="102">
        <f t="shared" si="5"/>
        <v>7.7920244851870546E-2</v>
      </c>
      <c r="K43" s="110">
        <f>I43-H43</f>
        <v>2622.25</v>
      </c>
      <c r="L43" s="102">
        <f t="shared" si="7"/>
        <v>-0.17023028667173712</v>
      </c>
      <c r="M43" s="110">
        <f>I43-E43</f>
        <v>-7442</v>
      </c>
      <c r="N43" s="104">
        <v>1.3011270578254292E-2</v>
      </c>
      <c r="O43" s="104">
        <f>I43/$I$41</f>
        <v>0.29001609968010506</v>
      </c>
    </row>
    <row r="44" spans="1:15" ht="6" customHeight="1" x14ac:dyDescent="0.25">
      <c r="B44" s="320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0"/>
      <c r="N44" s="111"/>
      <c r="O44" s="111"/>
    </row>
    <row r="45" spans="1:15" x14ac:dyDescent="0.25">
      <c r="B45" s="321" t="s">
        <v>108</v>
      </c>
      <c r="C45" s="321"/>
      <c r="D45" s="321"/>
      <c r="E45" s="321"/>
      <c r="F45" s="321"/>
      <c r="G45" s="321"/>
      <c r="H45" s="321"/>
      <c r="I45" s="321"/>
      <c r="J45" s="321"/>
      <c r="K45" s="321"/>
      <c r="L45" s="321"/>
      <c r="M45" s="321"/>
    </row>
    <row r="46" spans="1:15" x14ac:dyDescent="0.25">
      <c r="B46" s="120"/>
    </row>
    <row r="47" spans="1:15" x14ac:dyDescent="0.25">
      <c r="I47" s="121"/>
    </row>
    <row r="48" spans="1:15" ht="21.75" thickBot="1" x14ac:dyDescent="0.3">
      <c r="B48" s="322" t="s">
        <v>120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75"/>
      <c r="O48" s="75"/>
    </row>
    <row r="49" spans="2:15" ht="15.75" thickBot="1" x14ac:dyDescent="0.3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2:15" ht="45" x14ac:dyDescent="0.25">
      <c r="B50" s="4"/>
      <c r="C50" s="4"/>
      <c r="D50" s="4"/>
      <c r="E50" s="122">
        <v>2018</v>
      </c>
      <c r="F50" s="122">
        <v>2019</v>
      </c>
      <c r="G50" s="122">
        <v>2020</v>
      </c>
      <c r="H50" s="122">
        <v>2021</v>
      </c>
      <c r="I50" s="122">
        <v>2022</v>
      </c>
      <c r="J50" s="56" t="str">
        <f>CONCATENATE("var. ",RIGHT(I50,2),"/",RIGHT(H50,2))</f>
        <v>var. 22/21</v>
      </c>
      <c r="K50" s="56" t="str">
        <f>CONCATENATE("dif. ",RIGHT(I50,2),"/",RIGHT(H50,2))</f>
        <v>dif. 22/21</v>
      </c>
      <c r="L50" s="56" t="str">
        <f>CONCATENATE("var. ",RIGHT(I50,2),"/",RIGHT(F50,2))</f>
        <v>var. 22/19</v>
      </c>
      <c r="M50" s="56" t="str">
        <f>CONCATENATE("dif. ",RIGHT(I50,2),"/",RIGHT(F50,2))</f>
        <v>dif. 22/19</v>
      </c>
      <c r="N50" s="56" t="s">
        <v>121</v>
      </c>
      <c r="O50" s="56" t="str">
        <f>CONCATENATE("cuota ",I50)</f>
        <v>cuota 2022</v>
      </c>
    </row>
    <row r="51" spans="2:15" x14ac:dyDescent="0.25">
      <c r="B51" s="323" t="s">
        <v>101</v>
      </c>
      <c r="C51" s="326" t="s">
        <v>45</v>
      </c>
      <c r="D51" s="76" t="s">
        <v>122</v>
      </c>
      <c r="E51" s="77">
        <v>4872456</v>
      </c>
      <c r="F51" s="77">
        <v>4831573</v>
      </c>
      <c r="G51" s="77">
        <v>1565303</v>
      </c>
      <c r="H51" s="77">
        <v>2335438</v>
      </c>
      <c r="I51" s="77">
        <v>4757683</v>
      </c>
      <c r="J51" s="78">
        <f>I51/H51-1</f>
        <v>1.0371694731352319</v>
      </c>
      <c r="K51" s="77">
        <f>I51-H51</f>
        <v>2422245</v>
      </c>
      <c r="L51" s="78">
        <f>I51/F51-1</f>
        <v>-1.5293156079810855E-2</v>
      </c>
      <c r="M51" s="77">
        <f>I51-F51</f>
        <v>-73890</v>
      </c>
      <c r="N51" s="79">
        <v>1</v>
      </c>
      <c r="O51" s="79">
        <f>I51/$I$51</f>
        <v>1</v>
      </c>
    </row>
    <row r="52" spans="2:15" x14ac:dyDescent="0.25">
      <c r="B52" s="324"/>
      <c r="C52" s="327"/>
      <c r="D52" s="80" t="s">
        <v>123</v>
      </c>
      <c r="E52" s="81">
        <v>3534922</v>
      </c>
      <c r="F52" s="81">
        <v>3568188</v>
      </c>
      <c r="G52" s="81">
        <v>1200286</v>
      </c>
      <c r="H52" s="81">
        <v>1858031</v>
      </c>
      <c r="I52" s="81">
        <v>3776873</v>
      </c>
      <c r="J52" s="82">
        <f t="shared" ref="J52:J65" si="10">I52/H52-1</f>
        <v>1.0327287327283559</v>
      </c>
      <c r="K52" s="81">
        <f t="shared" ref="K52:K59" si="11">I52-H52</f>
        <v>1918842</v>
      </c>
      <c r="L52" s="82">
        <f t="shared" ref="L52:L65" si="12">I52/F52-1</f>
        <v>5.8484866828765858E-2</v>
      </c>
      <c r="M52" s="81">
        <f t="shared" ref="M52:M65" si="13">I52-F52</f>
        <v>208685</v>
      </c>
      <c r="N52" s="83">
        <v>1</v>
      </c>
      <c r="O52" s="83">
        <f>I52/$I$51</f>
        <v>0.79384713105097582</v>
      </c>
    </row>
    <row r="53" spans="2:15" x14ac:dyDescent="0.25">
      <c r="B53" s="324"/>
      <c r="C53" s="328"/>
      <c r="D53" s="84" t="s">
        <v>127</v>
      </c>
      <c r="E53" s="85">
        <v>1337534</v>
      </c>
      <c r="F53" s="85">
        <v>1263385</v>
      </c>
      <c r="G53" s="85">
        <v>365017</v>
      </c>
      <c r="H53" s="85">
        <v>477407</v>
      </c>
      <c r="I53" s="85">
        <v>980810</v>
      </c>
      <c r="J53" s="86">
        <f t="shared" si="10"/>
        <v>1.0544524902232268</v>
      </c>
      <c r="K53" s="85">
        <f t="shared" si="11"/>
        <v>503403</v>
      </c>
      <c r="L53" s="86">
        <f t="shared" si="12"/>
        <v>-0.22366499523106576</v>
      </c>
      <c r="M53" s="85">
        <f t="shared" si="13"/>
        <v>-282575</v>
      </c>
      <c r="N53" s="87">
        <v>1</v>
      </c>
      <c r="O53" s="87">
        <f>I53/$I$51</f>
        <v>0.20615286894902413</v>
      </c>
    </row>
    <row r="54" spans="2:15" x14ac:dyDescent="0.25">
      <c r="B54" s="324"/>
      <c r="C54" s="326" t="s">
        <v>67</v>
      </c>
      <c r="D54" s="76" t="s">
        <v>122</v>
      </c>
      <c r="E54" s="77">
        <v>34510831</v>
      </c>
      <c r="F54" s="77">
        <v>34034766</v>
      </c>
      <c r="G54" s="77">
        <v>10243785</v>
      </c>
      <c r="H54" s="77">
        <v>13903380</v>
      </c>
      <c r="I54" s="77">
        <v>31405937</v>
      </c>
      <c r="J54" s="78">
        <f t="shared" si="10"/>
        <v>1.2588706487199515</v>
      </c>
      <c r="K54" s="77">
        <f t="shared" si="11"/>
        <v>17502557</v>
      </c>
      <c r="L54" s="78">
        <f t="shared" si="12"/>
        <v>-7.7239520318723498E-2</v>
      </c>
      <c r="M54" s="77">
        <f t="shared" si="13"/>
        <v>-2628829</v>
      </c>
      <c r="N54" s="79">
        <v>1</v>
      </c>
      <c r="O54" s="79">
        <f>I54/$I$54</f>
        <v>1</v>
      </c>
    </row>
    <row r="55" spans="2:15" x14ac:dyDescent="0.25">
      <c r="B55" s="324"/>
      <c r="C55" s="327"/>
      <c r="D55" s="80" t="s">
        <v>123</v>
      </c>
      <c r="E55" s="81">
        <v>24032526</v>
      </c>
      <c r="F55" s="81">
        <v>24096786</v>
      </c>
      <c r="G55" s="81">
        <v>7412998</v>
      </c>
      <c r="H55" s="81">
        <v>10753668</v>
      </c>
      <c r="I55" s="81">
        <v>24186974</v>
      </c>
      <c r="J55" s="82">
        <f t="shared" si="10"/>
        <v>1.2491836273911376</v>
      </c>
      <c r="K55" s="81">
        <f t="shared" si="11"/>
        <v>13433306</v>
      </c>
      <c r="L55" s="82">
        <f t="shared" si="12"/>
        <v>3.742739799407202E-3</v>
      </c>
      <c r="M55" s="81">
        <f t="shared" si="13"/>
        <v>90188</v>
      </c>
      <c r="N55" s="83">
        <v>1</v>
      </c>
      <c r="O55" s="83">
        <f>I55/$I$54</f>
        <v>0.77014018081995128</v>
      </c>
    </row>
    <row r="56" spans="2:15" x14ac:dyDescent="0.25">
      <c r="B56" s="324"/>
      <c r="C56" s="328"/>
      <c r="D56" s="84" t="s">
        <v>127</v>
      </c>
      <c r="E56" s="85">
        <v>10478305</v>
      </c>
      <c r="F56" s="85">
        <v>9937980</v>
      </c>
      <c r="G56" s="85">
        <v>2830787</v>
      </c>
      <c r="H56" s="85">
        <v>3149712</v>
      </c>
      <c r="I56" s="85">
        <v>7218963</v>
      </c>
      <c r="J56" s="86">
        <f t="shared" si="10"/>
        <v>1.2919438348649019</v>
      </c>
      <c r="K56" s="85">
        <f t="shared" si="11"/>
        <v>4069251</v>
      </c>
      <c r="L56" s="86">
        <f t="shared" si="12"/>
        <v>-0.27359855825831814</v>
      </c>
      <c r="M56" s="85">
        <f t="shared" si="13"/>
        <v>-2719017</v>
      </c>
      <c r="N56" s="87">
        <v>1</v>
      </c>
      <c r="O56" s="87">
        <f>I56/$I$54</f>
        <v>0.22985981918004866</v>
      </c>
    </row>
    <row r="57" spans="2:15" x14ac:dyDescent="0.25">
      <c r="B57" s="324"/>
      <c r="C57" s="329" t="s">
        <v>41</v>
      </c>
      <c r="D57" s="88" t="s">
        <v>122</v>
      </c>
      <c r="E57" s="89">
        <v>7.0828409738333198</v>
      </c>
      <c r="F57" s="89">
        <f t="shared" ref="E57:I59" si="14">F54/F51</f>
        <v>7.0442412853950467</v>
      </c>
      <c r="G57" s="89">
        <v>6.5442824807720932</v>
      </c>
      <c r="H57" s="89">
        <v>5.9532216226677823</v>
      </c>
      <c r="I57" s="89">
        <v>6.6010991064347921</v>
      </c>
      <c r="J57" s="91">
        <f t="shared" si="10"/>
        <v>0.10882804720390715</v>
      </c>
      <c r="K57" s="92">
        <f t="shared" si="11"/>
        <v>0.64787748376700982</v>
      </c>
      <c r="L57" s="91">
        <f t="shared" si="12"/>
        <v>-6.2908432719224083E-2</v>
      </c>
      <c r="M57" s="92">
        <f t="shared" si="13"/>
        <v>-0.44314217896025454</v>
      </c>
      <c r="N57" s="93">
        <v>1</v>
      </c>
      <c r="O57" s="93"/>
    </row>
    <row r="58" spans="2:15" x14ac:dyDescent="0.25">
      <c r="B58" s="324"/>
      <c r="C58" s="330"/>
      <c r="D58" s="4" t="s">
        <v>123</v>
      </c>
      <c r="E58" s="94">
        <f t="shared" si="14"/>
        <v>6.7986014967232657</v>
      </c>
      <c r="F58" s="94">
        <f t="shared" si="14"/>
        <v>6.7532276886755964</v>
      </c>
      <c r="G58" s="94">
        <f t="shared" si="14"/>
        <v>6.1760263803793425</v>
      </c>
      <c r="H58" s="94">
        <f t="shared" si="14"/>
        <v>5.787668774094727</v>
      </c>
      <c r="I58" s="94">
        <f t="shared" si="14"/>
        <v>6.4039680444642961</v>
      </c>
      <c r="J58" s="96">
        <f t="shared" si="10"/>
        <v>0.10648488958595714</v>
      </c>
      <c r="K58" s="97">
        <f t="shared" si="11"/>
        <v>0.61629927036956911</v>
      </c>
      <c r="L58" s="96">
        <f t="shared" si="12"/>
        <v>-5.1717439469273208E-2</v>
      </c>
      <c r="M58" s="97">
        <f t="shared" si="13"/>
        <v>-0.34925964421130029</v>
      </c>
      <c r="N58" s="98">
        <v>1</v>
      </c>
      <c r="O58" s="98"/>
    </row>
    <row r="59" spans="2:15" x14ac:dyDescent="0.25">
      <c r="B59" s="324"/>
      <c r="C59" s="331"/>
      <c r="D59" s="99" t="s">
        <v>127</v>
      </c>
      <c r="E59" s="100">
        <f t="shared" si="14"/>
        <v>7.8340475830894762</v>
      </c>
      <c r="F59" s="100">
        <f t="shared" si="14"/>
        <v>7.8661532312003075</v>
      </c>
      <c r="G59" s="100">
        <f t="shared" si="14"/>
        <v>7.7552196199081136</v>
      </c>
      <c r="H59" s="100">
        <f t="shared" si="14"/>
        <v>6.5975404633782073</v>
      </c>
      <c r="I59" s="100">
        <f t="shared" si="14"/>
        <v>7.3602053404838861</v>
      </c>
      <c r="J59" s="102">
        <f t="shared" si="10"/>
        <v>0.11559836295648318</v>
      </c>
      <c r="K59" s="103">
        <f t="shared" si="11"/>
        <v>0.76266487710567876</v>
      </c>
      <c r="L59" s="102">
        <f t="shared" si="12"/>
        <v>-6.4319607798845047E-2</v>
      </c>
      <c r="M59" s="103">
        <f t="shared" si="13"/>
        <v>-0.50594789071642143</v>
      </c>
      <c r="N59" s="104">
        <v>1</v>
      </c>
      <c r="O59" s="104"/>
    </row>
    <row r="60" spans="2:15" x14ac:dyDescent="0.25">
      <c r="B60" s="324"/>
      <c r="C60" s="326" t="s">
        <v>125</v>
      </c>
      <c r="D60" s="76" t="s">
        <v>122</v>
      </c>
      <c r="E60" s="114">
        <v>1.0798242835588461</v>
      </c>
      <c r="F60" s="114">
        <v>1.0632942641729728</v>
      </c>
      <c r="G60" s="114">
        <v>0.62190803860937616</v>
      </c>
      <c r="H60" s="114">
        <v>0.85767737838577596</v>
      </c>
      <c r="I60" s="114">
        <v>1.0515013018573804</v>
      </c>
      <c r="J60" s="115">
        <f t="shared" si="10"/>
        <v>0.22598698339974654</v>
      </c>
      <c r="K60" s="105">
        <f>(I60-H60)*100</f>
        <v>19.382392347160447</v>
      </c>
      <c r="L60" s="78">
        <f t="shared" si="12"/>
        <v>-1.1090967677480079E-2</v>
      </c>
      <c r="M60" s="105">
        <f t="shared" si="13"/>
        <v>-1.1792962315592348E-2</v>
      </c>
      <c r="N60" s="79"/>
      <c r="O60" s="79"/>
    </row>
    <row r="61" spans="2:15" x14ac:dyDescent="0.25">
      <c r="B61" s="324"/>
      <c r="C61" s="327"/>
      <c r="D61" s="80" t="s">
        <v>123</v>
      </c>
      <c r="E61" s="116">
        <v>1.1476935956307222</v>
      </c>
      <c r="F61" s="116">
        <v>1.1267475801154243</v>
      </c>
      <c r="G61" s="116">
        <v>0.67556059332699425</v>
      </c>
      <c r="H61" s="116">
        <v>1.016712743498827</v>
      </c>
      <c r="I61" s="116">
        <v>1.1153315997340945</v>
      </c>
      <c r="J61" s="117">
        <f t="shared" si="10"/>
        <v>9.6997757592659939E-2</v>
      </c>
      <c r="K61" s="106">
        <f>(I61-H61)*100</f>
        <v>9.8618856235267458</v>
      </c>
      <c r="L61" s="82">
        <f t="shared" si="12"/>
        <v>-1.0131799333583102E-2</v>
      </c>
      <c r="M61" s="106">
        <f t="shared" si="13"/>
        <v>-1.1415980381329849E-2</v>
      </c>
      <c r="N61" s="83"/>
      <c r="O61" s="83"/>
    </row>
    <row r="62" spans="2:15" x14ac:dyDescent="0.25">
      <c r="B62" s="324"/>
      <c r="C62" s="328"/>
      <c r="D62" s="84" t="s">
        <v>127</v>
      </c>
      <c r="E62" s="118">
        <v>0.95085921486251868</v>
      </c>
      <c r="F62" s="118">
        <v>0.93554630299843289</v>
      </c>
      <c r="G62" s="118">
        <v>0.54193973888829861</v>
      </c>
      <c r="H62" s="118">
        <v>0.55909380889881821</v>
      </c>
      <c r="I62" s="118">
        <v>0.88231890583583794</v>
      </c>
      <c r="J62" s="119">
        <f t="shared" si="10"/>
        <v>0.57812319112178767</v>
      </c>
      <c r="K62" s="107">
        <f>(I62-H62)*100</f>
        <v>32.322509693701974</v>
      </c>
      <c r="L62" s="86">
        <f t="shared" si="12"/>
        <v>-5.6894455134931077E-2</v>
      </c>
      <c r="M62" s="107">
        <f t="shared" si="13"/>
        <v>-5.3227397162594947E-2</v>
      </c>
      <c r="N62" s="87"/>
      <c r="O62" s="87"/>
    </row>
    <row r="63" spans="2:15" x14ac:dyDescent="0.25">
      <c r="B63" s="324"/>
      <c r="C63" s="329" t="s">
        <v>126</v>
      </c>
      <c r="D63" s="88" t="s">
        <v>122</v>
      </c>
      <c r="E63" s="108">
        <v>131525.25</v>
      </c>
      <c r="F63" s="108">
        <v>131732.625</v>
      </c>
      <c r="G63" s="108">
        <v>67535.625</v>
      </c>
      <c r="H63" s="108">
        <v>66455.25</v>
      </c>
      <c r="I63" s="108">
        <v>122887.25</v>
      </c>
      <c r="J63" s="91">
        <f t="shared" si="10"/>
        <v>0.84917293968497587</v>
      </c>
      <c r="K63" s="108">
        <f>I63-H63</f>
        <v>56432</v>
      </c>
      <c r="L63" s="91">
        <f t="shared" si="12"/>
        <v>-6.7146426331366249E-2</v>
      </c>
      <c r="M63" s="108">
        <f t="shared" si="13"/>
        <v>-8845.375</v>
      </c>
      <c r="N63" s="93">
        <v>3.7071776396165851E-2</v>
      </c>
      <c r="O63" s="93">
        <f>I63/$I$63</f>
        <v>1</v>
      </c>
    </row>
    <row r="64" spans="2:15" x14ac:dyDescent="0.25">
      <c r="B64" s="324"/>
      <c r="C64" s="330"/>
      <c r="D64" s="4" t="s">
        <v>123</v>
      </c>
      <c r="E64" s="109">
        <v>86173.75</v>
      </c>
      <c r="F64" s="109">
        <v>88015.375</v>
      </c>
      <c r="G64" s="109">
        <v>45000.5</v>
      </c>
      <c r="H64" s="109">
        <v>43321.125</v>
      </c>
      <c r="I64" s="109">
        <v>89234.25</v>
      </c>
      <c r="J64" s="96">
        <f t="shared" si="10"/>
        <v>1.0598322411987224</v>
      </c>
      <c r="K64" s="109">
        <f>I64-H64</f>
        <v>45913.125</v>
      </c>
      <c r="L64" s="96">
        <f t="shared" si="12"/>
        <v>1.3848432731213167E-2</v>
      </c>
      <c r="M64" s="109">
        <f t="shared" si="13"/>
        <v>1218.875</v>
      </c>
      <c r="N64" s="98">
        <v>2.4060505817911561E-2</v>
      </c>
      <c r="O64" s="98">
        <f>I64/$I$63</f>
        <v>0.72614734238092238</v>
      </c>
    </row>
    <row r="65" spans="2:15" x14ac:dyDescent="0.25">
      <c r="B65" s="325"/>
      <c r="C65" s="331"/>
      <c r="D65" s="99" t="s">
        <v>127</v>
      </c>
      <c r="E65" s="110">
        <v>45351.5</v>
      </c>
      <c r="F65" s="110">
        <v>43717.25</v>
      </c>
      <c r="G65" s="110">
        <v>21406.375</v>
      </c>
      <c r="H65" s="110">
        <v>23134.125</v>
      </c>
      <c r="I65" s="110">
        <v>33653</v>
      </c>
      <c r="J65" s="102">
        <f t="shared" si="10"/>
        <v>0.45469085171797086</v>
      </c>
      <c r="K65" s="110">
        <f>I65-H65</f>
        <v>10518.875</v>
      </c>
      <c r="L65" s="102">
        <f t="shared" si="12"/>
        <v>-0.23021233037302213</v>
      </c>
      <c r="M65" s="110">
        <f t="shared" si="13"/>
        <v>-10064.25</v>
      </c>
      <c r="N65" s="104">
        <v>1.3011270578254292E-2</v>
      </c>
      <c r="O65" s="104">
        <f>I65/$I$63</f>
        <v>0.27385265761907768</v>
      </c>
    </row>
    <row r="66" spans="2:15" x14ac:dyDescent="0.25"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111"/>
      <c r="O66" s="111"/>
    </row>
    <row r="67" spans="2:15" x14ac:dyDescent="0.25">
      <c r="B67" s="321" t="s">
        <v>108</v>
      </c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1"/>
    </row>
  </sheetData>
  <mergeCells count="27">
    <mergeCell ref="B4:M4"/>
    <mergeCell ref="B7:B21"/>
    <mergeCell ref="C7:C9"/>
    <mergeCell ref="C10:C12"/>
    <mergeCell ref="C13:C15"/>
    <mergeCell ref="C16:C18"/>
    <mergeCell ref="C19:C21"/>
    <mergeCell ref="B22:M22"/>
    <mergeCell ref="B23:M23"/>
    <mergeCell ref="B26:M26"/>
    <mergeCell ref="B29:B43"/>
    <mergeCell ref="C29:C31"/>
    <mergeCell ref="C32:C34"/>
    <mergeCell ref="C35:C37"/>
    <mergeCell ref="C38:C40"/>
    <mergeCell ref="C41:C43"/>
    <mergeCell ref="B66:M66"/>
    <mergeCell ref="B67:M67"/>
    <mergeCell ref="B44:M44"/>
    <mergeCell ref="B45:M45"/>
    <mergeCell ref="B48:M48"/>
    <mergeCell ref="B51:B65"/>
    <mergeCell ref="C51:C53"/>
    <mergeCell ref="C54:C56"/>
    <mergeCell ref="C57:C59"/>
    <mergeCell ref="C60:C62"/>
    <mergeCell ref="C63:C6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6D995-49BF-420A-B0AB-6F87481BE946}">
  <dimension ref="B4:O102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15.5703125" customWidth="1"/>
    <col min="5" max="5" width="10.85546875" customWidth="1"/>
    <col min="14" max="14" width="11.140625" hidden="1" customWidth="1"/>
  </cols>
  <sheetData>
    <row r="4" spans="2:15" ht="21.75" customHeight="1" thickBot="1" x14ac:dyDescent="0.3">
      <c r="B4" s="52" t="s">
        <v>128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7" t="s">
        <v>515</v>
      </c>
      <c r="F6" s="57" t="s">
        <v>519</v>
      </c>
      <c r="G6" s="57" t="s">
        <v>516</v>
      </c>
      <c r="H6" s="57" t="s">
        <v>517</v>
      </c>
      <c r="I6" s="57" t="s">
        <v>518</v>
      </c>
      <c r="J6" s="56" t="str">
        <f>CONCATENATE("var. ",RIGHT(I6,2),"/",RIGHT(H6,2))</f>
        <v>var. 23/22</v>
      </c>
      <c r="K6" s="56" t="str">
        <f>CONCATENATE("dif. ",RIGHT(I6,2),"/",RIGHT(H6,2))</f>
        <v>dif. 23/22</v>
      </c>
      <c r="L6" s="56" t="str">
        <f>CONCATENATE("var. ",RIGHT(I6,2),"/",RIGHT(E6,2))</f>
        <v>var. 23/19</v>
      </c>
      <c r="M6" s="56" t="str">
        <f>CONCATENATE("dif. ",RIGHT(I6,2),"/",RIGHT(E6,2))</f>
        <v>dif. 23/19</v>
      </c>
      <c r="N6" s="56" t="s">
        <v>121</v>
      </c>
      <c r="O6" s="56" t="str">
        <f>CONCATENATE("cuota ",I6)</f>
        <v>cuota agosto 2023</v>
      </c>
    </row>
    <row r="7" spans="2:15" ht="15" customHeight="1" x14ac:dyDescent="0.25">
      <c r="B7" s="323" t="s">
        <v>129</v>
      </c>
      <c r="C7" s="326" t="s">
        <v>45</v>
      </c>
      <c r="D7" s="76" t="s">
        <v>98</v>
      </c>
      <c r="E7" s="77">
        <v>1245415</v>
      </c>
      <c r="F7" s="77">
        <v>455540</v>
      </c>
      <c r="G7" s="77">
        <v>841157</v>
      </c>
      <c r="H7" s="77">
        <v>1206791</v>
      </c>
      <c r="I7" s="77">
        <v>1237548</v>
      </c>
      <c r="J7" s="78">
        <f>I7/H7-1</f>
        <v>2.5486600413824778E-2</v>
      </c>
      <c r="K7" s="77">
        <f>I7-H7</f>
        <v>30757</v>
      </c>
      <c r="L7" s="78">
        <f>I7/E7-1</f>
        <v>-6.3167699120373344E-3</v>
      </c>
      <c r="M7" s="77">
        <f>I7-E7</f>
        <v>-7867</v>
      </c>
      <c r="N7" s="79">
        <v>1</v>
      </c>
      <c r="O7" s="79">
        <f>I7/$I$7</f>
        <v>1</v>
      </c>
    </row>
    <row r="8" spans="2:15" x14ac:dyDescent="0.25">
      <c r="B8" s="324"/>
      <c r="C8" s="327"/>
      <c r="D8" s="80" t="s">
        <v>101</v>
      </c>
      <c r="E8" s="81">
        <v>446971</v>
      </c>
      <c r="F8" s="81">
        <v>152176</v>
      </c>
      <c r="G8" s="81">
        <v>286184</v>
      </c>
      <c r="H8" s="81">
        <v>442299</v>
      </c>
      <c r="I8" s="81">
        <v>447853</v>
      </c>
      <c r="J8" s="128">
        <f>I8/H8-1</f>
        <v>1.255711633985146E-2</v>
      </c>
      <c r="K8" s="81">
        <f>I8-H8</f>
        <v>5554</v>
      </c>
      <c r="L8" s="128">
        <f>I8/E8-1</f>
        <v>1.9732823829734514E-3</v>
      </c>
      <c r="M8" s="81">
        <f>I8-E8</f>
        <v>882</v>
      </c>
      <c r="N8" s="129">
        <v>1</v>
      </c>
      <c r="O8" s="129">
        <f>I8/$I$7</f>
        <v>0.36188737729768866</v>
      </c>
    </row>
    <row r="9" spans="2:15" x14ac:dyDescent="0.25">
      <c r="B9" s="324"/>
      <c r="C9" s="327"/>
      <c r="D9" s="80" t="s">
        <v>102</v>
      </c>
      <c r="E9" s="81">
        <v>364513</v>
      </c>
      <c r="F9" s="81">
        <v>138877</v>
      </c>
      <c r="G9" s="81">
        <v>234299</v>
      </c>
      <c r="H9" s="81">
        <v>318255</v>
      </c>
      <c r="I9" s="81">
        <v>348736</v>
      </c>
      <c r="J9" s="128">
        <f t="shared" ref="J9:J31" si="0">I9/H9-1</f>
        <v>9.5775400229375807E-2</v>
      </c>
      <c r="K9" s="81">
        <f t="shared" ref="K9:K26" si="1">I9-H9</f>
        <v>30481</v>
      </c>
      <c r="L9" s="128">
        <f t="shared" ref="L9:L31" si="2">I9/E9-1</f>
        <v>-4.3282406937475426E-2</v>
      </c>
      <c r="M9" s="81">
        <f t="shared" ref="M9:M26" si="3">I9-E9</f>
        <v>-15777</v>
      </c>
      <c r="N9" s="129">
        <v>1</v>
      </c>
      <c r="O9" s="129">
        <f>I9/$I$7</f>
        <v>0.28179593842016631</v>
      </c>
    </row>
    <row r="10" spans="2:15" x14ac:dyDescent="0.25">
      <c r="B10" s="324"/>
      <c r="C10" s="327"/>
      <c r="D10" s="80" t="s">
        <v>104</v>
      </c>
      <c r="E10" s="81">
        <v>177390</v>
      </c>
      <c r="F10" s="81">
        <v>76325</v>
      </c>
      <c r="G10" s="81">
        <v>145205</v>
      </c>
      <c r="H10" s="81">
        <v>199508</v>
      </c>
      <c r="I10" s="81">
        <v>187036</v>
      </c>
      <c r="J10" s="128">
        <f t="shared" si="0"/>
        <v>-6.2513783908414666E-2</v>
      </c>
      <c r="K10" s="81">
        <f t="shared" si="1"/>
        <v>-12472</v>
      </c>
      <c r="L10" s="128">
        <f t="shared" si="2"/>
        <v>5.4377360617847703E-2</v>
      </c>
      <c r="M10" s="81">
        <f t="shared" si="3"/>
        <v>9646</v>
      </c>
      <c r="N10" s="129">
        <v>1</v>
      </c>
      <c r="O10" s="129">
        <f>I10/$I$7</f>
        <v>0.15113433983974764</v>
      </c>
    </row>
    <row r="11" spans="2:15" x14ac:dyDescent="0.25">
      <c r="B11" s="324"/>
      <c r="C11" s="328"/>
      <c r="D11" s="84" t="s">
        <v>103</v>
      </c>
      <c r="E11" s="85">
        <v>213417</v>
      </c>
      <c r="F11" s="85">
        <v>65311</v>
      </c>
      <c r="G11" s="85">
        <v>144612</v>
      </c>
      <c r="H11" s="85">
        <v>215129</v>
      </c>
      <c r="I11" s="85">
        <v>223604</v>
      </c>
      <c r="J11" s="86">
        <f t="shared" si="0"/>
        <v>3.9394967670560499E-2</v>
      </c>
      <c r="K11" s="85">
        <f t="shared" si="1"/>
        <v>8475</v>
      </c>
      <c r="L11" s="86">
        <f t="shared" si="2"/>
        <v>4.7732842275920007E-2</v>
      </c>
      <c r="M11" s="85">
        <f t="shared" si="3"/>
        <v>10187</v>
      </c>
      <c r="N11" s="87">
        <v>1</v>
      </c>
      <c r="O11" s="87">
        <f>I11/$I$7</f>
        <v>0.1806830926962025</v>
      </c>
    </row>
    <row r="12" spans="2:15" hidden="1" x14ac:dyDescent="0.25">
      <c r="B12" s="324"/>
      <c r="C12" s="329" t="s">
        <v>58</v>
      </c>
      <c r="D12" s="88" t="s">
        <v>98</v>
      </c>
      <c r="E12" s="108">
        <v>1497297</v>
      </c>
      <c r="F12" s="108">
        <v>512666</v>
      </c>
      <c r="G12" s="108">
        <v>957235</v>
      </c>
      <c r="H12" s="108">
        <v>1447420</v>
      </c>
      <c r="I12" s="108">
        <v>1486518</v>
      </c>
      <c r="J12" s="123">
        <f t="shared" si="0"/>
        <v>2.7012201019745552E-2</v>
      </c>
      <c r="K12" s="108">
        <f t="shared" si="1"/>
        <v>39098</v>
      </c>
      <c r="L12" s="123">
        <f t="shared" si="2"/>
        <v>-7.1989725485324119E-3</v>
      </c>
      <c r="M12" s="108">
        <f t="shared" si="3"/>
        <v>-10779</v>
      </c>
      <c r="N12" s="79">
        <v>1</v>
      </c>
      <c r="O12" s="79">
        <f>I12/$I$12</f>
        <v>1</v>
      </c>
    </row>
    <row r="13" spans="2:15" hidden="1" x14ac:dyDescent="0.25">
      <c r="B13" s="324"/>
      <c r="C13" s="330"/>
      <c r="D13" s="4" t="s">
        <v>101</v>
      </c>
      <c r="E13" s="109">
        <v>534846</v>
      </c>
      <c r="F13" s="109">
        <v>169949</v>
      </c>
      <c r="G13" s="109">
        <v>323520</v>
      </c>
      <c r="H13" s="109">
        <v>524175</v>
      </c>
      <c r="I13" s="109">
        <v>536478</v>
      </c>
      <c r="J13" s="130">
        <f t="shared" si="0"/>
        <v>2.3471168979825485E-2</v>
      </c>
      <c r="K13" s="109">
        <f t="shared" si="1"/>
        <v>12303</v>
      </c>
      <c r="L13" s="130">
        <f t="shared" si="2"/>
        <v>3.0513456209824152E-3</v>
      </c>
      <c r="M13" s="109">
        <f t="shared" si="3"/>
        <v>1632</v>
      </c>
      <c r="N13" s="129">
        <v>1</v>
      </c>
      <c r="O13" s="129">
        <f>I13/$I$12</f>
        <v>0.36089573082868825</v>
      </c>
    </row>
    <row r="14" spans="2:15" hidden="1" x14ac:dyDescent="0.25">
      <c r="B14" s="324"/>
      <c r="C14" s="330"/>
      <c r="D14" s="4" t="s">
        <v>102</v>
      </c>
      <c r="E14" s="109">
        <v>436412</v>
      </c>
      <c r="F14" s="109">
        <v>155927</v>
      </c>
      <c r="G14" s="109">
        <v>264863</v>
      </c>
      <c r="H14" s="109">
        <v>380070</v>
      </c>
      <c r="I14" s="109">
        <v>413980</v>
      </c>
      <c r="J14" s="130">
        <f t="shared" si="0"/>
        <v>8.9220406767174465E-2</v>
      </c>
      <c r="K14" s="109">
        <f t="shared" si="1"/>
        <v>33910</v>
      </c>
      <c r="L14" s="130">
        <f t="shared" si="2"/>
        <v>-5.1400969725855394E-2</v>
      </c>
      <c r="M14" s="109">
        <f t="shared" si="3"/>
        <v>-22432</v>
      </c>
      <c r="N14" s="129">
        <v>1</v>
      </c>
      <c r="O14" s="129">
        <f>I14/$I$12</f>
        <v>0.27848973238130986</v>
      </c>
    </row>
    <row r="15" spans="2:15" hidden="1" x14ac:dyDescent="0.25">
      <c r="B15" s="324"/>
      <c r="C15" s="330"/>
      <c r="D15" s="4" t="s">
        <v>104</v>
      </c>
      <c r="E15" s="109">
        <v>217513</v>
      </c>
      <c r="F15" s="109">
        <v>87544</v>
      </c>
      <c r="G15" s="109">
        <v>169653</v>
      </c>
      <c r="H15" s="109">
        <v>240637</v>
      </c>
      <c r="I15" s="109">
        <v>227960</v>
      </c>
      <c r="J15" s="124">
        <f t="shared" si="0"/>
        <v>-5.2681009154868175E-2</v>
      </c>
      <c r="K15" s="109">
        <f t="shared" si="1"/>
        <v>-12677</v>
      </c>
      <c r="L15" s="124">
        <f t="shared" si="2"/>
        <v>4.8029313190475875E-2</v>
      </c>
      <c r="M15" s="109">
        <f t="shared" si="3"/>
        <v>10447</v>
      </c>
      <c r="N15" s="125">
        <v>1</v>
      </c>
      <c r="O15" s="125">
        <f>I15/$I$12</f>
        <v>0.15335165803575873</v>
      </c>
    </row>
    <row r="16" spans="2:15" hidden="1" x14ac:dyDescent="0.25">
      <c r="B16" s="324"/>
      <c r="C16" s="331"/>
      <c r="D16" s="99" t="s">
        <v>103</v>
      </c>
      <c r="E16" s="110">
        <v>260461</v>
      </c>
      <c r="F16" s="110">
        <v>75153</v>
      </c>
      <c r="G16" s="110">
        <v>165288</v>
      </c>
      <c r="H16" s="110">
        <v>266946</v>
      </c>
      <c r="I16" s="110">
        <v>274798</v>
      </c>
      <c r="J16" s="126">
        <f t="shared" si="0"/>
        <v>2.9414188637402416E-2</v>
      </c>
      <c r="K16" s="110">
        <f t="shared" si="1"/>
        <v>7852</v>
      </c>
      <c r="L16" s="126">
        <f t="shared" si="2"/>
        <v>5.504470918870763E-2</v>
      </c>
      <c r="M16" s="110">
        <f t="shared" si="3"/>
        <v>14337</v>
      </c>
      <c r="N16" s="127">
        <v>1</v>
      </c>
      <c r="O16" s="127">
        <f>I16/$I$12</f>
        <v>0.18486019005487991</v>
      </c>
    </row>
    <row r="17" spans="2:15" x14ac:dyDescent="0.25">
      <c r="B17" s="324"/>
      <c r="C17" s="326" t="s">
        <v>67</v>
      </c>
      <c r="D17" s="76" t="s">
        <v>98</v>
      </c>
      <c r="E17" s="77">
        <v>9603533</v>
      </c>
      <c r="F17" s="77">
        <v>2604475</v>
      </c>
      <c r="G17" s="77">
        <v>5556340</v>
      </c>
      <c r="H17" s="77">
        <v>9090674</v>
      </c>
      <c r="I17" s="77">
        <v>9172484</v>
      </c>
      <c r="J17" s="78">
        <f t="shared" si="0"/>
        <v>8.9993327227442244E-3</v>
      </c>
      <c r="K17" s="77">
        <f t="shared" si="1"/>
        <v>81810</v>
      </c>
      <c r="L17" s="78">
        <f t="shared" si="2"/>
        <v>-4.4884419098679573E-2</v>
      </c>
      <c r="M17" s="77">
        <f t="shared" si="3"/>
        <v>-431049</v>
      </c>
      <c r="N17" s="79">
        <v>1</v>
      </c>
      <c r="O17" s="79">
        <f>I17/$I$17</f>
        <v>1</v>
      </c>
    </row>
    <row r="18" spans="2:15" x14ac:dyDescent="0.25">
      <c r="B18" s="324"/>
      <c r="C18" s="327"/>
      <c r="D18" s="80" t="s">
        <v>101</v>
      </c>
      <c r="E18" s="81">
        <v>3266064</v>
      </c>
      <c r="F18" s="81">
        <v>773208</v>
      </c>
      <c r="G18" s="81">
        <v>1779812</v>
      </c>
      <c r="H18" s="81">
        <v>3120334</v>
      </c>
      <c r="I18" s="81">
        <v>3219468</v>
      </c>
      <c r="J18" s="128">
        <f>I18/H18-1</f>
        <v>3.17703168955632E-2</v>
      </c>
      <c r="K18" s="81">
        <f t="shared" si="1"/>
        <v>99134</v>
      </c>
      <c r="L18" s="128">
        <f t="shared" si="2"/>
        <v>-1.4266713695751165E-2</v>
      </c>
      <c r="M18" s="81">
        <f t="shared" si="3"/>
        <v>-46596</v>
      </c>
      <c r="N18" s="129">
        <v>1</v>
      </c>
      <c r="O18" s="129">
        <f>I18/$I$17</f>
        <v>0.35099194503909736</v>
      </c>
    </row>
    <row r="19" spans="2:15" x14ac:dyDescent="0.25">
      <c r="B19" s="324"/>
      <c r="C19" s="327"/>
      <c r="D19" s="80" t="s">
        <v>102</v>
      </c>
      <c r="E19" s="81">
        <v>2776271</v>
      </c>
      <c r="F19" s="81">
        <v>753667</v>
      </c>
      <c r="G19" s="81">
        <v>1490303</v>
      </c>
      <c r="H19" s="81">
        <v>2377348</v>
      </c>
      <c r="I19" s="81">
        <v>2477931</v>
      </c>
      <c r="J19" s="128">
        <f t="shared" si="0"/>
        <v>4.2308908918677446E-2</v>
      </c>
      <c r="K19" s="81">
        <f t="shared" si="1"/>
        <v>100583</v>
      </c>
      <c r="L19" s="128">
        <f t="shared" si="2"/>
        <v>-0.10746069097721367</v>
      </c>
      <c r="M19" s="81">
        <f t="shared" si="3"/>
        <v>-298340</v>
      </c>
      <c r="N19" s="129">
        <v>1</v>
      </c>
      <c r="O19" s="129">
        <f>I19/$I$17</f>
        <v>0.27014830442876758</v>
      </c>
    </row>
    <row r="20" spans="2:15" x14ac:dyDescent="0.25">
      <c r="B20" s="324"/>
      <c r="C20" s="327"/>
      <c r="D20" s="80" t="s">
        <v>104</v>
      </c>
      <c r="E20" s="81">
        <v>1520164</v>
      </c>
      <c r="F20" s="81">
        <v>527426</v>
      </c>
      <c r="G20" s="81">
        <v>1101683</v>
      </c>
      <c r="H20" s="81">
        <v>1600194</v>
      </c>
      <c r="I20" s="81">
        <v>1507743</v>
      </c>
      <c r="J20" s="82">
        <f t="shared" si="0"/>
        <v>-5.7774869797037054E-2</v>
      </c>
      <c r="K20" s="81">
        <f t="shared" si="1"/>
        <v>-92451</v>
      </c>
      <c r="L20" s="82">
        <f t="shared" si="2"/>
        <v>-8.1708289368778164E-3</v>
      </c>
      <c r="M20" s="81">
        <f t="shared" si="3"/>
        <v>-12421</v>
      </c>
      <c r="N20" s="83">
        <v>1</v>
      </c>
      <c r="O20" s="83">
        <f>I20/$I$17</f>
        <v>0.16437673807880177</v>
      </c>
    </row>
    <row r="21" spans="2:15" x14ac:dyDescent="0.25">
      <c r="B21" s="324"/>
      <c r="C21" s="328"/>
      <c r="D21" s="84" t="s">
        <v>103</v>
      </c>
      <c r="E21" s="85">
        <v>1794999</v>
      </c>
      <c r="F21" s="85">
        <v>446202</v>
      </c>
      <c r="G21" s="85">
        <v>1016114</v>
      </c>
      <c r="H21" s="85">
        <v>1814664</v>
      </c>
      <c r="I21" s="85">
        <v>1807855</v>
      </c>
      <c r="J21" s="86">
        <f t="shared" si="0"/>
        <v>-3.7522097754736361E-3</v>
      </c>
      <c r="K21" s="85">
        <f t="shared" si="1"/>
        <v>-6809</v>
      </c>
      <c r="L21" s="86">
        <f t="shared" si="2"/>
        <v>7.1621209816830067E-3</v>
      </c>
      <c r="M21" s="85">
        <f t="shared" si="3"/>
        <v>12856</v>
      </c>
      <c r="N21" s="87">
        <v>1</v>
      </c>
      <c r="O21" s="87">
        <f>I21/$I$17</f>
        <v>0.19709546508884615</v>
      </c>
    </row>
    <row r="22" spans="2:15" x14ac:dyDescent="0.25">
      <c r="B22" s="324"/>
      <c r="C22" s="329" t="s">
        <v>41</v>
      </c>
      <c r="D22" s="88" t="s">
        <v>98</v>
      </c>
      <c r="E22" s="89">
        <v>7.7111107542465769</v>
      </c>
      <c r="F22" s="89">
        <v>5.7173354699916583</v>
      </c>
      <c r="G22" s="89">
        <v>6.6055920595085107</v>
      </c>
      <c r="H22" s="89">
        <v>7.5329315515279776</v>
      </c>
      <c r="I22" s="89">
        <v>7.4118207940217271</v>
      </c>
      <c r="J22" s="91">
        <f t="shared" si="0"/>
        <v>-1.6077506702113165E-2</v>
      </c>
      <c r="K22" s="92">
        <f t="shared" si="1"/>
        <v>-0.12111075750625044</v>
      </c>
      <c r="L22" s="91">
        <f t="shared" si="2"/>
        <v>-3.8812820845560814E-2</v>
      </c>
      <c r="M22" s="92">
        <f t="shared" si="3"/>
        <v>-0.29928996022484977</v>
      </c>
      <c r="N22" s="93">
        <v>1</v>
      </c>
      <c r="O22" s="93"/>
    </row>
    <row r="23" spans="2:15" x14ac:dyDescent="0.25">
      <c r="B23" s="324"/>
      <c r="C23" s="330"/>
      <c r="D23" s="4" t="s">
        <v>101</v>
      </c>
      <c r="E23" s="94">
        <v>7.3071049352195105</v>
      </c>
      <c r="F23" s="94">
        <v>5.0810114604142571</v>
      </c>
      <c r="G23" s="94">
        <v>6.2191177703854859</v>
      </c>
      <c r="H23" s="94">
        <v>7.0548068162035182</v>
      </c>
      <c r="I23" s="94">
        <v>7.1886712827646573</v>
      </c>
      <c r="J23" s="131">
        <f t="shared" si="0"/>
        <v>1.8974930150273961E-2</v>
      </c>
      <c r="K23" s="97">
        <f t="shared" si="1"/>
        <v>0.13386446656113904</v>
      </c>
      <c r="L23" s="131">
        <f t="shared" si="2"/>
        <v>-1.6208013092027018E-2</v>
      </c>
      <c r="M23" s="97">
        <f t="shared" si="3"/>
        <v>-0.11843365245485327</v>
      </c>
      <c r="N23" s="132">
        <v>1</v>
      </c>
      <c r="O23" s="132"/>
    </row>
    <row r="24" spans="2:15" x14ac:dyDescent="0.25">
      <c r="B24" s="324"/>
      <c r="C24" s="330"/>
      <c r="D24" s="4" t="s">
        <v>102</v>
      </c>
      <c r="E24" s="94">
        <v>7.6163840521462882</v>
      </c>
      <c r="F24" s="94">
        <v>5.426866939810048</v>
      </c>
      <c r="G24" s="94">
        <v>6.3606886926534045</v>
      </c>
      <c r="H24" s="94">
        <v>7.4699470550344849</v>
      </c>
      <c r="I24" s="94">
        <v>7.1054637318774088</v>
      </c>
      <c r="J24" s="131">
        <f t="shared" si="0"/>
        <v>-4.8793294045026303E-2</v>
      </c>
      <c r="K24" s="97">
        <f t="shared" si="1"/>
        <v>-0.3644833231570761</v>
      </c>
      <c r="L24" s="131">
        <f t="shared" si="2"/>
        <v>-6.7081743353646028E-2</v>
      </c>
      <c r="M24" s="97">
        <f t="shared" si="3"/>
        <v>-0.51092032026887946</v>
      </c>
      <c r="N24" s="132">
        <v>1</v>
      </c>
      <c r="O24" s="132"/>
    </row>
    <row r="25" spans="2:15" x14ac:dyDescent="0.25">
      <c r="B25" s="324"/>
      <c r="C25" s="330"/>
      <c r="D25" s="4" t="s">
        <v>104</v>
      </c>
      <c r="E25" s="94">
        <v>8.569614972659112</v>
      </c>
      <c r="F25" s="94">
        <v>6.9102653128070752</v>
      </c>
      <c r="G25" s="94">
        <v>7.5870872215144107</v>
      </c>
      <c r="H25" s="94">
        <v>8.0207009242737133</v>
      </c>
      <c r="I25" s="94">
        <v>8.0612448940310948</v>
      </c>
      <c r="J25" s="96">
        <f t="shared" si="0"/>
        <v>5.054916040402313E-3</v>
      </c>
      <c r="K25" s="97">
        <f t="shared" si="1"/>
        <v>4.0543969757381504E-2</v>
      </c>
      <c r="L25" s="96">
        <f t="shared" si="2"/>
        <v>-5.9322394325759586E-2</v>
      </c>
      <c r="M25" s="97">
        <f t="shared" si="3"/>
        <v>-0.5083700786280172</v>
      </c>
      <c r="N25" s="98">
        <v>1</v>
      </c>
      <c r="O25" s="98"/>
    </row>
    <row r="26" spans="2:15" x14ac:dyDescent="0.25">
      <c r="B26" s="324"/>
      <c r="C26" s="331"/>
      <c r="D26" s="99" t="s">
        <v>103</v>
      </c>
      <c r="E26" s="100">
        <v>8.4107592178692414</v>
      </c>
      <c r="F26" s="100">
        <v>6.8319578631470961</v>
      </c>
      <c r="G26" s="100">
        <v>7.0264846624069923</v>
      </c>
      <c r="H26" s="100">
        <v>8.4352365324991059</v>
      </c>
      <c r="I26" s="100">
        <v>8.0850745067172323</v>
      </c>
      <c r="J26" s="102">
        <f t="shared" si="0"/>
        <v>-4.1511820614961614E-2</v>
      </c>
      <c r="K26" s="103">
        <f t="shared" si="1"/>
        <v>-0.35016202578187361</v>
      </c>
      <c r="L26" s="102">
        <f t="shared" si="2"/>
        <v>-3.8722391488757557E-2</v>
      </c>
      <c r="M26" s="103">
        <f t="shared" si="3"/>
        <v>-0.32568471115200914</v>
      </c>
      <c r="N26" s="104">
        <v>1</v>
      </c>
      <c r="O26" s="104"/>
    </row>
    <row r="27" spans="2:15" x14ac:dyDescent="0.25">
      <c r="B27" s="324"/>
      <c r="C27" s="326" t="s">
        <v>125</v>
      </c>
      <c r="D27" s="76" t="s">
        <v>98</v>
      </c>
      <c r="E27" s="79">
        <v>0.78650000000000009</v>
      </c>
      <c r="F27" s="79">
        <v>0.42210000000000003</v>
      </c>
      <c r="G27" s="79">
        <v>0.61180000000000001</v>
      </c>
      <c r="H27" s="79">
        <v>0.82810000000000006</v>
      </c>
      <c r="I27" s="79">
        <v>0.81379999999999997</v>
      </c>
      <c r="J27" s="78">
        <f t="shared" si="0"/>
        <v>-1.7268445839874524E-2</v>
      </c>
      <c r="K27" s="105">
        <f>(I27-H27)*100</f>
        <v>-1.430000000000009</v>
      </c>
      <c r="L27" s="78">
        <f t="shared" si="2"/>
        <v>3.4710743801652733E-2</v>
      </c>
      <c r="M27" s="105">
        <f>(I27-E27)*100</f>
        <v>2.729999999999988</v>
      </c>
      <c r="N27" s="79">
        <v>1</v>
      </c>
      <c r="O27" s="79"/>
    </row>
    <row r="28" spans="2:15" x14ac:dyDescent="0.25">
      <c r="B28" s="324"/>
      <c r="C28" s="327"/>
      <c r="D28" s="80" t="s">
        <v>101</v>
      </c>
      <c r="E28" s="129">
        <v>0.79530000000000001</v>
      </c>
      <c r="F28" s="129">
        <v>0.37469999999999998</v>
      </c>
      <c r="G28" s="129">
        <v>0.57719999999999994</v>
      </c>
      <c r="H28" s="129">
        <v>0.80730000000000002</v>
      </c>
      <c r="I28" s="129">
        <v>0.83629999999999993</v>
      </c>
      <c r="J28" s="128">
        <f t="shared" si="0"/>
        <v>3.5922209835253183E-2</v>
      </c>
      <c r="K28" s="106">
        <f>(I28-H28)*100</f>
        <v>2.8999999999999915</v>
      </c>
      <c r="L28" s="128">
        <f t="shared" si="2"/>
        <v>5.1552873129636412E-2</v>
      </c>
      <c r="M28" s="106">
        <f>(I28-E28)*100</f>
        <v>4.0999999999999925</v>
      </c>
      <c r="N28" s="129">
        <v>1</v>
      </c>
      <c r="O28" s="129"/>
    </row>
    <row r="29" spans="2:15" x14ac:dyDescent="0.25">
      <c r="B29" s="324"/>
      <c r="C29" s="327"/>
      <c r="D29" s="80" t="s">
        <v>102</v>
      </c>
      <c r="E29" s="129">
        <v>0.74430000000000007</v>
      </c>
      <c r="F29" s="129">
        <v>0.44729999999999998</v>
      </c>
      <c r="G29" s="129">
        <v>0.62029999999999996</v>
      </c>
      <c r="H29" s="129">
        <v>0.78949999999999998</v>
      </c>
      <c r="I29" s="129">
        <v>0.75900000000000001</v>
      </c>
      <c r="J29" s="128">
        <f t="shared" si="0"/>
        <v>-3.8632045598479992E-2</v>
      </c>
      <c r="K29" s="106">
        <f>(I29-H29)*100</f>
        <v>-3.0499999999999972</v>
      </c>
      <c r="L29" s="128">
        <f t="shared" si="2"/>
        <v>1.9750100765820067E-2</v>
      </c>
      <c r="M29" s="106">
        <f>(I29-E29)*100</f>
        <v>1.4699999999999935</v>
      </c>
      <c r="N29" s="129">
        <v>1</v>
      </c>
      <c r="O29" s="129"/>
    </row>
    <row r="30" spans="2:15" x14ac:dyDescent="0.25">
      <c r="B30" s="324"/>
      <c r="C30" s="327"/>
      <c r="D30" s="80" t="s">
        <v>104</v>
      </c>
      <c r="E30" s="83">
        <v>0.8075</v>
      </c>
      <c r="F30" s="83">
        <v>0.47499999999999998</v>
      </c>
      <c r="G30" s="83">
        <v>0.68120000000000003</v>
      </c>
      <c r="H30" s="83">
        <v>0.85170000000000001</v>
      </c>
      <c r="I30" s="83">
        <v>0.81359999999999999</v>
      </c>
      <c r="J30" s="82">
        <f t="shared" si="0"/>
        <v>-4.4734061289186333E-2</v>
      </c>
      <c r="K30" s="106">
        <f>(I30-H30)*100</f>
        <v>-3.8100000000000023</v>
      </c>
      <c r="L30" s="82">
        <f t="shared" si="2"/>
        <v>7.554179566563457E-3</v>
      </c>
      <c r="M30" s="106">
        <f>(I30-E30)*100</f>
        <v>0.60999999999999943</v>
      </c>
      <c r="N30" s="83">
        <v>1</v>
      </c>
      <c r="O30" s="83"/>
    </row>
    <row r="31" spans="2:15" x14ac:dyDescent="0.25">
      <c r="B31" s="324"/>
      <c r="C31" s="328"/>
      <c r="D31" s="84" t="s">
        <v>103</v>
      </c>
      <c r="E31" s="87">
        <v>0.86260000000000003</v>
      </c>
      <c r="F31" s="87">
        <v>0.39640000000000003</v>
      </c>
      <c r="G31" s="87">
        <v>0.59319999999999995</v>
      </c>
      <c r="H31" s="87">
        <v>0.93230000000000002</v>
      </c>
      <c r="I31" s="87">
        <v>0.90010000000000001</v>
      </c>
      <c r="J31" s="86">
        <f t="shared" si="0"/>
        <v>-3.4538238764346252E-2</v>
      </c>
      <c r="K31" s="107">
        <f>(I31-H31)*100</f>
        <v>-3.2200000000000006</v>
      </c>
      <c r="L31" s="86">
        <f t="shared" si="2"/>
        <v>4.3473220496174303E-2</v>
      </c>
      <c r="M31" s="107">
        <f>(I31-E31)*100</f>
        <v>3.7499999999999978</v>
      </c>
      <c r="N31" s="87">
        <v>1</v>
      </c>
      <c r="O31" s="87"/>
    </row>
    <row r="32" spans="2:15" x14ac:dyDescent="0.25">
      <c r="B32" s="324"/>
      <c r="C32" s="329" t="s">
        <v>126</v>
      </c>
      <c r="D32" s="88" t="s">
        <v>98</v>
      </c>
      <c r="E32" s="108">
        <v>393879</v>
      </c>
      <c r="F32" s="108">
        <v>199048</v>
      </c>
      <c r="G32" s="108">
        <v>292959</v>
      </c>
      <c r="H32" s="108">
        <v>354108</v>
      </c>
      <c r="I32" s="108">
        <v>363583</v>
      </c>
      <c r="J32" s="91">
        <f>I32/H32-1</f>
        <v>2.6757373456685496E-2</v>
      </c>
      <c r="K32" s="108">
        <f>I32-H32</f>
        <v>9475</v>
      </c>
      <c r="L32" s="91">
        <f>I32/E32-1</f>
        <v>-7.6917022740486285E-2</v>
      </c>
      <c r="M32" s="108">
        <f>I32-E32</f>
        <v>-30296</v>
      </c>
      <c r="N32" s="93">
        <v>1</v>
      </c>
      <c r="O32" s="93">
        <f>I32/$I$32</f>
        <v>1</v>
      </c>
    </row>
    <row r="33" spans="2:15" x14ac:dyDescent="0.25">
      <c r="B33" s="324"/>
      <c r="C33" s="330"/>
      <c r="D33" s="4" t="s">
        <v>101</v>
      </c>
      <c r="E33" s="109">
        <v>132473</v>
      </c>
      <c r="F33" s="109">
        <v>66564</v>
      </c>
      <c r="G33" s="109">
        <v>99473</v>
      </c>
      <c r="H33" s="109">
        <v>124678</v>
      </c>
      <c r="I33" s="109">
        <v>124185</v>
      </c>
      <c r="J33" s="131">
        <f>I33/H33-1</f>
        <v>-3.9541859830924952E-3</v>
      </c>
      <c r="K33" s="109">
        <f>I33-H33</f>
        <v>-493</v>
      </c>
      <c r="L33" s="131">
        <f>I33/E33-1</f>
        <v>-6.2563692224075873E-2</v>
      </c>
      <c r="M33" s="109">
        <f>I33-E33</f>
        <v>-8288</v>
      </c>
      <c r="N33" s="132">
        <v>1</v>
      </c>
      <c r="O33" s="132">
        <f>I33/$I$32</f>
        <v>0.34155887376472499</v>
      </c>
    </row>
    <row r="34" spans="2:15" x14ac:dyDescent="0.25">
      <c r="B34" s="324"/>
      <c r="C34" s="330"/>
      <c r="D34" s="4" t="s">
        <v>102</v>
      </c>
      <c r="E34" s="109">
        <v>120324</v>
      </c>
      <c r="F34" s="109">
        <v>54353</v>
      </c>
      <c r="G34" s="109">
        <v>77502</v>
      </c>
      <c r="H34" s="109">
        <v>97132</v>
      </c>
      <c r="I34" s="109">
        <v>105307</v>
      </c>
      <c r="J34" s="131">
        <f>I34/H34-1</f>
        <v>8.4163818309105132E-2</v>
      </c>
      <c r="K34" s="109">
        <f>I34-H34</f>
        <v>8175</v>
      </c>
      <c r="L34" s="131">
        <f>I34/E34-1</f>
        <v>-0.12480469399288585</v>
      </c>
      <c r="M34" s="109">
        <f>I34-E34</f>
        <v>-15017</v>
      </c>
      <c r="N34" s="132">
        <v>1</v>
      </c>
      <c r="O34" s="132">
        <f>I34/$I$32</f>
        <v>0.2896367541936779</v>
      </c>
    </row>
    <row r="35" spans="2:15" x14ac:dyDescent="0.25">
      <c r="B35" s="324"/>
      <c r="C35" s="330"/>
      <c r="D35" s="4" t="s">
        <v>104</v>
      </c>
      <c r="E35" s="109">
        <v>60724</v>
      </c>
      <c r="F35" s="109">
        <v>35816</v>
      </c>
      <c r="G35" s="109">
        <v>52167</v>
      </c>
      <c r="H35" s="109">
        <v>60610</v>
      </c>
      <c r="I35" s="109">
        <v>59779</v>
      </c>
      <c r="J35" s="96">
        <f>I35/H35-1</f>
        <v>-1.3710608810427294E-2</v>
      </c>
      <c r="K35" s="109">
        <f>I35-H35</f>
        <v>-831</v>
      </c>
      <c r="L35" s="96">
        <f>I35/E35-1</f>
        <v>-1.556221592780449E-2</v>
      </c>
      <c r="M35" s="109">
        <f>I35-E35</f>
        <v>-945</v>
      </c>
      <c r="N35" s="98">
        <v>1</v>
      </c>
      <c r="O35" s="98">
        <f>I35/$I$32</f>
        <v>0.16441637810348669</v>
      </c>
    </row>
    <row r="36" spans="2:15" x14ac:dyDescent="0.25">
      <c r="B36" s="325"/>
      <c r="C36" s="331"/>
      <c r="D36" s="99" t="s">
        <v>103</v>
      </c>
      <c r="E36" s="110">
        <v>67125</v>
      </c>
      <c r="F36" s="110">
        <v>36308</v>
      </c>
      <c r="G36" s="110">
        <v>55257</v>
      </c>
      <c r="H36" s="110">
        <v>62789</v>
      </c>
      <c r="I36" s="110">
        <v>64787</v>
      </c>
      <c r="J36" s="102">
        <f>I36/H36-1</f>
        <v>3.1820860341779555E-2</v>
      </c>
      <c r="K36" s="110">
        <f>I36-H36</f>
        <v>1998</v>
      </c>
      <c r="L36" s="102">
        <f>I36/E36-1</f>
        <v>-3.4830540037243951E-2</v>
      </c>
      <c r="M36" s="110">
        <f>I36-E36</f>
        <v>-2338</v>
      </c>
      <c r="N36" s="104">
        <v>1</v>
      </c>
      <c r="O36" s="104">
        <f>I36/$I$32</f>
        <v>0.17819039944111797</v>
      </c>
    </row>
    <row r="37" spans="2:15" ht="7.5" customHeight="1" x14ac:dyDescent="0.25">
      <c r="B37" s="320"/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320"/>
      <c r="N37" s="111"/>
      <c r="O37" s="111"/>
    </row>
    <row r="38" spans="2:15" x14ac:dyDescent="0.25">
      <c r="B38" s="321" t="s">
        <v>108</v>
      </c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1"/>
    </row>
    <row r="40" spans="2:15" x14ac:dyDescent="0.25">
      <c r="B40" s="113"/>
    </row>
    <row r="41" spans="2:15" ht="21.75" customHeight="1" thickBot="1" x14ac:dyDescent="0.3">
      <c r="B41" s="322" t="s">
        <v>128</v>
      </c>
      <c r="C41" s="322"/>
      <c r="D41" s="322"/>
      <c r="E41" s="322"/>
      <c r="F41" s="322"/>
      <c r="G41" s="322"/>
      <c r="H41" s="322"/>
      <c r="I41" s="322"/>
      <c r="J41" s="322"/>
      <c r="K41" s="322"/>
      <c r="L41" s="322"/>
      <c r="M41" s="322"/>
      <c r="N41" s="75"/>
      <c r="O41" s="75"/>
    </row>
    <row r="42" spans="2:15" ht="6" customHeight="1" thickBot="1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2:15" ht="60" x14ac:dyDescent="0.25">
      <c r="B43" s="4"/>
      <c r="C43" s="4"/>
      <c r="D43" s="4"/>
      <c r="E43" s="57" t="s">
        <v>520</v>
      </c>
      <c r="F43" s="57" t="s">
        <v>521</v>
      </c>
      <c r="G43" s="57" t="s">
        <v>522</v>
      </c>
      <c r="H43" s="57" t="s">
        <v>523</v>
      </c>
      <c r="I43" s="57" t="s">
        <v>524</v>
      </c>
      <c r="J43" s="56" t="str">
        <f>CONCATENATE("var. ",RIGHT(I43,2),"/",RIGHT(H43,2))</f>
        <v>var. 23/22</v>
      </c>
      <c r="K43" s="56" t="str">
        <f>CONCATENATE("dif. ",RIGHT(I43,2),"/",RIGHT(H43,2))</f>
        <v>dif. 23/22</v>
      </c>
      <c r="L43" s="56" t="str">
        <f>CONCATENATE("var. ",RIGHT(I43,2),"/",RIGHT(E43,2))</f>
        <v>var. 23/19</v>
      </c>
      <c r="M43" s="56" t="str">
        <f>CONCATENATE("dif. ",RIGHT(I43,2),"/",RIGHT(E43,2))</f>
        <v>dif. 23/19</v>
      </c>
      <c r="N43" s="56" t="s">
        <v>121</v>
      </c>
      <c r="O43" s="56" t="str">
        <f>CONCATENATE("cuota ",I43)</f>
        <v>cuota acumulado a agosto 2023</v>
      </c>
    </row>
    <row r="44" spans="2:15" ht="15" customHeight="1" x14ac:dyDescent="0.25">
      <c r="B44" s="323" t="s">
        <v>129</v>
      </c>
      <c r="C44" s="326" t="s">
        <v>45</v>
      </c>
      <c r="D44" s="76" t="s">
        <v>98</v>
      </c>
      <c r="E44" s="77">
        <v>8806613</v>
      </c>
      <c r="F44" s="77">
        <v>3259453</v>
      </c>
      <c r="G44" s="77">
        <v>2799494</v>
      </c>
      <c r="H44" s="77">
        <v>8100710</v>
      </c>
      <c r="I44" s="77">
        <v>8952969</v>
      </c>
      <c r="J44" s="79">
        <f>I44/H44-1</f>
        <v>0.10520793856340993</v>
      </c>
      <c r="K44" s="77">
        <f>I44-H44</f>
        <v>852259</v>
      </c>
      <c r="L44" s="79">
        <f>I44/E44-1</f>
        <v>1.6618874929555716E-2</v>
      </c>
      <c r="M44" s="77">
        <f>I44-E44</f>
        <v>146356</v>
      </c>
      <c r="N44" s="79">
        <v>1</v>
      </c>
      <c r="O44" s="79">
        <f>I44/$I$44</f>
        <v>1</v>
      </c>
    </row>
    <row r="45" spans="2:15" x14ac:dyDescent="0.25">
      <c r="B45" s="324"/>
      <c r="C45" s="327"/>
      <c r="D45" s="80" t="s">
        <v>101</v>
      </c>
      <c r="E45" s="81">
        <v>3238788</v>
      </c>
      <c r="F45" s="81">
        <v>1201306</v>
      </c>
      <c r="G45" s="81">
        <v>1031934</v>
      </c>
      <c r="H45" s="81">
        <v>3101117</v>
      </c>
      <c r="I45" s="81">
        <v>3427350</v>
      </c>
      <c r="J45" s="129">
        <f>I45/H45-1</f>
        <v>0.1051985462012559</v>
      </c>
      <c r="K45" s="81">
        <f>I45-H45</f>
        <v>326233</v>
      </c>
      <c r="L45" s="129">
        <f>I45/E45-1</f>
        <v>5.8219926713326098E-2</v>
      </c>
      <c r="M45" s="81">
        <f>I45-E45</f>
        <v>188562</v>
      </c>
      <c r="N45" s="129">
        <v>1</v>
      </c>
      <c r="O45" s="129">
        <f>I45/$I$44</f>
        <v>0.38281714144212942</v>
      </c>
    </row>
    <row r="46" spans="2:15" x14ac:dyDescent="0.25">
      <c r="B46" s="324"/>
      <c r="C46" s="327"/>
      <c r="D46" s="80" t="s">
        <v>102</v>
      </c>
      <c r="E46" s="81">
        <v>2520026</v>
      </c>
      <c r="F46" s="81">
        <v>974072</v>
      </c>
      <c r="G46" s="81">
        <v>862563</v>
      </c>
      <c r="H46" s="81">
        <v>2153073</v>
      </c>
      <c r="I46" s="81">
        <v>2423747</v>
      </c>
      <c r="J46" s="129">
        <f t="shared" ref="J46:J68" si="4">I46/H46-1</f>
        <v>0.12571519869507441</v>
      </c>
      <c r="K46" s="81">
        <f t="shared" ref="K46:K58" si="5">I46-H46</f>
        <v>270674</v>
      </c>
      <c r="L46" s="129">
        <f t="shared" ref="L46:L68" si="6">I46/E46-1</f>
        <v>-3.8205558196621747E-2</v>
      </c>
      <c r="M46" s="81">
        <f t="shared" ref="M46:M58" si="7">I46-E46</f>
        <v>-96279</v>
      </c>
      <c r="N46" s="129">
        <v>1</v>
      </c>
      <c r="O46" s="129">
        <f>I46/$I$44</f>
        <v>0.27071991425414293</v>
      </c>
    </row>
    <row r="47" spans="2:15" ht="18" customHeight="1" x14ac:dyDescent="0.25">
      <c r="B47" s="324"/>
      <c r="C47" s="327"/>
      <c r="D47" s="80" t="s">
        <v>104</v>
      </c>
      <c r="E47" s="81">
        <v>1180531</v>
      </c>
      <c r="F47" s="81">
        <v>449655</v>
      </c>
      <c r="G47" s="81">
        <v>427830</v>
      </c>
      <c r="H47" s="81">
        <v>1187185</v>
      </c>
      <c r="I47" s="81">
        <v>1279912</v>
      </c>
      <c r="J47" s="83">
        <f t="shared" si="4"/>
        <v>7.8106613543803105E-2</v>
      </c>
      <c r="K47" s="81">
        <f t="shared" si="5"/>
        <v>92727</v>
      </c>
      <c r="L47" s="83">
        <f t="shared" si="6"/>
        <v>8.4183303953898614E-2</v>
      </c>
      <c r="M47" s="81">
        <f t="shared" si="7"/>
        <v>99381</v>
      </c>
      <c r="N47" s="83">
        <v>1</v>
      </c>
      <c r="O47" s="83">
        <f>I47/$I$44</f>
        <v>0.14295950315476352</v>
      </c>
    </row>
    <row r="48" spans="2:15" x14ac:dyDescent="0.25">
      <c r="B48" s="324"/>
      <c r="C48" s="328"/>
      <c r="D48" s="84" t="s">
        <v>103</v>
      </c>
      <c r="E48" s="85">
        <v>1584814</v>
      </c>
      <c r="F48" s="85">
        <v>519775</v>
      </c>
      <c r="G48" s="85">
        <v>363799</v>
      </c>
      <c r="H48" s="85">
        <v>1465117</v>
      </c>
      <c r="I48" s="85">
        <v>1625260</v>
      </c>
      <c r="J48" s="87">
        <f t="shared" si="4"/>
        <v>0.10930389859649425</v>
      </c>
      <c r="K48" s="85">
        <f t="shared" si="5"/>
        <v>160143</v>
      </c>
      <c r="L48" s="87">
        <f t="shared" si="6"/>
        <v>2.5520975963109871E-2</v>
      </c>
      <c r="M48" s="85">
        <f t="shared" si="7"/>
        <v>40446</v>
      </c>
      <c r="N48" s="87">
        <v>1</v>
      </c>
      <c r="O48" s="87">
        <f>I48/$I$44</f>
        <v>0.18153307578748457</v>
      </c>
    </row>
    <row r="49" spans="2:15" x14ac:dyDescent="0.25">
      <c r="B49" s="324"/>
      <c r="C49" s="326" t="s">
        <v>67</v>
      </c>
      <c r="D49" s="76" t="s">
        <v>98</v>
      </c>
      <c r="E49" s="108">
        <v>65474230</v>
      </c>
      <c r="F49" s="108">
        <v>24274113</v>
      </c>
      <c r="G49" s="108">
        <v>16021565</v>
      </c>
      <c r="H49" s="108">
        <v>56169460</v>
      </c>
      <c r="I49" s="108">
        <v>62981789</v>
      </c>
      <c r="J49" s="133">
        <f>I49/H49-1</f>
        <v>0.12128172498008705</v>
      </c>
      <c r="K49" s="108">
        <f>I49-H49</f>
        <v>6812329</v>
      </c>
      <c r="L49" s="133">
        <f>I49/E49-1</f>
        <v>-3.8067511446870039E-2</v>
      </c>
      <c r="M49" s="108">
        <f>I49-E49</f>
        <v>-2492441</v>
      </c>
      <c r="N49" s="79">
        <v>1</v>
      </c>
      <c r="O49" s="79">
        <f>I49/$I$49</f>
        <v>1</v>
      </c>
    </row>
    <row r="50" spans="2:15" x14ac:dyDescent="0.25">
      <c r="B50" s="324"/>
      <c r="C50" s="327"/>
      <c r="D50" s="80" t="s">
        <v>101</v>
      </c>
      <c r="E50" s="109">
        <v>22818416</v>
      </c>
      <c r="F50" s="109">
        <v>8440959</v>
      </c>
      <c r="G50" s="109">
        <v>5391902</v>
      </c>
      <c r="H50" s="109">
        <v>20444877</v>
      </c>
      <c r="I50" s="109">
        <v>22779149</v>
      </c>
      <c r="J50" s="134">
        <f t="shared" si="4"/>
        <v>0.11417393217870675</v>
      </c>
      <c r="K50" s="109">
        <f t="shared" si="5"/>
        <v>2334272</v>
      </c>
      <c r="L50" s="134">
        <f t="shared" si="6"/>
        <v>-1.7208468808702637E-3</v>
      </c>
      <c r="M50" s="109">
        <f t="shared" si="7"/>
        <v>-39267</v>
      </c>
      <c r="N50" s="129">
        <v>1</v>
      </c>
      <c r="O50" s="129">
        <f>I50/$I$49</f>
        <v>0.36167834165523627</v>
      </c>
    </row>
    <row r="51" spans="2:15" x14ac:dyDescent="0.25">
      <c r="B51" s="324"/>
      <c r="C51" s="327"/>
      <c r="D51" s="80" t="s">
        <v>102</v>
      </c>
      <c r="E51" s="109">
        <v>19123615</v>
      </c>
      <c r="F51" s="109">
        <v>7342161</v>
      </c>
      <c r="G51" s="109">
        <v>4705683</v>
      </c>
      <c r="H51" s="109">
        <v>14827483</v>
      </c>
      <c r="I51" s="109">
        <v>17101934</v>
      </c>
      <c r="J51" s="134">
        <f>I51/H51-1</f>
        <v>0.15339427467224209</v>
      </c>
      <c r="K51" s="109">
        <f>I51-H51</f>
        <v>2274451</v>
      </c>
      <c r="L51" s="134">
        <f>I51/E51-1</f>
        <v>-0.10571646626435427</v>
      </c>
      <c r="M51" s="109">
        <f>I51-E51</f>
        <v>-2021681</v>
      </c>
      <c r="N51" s="129">
        <v>1</v>
      </c>
      <c r="O51" s="129">
        <f>I51/$I$49</f>
        <v>0.27153776149483466</v>
      </c>
    </row>
    <row r="52" spans="2:15" x14ac:dyDescent="0.25">
      <c r="B52" s="324"/>
      <c r="C52" s="327"/>
      <c r="D52" s="80" t="s">
        <v>104</v>
      </c>
      <c r="E52" s="109">
        <v>9532269</v>
      </c>
      <c r="F52" s="109">
        <v>3604809</v>
      </c>
      <c r="G52" s="109">
        <v>3061979</v>
      </c>
      <c r="H52" s="109">
        <v>8884350</v>
      </c>
      <c r="I52" s="109">
        <v>9813673</v>
      </c>
      <c r="J52" s="125">
        <f>I52/H52-1</f>
        <v>0.10460225002391854</v>
      </c>
      <c r="K52" s="109">
        <f>I52-H52</f>
        <v>929323</v>
      </c>
      <c r="L52" s="125">
        <f>I52/E52-1</f>
        <v>2.9521197943532584E-2</v>
      </c>
      <c r="M52" s="109">
        <f>I52-E52</f>
        <v>281404</v>
      </c>
      <c r="N52" s="125">
        <v>1</v>
      </c>
      <c r="O52" s="125">
        <f>I52/$I$49</f>
        <v>0.1558176284894035</v>
      </c>
    </row>
    <row r="53" spans="2:15" x14ac:dyDescent="0.25">
      <c r="B53" s="324"/>
      <c r="C53" s="328"/>
      <c r="D53" s="84" t="s">
        <v>103</v>
      </c>
      <c r="E53" s="110">
        <v>12267112</v>
      </c>
      <c r="F53" s="110">
        <v>4160476</v>
      </c>
      <c r="G53" s="110">
        <v>2328650</v>
      </c>
      <c r="H53" s="110">
        <v>10995159</v>
      </c>
      <c r="I53" s="110">
        <v>12219164</v>
      </c>
      <c r="J53" s="127">
        <f>I53/H53-1</f>
        <v>0.11132217369480513</v>
      </c>
      <c r="K53" s="110">
        <f>I53-H53</f>
        <v>1224005</v>
      </c>
      <c r="L53" s="127">
        <f>I53/E53-1</f>
        <v>-3.9086624463851027E-3</v>
      </c>
      <c r="M53" s="110">
        <f>I53-E53</f>
        <v>-47948</v>
      </c>
      <c r="N53" s="127">
        <v>1</v>
      </c>
      <c r="O53" s="127">
        <f>I53/$I$49</f>
        <v>0.19401106564311787</v>
      </c>
    </row>
    <row r="54" spans="2:15" x14ac:dyDescent="0.25">
      <c r="B54" s="324"/>
      <c r="C54" s="329" t="s">
        <v>41</v>
      </c>
      <c r="D54" s="88" t="s">
        <v>98</v>
      </c>
      <c r="E54" s="92">
        <f t="shared" ref="E54:I58" si="8">E49/E44</f>
        <v>7.4346664262412805</v>
      </c>
      <c r="F54" s="92">
        <f t="shared" si="8"/>
        <v>7.4472965249077072</v>
      </c>
      <c r="G54" s="92">
        <f t="shared" si="8"/>
        <v>5.723021731784387</v>
      </c>
      <c r="H54" s="92">
        <f t="shared" si="8"/>
        <v>6.9338934488458417</v>
      </c>
      <c r="I54" s="92">
        <f t="shared" si="8"/>
        <v>7.0347377501251263</v>
      </c>
      <c r="J54" s="133">
        <f t="shared" si="4"/>
        <v>1.4543676222205315E-2</v>
      </c>
      <c r="K54" s="92">
        <f t="shared" si="5"/>
        <v>0.10084430127928456</v>
      </c>
      <c r="L54" s="133">
        <f t="shared" si="6"/>
        <v>-5.3792416927351594E-2</v>
      </c>
      <c r="M54" s="92">
        <f t="shared" si="7"/>
        <v>-0.39992867611615424</v>
      </c>
      <c r="N54" s="79">
        <v>1</v>
      </c>
      <c r="O54" s="79"/>
    </row>
    <row r="55" spans="2:15" x14ac:dyDescent="0.25">
      <c r="B55" s="324"/>
      <c r="C55" s="330"/>
      <c r="D55" s="4" t="s">
        <v>101</v>
      </c>
      <c r="E55" s="97">
        <f t="shared" si="8"/>
        <v>7.0453564728534257</v>
      </c>
      <c r="F55" s="97">
        <f t="shared" si="8"/>
        <v>7.0264853417863558</v>
      </c>
      <c r="G55" s="97">
        <f t="shared" si="8"/>
        <v>5.2250454001903224</v>
      </c>
      <c r="H55" s="97">
        <f t="shared" si="8"/>
        <v>6.5927460976157946</v>
      </c>
      <c r="I55" s="97">
        <f t="shared" si="8"/>
        <v>6.6462861977912961</v>
      </c>
      <c r="J55" s="134">
        <f t="shared" si="4"/>
        <v>8.1210620555922652E-3</v>
      </c>
      <c r="K55" s="97">
        <f>(I55-H55)</f>
        <v>5.3540100175501593E-2</v>
      </c>
      <c r="L55" s="134">
        <f t="shared" si="6"/>
        <v>-5.6643021059302523E-2</v>
      </c>
      <c r="M55" s="97">
        <f>(I55-E55)</f>
        <v>-0.39907027506212955</v>
      </c>
      <c r="N55" s="129"/>
      <c r="O55" s="129"/>
    </row>
    <row r="56" spans="2:15" x14ac:dyDescent="0.25">
      <c r="B56" s="324"/>
      <c r="C56" s="330"/>
      <c r="D56" s="4" t="s">
        <v>102</v>
      </c>
      <c r="E56" s="97">
        <f t="shared" si="8"/>
        <v>7.588657815435238</v>
      </c>
      <c r="F56" s="97">
        <f t="shared" si="8"/>
        <v>7.537595783473912</v>
      </c>
      <c r="G56" s="97">
        <f t="shared" si="8"/>
        <v>5.4554658616240204</v>
      </c>
      <c r="H56" s="97">
        <f t="shared" si="8"/>
        <v>6.8866606009178506</v>
      </c>
      <c r="I56" s="97">
        <f t="shared" si="8"/>
        <v>7.0559897547062462</v>
      </c>
      <c r="J56" s="134">
        <f t="shared" si="4"/>
        <v>2.45879917134042E-2</v>
      </c>
      <c r="K56" s="97">
        <f t="shared" si="5"/>
        <v>0.16932915378839564</v>
      </c>
      <c r="L56" s="134">
        <f t="shared" si="6"/>
        <v>-7.0192657737913944E-2</v>
      </c>
      <c r="M56" s="97">
        <f t="shared" si="7"/>
        <v>-0.53266806072899175</v>
      </c>
      <c r="N56" s="129">
        <v>1</v>
      </c>
      <c r="O56" s="129"/>
    </row>
    <row r="57" spans="2:15" x14ac:dyDescent="0.25">
      <c r="B57" s="324"/>
      <c r="C57" s="330"/>
      <c r="D57" s="4" t="s">
        <v>104</v>
      </c>
      <c r="E57" s="97">
        <f t="shared" si="8"/>
        <v>8.0745605155646061</v>
      </c>
      <c r="F57" s="97">
        <f t="shared" si="8"/>
        <v>8.016832905227341</v>
      </c>
      <c r="G57" s="97">
        <f t="shared" si="8"/>
        <v>7.1569992754131313</v>
      </c>
      <c r="H57" s="97">
        <f t="shared" si="8"/>
        <v>7.483543002986055</v>
      </c>
      <c r="I57" s="97">
        <f t="shared" si="8"/>
        <v>7.6674591690678735</v>
      </c>
      <c r="J57" s="125">
        <f t="shared" si="4"/>
        <v>2.4576081945200778E-2</v>
      </c>
      <c r="K57" s="97">
        <f t="shared" si="5"/>
        <v>0.18391616608181849</v>
      </c>
      <c r="L57" s="125">
        <f t="shared" si="6"/>
        <v>-5.0417771433132419E-2</v>
      </c>
      <c r="M57" s="97">
        <f t="shared" si="7"/>
        <v>-0.40710134649673257</v>
      </c>
      <c r="N57" s="125">
        <v>1</v>
      </c>
      <c r="O57" s="125"/>
    </row>
    <row r="58" spans="2:15" x14ac:dyDescent="0.25">
      <c r="B58" s="324"/>
      <c r="C58" s="331"/>
      <c r="D58" s="99" t="s">
        <v>103</v>
      </c>
      <c r="E58" s="103">
        <f t="shared" si="8"/>
        <v>7.7404111775892943</v>
      </c>
      <c r="F58" s="103">
        <f t="shared" si="8"/>
        <v>8.0043788177576829</v>
      </c>
      <c r="G58" s="103">
        <f t="shared" si="8"/>
        <v>6.4009246864339922</v>
      </c>
      <c r="H58" s="103">
        <f t="shared" si="8"/>
        <v>7.5046286405795577</v>
      </c>
      <c r="I58" s="103">
        <f t="shared" si="8"/>
        <v>7.5182826132434197</v>
      </c>
      <c r="J58" s="127">
        <f t="shared" si="4"/>
        <v>1.8194068378056816E-3</v>
      </c>
      <c r="K58" s="103">
        <f t="shared" si="5"/>
        <v>1.3653972663862035E-2</v>
      </c>
      <c r="L58" s="127">
        <f t="shared" si="6"/>
        <v>-2.8697256418237838E-2</v>
      </c>
      <c r="M58" s="103">
        <f t="shared" si="7"/>
        <v>-0.22212856434587458</v>
      </c>
      <c r="N58" s="127">
        <v>1</v>
      </c>
      <c r="O58" s="127"/>
    </row>
    <row r="59" spans="2:15" x14ac:dyDescent="0.25">
      <c r="B59" s="324"/>
      <c r="C59" s="326" t="s">
        <v>125</v>
      </c>
      <c r="D59" s="76" t="s">
        <v>98</v>
      </c>
      <c r="E59" s="79">
        <v>0.6837756607131168</v>
      </c>
      <c r="F59" s="79">
        <v>0.5084265964560607</v>
      </c>
      <c r="G59" s="79">
        <v>0.34244657382753962</v>
      </c>
      <c r="H59" s="79">
        <v>0.66874397981761979</v>
      </c>
      <c r="I59" s="79">
        <v>0.71941217265191526</v>
      </c>
      <c r="J59" s="79">
        <f t="shared" si="4"/>
        <v>7.5766204053326458E-2</v>
      </c>
      <c r="K59" s="105">
        <f>(I59-H59)*100</f>
        <v>5.0668192834295471</v>
      </c>
      <c r="L59" s="79">
        <f t="shared" si="6"/>
        <v>5.2117257144884022E-2</v>
      </c>
      <c r="M59" s="105">
        <f>(I59-E59)*100</f>
        <v>3.5636511938798465</v>
      </c>
      <c r="N59" s="79"/>
      <c r="O59" s="79"/>
    </row>
    <row r="60" spans="2:15" x14ac:dyDescent="0.25">
      <c r="B60" s="324"/>
      <c r="C60" s="327"/>
      <c r="D60" s="80" t="s">
        <v>101</v>
      </c>
      <c r="E60" s="129">
        <v>0.71287961404855227</v>
      </c>
      <c r="F60" s="129">
        <v>0.51245709038916387</v>
      </c>
      <c r="G60" s="129">
        <v>0.33261785061424071</v>
      </c>
      <c r="H60" s="129">
        <v>0.68451435732721533</v>
      </c>
      <c r="I60" s="129">
        <v>0.7494882445878791</v>
      </c>
      <c r="J60" s="129">
        <f t="shared" si="4"/>
        <v>9.4919685124448927E-2</v>
      </c>
      <c r="K60" s="106">
        <f>(I60-H60)*100</f>
        <v>6.4973887260663776</v>
      </c>
      <c r="L60" s="129">
        <f t="shared" si="6"/>
        <v>5.1353173548364994E-2</v>
      </c>
      <c r="M60" s="106">
        <f>(I60-E60)*100</f>
        <v>3.6608630539326836</v>
      </c>
      <c r="N60" s="129"/>
      <c r="O60" s="129"/>
    </row>
    <row r="61" spans="2:15" x14ac:dyDescent="0.25">
      <c r="B61" s="324"/>
      <c r="C61" s="327"/>
      <c r="D61" s="80" t="s">
        <v>102</v>
      </c>
      <c r="E61" s="129">
        <v>0.64250484231755667</v>
      </c>
      <c r="F61" s="129">
        <v>0.51895053849656358</v>
      </c>
      <c r="G61" s="129">
        <v>0.35152520372429663</v>
      </c>
      <c r="H61" s="129">
        <v>0.63623151584955251</v>
      </c>
      <c r="I61" s="129">
        <v>0.68817616476438326</v>
      </c>
      <c r="J61" s="129">
        <f t="shared" si="4"/>
        <v>8.1644256250760661E-2</v>
      </c>
      <c r="K61" s="106">
        <f>(I61-H61)*100</f>
        <v>5.1944648914830749</v>
      </c>
      <c r="L61" s="129">
        <f t="shared" si="6"/>
        <v>7.1083234613590118E-2</v>
      </c>
      <c r="M61" s="106">
        <f>(I61-E61)*100</f>
        <v>4.567132244682659</v>
      </c>
      <c r="N61" s="129"/>
      <c r="O61" s="129"/>
    </row>
    <row r="62" spans="2:15" x14ac:dyDescent="0.25">
      <c r="B62" s="324"/>
      <c r="C62" s="327"/>
      <c r="D62" s="80" t="s">
        <v>104</v>
      </c>
      <c r="E62" s="129">
        <v>0.65169846683579447</v>
      </c>
      <c r="F62" s="129">
        <v>0.49131197196497584</v>
      </c>
      <c r="G62" s="129">
        <v>0.41100201690354704</v>
      </c>
      <c r="H62" s="129">
        <v>0.64625171676581072</v>
      </c>
      <c r="I62" s="129">
        <v>0.67624030387313105</v>
      </c>
      <c r="J62" s="129">
        <f t="shared" si="4"/>
        <v>4.6403879988743846E-2</v>
      </c>
      <c r="K62" s="106">
        <f>(I62-H62)*100</f>
        <v>2.998858710732033</v>
      </c>
      <c r="L62" s="129">
        <f t="shared" si="6"/>
        <v>3.7658270329367305E-2</v>
      </c>
      <c r="M62" s="106">
        <f>(I62-E62)*100</f>
        <v>2.4541837037336589</v>
      </c>
      <c r="N62" s="83"/>
      <c r="O62" s="83"/>
    </row>
    <row r="63" spans="2:15" x14ac:dyDescent="0.25">
      <c r="B63" s="324"/>
      <c r="C63" s="328"/>
      <c r="D63" s="84" t="s">
        <v>103</v>
      </c>
      <c r="E63" s="129">
        <v>0.76114617254685546</v>
      </c>
      <c r="F63" s="129">
        <v>0.51530478276938685</v>
      </c>
      <c r="G63" s="129">
        <v>0.29171898416425607</v>
      </c>
      <c r="H63" s="129">
        <v>0.73700862612719797</v>
      </c>
      <c r="I63" s="129">
        <v>0.78463842549923146</v>
      </c>
      <c r="J63" s="129">
        <f t="shared" si="4"/>
        <v>6.4625837043884582E-2</v>
      </c>
      <c r="K63" s="106">
        <f>(I63-H63)*100</f>
        <v>4.7629799372033492</v>
      </c>
      <c r="L63" s="129">
        <f t="shared" si="6"/>
        <v>3.0864312006942285E-2</v>
      </c>
      <c r="M63" s="106">
        <f>(I63-E63)*100</f>
        <v>2.3492252952376003</v>
      </c>
      <c r="N63" s="87"/>
      <c r="O63" s="87"/>
    </row>
    <row r="64" spans="2:15" x14ac:dyDescent="0.25">
      <c r="B64" s="324"/>
      <c r="C64" s="329" t="s">
        <v>126</v>
      </c>
      <c r="D64" s="88" t="s">
        <v>98</v>
      </c>
      <c r="E64" s="108">
        <v>394101.25</v>
      </c>
      <c r="F64" s="108">
        <v>195763.75</v>
      </c>
      <c r="G64" s="108">
        <v>191689.625</v>
      </c>
      <c r="H64" s="108">
        <v>345579.125</v>
      </c>
      <c r="I64" s="108">
        <v>360258.5</v>
      </c>
      <c r="J64" s="133">
        <f t="shared" si="4"/>
        <v>4.2477609143781514E-2</v>
      </c>
      <c r="K64" s="108">
        <f>I64-H64</f>
        <v>14679.375</v>
      </c>
      <c r="L64" s="133">
        <f t="shared" si="6"/>
        <v>-8.5873236890266158E-2</v>
      </c>
      <c r="M64" s="108">
        <f>I64-E64</f>
        <v>-33842.75</v>
      </c>
      <c r="N64" s="79">
        <v>3.7071776396165851E-2</v>
      </c>
      <c r="O64" s="79">
        <f>I64/$I$64</f>
        <v>1</v>
      </c>
    </row>
    <row r="65" spans="2:15" x14ac:dyDescent="0.25">
      <c r="B65" s="324"/>
      <c r="C65" s="330"/>
      <c r="D65" s="4" t="s">
        <v>101</v>
      </c>
      <c r="E65" s="109">
        <v>131732.625</v>
      </c>
      <c r="F65" s="109">
        <v>67535.625</v>
      </c>
      <c r="G65" s="109">
        <v>66455.25</v>
      </c>
      <c r="H65" s="109">
        <v>122887.25</v>
      </c>
      <c r="I65" s="109">
        <v>125080.125</v>
      </c>
      <c r="J65" s="134">
        <f t="shared" si="4"/>
        <v>1.7844609591312288E-2</v>
      </c>
      <c r="K65" s="109">
        <f>I65-H65</f>
        <v>2192.875</v>
      </c>
      <c r="L65" s="134">
        <f t="shared" si="6"/>
        <v>-5.0500018503388922E-2</v>
      </c>
      <c r="M65" s="109">
        <f>I65-E65</f>
        <v>-6652.5</v>
      </c>
      <c r="N65" s="129">
        <v>3.7071776396165851E-2</v>
      </c>
      <c r="O65" s="129">
        <f>I65/$I$64</f>
        <v>0.34719548601906686</v>
      </c>
    </row>
    <row r="66" spans="2:15" x14ac:dyDescent="0.25">
      <c r="B66" s="324"/>
      <c r="C66" s="330"/>
      <c r="D66" s="4" t="s">
        <v>102</v>
      </c>
      <c r="E66" s="109">
        <v>122533.125</v>
      </c>
      <c r="F66" s="109">
        <v>58036.375</v>
      </c>
      <c r="G66" s="109">
        <v>54894.875</v>
      </c>
      <c r="H66" s="109">
        <v>95895.875</v>
      </c>
      <c r="I66" s="109">
        <v>102255.625</v>
      </c>
      <c r="J66" s="134">
        <f t="shared" si="4"/>
        <v>6.6319328125427734E-2</v>
      </c>
      <c r="K66" s="109">
        <f>I66-H66</f>
        <v>6359.75</v>
      </c>
      <c r="L66" s="134">
        <f t="shared" si="6"/>
        <v>-0.16548586351649808</v>
      </c>
      <c r="M66" s="109">
        <f>I66-E66</f>
        <v>-20277.5</v>
      </c>
      <c r="N66" s="129">
        <v>3.7071776396165851E-2</v>
      </c>
      <c r="O66" s="129">
        <f>I66/$I$64</f>
        <v>0.28383959018316013</v>
      </c>
    </row>
    <row r="67" spans="2:15" x14ac:dyDescent="0.25">
      <c r="B67" s="324"/>
      <c r="C67" s="330"/>
      <c r="D67" s="4" t="s">
        <v>104</v>
      </c>
      <c r="E67" s="109">
        <v>60194.75</v>
      </c>
      <c r="F67" s="109">
        <v>30064.125</v>
      </c>
      <c r="G67" s="109">
        <v>30473.125</v>
      </c>
      <c r="H67" s="109">
        <v>56553.625</v>
      </c>
      <c r="I67" s="109">
        <v>59721.375</v>
      </c>
      <c r="J67" s="125">
        <f t="shared" si="4"/>
        <v>5.6013208702359929E-2</v>
      </c>
      <c r="K67" s="109">
        <f>I67-H67</f>
        <v>3167.75</v>
      </c>
      <c r="L67" s="125">
        <f t="shared" si="6"/>
        <v>-7.8640579120272669E-3</v>
      </c>
      <c r="M67" s="109">
        <f>I67-E67</f>
        <v>-473.375</v>
      </c>
      <c r="N67" s="125">
        <v>3.7071776396165851E-2</v>
      </c>
      <c r="O67" s="125">
        <f>I67/$I$64</f>
        <v>0.16577367362602133</v>
      </c>
    </row>
    <row r="68" spans="2:15" x14ac:dyDescent="0.25">
      <c r="B68" s="325"/>
      <c r="C68" s="331"/>
      <c r="D68" s="99" t="s">
        <v>103</v>
      </c>
      <c r="E68" s="110">
        <v>66316.875</v>
      </c>
      <c r="F68" s="110">
        <v>33092.5</v>
      </c>
      <c r="G68" s="110">
        <v>32648</v>
      </c>
      <c r="H68" s="110">
        <v>61380.5</v>
      </c>
      <c r="I68" s="110">
        <v>64078.5</v>
      </c>
      <c r="J68" s="127">
        <f t="shared" si="4"/>
        <v>4.3955327832129187E-2</v>
      </c>
      <c r="K68" s="110">
        <f>I68-H68</f>
        <v>2698</v>
      </c>
      <c r="L68" s="127">
        <f t="shared" si="6"/>
        <v>-3.375272130962137E-2</v>
      </c>
      <c r="M68" s="110">
        <f>I68-E68</f>
        <v>-2238.375</v>
      </c>
      <c r="N68" s="127">
        <v>3.7071776396165851E-2</v>
      </c>
      <c r="O68" s="127">
        <f>I68/$I$64</f>
        <v>0.17786811414581474</v>
      </c>
    </row>
    <row r="69" spans="2:15" ht="6" customHeight="1" x14ac:dyDescent="0.25"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111"/>
      <c r="O69" s="111"/>
    </row>
    <row r="70" spans="2:15" x14ac:dyDescent="0.25">
      <c r="B70" s="321" t="s">
        <v>108</v>
      </c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</row>
    <row r="71" spans="2:15" x14ac:dyDescent="0.25">
      <c r="B71" s="120"/>
    </row>
    <row r="73" spans="2:15" ht="21.75" thickBot="1" x14ac:dyDescent="0.3">
      <c r="B73" s="322" t="s">
        <v>128</v>
      </c>
      <c r="C73" s="322"/>
      <c r="D73" s="322"/>
      <c r="E73" s="322"/>
      <c r="F73" s="322"/>
      <c r="G73" s="322"/>
      <c r="H73" s="322"/>
      <c r="I73" s="322"/>
      <c r="J73" s="322"/>
      <c r="K73" s="322"/>
      <c r="L73" s="322"/>
      <c r="M73" s="322"/>
      <c r="N73" s="75"/>
      <c r="O73" s="75"/>
    </row>
    <row r="74" spans="2:15" ht="15.75" thickBot="1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2:15" ht="45" x14ac:dyDescent="0.25">
      <c r="B75" s="4"/>
      <c r="C75" s="4"/>
      <c r="D75" s="4"/>
      <c r="E75" s="122">
        <v>2018</v>
      </c>
      <c r="F75" s="122">
        <v>2019</v>
      </c>
      <c r="G75" s="122">
        <v>2020</v>
      </c>
      <c r="H75" s="122">
        <v>2021</v>
      </c>
      <c r="I75" s="122">
        <v>2022</v>
      </c>
      <c r="J75" s="56" t="str">
        <f>CONCATENATE("var. ",RIGHT(I75,2),"/",RIGHT(H75,2))</f>
        <v>var. 22/21</v>
      </c>
      <c r="K75" s="56" t="str">
        <f>CONCATENATE("dif. ",RIGHT(I75,2),"/",RIGHT(H75,2))</f>
        <v>dif. 22/21</v>
      </c>
      <c r="L75" s="56" t="str">
        <f>CONCATENATE("var. ",RIGHT(I75,2),"/",RIGHT(F75,2))</f>
        <v>var. 22/19</v>
      </c>
      <c r="M75" s="56" t="str">
        <f>CONCATENATE("dif. ",RIGHT(I75,2),"/",RIGHT(F75,2))</f>
        <v>dif. 22/19</v>
      </c>
      <c r="N75" s="56" t="s">
        <v>121</v>
      </c>
      <c r="O75" s="56" t="str">
        <f>CONCATENATE("cuota ",I75)</f>
        <v>cuota 2022</v>
      </c>
    </row>
    <row r="76" spans="2:15" x14ac:dyDescent="0.25">
      <c r="B76" s="323" t="s">
        <v>129</v>
      </c>
      <c r="C76" s="326" t="s">
        <v>45</v>
      </c>
      <c r="D76" s="76" t="s">
        <v>98</v>
      </c>
      <c r="E76" s="77">
        <v>13460559</v>
      </c>
      <c r="F76" s="77">
        <v>13140461</v>
      </c>
      <c r="G76" s="77">
        <v>4156146</v>
      </c>
      <c r="H76" s="77">
        <v>6295130</v>
      </c>
      <c r="I76" s="77">
        <v>12449338</v>
      </c>
      <c r="J76" s="79">
        <f>I76/H76-1</f>
        <v>0.97761412393389802</v>
      </c>
      <c r="K76" s="77">
        <f>I76-H76</f>
        <v>6154208</v>
      </c>
      <c r="L76" s="79">
        <f>I76/E76-1</f>
        <v>-7.5124740361823039E-2</v>
      </c>
      <c r="M76" s="77">
        <f>I76-E76</f>
        <v>-1011221</v>
      </c>
      <c r="N76" s="79">
        <v>1</v>
      </c>
      <c r="O76" s="79">
        <f>I76/I76</f>
        <v>1</v>
      </c>
    </row>
    <row r="77" spans="2:15" x14ac:dyDescent="0.25">
      <c r="B77" s="324"/>
      <c r="C77" s="327"/>
      <c r="D77" s="80" t="s">
        <v>101</v>
      </c>
      <c r="E77" s="81">
        <v>4872456</v>
      </c>
      <c r="F77" s="81">
        <v>4831573</v>
      </c>
      <c r="G77" s="81">
        <v>1565303</v>
      </c>
      <c r="H77" s="81">
        <v>2335438</v>
      </c>
      <c r="I77" s="81">
        <v>4757683</v>
      </c>
      <c r="J77" s="129">
        <f>I77/H77-1</f>
        <v>1.0371694731352319</v>
      </c>
      <c r="K77" s="81">
        <f>I77-H77</f>
        <v>2422245</v>
      </c>
      <c r="L77" s="129">
        <f>I77/E77-1</f>
        <v>-2.3555471819550533E-2</v>
      </c>
      <c r="M77" s="81">
        <f>I77-E77</f>
        <v>-114773</v>
      </c>
      <c r="N77" s="129">
        <v>1</v>
      </c>
      <c r="O77" s="129">
        <f>I77/I76</f>
        <v>0.3821635335147941</v>
      </c>
    </row>
    <row r="78" spans="2:15" x14ac:dyDescent="0.25">
      <c r="B78" s="324"/>
      <c r="C78" s="327"/>
      <c r="D78" s="80" t="s">
        <v>102</v>
      </c>
      <c r="E78" s="81">
        <v>3847262</v>
      </c>
      <c r="F78" s="81">
        <v>3784870</v>
      </c>
      <c r="G78" s="81">
        <v>1235446</v>
      </c>
      <c r="H78" s="81">
        <v>1829409</v>
      </c>
      <c r="I78" s="81">
        <v>3316536</v>
      </c>
      <c r="J78" s="129">
        <f t="shared" ref="J78:J80" si="9">I78/H78-1</f>
        <v>0.81290023171417647</v>
      </c>
      <c r="K78" s="81">
        <f t="shared" ref="K78:K80" si="10">I78-H78</f>
        <v>1487127</v>
      </c>
      <c r="L78" s="129">
        <f t="shared" ref="L78:L80" si="11">I78/E78-1</f>
        <v>-0.1379490141300489</v>
      </c>
      <c r="M78" s="81">
        <f t="shared" ref="M78:M80" si="12">I78-E78</f>
        <v>-530726</v>
      </c>
      <c r="N78" s="129">
        <v>1</v>
      </c>
      <c r="O78" s="129">
        <f>I78/I76</f>
        <v>0.26640259907795899</v>
      </c>
    </row>
    <row r="79" spans="2:15" x14ac:dyDescent="0.25">
      <c r="B79" s="324"/>
      <c r="C79" s="327"/>
      <c r="D79" s="80" t="s">
        <v>104</v>
      </c>
      <c r="E79" s="81">
        <v>1903505</v>
      </c>
      <c r="F79" s="81">
        <v>1754941</v>
      </c>
      <c r="G79" s="81">
        <v>558351</v>
      </c>
      <c r="H79" s="81">
        <v>964380</v>
      </c>
      <c r="I79" s="81">
        <v>1824210</v>
      </c>
      <c r="J79" s="83">
        <f t="shared" si="9"/>
        <v>0.89158837802525981</v>
      </c>
      <c r="K79" s="81">
        <f t="shared" si="10"/>
        <v>859830</v>
      </c>
      <c r="L79" s="83">
        <f t="shared" si="11"/>
        <v>-4.1657363652840451E-2</v>
      </c>
      <c r="M79" s="81">
        <f t="shared" si="12"/>
        <v>-79295</v>
      </c>
      <c r="N79" s="83">
        <v>1</v>
      </c>
      <c r="O79" s="83">
        <f>I79/I76</f>
        <v>0.14653068299695934</v>
      </c>
    </row>
    <row r="80" spans="2:15" x14ac:dyDescent="0.25">
      <c r="B80" s="324"/>
      <c r="C80" s="328"/>
      <c r="D80" s="84" t="s">
        <v>103</v>
      </c>
      <c r="E80" s="85">
        <v>2399285</v>
      </c>
      <c r="F80" s="85">
        <v>2348180</v>
      </c>
      <c r="G80" s="85">
        <v>643160</v>
      </c>
      <c r="H80" s="85">
        <v>957523</v>
      </c>
      <c r="I80" s="85">
        <v>2251584</v>
      </c>
      <c r="J80" s="87">
        <f t="shared" si="9"/>
        <v>1.3514672754597017</v>
      </c>
      <c r="K80" s="85">
        <f t="shared" si="10"/>
        <v>1294061</v>
      </c>
      <c r="L80" s="87">
        <f t="shared" si="11"/>
        <v>-6.1560423209414461E-2</v>
      </c>
      <c r="M80" s="85">
        <f t="shared" si="12"/>
        <v>-147701</v>
      </c>
      <c r="N80" s="87">
        <v>1</v>
      </c>
      <c r="O80" s="87">
        <f>I80/I76</f>
        <v>0.18085973728080962</v>
      </c>
    </row>
    <row r="81" spans="2:15" x14ac:dyDescent="0.25">
      <c r="B81" s="324"/>
      <c r="C81" s="326" t="s">
        <v>67</v>
      </c>
      <c r="D81" s="76" t="s">
        <v>98</v>
      </c>
      <c r="E81" s="108">
        <v>102297590</v>
      </c>
      <c r="F81" s="108">
        <v>97964361</v>
      </c>
      <c r="G81" s="108">
        <v>29252005</v>
      </c>
      <c r="H81" s="108">
        <v>40204828</v>
      </c>
      <c r="I81" s="108">
        <v>86708053</v>
      </c>
      <c r="J81" s="133">
        <f>I81/H81-1</f>
        <v>1.1566577277733909</v>
      </c>
      <c r="K81" s="108">
        <f>I81-H81</f>
        <v>46503225</v>
      </c>
      <c r="L81" s="133">
        <f>I81/E81-1</f>
        <v>-0.15239398112897873</v>
      </c>
      <c r="M81" s="108">
        <f>I81-E81</f>
        <v>-15589537</v>
      </c>
      <c r="N81" s="79">
        <v>1</v>
      </c>
      <c r="O81" s="79">
        <f>I81/I81</f>
        <v>1</v>
      </c>
    </row>
    <row r="82" spans="2:15" x14ac:dyDescent="0.25">
      <c r="B82" s="324"/>
      <c r="C82" s="327"/>
      <c r="D82" s="80" t="s">
        <v>101</v>
      </c>
      <c r="E82" s="109">
        <v>34510831</v>
      </c>
      <c r="F82" s="109">
        <v>34034766</v>
      </c>
      <c r="G82" s="109">
        <v>10243785</v>
      </c>
      <c r="H82" s="109">
        <v>13903380</v>
      </c>
      <c r="I82" s="109">
        <v>31405937</v>
      </c>
      <c r="J82" s="134">
        <f t="shared" ref="J82" si="13">I82/H82-1</f>
        <v>1.2588706487199515</v>
      </c>
      <c r="K82" s="109">
        <f t="shared" ref="K82" si="14">I82-H82</f>
        <v>17502557</v>
      </c>
      <c r="L82" s="134">
        <f t="shared" ref="L82" si="15">I82/E82-1</f>
        <v>-8.9968682585475857E-2</v>
      </c>
      <c r="M82" s="109">
        <f t="shared" ref="M82" si="16">I82-E82</f>
        <v>-3104894</v>
      </c>
      <c r="N82" s="129">
        <v>1</v>
      </c>
      <c r="O82" s="129">
        <f>I82/I81</f>
        <v>0.36220323157296591</v>
      </c>
    </row>
    <row r="83" spans="2:15" x14ac:dyDescent="0.25">
      <c r="B83" s="324"/>
      <c r="C83" s="327"/>
      <c r="D83" s="80" t="s">
        <v>102</v>
      </c>
      <c r="E83" s="109">
        <v>30413909</v>
      </c>
      <c r="F83" s="109">
        <v>28845156</v>
      </c>
      <c r="G83" s="109">
        <v>8778034</v>
      </c>
      <c r="H83" s="109">
        <v>11489687</v>
      </c>
      <c r="I83" s="109">
        <v>23157953</v>
      </c>
      <c r="J83" s="134">
        <f>I83/H83-1</f>
        <v>1.0155425469814801</v>
      </c>
      <c r="K83" s="109">
        <f>I83-H83</f>
        <v>11668266</v>
      </c>
      <c r="L83" s="134">
        <f>I83/E83-1</f>
        <v>-0.23857360788447157</v>
      </c>
      <c r="M83" s="109">
        <f>I83-E83</f>
        <v>-7255956</v>
      </c>
      <c r="N83" s="129">
        <v>1</v>
      </c>
      <c r="O83" s="129">
        <f>I83/I81</f>
        <v>0.26707961024104648</v>
      </c>
    </row>
    <row r="84" spans="2:15" x14ac:dyDescent="0.25">
      <c r="B84" s="324"/>
      <c r="C84" s="327"/>
      <c r="D84" s="80" t="s">
        <v>104</v>
      </c>
      <c r="E84" s="109">
        <v>15933630</v>
      </c>
      <c r="F84" s="109">
        <v>14312350</v>
      </c>
      <c r="G84" s="109">
        <v>4344721</v>
      </c>
      <c r="H84" s="109">
        <v>7170601</v>
      </c>
      <c r="I84" s="109">
        <v>13762076</v>
      </c>
      <c r="J84" s="125">
        <f>I84/H84-1</f>
        <v>0.91923605845590917</v>
      </c>
      <c r="K84" s="109">
        <f>I84-H84</f>
        <v>6591475</v>
      </c>
      <c r="L84" s="125">
        <f>I84/E84-1</f>
        <v>-0.13628746243009282</v>
      </c>
      <c r="M84" s="109">
        <f>I84-E84</f>
        <v>-2171554</v>
      </c>
      <c r="N84" s="125">
        <v>1</v>
      </c>
      <c r="O84" s="83">
        <f>I84/I81</f>
        <v>0.15871739156684789</v>
      </c>
    </row>
    <row r="85" spans="2:15" x14ac:dyDescent="0.25">
      <c r="B85" s="324"/>
      <c r="C85" s="328"/>
      <c r="D85" s="84" t="s">
        <v>103</v>
      </c>
      <c r="E85" s="110">
        <v>18728240</v>
      </c>
      <c r="F85" s="110">
        <v>18176327</v>
      </c>
      <c r="G85" s="110">
        <v>4999955</v>
      </c>
      <c r="H85" s="110">
        <v>6676787</v>
      </c>
      <c r="I85" s="110">
        <v>16792166</v>
      </c>
      <c r="J85" s="127">
        <f>I85/H85-1</f>
        <v>1.5150069936333148</v>
      </c>
      <c r="K85" s="110">
        <f>I85-H85</f>
        <v>10115379</v>
      </c>
      <c r="L85" s="127">
        <f>I85/E85-1</f>
        <v>-0.10337725274772214</v>
      </c>
      <c r="M85" s="110">
        <f>I85-E85</f>
        <v>-1936074</v>
      </c>
      <c r="N85" s="127">
        <v>1</v>
      </c>
      <c r="O85" s="87">
        <f>I85/I81</f>
        <v>0.1936632806182374</v>
      </c>
    </row>
    <row r="86" spans="2:15" x14ac:dyDescent="0.25">
      <c r="B86" s="324"/>
      <c r="C86" s="329" t="s">
        <v>41</v>
      </c>
      <c r="D86" s="88" t="s">
        <v>98</v>
      </c>
      <c r="E86" s="92">
        <f t="shared" ref="E86:I90" si="17">E81/E76</f>
        <v>7.5998025044873696</v>
      </c>
      <c r="F86" s="92">
        <f t="shared" si="17"/>
        <v>7.4551692668925389</v>
      </c>
      <c r="G86" s="92">
        <f t="shared" si="17"/>
        <v>7.0382525060476704</v>
      </c>
      <c r="H86" s="92">
        <f t="shared" si="17"/>
        <v>6.3866557164029976</v>
      </c>
      <c r="I86" s="92">
        <f t="shared" si="17"/>
        <v>6.9648725900124164</v>
      </c>
      <c r="J86" s="133">
        <f t="shared" ref="J86:J100" si="18">I86/H86-1</f>
        <v>9.0535156314183407E-2</v>
      </c>
      <c r="K86" s="92">
        <f t="shared" ref="K86" si="19">I86-H86</f>
        <v>0.57821687360941887</v>
      </c>
      <c r="L86" s="133">
        <f t="shared" ref="L86:L100" si="20">I86/E86-1</f>
        <v>-8.3545580835824751E-2</v>
      </c>
      <c r="M86" s="92">
        <f t="shared" ref="M86" si="21">I86-E86</f>
        <v>-0.63492991447495317</v>
      </c>
      <c r="N86" s="79">
        <v>1</v>
      </c>
      <c r="O86" s="79"/>
    </row>
    <row r="87" spans="2:15" x14ac:dyDescent="0.25">
      <c r="B87" s="324"/>
      <c r="C87" s="330"/>
      <c r="D87" s="4" t="s">
        <v>101</v>
      </c>
      <c r="E87" s="97">
        <f t="shared" si="17"/>
        <v>7.0828409738333198</v>
      </c>
      <c r="F87" s="97">
        <f t="shared" si="17"/>
        <v>7.0442412853950467</v>
      </c>
      <c r="G87" s="97">
        <f t="shared" si="17"/>
        <v>6.5442824807720932</v>
      </c>
      <c r="H87" s="97">
        <f t="shared" si="17"/>
        <v>5.9532216226677823</v>
      </c>
      <c r="I87" s="97">
        <f t="shared" si="17"/>
        <v>6.6010991064347921</v>
      </c>
      <c r="J87" s="134">
        <f t="shared" si="18"/>
        <v>0.10882804720390715</v>
      </c>
      <c r="K87" s="97">
        <f>(I87-H87)</f>
        <v>0.64787748376700982</v>
      </c>
      <c r="L87" s="134">
        <f t="shared" si="20"/>
        <v>-6.8015344291685098E-2</v>
      </c>
      <c r="M87" s="97">
        <f>(I87-E87)</f>
        <v>-0.48174186739852765</v>
      </c>
      <c r="N87" s="129"/>
      <c r="O87" s="129"/>
    </row>
    <row r="88" spans="2:15" x14ac:dyDescent="0.25">
      <c r="B88" s="324"/>
      <c r="C88" s="330"/>
      <c r="D88" s="4" t="s">
        <v>102</v>
      </c>
      <c r="E88" s="97">
        <f t="shared" si="17"/>
        <v>7.9053386538270596</v>
      </c>
      <c r="F88" s="97">
        <f t="shared" si="17"/>
        <v>7.6211748355954105</v>
      </c>
      <c r="G88" s="97">
        <f t="shared" si="17"/>
        <v>7.1051539282170166</v>
      </c>
      <c r="H88" s="97">
        <f t="shared" si="17"/>
        <v>6.2805457937508784</v>
      </c>
      <c r="I88" s="97">
        <f t="shared" si="17"/>
        <v>6.9825724792373727</v>
      </c>
      <c r="J88" s="134">
        <f t="shared" si="18"/>
        <v>0.11177797416667334</v>
      </c>
      <c r="K88" s="97">
        <f t="shared" ref="K88:K90" si="22">I88-H88</f>
        <v>0.70202668548649427</v>
      </c>
      <c r="L88" s="134">
        <f t="shared" si="20"/>
        <v>-0.11672696325829957</v>
      </c>
      <c r="M88" s="97">
        <f t="shared" ref="M88:M90" si="23">I88-E88</f>
        <v>-0.9227661745896869</v>
      </c>
      <c r="N88" s="129">
        <v>1</v>
      </c>
      <c r="O88" s="129"/>
    </row>
    <row r="89" spans="2:15" x14ac:dyDescent="0.25">
      <c r="B89" s="324"/>
      <c r="C89" s="330"/>
      <c r="D89" s="4" t="s">
        <v>104</v>
      </c>
      <c r="E89" s="97">
        <f t="shared" si="17"/>
        <v>8.3706793520374259</v>
      </c>
      <c r="F89" s="97">
        <f t="shared" si="17"/>
        <v>8.1554593573231244</v>
      </c>
      <c r="G89" s="97">
        <f t="shared" si="17"/>
        <v>7.7813436350969196</v>
      </c>
      <c r="H89" s="97">
        <f t="shared" si="17"/>
        <v>7.435451792861735</v>
      </c>
      <c r="I89" s="97">
        <f t="shared" si="17"/>
        <v>7.5441292395064163</v>
      </c>
      <c r="J89" s="125">
        <f t="shared" si="18"/>
        <v>1.4616118787699639E-2</v>
      </c>
      <c r="K89" s="97">
        <f t="shared" si="22"/>
        <v>0.10867744664468137</v>
      </c>
      <c r="L89" s="125">
        <f t="shared" si="20"/>
        <v>-9.8743492346272554E-2</v>
      </c>
      <c r="M89" s="97">
        <f t="shared" si="23"/>
        <v>-0.82655011253100952</v>
      </c>
      <c r="N89" s="125">
        <v>1</v>
      </c>
      <c r="O89" s="125"/>
    </row>
    <row r="90" spans="2:15" x14ac:dyDescent="0.25">
      <c r="B90" s="324"/>
      <c r="C90" s="331"/>
      <c r="D90" s="99" t="s">
        <v>103</v>
      </c>
      <c r="E90" s="103">
        <f t="shared" si="17"/>
        <v>7.8057587989755284</v>
      </c>
      <c r="F90" s="103">
        <f t="shared" si="17"/>
        <v>7.7406020833155891</v>
      </c>
      <c r="G90" s="103">
        <f t="shared" si="17"/>
        <v>7.7740453386404624</v>
      </c>
      <c r="H90" s="103">
        <f t="shared" si="17"/>
        <v>6.9729781947796559</v>
      </c>
      <c r="I90" s="103">
        <f t="shared" si="17"/>
        <v>7.4579345029987776</v>
      </c>
      <c r="J90" s="127">
        <f t="shared" si="18"/>
        <v>6.9547945608403827E-2</v>
      </c>
      <c r="K90" s="103">
        <f t="shared" si="22"/>
        <v>0.48495630821912172</v>
      </c>
      <c r="L90" s="127">
        <f t="shared" si="20"/>
        <v>-4.4559959503540081E-2</v>
      </c>
      <c r="M90" s="103">
        <f t="shared" si="23"/>
        <v>-0.3478242959767508</v>
      </c>
      <c r="N90" s="127">
        <v>1</v>
      </c>
      <c r="O90" s="127"/>
    </row>
    <row r="91" spans="2:15" x14ac:dyDescent="0.25">
      <c r="B91" s="324"/>
      <c r="C91" s="326" t="s">
        <v>125</v>
      </c>
      <c r="D91" s="76" t="s">
        <v>98</v>
      </c>
      <c r="E91" s="79">
        <v>1.0737326939837486</v>
      </c>
      <c r="F91" s="79">
        <v>1.0230841304909319</v>
      </c>
      <c r="G91" s="79">
        <v>0.61268963119952802</v>
      </c>
      <c r="H91" s="79">
        <v>0.85934211794700033</v>
      </c>
      <c r="I91" s="79">
        <v>1.0323312427332774</v>
      </c>
      <c r="J91" s="79">
        <f t="shared" si="18"/>
        <v>0.2013041385653882</v>
      </c>
      <c r="K91" s="105">
        <f>(I91-H91)*100</f>
        <v>17.298912478627702</v>
      </c>
      <c r="L91" s="79">
        <f t="shared" si="20"/>
        <v>-3.8558434033394429E-2</v>
      </c>
      <c r="M91" s="105">
        <f>(I91-E91)*100</f>
        <v>-4.1401451250471233</v>
      </c>
      <c r="N91" s="79"/>
      <c r="O91" s="79"/>
    </row>
    <row r="92" spans="2:15" x14ac:dyDescent="0.25">
      <c r="B92" s="324"/>
      <c r="C92" s="327"/>
      <c r="D92" s="80" t="s">
        <v>101</v>
      </c>
      <c r="E92" s="129">
        <v>1.0798242835588461</v>
      </c>
      <c r="F92" s="129">
        <v>1.0632942641729728</v>
      </c>
      <c r="G92" s="129">
        <v>0.62190803860937616</v>
      </c>
      <c r="H92" s="129">
        <v>0.85767737838577596</v>
      </c>
      <c r="I92" s="129">
        <v>1.0515013018573804</v>
      </c>
      <c r="J92" s="129">
        <f t="shared" si="18"/>
        <v>0.22598698339974654</v>
      </c>
      <c r="K92" s="106">
        <f>(I92-H92)*100</f>
        <v>19.382392347160447</v>
      </c>
      <c r="L92" s="129">
        <f t="shared" si="20"/>
        <v>-2.6229250566693785E-2</v>
      </c>
      <c r="M92" s="106">
        <f>(I92-E92)*100</f>
        <v>-2.8322981701465633</v>
      </c>
      <c r="N92" s="129"/>
      <c r="O92" s="129"/>
    </row>
    <row r="93" spans="2:15" x14ac:dyDescent="0.25">
      <c r="B93" s="324"/>
      <c r="C93" s="327"/>
      <c r="D93" s="80" t="s">
        <v>102</v>
      </c>
      <c r="E93" s="129">
        <v>1.0191843411210211</v>
      </c>
      <c r="F93" s="129">
        <v>0.96912390295481909</v>
      </c>
      <c r="G93" s="129">
        <v>0.62043933267618945</v>
      </c>
      <c r="H93" s="129">
        <v>0.85830570469863832</v>
      </c>
      <c r="I93" s="129">
        <v>0.99368311810997811</v>
      </c>
      <c r="J93" s="129">
        <f t="shared" si="18"/>
        <v>0.1577263353490963</v>
      </c>
      <c r="K93" s="106">
        <f>(I93-H93)*100</f>
        <v>13.53774134113398</v>
      </c>
      <c r="L93" s="129">
        <f t="shared" si="20"/>
        <v>-2.5021207628635356E-2</v>
      </c>
      <c r="M93" s="106">
        <f>(I93-E93)*100</f>
        <v>-2.5501223011042962</v>
      </c>
      <c r="N93" s="129"/>
      <c r="O93" s="129"/>
    </row>
    <row r="94" spans="2:15" x14ac:dyDescent="0.25">
      <c r="B94" s="324"/>
      <c r="C94" s="327"/>
      <c r="D94" s="80" t="s">
        <v>104</v>
      </c>
      <c r="E94" s="129">
        <v>1.1435417992749746</v>
      </c>
      <c r="F94" s="129">
        <v>0.97850118915205631</v>
      </c>
      <c r="G94" s="129">
        <v>0.59215715510797984</v>
      </c>
      <c r="H94" s="129">
        <v>0.96249238594078901</v>
      </c>
      <c r="I94" s="129">
        <v>1.0010597557797207</v>
      </c>
      <c r="J94" s="129">
        <f t="shared" si="18"/>
        <v>4.0070311622500743E-2</v>
      </c>
      <c r="K94" s="106">
        <f>(I94-H94)*100</f>
        <v>3.856736983893172</v>
      </c>
      <c r="L94" s="129">
        <f t="shared" si="20"/>
        <v>-0.12459714510268882</v>
      </c>
      <c r="M94" s="106">
        <f>(I94-E94)*100</f>
        <v>-14.248204349525384</v>
      </c>
      <c r="N94" s="83"/>
      <c r="O94" s="83"/>
    </row>
    <row r="95" spans="2:15" x14ac:dyDescent="0.25">
      <c r="B95" s="324"/>
      <c r="C95" s="328"/>
      <c r="D95" s="84" t="s">
        <v>103</v>
      </c>
      <c r="E95" s="129">
        <v>1.142707498696105</v>
      </c>
      <c r="F95" s="129">
        <v>1.127799414157959</v>
      </c>
      <c r="G95" s="129">
        <v>0.61928027589432311</v>
      </c>
      <c r="H95" s="129">
        <v>0.83642690877594783</v>
      </c>
      <c r="I95" s="129">
        <v>1.1255836494369791</v>
      </c>
      <c r="J95" s="129">
        <f t="shared" si="18"/>
        <v>0.34570473238862176</v>
      </c>
      <c r="K95" s="106">
        <f>(I95-H95)*100</f>
        <v>28.915674066103126</v>
      </c>
      <c r="L95" s="129">
        <f t="shared" si="20"/>
        <v>-1.4985330260513074E-2</v>
      </c>
      <c r="M95" s="106">
        <f>(I95-E95)*100</f>
        <v>-1.7123849259125912</v>
      </c>
      <c r="N95" s="87"/>
      <c r="O95" s="87"/>
    </row>
    <row r="96" spans="2:15" x14ac:dyDescent="0.25">
      <c r="B96" s="324"/>
      <c r="C96" s="329" t="s">
        <v>126</v>
      </c>
      <c r="D96" s="88" t="s">
        <v>98</v>
      </c>
      <c r="E96" s="108">
        <v>392097.875</v>
      </c>
      <c r="F96" s="108">
        <v>394101.25</v>
      </c>
      <c r="G96" s="108">
        <v>195763.75</v>
      </c>
      <c r="H96" s="108">
        <v>191689.625</v>
      </c>
      <c r="I96" s="108">
        <v>345579.125</v>
      </c>
      <c r="J96" s="133">
        <f t="shared" si="18"/>
        <v>0.80280557698414823</v>
      </c>
      <c r="K96" s="108">
        <f>I96-H96</f>
        <v>153889.5</v>
      </c>
      <c r="L96" s="133">
        <f t="shared" si="20"/>
        <v>-0.11864065827951753</v>
      </c>
      <c r="M96" s="108">
        <f>I96-E96</f>
        <v>-46518.75</v>
      </c>
      <c r="N96" s="79">
        <v>3.7071776396165851E-2</v>
      </c>
      <c r="O96" s="79">
        <f>I96/I96</f>
        <v>1</v>
      </c>
    </row>
    <row r="97" spans="2:15" x14ac:dyDescent="0.25">
      <c r="B97" s="324"/>
      <c r="C97" s="330"/>
      <c r="D97" s="4" t="s">
        <v>101</v>
      </c>
      <c r="E97" s="109">
        <v>131525.25</v>
      </c>
      <c r="F97" s="109">
        <v>131732.625</v>
      </c>
      <c r="G97" s="109">
        <v>67535.625</v>
      </c>
      <c r="H97" s="109">
        <v>66455.25</v>
      </c>
      <c r="I97" s="109">
        <v>122887.25</v>
      </c>
      <c r="J97" s="134">
        <f t="shared" si="18"/>
        <v>0.84917293968497587</v>
      </c>
      <c r="K97" s="109">
        <f>I97-H97</f>
        <v>56432</v>
      </c>
      <c r="L97" s="134">
        <f t="shared" si="20"/>
        <v>-6.5675602213263184E-2</v>
      </c>
      <c r="M97" s="109">
        <f>I97-E97</f>
        <v>-8638</v>
      </c>
      <c r="N97" s="129">
        <v>3.7071776396165851E-2</v>
      </c>
      <c r="O97" s="129">
        <f>I97/I96</f>
        <v>0.35559801246675415</v>
      </c>
    </row>
    <row r="98" spans="2:15" x14ac:dyDescent="0.25">
      <c r="B98" s="324"/>
      <c r="C98" s="330"/>
      <c r="D98" s="4" t="s">
        <v>102</v>
      </c>
      <c r="E98" s="109">
        <v>122830.5</v>
      </c>
      <c r="F98" s="109">
        <v>122533.125</v>
      </c>
      <c r="G98" s="109">
        <v>58036.375</v>
      </c>
      <c r="H98" s="109">
        <v>54894.875</v>
      </c>
      <c r="I98" s="109">
        <v>95895.875</v>
      </c>
      <c r="J98" s="134">
        <f t="shared" si="18"/>
        <v>0.74690032539467488</v>
      </c>
      <c r="K98" s="109">
        <f>I98-H98</f>
        <v>41001</v>
      </c>
      <c r="L98" s="134">
        <f t="shared" si="20"/>
        <v>-0.21928287355339271</v>
      </c>
      <c r="M98" s="109">
        <f>I98-E98</f>
        <v>-26934.625</v>
      </c>
      <c r="N98" s="129">
        <v>3.7071776396165851E-2</v>
      </c>
      <c r="O98" s="129">
        <f>I98/I96</f>
        <v>0.2774932513646477</v>
      </c>
    </row>
    <row r="99" spans="2:15" x14ac:dyDescent="0.25">
      <c r="B99" s="324"/>
      <c r="C99" s="330"/>
      <c r="D99" s="4" t="s">
        <v>104</v>
      </c>
      <c r="E99" s="109">
        <v>57330.25</v>
      </c>
      <c r="F99" s="109">
        <v>60194.75</v>
      </c>
      <c r="G99" s="109">
        <v>30064.125</v>
      </c>
      <c r="H99" s="109">
        <v>30473.125</v>
      </c>
      <c r="I99" s="109">
        <v>56553.625</v>
      </c>
      <c r="J99" s="125">
        <f t="shared" si="18"/>
        <v>0.8558524929753677</v>
      </c>
      <c r="K99" s="109">
        <f>I99-H99</f>
        <v>26080.5</v>
      </c>
      <c r="L99" s="125">
        <f t="shared" si="20"/>
        <v>-1.3546513402610261E-2</v>
      </c>
      <c r="M99" s="109">
        <f>I99-E99</f>
        <v>-776.625</v>
      </c>
      <c r="N99" s="125">
        <v>3.7071776396165851E-2</v>
      </c>
      <c r="O99" s="83">
        <f>I99/I96</f>
        <v>0.16364884597702481</v>
      </c>
    </row>
    <row r="100" spans="2:15" x14ac:dyDescent="0.25">
      <c r="B100" s="325"/>
      <c r="C100" s="331"/>
      <c r="D100" s="99" t="s">
        <v>103</v>
      </c>
      <c r="E100" s="110">
        <v>67449.75</v>
      </c>
      <c r="F100" s="110">
        <v>66316.875</v>
      </c>
      <c r="G100" s="110">
        <v>33092.5</v>
      </c>
      <c r="H100" s="110">
        <v>32648</v>
      </c>
      <c r="I100" s="110">
        <v>61380.5</v>
      </c>
      <c r="J100" s="127">
        <f t="shared" si="18"/>
        <v>0.88006922322960057</v>
      </c>
      <c r="K100" s="110">
        <f>I100-H100</f>
        <v>28732.5</v>
      </c>
      <c r="L100" s="127">
        <f t="shared" si="20"/>
        <v>-8.9981801266869055E-2</v>
      </c>
      <c r="M100" s="110">
        <f>I100-E100</f>
        <v>-6069.25</v>
      </c>
      <c r="N100" s="127">
        <v>3.7071776396165851E-2</v>
      </c>
      <c r="O100" s="87">
        <f>I100/I96</f>
        <v>0.17761634184356476</v>
      </c>
    </row>
    <row r="101" spans="2:15" x14ac:dyDescent="0.25"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111"/>
      <c r="O101" s="111"/>
    </row>
    <row r="102" spans="2:15" x14ac:dyDescent="0.25">
      <c r="B102" s="321" t="s">
        <v>108</v>
      </c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1"/>
    </row>
  </sheetData>
  <mergeCells count="27">
    <mergeCell ref="B7:B36"/>
    <mergeCell ref="C7:C11"/>
    <mergeCell ref="C12:C16"/>
    <mergeCell ref="C17:C21"/>
    <mergeCell ref="C22:C26"/>
    <mergeCell ref="C27:C31"/>
    <mergeCell ref="C32:C36"/>
    <mergeCell ref="B37:M37"/>
    <mergeCell ref="B38:M38"/>
    <mergeCell ref="B41:M41"/>
    <mergeCell ref="B44:B68"/>
    <mergeCell ref="C44:C48"/>
    <mergeCell ref="C49:C53"/>
    <mergeCell ref="C54:C58"/>
    <mergeCell ref="C59:C63"/>
    <mergeCell ref="C64:C68"/>
    <mergeCell ref="B101:M101"/>
    <mergeCell ref="B102:M102"/>
    <mergeCell ref="B69:M69"/>
    <mergeCell ref="B70:M70"/>
    <mergeCell ref="B73:M73"/>
    <mergeCell ref="B76:B100"/>
    <mergeCell ref="C76:C80"/>
    <mergeCell ref="C81:C85"/>
    <mergeCell ref="C86:C90"/>
    <mergeCell ref="C91:C95"/>
    <mergeCell ref="C96:C100"/>
  </mergeCells>
  <pageMargins left="0.7" right="0.7" top="0.75" bottom="0.75" header="0.3" footer="0.3"/>
  <pageSetup paperSize="9" orientation="portrait" r:id="rId1"/>
  <ignoredErrors>
    <ignoredError sqref="K55 M55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DF7C1-76DF-46E0-9F18-4EE39B091759}">
  <sheetPr>
    <tabColor rgb="FF92D050"/>
  </sheetPr>
  <dimension ref="A1:AT67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46" x14ac:dyDescent="0.25">
      <c r="D1" t="s">
        <v>527</v>
      </c>
      <c r="E1" t="s">
        <v>527</v>
      </c>
    </row>
    <row r="4" spans="1:46" ht="48.75" customHeight="1" thickBot="1" x14ac:dyDescent="0.3">
      <c r="B4" s="322" t="s">
        <v>130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1" t="s">
        <v>131</v>
      </c>
      <c r="Z4" s="322" t="s">
        <v>132</v>
      </c>
      <c r="AA4" s="322"/>
      <c r="AB4" s="322"/>
      <c r="AC4" s="322"/>
      <c r="AD4" s="322"/>
      <c r="AE4" s="322"/>
      <c r="AF4" s="322"/>
      <c r="AG4" s="322"/>
      <c r="AH4" s="322"/>
      <c r="AI4" s="322"/>
      <c r="AK4" s="322" t="s">
        <v>130</v>
      </c>
      <c r="AL4" s="322"/>
      <c r="AM4" s="322"/>
      <c r="AN4" s="322"/>
      <c r="AO4" s="322"/>
      <c r="AP4" s="322"/>
      <c r="AQ4" s="322"/>
      <c r="AR4" s="322"/>
      <c r="AS4" s="322"/>
      <c r="AT4" s="322"/>
    </row>
    <row r="5" spans="1:46" ht="10.5" customHeight="1" thickBot="1" x14ac:dyDescent="0.3">
      <c r="B5" s="135"/>
      <c r="C5" s="136"/>
      <c r="D5" s="135"/>
      <c r="E5" s="135"/>
      <c r="F5" s="135"/>
      <c r="G5" s="135"/>
      <c r="H5" s="135"/>
      <c r="I5" s="135"/>
      <c r="J5" s="135"/>
      <c r="K5" s="4"/>
      <c r="L5" s="4"/>
      <c r="N5" s="1" t="s">
        <v>133</v>
      </c>
      <c r="Z5" s="135"/>
      <c r="AA5" s="136"/>
      <c r="AB5" s="135"/>
      <c r="AC5" s="135"/>
      <c r="AD5" s="135"/>
      <c r="AE5" s="135"/>
      <c r="AF5" s="135"/>
      <c r="AG5" s="4"/>
      <c r="AH5" s="4"/>
      <c r="AK5" s="135"/>
      <c r="AL5" s="136"/>
      <c r="AM5" s="135"/>
      <c r="AN5" s="135"/>
      <c r="AO5" s="135"/>
      <c r="AP5" s="135"/>
      <c r="AQ5" s="135"/>
      <c r="AR5" s="4"/>
      <c r="AS5" s="4"/>
    </row>
    <row r="6" spans="1:46" ht="22.5" thickTop="1" thickBot="1" x14ac:dyDescent="0.3">
      <c r="B6" s="137" t="s">
        <v>122</v>
      </c>
      <c r="C6" s="332" t="s">
        <v>134</v>
      </c>
      <c r="D6" s="333"/>
      <c r="E6" s="333"/>
      <c r="F6" s="333"/>
      <c r="G6" s="333"/>
      <c r="H6" s="333"/>
      <c r="I6" s="333"/>
      <c r="J6" s="333"/>
      <c r="K6" s="333"/>
      <c r="L6" s="333"/>
      <c r="M6" s="334"/>
      <c r="Z6" s="137" t="s">
        <v>122</v>
      </c>
      <c r="AA6" s="332" t="s">
        <v>135</v>
      </c>
      <c r="AB6" s="333"/>
      <c r="AC6" s="333"/>
      <c r="AD6" s="333"/>
      <c r="AE6" s="333"/>
      <c r="AF6" s="333"/>
      <c r="AG6" s="333"/>
      <c r="AH6" s="333"/>
      <c r="AI6" s="334"/>
      <c r="AK6" s="137" t="s">
        <v>122</v>
      </c>
      <c r="AL6" s="332" t="s">
        <v>134</v>
      </c>
      <c r="AM6" s="333"/>
      <c r="AN6" s="333"/>
      <c r="AO6" s="333"/>
      <c r="AP6" s="333"/>
      <c r="AQ6" s="333"/>
      <c r="AR6" s="333"/>
      <c r="AS6" s="333"/>
      <c r="AT6" s="334"/>
    </row>
    <row r="7" spans="1:46" ht="22.5" thickTop="1" thickBot="1" x14ac:dyDescent="0.3">
      <c r="B7" s="13"/>
      <c r="C7" s="335">
        <f>2019</f>
        <v>2019</v>
      </c>
      <c r="D7" s="336"/>
      <c r="E7" s="337">
        <v>2020</v>
      </c>
      <c r="F7" s="336"/>
      <c r="G7" s="337">
        <v>2021</v>
      </c>
      <c r="H7" s="336"/>
      <c r="I7" s="337">
        <v>2022</v>
      </c>
      <c r="J7" s="336"/>
      <c r="K7" s="337">
        <v>2023</v>
      </c>
      <c r="L7" s="338"/>
      <c r="M7" s="339"/>
      <c r="Z7" s="13"/>
      <c r="AA7" s="335">
        <v>2020</v>
      </c>
      <c r="AB7" s="336"/>
      <c r="AC7" s="337">
        <v>2021</v>
      </c>
      <c r="AD7" s="336"/>
      <c r="AE7" s="337">
        <v>2022</v>
      </c>
      <c r="AF7" s="336"/>
      <c r="AG7" s="337">
        <v>2023</v>
      </c>
      <c r="AH7" s="338"/>
      <c r="AI7" s="339"/>
      <c r="AK7" s="13"/>
      <c r="AL7" s="335">
        <v>2020</v>
      </c>
      <c r="AM7" s="336"/>
      <c r="AN7" s="337">
        <v>2021</v>
      </c>
      <c r="AO7" s="336"/>
      <c r="AP7" s="337">
        <v>2022</v>
      </c>
      <c r="AQ7" s="336"/>
      <c r="AR7" s="337">
        <v>2023</v>
      </c>
      <c r="AS7" s="338"/>
      <c r="AT7" s="339"/>
    </row>
    <row r="8" spans="1:46" ht="16.5" thickTop="1" thickBot="1" x14ac:dyDescent="0.3">
      <c r="B8" s="16"/>
      <c r="C8" s="138" t="s">
        <v>136</v>
      </c>
      <c r="D8" s="139" t="str">
        <f>CONCATENATE("var ",RIGHT(2019,2),"/",RIGHT(2018,2))</f>
        <v>var 19/18</v>
      </c>
      <c r="E8" s="140" t="s">
        <v>136</v>
      </c>
      <c r="F8" s="139" t="str">
        <f>CONCATENATE("var ",RIGHT(E7,2),"/",RIGHT(E7-1,2))</f>
        <v>var 20/19</v>
      </c>
      <c r="G8" s="140" t="s">
        <v>136</v>
      </c>
      <c r="H8" s="139" t="str">
        <f>CONCATENATE("var ",RIGHT(G7,2),"/",RIGHT(G7-1,2))</f>
        <v>var 21/20</v>
      </c>
      <c r="I8" s="140" t="s">
        <v>136</v>
      </c>
      <c r="J8" s="139" t="str">
        <f>CONCATENATE("var ",RIGHT(I7,2),"/",RIGHT(I7-1,2))</f>
        <v>var 22/21</v>
      </c>
      <c r="K8" s="140" t="s">
        <v>136</v>
      </c>
      <c r="L8" s="139" t="str">
        <f>CONCATENATE("var ",RIGHT(K7,2),"/",RIGHT(K7-1,2))</f>
        <v>var 23/22</v>
      </c>
      <c r="M8" s="139" t="str">
        <f>CONCATENATE("var ",RIGHT(K7,2),"/",RIGHT(2019,2))</f>
        <v>var 23/19</v>
      </c>
      <c r="Z8" s="16"/>
      <c r="AA8" s="138" t="s">
        <v>136</v>
      </c>
      <c r="AB8" s="139" t="s">
        <v>525</v>
      </c>
      <c r="AC8" s="140" t="s">
        <v>136</v>
      </c>
      <c r="AD8" s="139" t="s">
        <v>526</v>
      </c>
      <c r="AE8" s="140" t="s">
        <v>136</v>
      </c>
      <c r="AF8" s="139" t="s">
        <v>137</v>
      </c>
      <c r="AG8" s="140" t="s">
        <v>136</v>
      </c>
      <c r="AH8" s="139" t="s">
        <v>137</v>
      </c>
      <c r="AI8" s="139" t="s">
        <v>138</v>
      </c>
      <c r="AJ8" s="141"/>
      <c r="AK8" s="16"/>
      <c r="AL8" s="138" t="s">
        <v>136</v>
      </c>
      <c r="AM8" s="139" t="s">
        <v>525</v>
      </c>
      <c r="AN8" s="140" t="s">
        <v>136</v>
      </c>
      <c r="AO8" s="139" t="s">
        <v>526</v>
      </c>
      <c r="AP8" s="140" t="s">
        <v>136</v>
      </c>
      <c r="AQ8" s="139" t="s">
        <v>137</v>
      </c>
      <c r="AR8" s="140" t="s">
        <v>136</v>
      </c>
      <c r="AS8" s="139" t="s">
        <v>137</v>
      </c>
      <c r="AT8" s="139" t="s">
        <v>138</v>
      </c>
    </row>
    <row r="9" spans="1:46" x14ac:dyDescent="0.25">
      <c r="A9" s="1" t="s">
        <v>139</v>
      </c>
      <c r="B9" s="142" t="s">
        <v>140</v>
      </c>
      <c r="C9" s="143">
        <v>373317</v>
      </c>
      <c r="D9" s="144">
        <v>2.0449053674324036E-2</v>
      </c>
      <c r="E9" s="143">
        <v>386253</v>
      </c>
      <c r="F9" s="144">
        <f t="shared" ref="F9:L21" si="0">IFERROR(E9/C9-1,"-")</f>
        <v>3.4651516003825211E-2</v>
      </c>
      <c r="G9" s="143">
        <v>46362</v>
      </c>
      <c r="H9" s="144">
        <f t="shared" si="0"/>
        <v>-0.87996986431173352</v>
      </c>
      <c r="I9" s="143">
        <v>273717</v>
      </c>
      <c r="J9" s="144">
        <f t="shared" si="0"/>
        <v>4.9039083732367024</v>
      </c>
      <c r="K9" s="143">
        <v>403637</v>
      </c>
      <c r="L9" s="144">
        <f t="shared" si="0"/>
        <v>0.47465082548763871</v>
      </c>
      <c r="M9" s="144">
        <f>K9/C9-1</f>
        <v>8.1217838994741776E-2</v>
      </c>
      <c r="Z9" s="142" t="s">
        <v>140</v>
      </c>
      <c r="AA9" s="143">
        <v>484978</v>
      </c>
      <c r="AB9" s="144">
        <v>3.9402648560951326E-2</v>
      </c>
      <c r="AC9" s="143">
        <v>58605</v>
      </c>
      <c r="AD9" s="144">
        <f t="shared" ref="AD9:AD21" si="1">IFERROR(AC9/AA9-1,"-")</f>
        <v>-0.87915946702737036</v>
      </c>
      <c r="AE9" s="143">
        <v>348878</v>
      </c>
      <c r="AF9" s="144">
        <f t="shared" ref="AF9:AF21" si="2">IFERROR(AE9/AC9-1,"-")</f>
        <v>4.9530415493558566</v>
      </c>
      <c r="AG9" s="143">
        <v>496191</v>
      </c>
      <c r="AH9" s="144">
        <f t="shared" ref="AH9:AH19" si="3">IFERROR(AG9/AE9-1,"-")</f>
        <v>0.42224789181318401</v>
      </c>
      <c r="AI9" s="144">
        <f>AG9/AA9-1</f>
        <v>2.3120636400001615E-2</v>
      </c>
      <c r="AJ9" s="141">
        <f>AA9-AL9</f>
        <v>98725</v>
      </c>
      <c r="AK9" s="142" t="s">
        <v>140</v>
      </c>
      <c r="AL9" s="143">
        <v>386253</v>
      </c>
      <c r="AM9" s="144">
        <v>3.4651516003825211E-2</v>
      </c>
      <c r="AN9" s="143">
        <v>46362</v>
      </c>
      <c r="AO9" s="144">
        <f t="shared" ref="AO9:AO21" si="4">IFERROR(AN9/AL9-1,"-")</f>
        <v>-0.87996986431173352</v>
      </c>
      <c r="AP9" s="143">
        <v>273717</v>
      </c>
      <c r="AQ9" s="144">
        <f t="shared" ref="AQ9:AQ21" si="5">IFERROR(AP9/AN9-1,"-")</f>
        <v>4.9039083732367024</v>
      </c>
      <c r="AR9" s="143">
        <v>403637</v>
      </c>
      <c r="AS9" s="144">
        <f t="shared" ref="AS9:AS19" si="6">IFERROR(AR9/AP9-1,"-")</f>
        <v>0.47465082548763871</v>
      </c>
      <c r="AT9" s="144">
        <f>AR9/AL9-1</f>
        <v>4.5006770173953381E-2</v>
      </c>
    </row>
    <row r="10" spans="1:46" x14ac:dyDescent="0.25">
      <c r="A10" s="1" t="s">
        <v>141</v>
      </c>
      <c r="B10" s="142" t="s">
        <v>142</v>
      </c>
      <c r="C10" s="143">
        <v>364413</v>
      </c>
      <c r="D10" s="144">
        <v>-5.5994433301952418E-3</v>
      </c>
      <c r="E10" s="143">
        <v>404607</v>
      </c>
      <c r="F10" s="144">
        <f t="shared" si="0"/>
        <v>0.11029793119345355</v>
      </c>
      <c r="G10" s="143">
        <v>56791</v>
      </c>
      <c r="H10" s="144">
        <f t="shared" si="0"/>
        <v>-0.85963910658985143</v>
      </c>
      <c r="I10" s="143">
        <v>349079</v>
      </c>
      <c r="J10" s="144">
        <f t="shared" si="0"/>
        <v>5.1467309961085386</v>
      </c>
      <c r="K10" s="143">
        <v>411122</v>
      </c>
      <c r="L10" s="144">
        <f>IFERROR(K10/I10-1,"-")</f>
        <v>0.17773340705112606</v>
      </c>
      <c r="M10" s="144">
        <f>IFERROR(K10/C10-1,"-")</f>
        <v>0.12817599811203229</v>
      </c>
      <c r="Z10" s="142" t="s">
        <v>142</v>
      </c>
      <c r="AA10" s="143">
        <v>486791</v>
      </c>
      <c r="AB10" s="144">
        <v>0.10361174275486351</v>
      </c>
      <c r="AC10" s="143">
        <v>62524</v>
      </c>
      <c r="AD10" s="144">
        <f t="shared" si="1"/>
        <v>-0.87155884147406182</v>
      </c>
      <c r="AE10" s="143">
        <v>401172</v>
      </c>
      <c r="AF10" s="144">
        <f t="shared" si="2"/>
        <v>5.4162881453521852</v>
      </c>
      <c r="AG10" s="143">
        <v>491339</v>
      </c>
      <c r="AH10" s="144">
        <f t="shared" si="3"/>
        <v>0.22475895625816356</v>
      </c>
      <c r="AI10" s="144">
        <f t="shared" ref="AI10:AI19" si="7">AG10/AA10-1</f>
        <v>9.3428185812802766E-3</v>
      </c>
      <c r="AJ10" s="141">
        <f t="shared" ref="AJ10:AJ20" si="8">AA10-AL10</f>
        <v>82184</v>
      </c>
      <c r="AK10" s="142" t="s">
        <v>142</v>
      </c>
      <c r="AL10" s="143">
        <v>404607</v>
      </c>
      <c r="AM10" s="144">
        <v>0.11029793119345355</v>
      </c>
      <c r="AN10" s="143">
        <v>56791</v>
      </c>
      <c r="AO10" s="144">
        <f t="shared" si="4"/>
        <v>-0.85963910658985143</v>
      </c>
      <c r="AP10" s="143">
        <v>349079</v>
      </c>
      <c r="AQ10" s="144">
        <f t="shared" si="5"/>
        <v>5.1467309961085386</v>
      </c>
      <c r="AR10" s="143">
        <v>411122</v>
      </c>
      <c r="AS10" s="144">
        <f t="shared" si="6"/>
        <v>0.17773340705112606</v>
      </c>
      <c r="AT10" s="144">
        <f t="shared" ref="AT10:AT19" si="9">AR10/AL10-1</f>
        <v>1.6102044700165852E-2</v>
      </c>
    </row>
    <row r="11" spans="1:46" x14ac:dyDescent="0.25">
      <c r="A11" s="1" t="s">
        <v>143</v>
      </c>
      <c r="B11" s="142" t="s">
        <v>144</v>
      </c>
      <c r="C11" s="143">
        <v>430515</v>
      </c>
      <c r="D11" s="144">
        <v>-1.563946908118119E-2</v>
      </c>
      <c r="E11" s="143">
        <v>156456</v>
      </c>
      <c r="F11" s="144">
        <f t="shared" si="0"/>
        <v>-0.63658409114664993</v>
      </c>
      <c r="G11" s="143">
        <v>74197</v>
      </c>
      <c r="H11" s="144">
        <f t="shared" si="0"/>
        <v>-0.52576443217262359</v>
      </c>
      <c r="I11" s="143">
        <v>393667</v>
      </c>
      <c r="J11" s="144">
        <f t="shared" si="0"/>
        <v>4.3056996913621841</v>
      </c>
      <c r="K11" s="143">
        <v>440377</v>
      </c>
      <c r="L11" s="144">
        <f t="shared" si="0"/>
        <v>0.11865358285048022</v>
      </c>
      <c r="M11" s="144">
        <f t="shared" ref="M11:M15" si="10">IFERROR(K11/C11-1,"-")</f>
        <v>2.290744805639755E-2</v>
      </c>
      <c r="Z11" s="142" t="s">
        <v>144</v>
      </c>
      <c r="AA11" s="143">
        <v>226262</v>
      </c>
      <c r="AB11" s="144">
        <v>-0.55696579271993896</v>
      </c>
      <c r="AC11" s="143">
        <v>81593</v>
      </c>
      <c r="AD11" s="144">
        <f t="shared" si="1"/>
        <v>-0.63938708223210261</v>
      </c>
      <c r="AE11" s="143">
        <v>468438</v>
      </c>
      <c r="AF11" s="144">
        <f t="shared" si="2"/>
        <v>4.741154265684556</v>
      </c>
      <c r="AG11" s="143">
        <v>523722</v>
      </c>
      <c r="AH11" s="144">
        <f t="shared" si="3"/>
        <v>0.11801775261614122</v>
      </c>
      <c r="AI11" s="144">
        <f t="shared" si="7"/>
        <v>1.3146706031061335</v>
      </c>
      <c r="AJ11" s="141">
        <f t="shared" si="8"/>
        <v>69806</v>
      </c>
      <c r="AK11" s="142" t="s">
        <v>144</v>
      </c>
      <c r="AL11" s="143">
        <v>156456</v>
      </c>
      <c r="AM11" s="144">
        <v>-0.63658409114664993</v>
      </c>
      <c r="AN11" s="143">
        <v>74197</v>
      </c>
      <c r="AO11" s="144">
        <f t="shared" si="4"/>
        <v>-0.52576443217262359</v>
      </c>
      <c r="AP11" s="143">
        <v>393667</v>
      </c>
      <c r="AQ11" s="144">
        <f t="shared" si="5"/>
        <v>4.3056996913621841</v>
      </c>
      <c r="AR11" s="143">
        <v>440377</v>
      </c>
      <c r="AS11" s="144">
        <f t="shared" si="6"/>
        <v>0.11865358285048022</v>
      </c>
      <c r="AT11" s="144">
        <f t="shared" si="9"/>
        <v>1.8147018970189701</v>
      </c>
    </row>
    <row r="12" spans="1:46" x14ac:dyDescent="0.25">
      <c r="A12" s="1" t="s">
        <v>145</v>
      </c>
      <c r="B12" s="142" t="s">
        <v>146</v>
      </c>
      <c r="C12" s="143">
        <v>402943</v>
      </c>
      <c r="D12" s="144">
        <v>2.8795016149004926E-2</v>
      </c>
      <c r="E12" s="143">
        <v>0</v>
      </c>
      <c r="F12" s="144">
        <f t="shared" si="0"/>
        <v>-1</v>
      </c>
      <c r="G12" s="143">
        <v>86160</v>
      </c>
      <c r="H12" s="144" t="str">
        <f t="shared" si="0"/>
        <v>-</v>
      </c>
      <c r="I12" s="143">
        <v>425687</v>
      </c>
      <c r="J12" s="144">
        <f t="shared" si="0"/>
        <v>3.9406569173630457</v>
      </c>
      <c r="K12" s="143">
        <v>445687</v>
      </c>
      <c r="L12" s="144">
        <f t="shared" si="0"/>
        <v>4.6982877090444353E-2</v>
      </c>
      <c r="M12" s="144">
        <f t="shared" si="10"/>
        <v>0.10607951993209963</v>
      </c>
      <c r="Z12" s="142" t="s">
        <v>146</v>
      </c>
      <c r="AA12" s="143">
        <v>0</v>
      </c>
      <c r="AB12" s="144">
        <v>-1</v>
      </c>
      <c r="AC12" s="143">
        <v>98256</v>
      </c>
      <c r="AD12" s="144" t="str">
        <f t="shared" si="1"/>
        <v>-</v>
      </c>
      <c r="AE12" s="143">
        <v>492922</v>
      </c>
      <c r="AF12" s="144">
        <f t="shared" si="2"/>
        <v>4.016711447646963</v>
      </c>
      <c r="AG12" s="143">
        <v>515139</v>
      </c>
      <c r="AH12" s="144">
        <f t="shared" si="3"/>
        <v>4.50720397953428E-2</v>
      </c>
      <c r="AI12" s="144" t="e">
        <f t="shared" si="7"/>
        <v>#DIV/0!</v>
      </c>
      <c r="AJ12" s="141">
        <f t="shared" si="8"/>
        <v>0</v>
      </c>
      <c r="AK12" s="142" t="s">
        <v>146</v>
      </c>
      <c r="AL12" s="143">
        <v>0</v>
      </c>
      <c r="AM12" s="144">
        <v>-1</v>
      </c>
      <c r="AN12" s="143">
        <v>86160</v>
      </c>
      <c r="AO12" s="144" t="str">
        <f t="shared" si="4"/>
        <v>-</v>
      </c>
      <c r="AP12" s="143">
        <v>425687</v>
      </c>
      <c r="AQ12" s="144">
        <f t="shared" si="5"/>
        <v>3.9406569173630457</v>
      </c>
      <c r="AR12" s="143">
        <v>445687</v>
      </c>
      <c r="AS12" s="144">
        <f t="shared" si="6"/>
        <v>4.6982877090444353E-2</v>
      </c>
      <c r="AT12" s="144" t="e">
        <f t="shared" si="9"/>
        <v>#DIV/0!</v>
      </c>
    </row>
    <row r="13" spans="1:46" x14ac:dyDescent="0.25">
      <c r="A13" s="1" t="s">
        <v>147</v>
      </c>
      <c r="B13" s="142" t="s">
        <v>148</v>
      </c>
      <c r="C13" s="143">
        <v>387465</v>
      </c>
      <c r="D13" s="144">
        <v>1.9609855452313418E-2</v>
      </c>
      <c r="E13" s="143">
        <v>1066</v>
      </c>
      <c r="F13" s="144">
        <f t="shared" si="0"/>
        <v>-0.99724878376111392</v>
      </c>
      <c r="G13" s="143">
        <v>114793</v>
      </c>
      <c r="H13" s="144">
        <f t="shared" si="0"/>
        <v>106.68574108818011</v>
      </c>
      <c r="I13" s="143">
        <v>379380</v>
      </c>
      <c r="J13" s="144">
        <f t="shared" si="0"/>
        <v>2.3049053513715991</v>
      </c>
      <c r="K13" s="143">
        <v>391272</v>
      </c>
      <c r="L13" s="144">
        <f t="shared" si="0"/>
        <v>3.1345880120196012E-2</v>
      </c>
      <c r="M13" s="144">
        <f t="shared" si="10"/>
        <v>9.8254035848399646E-3</v>
      </c>
      <c r="Z13" s="142" t="s">
        <v>148</v>
      </c>
      <c r="AA13" s="143">
        <v>1121</v>
      </c>
      <c r="AB13" s="144">
        <v>-0.99752267383271753</v>
      </c>
      <c r="AC13" s="143">
        <v>126630</v>
      </c>
      <c r="AD13" s="144">
        <f t="shared" si="1"/>
        <v>111.96164139161463</v>
      </c>
      <c r="AE13" s="143">
        <v>442696</v>
      </c>
      <c r="AF13" s="144">
        <f t="shared" si="2"/>
        <v>2.4959804153834004</v>
      </c>
      <c r="AG13" s="143">
        <v>458991</v>
      </c>
      <c r="AH13" s="144">
        <f t="shared" si="3"/>
        <v>3.6808554854798725E-2</v>
      </c>
      <c r="AI13" s="144">
        <f t="shared" si="7"/>
        <v>408.44781445138267</v>
      </c>
      <c r="AJ13" s="141">
        <f t="shared" si="8"/>
        <v>55</v>
      </c>
      <c r="AK13" s="142" t="s">
        <v>148</v>
      </c>
      <c r="AL13" s="143">
        <v>1066</v>
      </c>
      <c r="AM13" s="144">
        <v>-0.99724878376111392</v>
      </c>
      <c r="AN13" s="143">
        <v>114793</v>
      </c>
      <c r="AO13" s="144">
        <f t="shared" si="4"/>
        <v>106.68574108818011</v>
      </c>
      <c r="AP13" s="143">
        <v>379380</v>
      </c>
      <c r="AQ13" s="144">
        <f t="shared" si="5"/>
        <v>2.3049053513715991</v>
      </c>
      <c r="AR13" s="143">
        <v>391272</v>
      </c>
      <c r="AS13" s="144">
        <f t="shared" si="6"/>
        <v>3.1345880120196012E-2</v>
      </c>
      <c r="AT13" s="144">
        <f t="shared" si="9"/>
        <v>366.04690431519703</v>
      </c>
    </row>
    <row r="14" spans="1:46" x14ac:dyDescent="0.25">
      <c r="A14" s="1" t="s">
        <v>149</v>
      </c>
      <c r="B14" s="142" t="s">
        <v>150</v>
      </c>
      <c r="C14" s="143">
        <v>406415</v>
      </c>
      <c r="D14" s="144">
        <v>-2.1278696499225758E-2</v>
      </c>
      <c r="E14" s="143">
        <v>4661</v>
      </c>
      <c r="F14" s="144">
        <f t="shared" si="0"/>
        <v>-0.98853142723570731</v>
      </c>
      <c r="G14" s="143">
        <v>142483</v>
      </c>
      <c r="H14" s="144">
        <f t="shared" si="0"/>
        <v>29.56919116069513</v>
      </c>
      <c r="I14" s="143">
        <v>381871</v>
      </c>
      <c r="J14" s="144">
        <f t="shared" si="0"/>
        <v>1.6801162243916816</v>
      </c>
      <c r="K14" s="143">
        <v>433518</v>
      </c>
      <c r="L14" s="144">
        <f t="shared" si="0"/>
        <v>0.13524724317897929</v>
      </c>
      <c r="M14" s="144">
        <f t="shared" si="10"/>
        <v>6.6687991338902464E-2</v>
      </c>
      <c r="Z14" s="142" t="s">
        <v>150</v>
      </c>
      <c r="AA14" s="143">
        <v>4801</v>
      </c>
      <c r="AB14" s="144">
        <v>-0.99001007108018579</v>
      </c>
      <c r="AC14" s="143">
        <v>154087</v>
      </c>
      <c r="AD14" s="144">
        <f t="shared" si="1"/>
        <v>31.094771922516145</v>
      </c>
      <c r="AE14" s="143">
        <v>447309</v>
      </c>
      <c r="AF14" s="144">
        <f t="shared" si="2"/>
        <v>1.9029639099988969</v>
      </c>
      <c r="AG14" s="143">
        <v>502850</v>
      </c>
      <c r="AH14" s="144">
        <f t="shared" si="3"/>
        <v>0.12416696288248175</v>
      </c>
      <c r="AI14" s="144">
        <f t="shared" si="7"/>
        <v>103.73859612580712</v>
      </c>
      <c r="AJ14" s="141">
        <f t="shared" si="8"/>
        <v>140</v>
      </c>
      <c r="AK14" s="142" t="s">
        <v>150</v>
      </c>
      <c r="AL14" s="143">
        <v>4661</v>
      </c>
      <c r="AM14" s="144">
        <v>-0.98853142723570731</v>
      </c>
      <c r="AN14" s="143">
        <v>142483</v>
      </c>
      <c r="AO14" s="144">
        <f t="shared" si="4"/>
        <v>29.56919116069513</v>
      </c>
      <c r="AP14" s="143">
        <v>381871</v>
      </c>
      <c r="AQ14" s="144">
        <f t="shared" si="5"/>
        <v>1.6801162243916816</v>
      </c>
      <c r="AR14" s="143">
        <v>433518</v>
      </c>
      <c r="AS14" s="144">
        <f t="shared" si="6"/>
        <v>0.13524724317897929</v>
      </c>
      <c r="AT14" s="144">
        <f t="shared" si="9"/>
        <v>92.009654580562113</v>
      </c>
    </row>
    <row r="15" spans="1:46" x14ac:dyDescent="0.25">
      <c r="A15" s="1" t="s">
        <v>151</v>
      </c>
      <c r="B15" s="142" t="s">
        <v>152</v>
      </c>
      <c r="C15" s="143">
        <v>426749</v>
      </c>
      <c r="D15" s="144">
        <v>-3.4118773498984512E-3</v>
      </c>
      <c r="E15" s="143">
        <v>96087</v>
      </c>
      <c r="F15" s="144">
        <f t="shared" si="0"/>
        <v>-0.77483954268199806</v>
      </c>
      <c r="G15" s="143">
        <v>224964</v>
      </c>
      <c r="H15" s="144">
        <f t="shared" si="0"/>
        <v>1.3412532392519281</v>
      </c>
      <c r="I15" s="143">
        <v>455417</v>
      </c>
      <c r="J15" s="144">
        <f t="shared" si="0"/>
        <v>1.0243994594690706</v>
      </c>
      <c r="K15" s="143">
        <v>453884</v>
      </c>
      <c r="L15" s="144">
        <f t="shared" si="0"/>
        <v>-3.366145752134897E-3</v>
      </c>
      <c r="M15" s="144">
        <f t="shared" si="10"/>
        <v>6.3585386257495546E-2</v>
      </c>
      <c r="Z15" s="142" t="s">
        <v>152</v>
      </c>
      <c r="AA15" s="143">
        <v>96401</v>
      </c>
      <c r="AB15" s="144">
        <v>-0.80960346976301412</v>
      </c>
      <c r="AC15" s="143">
        <v>246325</v>
      </c>
      <c r="AD15" s="144">
        <f t="shared" si="1"/>
        <v>1.5552120828622109</v>
      </c>
      <c r="AE15" s="143">
        <v>525893</v>
      </c>
      <c r="AF15" s="144">
        <f t="shared" si="2"/>
        <v>1.1349558510098445</v>
      </c>
      <c r="AG15" s="143">
        <v>533489</v>
      </c>
      <c r="AH15" s="144">
        <f t="shared" si="3"/>
        <v>1.4444002867503469E-2</v>
      </c>
      <c r="AI15" s="144">
        <f t="shared" si="7"/>
        <v>4.5340608499911825</v>
      </c>
      <c r="AJ15" s="141">
        <f t="shared" si="8"/>
        <v>314</v>
      </c>
      <c r="AK15" s="142" t="s">
        <v>152</v>
      </c>
      <c r="AL15" s="143">
        <v>96087</v>
      </c>
      <c r="AM15" s="144">
        <v>-0.77483954268199806</v>
      </c>
      <c r="AN15" s="143">
        <v>224964</v>
      </c>
      <c r="AO15" s="144">
        <f t="shared" si="4"/>
        <v>1.3412532392519281</v>
      </c>
      <c r="AP15" s="143">
        <v>455417</v>
      </c>
      <c r="AQ15" s="144">
        <f t="shared" si="5"/>
        <v>1.0243994594690706</v>
      </c>
      <c r="AR15" s="143">
        <v>453884</v>
      </c>
      <c r="AS15" s="144">
        <f t="shared" si="6"/>
        <v>-3.366145752134897E-3</v>
      </c>
      <c r="AT15" s="144">
        <f t="shared" si="9"/>
        <v>3.7236775005984164</v>
      </c>
    </row>
    <row r="16" spans="1:46" x14ac:dyDescent="0.25">
      <c r="A16" s="1" t="s">
        <v>153</v>
      </c>
      <c r="B16" s="142" t="s">
        <v>154</v>
      </c>
      <c r="C16" s="143">
        <v>446971</v>
      </c>
      <c r="D16" s="144">
        <v>-1.5538757692290739E-2</v>
      </c>
      <c r="E16" s="143">
        <v>152176</v>
      </c>
      <c r="F16" s="144">
        <f t="shared" si="0"/>
        <v>-0.65953943320707609</v>
      </c>
      <c r="G16" s="143">
        <v>286184</v>
      </c>
      <c r="H16" s="144">
        <f t="shared" si="0"/>
        <v>0.88061192303648417</v>
      </c>
      <c r="I16" s="143">
        <v>442299</v>
      </c>
      <c r="J16" s="144">
        <f t="shared" si="0"/>
        <v>0.54550568864786286</v>
      </c>
      <c r="K16" s="143">
        <v>447853</v>
      </c>
      <c r="L16" s="144">
        <f>IFERROR(K16/I16-1,"-")</f>
        <v>1.255711633985146E-2</v>
      </c>
      <c r="M16" s="144">
        <f>IFERROR(K16/C16-1,"-")</f>
        <v>1.9732823829734514E-3</v>
      </c>
      <c r="Z16" s="142" t="s">
        <v>154</v>
      </c>
      <c r="AA16" s="143">
        <v>169949</v>
      </c>
      <c r="AB16" s="144">
        <v>-0.68224685236497984</v>
      </c>
      <c r="AC16" s="143">
        <v>323520</v>
      </c>
      <c r="AD16" s="144">
        <f t="shared" si="1"/>
        <v>0.90362991250316282</v>
      </c>
      <c r="AE16" s="143">
        <v>524175</v>
      </c>
      <c r="AF16" s="144">
        <f t="shared" si="2"/>
        <v>0.62022440652818989</v>
      </c>
      <c r="AG16" s="143">
        <v>536478</v>
      </c>
      <c r="AH16" s="144">
        <f t="shared" si="3"/>
        <v>2.3471168979825485E-2</v>
      </c>
      <c r="AI16" s="144">
        <f t="shared" si="7"/>
        <v>2.1566999511618192</v>
      </c>
      <c r="AJ16" s="141">
        <f t="shared" si="8"/>
        <v>17773</v>
      </c>
      <c r="AK16" s="142" t="s">
        <v>154</v>
      </c>
      <c r="AL16" s="143">
        <v>152176</v>
      </c>
      <c r="AM16" s="144">
        <v>-0.65953943320707609</v>
      </c>
      <c r="AN16" s="143">
        <v>286184</v>
      </c>
      <c r="AO16" s="144">
        <f t="shared" si="4"/>
        <v>0.88061192303648417</v>
      </c>
      <c r="AP16" s="143">
        <v>442299</v>
      </c>
      <c r="AQ16" s="144">
        <f t="shared" si="5"/>
        <v>0.54550568864786286</v>
      </c>
      <c r="AR16" s="143">
        <v>447853</v>
      </c>
      <c r="AS16" s="144">
        <f t="shared" si="6"/>
        <v>1.255711633985146E-2</v>
      </c>
      <c r="AT16" s="144">
        <f t="shared" si="9"/>
        <v>1.94299363894438</v>
      </c>
    </row>
    <row r="17" spans="1:46" x14ac:dyDescent="0.25">
      <c r="A17" s="1" t="s">
        <v>155</v>
      </c>
      <c r="B17" s="142" t="s">
        <v>156</v>
      </c>
      <c r="C17" s="143">
        <v>382041</v>
      </c>
      <c r="D17" s="144">
        <v>-4.2877972522021413E-2</v>
      </c>
      <c r="E17" s="143">
        <v>109886</v>
      </c>
      <c r="F17" s="144">
        <f t="shared" si="0"/>
        <v>-0.71237118529163101</v>
      </c>
      <c r="G17" s="143">
        <v>280035</v>
      </c>
      <c r="H17" s="144">
        <f t="shared" si="0"/>
        <v>1.5484138106765193</v>
      </c>
      <c r="I17" s="143">
        <v>390968</v>
      </c>
      <c r="J17" s="144">
        <f t="shared" si="0"/>
        <v>0.39613976824325525</v>
      </c>
      <c r="K17" s="143"/>
      <c r="L17" s="144"/>
      <c r="M17" s="144"/>
      <c r="Z17" s="142" t="s">
        <v>156</v>
      </c>
      <c r="AA17" s="143">
        <v>123422</v>
      </c>
      <c r="AB17" s="144">
        <v>-0.73254889213933583</v>
      </c>
      <c r="AC17" s="143">
        <v>325738</v>
      </c>
      <c r="AD17" s="144">
        <f t="shared" si="1"/>
        <v>1.6392215326278947</v>
      </c>
      <c r="AE17" s="143">
        <v>465229</v>
      </c>
      <c r="AF17" s="144">
        <f t="shared" si="2"/>
        <v>0.42823066390780329</v>
      </c>
      <c r="AG17" s="143" t="s">
        <v>527</v>
      </c>
      <c r="AH17" s="144" t="str">
        <f t="shared" si="3"/>
        <v>-</v>
      </c>
      <c r="AI17" s="144" t="e">
        <f t="shared" si="7"/>
        <v>#VALUE!</v>
      </c>
      <c r="AJ17" s="141">
        <f t="shared" si="8"/>
        <v>13536</v>
      </c>
      <c r="AK17" s="142" t="s">
        <v>156</v>
      </c>
      <c r="AL17" s="143">
        <v>109886</v>
      </c>
      <c r="AM17" s="144">
        <v>-0.71237118529163101</v>
      </c>
      <c r="AN17" s="143">
        <v>280035</v>
      </c>
      <c r="AO17" s="144">
        <f t="shared" si="4"/>
        <v>1.5484138106765193</v>
      </c>
      <c r="AP17" s="143">
        <v>390968</v>
      </c>
      <c r="AQ17" s="144">
        <f t="shared" si="5"/>
        <v>0.39613976824325525</v>
      </c>
      <c r="AR17" s="143" t="s">
        <v>527</v>
      </c>
      <c r="AS17" s="144" t="str">
        <f t="shared" si="6"/>
        <v>-</v>
      </c>
      <c r="AT17" s="144" t="e">
        <f t="shared" si="9"/>
        <v>#VALUE!</v>
      </c>
    </row>
    <row r="18" spans="1:46" x14ac:dyDescent="0.25">
      <c r="A18" s="1" t="s">
        <v>157</v>
      </c>
      <c r="B18" s="142" t="s">
        <v>158</v>
      </c>
      <c r="C18" s="143">
        <v>420241</v>
      </c>
      <c r="D18" s="144">
        <v>-4.713522240034107E-2</v>
      </c>
      <c r="E18" s="143">
        <v>96220</v>
      </c>
      <c r="F18" s="144">
        <f t="shared" si="0"/>
        <v>-0.7710361435462032</v>
      </c>
      <c r="G18" s="143">
        <v>366988</v>
      </c>
      <c r="H18" s="144">
        <f t="shared" si="0"/>
        <v>2.8140511328206195</v>
      </c>
      <c r="I18" s="143">
        <v>432738</v>
      </c>
      <c r="J18" s="144">
        <f t="shared" si="0"/>
        <v>0.17916117148244637</v>
      </c>
      <c r="K18" s="143"/>
      <c r="L18" s="144"/>
      <c r="M18" s="144"/>
      <c r="Z18" s="142" t="s">
        <v>158</v>
      </c>
      <c r="AA18" s="143">
        <v>104248</v>
      </c>
      <c r="AB18" s="144">
        <v>-0.78632012626314385</v>
      </c>
      <c r="AC18" s="143">
        <v>412044</v>
      </c>
      <c r="AD18" s="144">
        <f t="shared" si="1"/>
        <v>2.9525362596884355</v>
      </c>
      <c r="AE18" s="143">
        <v>499612</v>
      </c>
      <c r="AF18" s="144">
        <f t="shared" si="2"/>
        <v>0.21252099290367044</v>
      </c>
      <c r="AG18" s="143" t="s">
        <v>527</v>
      </c>
      <c r="AH18" s="144" t="str">
        <f t="shared" si="3"/>
        <v>-</v>
      </c>
      <c r="AI18" s="144" t="e">
        <f t="shared" si="7"/>
        <v>#VALUE!</v>
      </c>
      <c r="AJ18" s="141">
        <f t="shared" si="8"/>
        <v>8028</v>
      </c>
      <c r="AK18" s="142" t="s">
        <v>158</v>
      </c>
      <c r="AL18" s="143">
        <v>96220</v>
      </c>
      <c r="AM18" s="144">
        <v>-0.7710361435462032</v>
      </c>
      <c r="AN18" s="143">
        <v>366988</v>
      </c>
      <c r="AO18" s="144">
        <f t="shared" si="4"/>
        <v>2.8140511328206195</v>
      </c>
      <c r="AP18" s="143">
        <v>432738</v>
      </c>
      <c r="AQ18" s="144">
        <f t="shared" si="5"/>
        <v>0.17916117148244637</v>
      </c>
      <c r="AR18" s="143" t="s">
        <v>527</v>
      </c>
      <c r="AS18" s="144" t="str">
        <f t="shared" si="6"/>
        <v>-</v>
      </c>
      <c r="AT18" s="144" t="e">
        <f t="shared" si="9"/>
        <v>#VALUE!</v>
      </c>
    </row>
    <row r="19" spans="1:46" x14ac:dyDescent="0.25">
      <c r="A19" s="1" t="s">
        <v>159</v>
      </c>
      <c r="B19" s="142" t="s">
        <v>160</v>
      </c>
      <c r="C19" s="143">
        <v>393250</v>
      </c>
      <c r="D19" s="144">
        <v>6.1327404420588039E-3</v>
      </c>
      <c r="E19" s="143">
        <v>71141</v>
      </c>
      <c r="F19" s="144">
        <f t="shared" si="0"/>
        <v>-0.81909472345835987</v>
      </c>
      <c r="G19" s="143">
        <v>342567</v>
      </c>
      <c r="H19" s="144">
        <f t="shared" si="0"/>
        <v>3.8153244964225976</v>
      </c>
      <c r="I19" s="143">
        <v>409402</v>
      </c>
      <c r="J19" s="144">
        <f t="shared" si="0"/>
        <v>0.19510052048212456</v>
      </c>
      <c r="K19" s="143"/>
      <c r="L19" s="144"/>
      <c r="M19" s="144"/>
      <c r="Z19" s="142" t="s">
        <v>160</v>
      </c>
      <c r="AA19" s="143">
        <v>83016</v>
      </c>
      <c r="AB19" s="144">
        <v>-0.82400454531963518</v>
      </c>
      <c r="AC19" s="143">
        <v>411047</v>
      </c>
      <c r="AD19" s="144">
        <f t="shared" si="1"/>
        <v>3.9514190035655776</v>
      </c>
      <c r="AE19" s="143">
        <v>487953</v>
      </c>
      <c r="AF19" s="144">
        <f t="shared" si="2"/>
        <v>0.18709782579607692</v>
      </c>
      <c r="AG19" s="143" t="s">
        <v>527</v>
      </c>
      <c r="AH19" s="144" t="str">
        <f t="shared" si="3"/>
        <v>-</v>
      </c>
      <c r="AI19" s="144" t="e">
        <f t="shared" si="7"/>
        <v>#VALUE!</v>
      </c>
      <c r="AJ19" s="141">
        <f t="shared" si="8"/>
        <v>11875</v>
      </c>
      <c r="AK19" s="142" t="s">
        <v>160</v>
      </c>
      <c r="AL19" s="143">
        <v>71141</v>
      </c>
      <c r="AM19" s="144">
        <v>-0.81909472345835987</v>
      </c>
      <c r="AN19" s="143">
        <v>342567</v>
      </c>
      <c r="AO19" s="144">
        <f t="shared" si="4"/>
        <v>3.8153244964225976</v>
      </c>
      <c r="AP19" s="143">
        <v>409402</v>
      </c>
      <c r="AQ19" s="144">
        <f t="shared" si="5"/>
        <v>0.19510052048212456</v>
      </c>
      <c r="AR19" s="143" t="s">
        <v>527</v>
      </c>
      <c r="AS19" s="144" t="str">
        <f t="shared" si="6"/>
        <v>-</v>
      </c>
      <c r="AT19" s="144" t="e">
        <f t="shared" si="9"/>
        <v>#VALUE!</v>
      </c>
    </row>
    <row r="20" spans="1:46" x14ac:dyDescent="0.25">
      <c r="A20" s="1" t="s">
        <v>161</v>
      </c>
      <c r="B20" s="142" t="s">
        <v>162</v>
      </c>
      <c r="C20" s="143">
        <v>397253</v>
      </c>
      <c r="D20" s="144">
        <v>-1.3273819725432623E-2</v>
      </c>
      <c r="E20" s="143">
        <v>86477</v>
      </c>
      <c r="F20" s="144">
        <f t="shared" si="0"/>
        <v>-0.78231253130876288</v>
      </c>
      <c r="G20" s="143">
        <v>313914</v>
      </c>
      <c r="H20" s="144">
        <f t="shared" si="0"/>
        <v>2.630028793783318</v>
      </c>
      <c r="I20" s="143">
        <v>423458</v>
      </c>
      <c r="J20" s="144">
        <f t="shared" si="0"/>
        <v>0.34896181756786882</v>
      </c>
      <c r="K20" s="143"/>
      <c r="L20" s="144"/>
      <c r="M20" s="144"/>
      <c r="Z20" s="142" t="s">
        <v>162</v>
      </c>
      <c r="AA20" s="143">
        <v>94228</v>
      </c>
      <c r="AB20" s="144">
        <v>-0.79878237584056</v>
      </c>
      <c r="AC20" s="143">
        <v>370663</v>
      </c>
      <c r="AD20" s="144">
        <f t="shared" si="1"/>
        <v>2.9336821326994098</v>
      </c>
      <c r="AE20" s="143">
        <v>494720</v>
      </c>
      <c r="AF20" s="144">
        <f t="shared" si="2"/>
        <v>0.33468946185618753</v>
      </c>
      <c r="AG20" s="143"/>
      <c r="AH20" s="144"/>
      <c r="AI20" s="144"/>
      <c r="AJ20" s="141">
        <f t="shared" si="8"/>
        <v>7751</v>
      </c>
      <c r="AK20" s="142" t="s">
        <v>162</v>
      </c>
      <c r="AL20" s="143">
        <v>86477</v>
      </c>
      <c r="AM20" s="144">
        <v>-0.78231253130876288</v>
      </c>
      <c r="AN20" s="143">
        <v>313914</v>
      </c>
      <c r="AO20" s="144">
        <f t="shared" si="4"/>
        <v>2.630028793783318</v>
      </c>
      <c r="AP20" s="143">
        <v>423458</v>
      </c>
      <c r="AQ20" s="144">
        <f t="shared" si="5"/>
        <v>0.34896181756786882</v>
      </c>
      <c r="AR20" s="143"/>
      <c r="AS20" s="144"/>
      <c r="AT20" s="144"/>
    </row>
    <row r="21" spans="1:46" ht="15.75" x14ac:dyDescent="0.25">
      <c r="A21" s="1" t="s">
        <v>0</v>
      </c>
      <c r="B21" s="145" t="s">
        <v>122</v>
      </c>
      <c r="C21" s="146">
        <v>4831573</v>
      </c>
      <c r="D21" s="147">
        <v>-8.3906350308755595E-3</v>
      </c>
      <c r="E21" s="146">
        <v>1565303</v>
      </c>
      <c r="F21" s="147">
        <f t="shared" si="0"/>
        <v>-0.67602621340917335</v>
      </c>
      <c r="G21" s="146">
        <v>2335438</v>
      </c>
      <c r="H21" s="147">
        <f t="shared" si="0"/>
        <v>0.49200378457078275</v>
      </c>
      <c r="I21" s="146">
        <v>4757683</v>
      </c>
      <c r="J21" s="147">
        <f t="shared" si="0"/>
        <v>1.0371694731352319</v>
      </c>
      <c r="K21" s="146">
        <v>3427350</v>
      </c>
      <c r="L21" s="147">
        <v>0.1051985462012559</v>
      </c>
      <c r="M21" s="147">
        <v>5.8219926713326098E-2</v>
      </c>
      <c r="Z21" s="145" t="s">
        <v>122</v>
      </c>
      <c r="AA21" s="146">
        <v>1664028</v>
      </c>
      <c r="AB21" s="147">
        <v>-0.66211593492511134</v>
      </c>
      <c r="AC21" s="146">
        <v>2347681</v>
      </c>
      <c r="AD21" s="147">
        <f t="shared" si="1"/>
        <v>0.41084224544298542</v>
      </c>
      <c r="AE21" s="146">
        <v>4832844</v>
      </c>
      <c r="AF21" s="147">
        <f t="shared" si="2"/>
        <v>1.0585607669866564</v>
      </c>
      <c r="AG21" s="146">
        <v>4058199</v>
      </c>
      <c r="AH21" s="147">
        <v>0.11138378571117546</v>
      </c>
      <c r="AI21" s="147">
        <v>1.7601106710657599</v>
      </c>
      <c r="AJ21" s="141">
        <f>AA21-AL21</f>
        <v>98725</v>
      </c>
      <c r="AK21" s="145" t="s">
        <v>122</v>
      </c>
      <c r="AL21" s="146">
        <v>1565303</v>
      </c>
      <c r="AM21" s="147">
        <v>-0.67602621340917335</v>
      </c>
      <c r="AN21" s="146">
        <v>2335438</v>
      </c>
      <c r="AO21" s="147">
        <f t="shared" si="4"/>
        <v>0.49200378457078275</v>
      </c>
      <c r="AP21" s="146">
        <v>4757683</v>
      </c>
      <c r="AQ21" s="147">
        <f t="shared" si="5"/>
        <v>1.0371694731352319</v>
      </c>
      <c r="AR21" s="146">
        <v>3427350</v>
      </c>
      <c r="AS21" s="147">
        <v>0.1051985462012559</v>
      </c>
      <c r="AT21" s="147">
        <v>1.8530199632733044</v>
      </c>
    </row>
    <row r="22" spans="1:46" ht="6" customHeight="1" x14ac:dyDescent="0.25"/>
    <row r="23" spans="1:46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Z23" s="49" t="s">
        <v>108</v>
      </c>
      <c r="AA23" s="49"/>
      <c r="AB23" s="49"/>
      <c r="AC23" s="49"/>
      <c r="AD23" s="49"/>
      <c r="AE23" s="49"/>
      <c r="AF23" s="49"/>
      <c r="AG23" s="49">
        <v>499612</v>
      </c>
      <c r="AH23" s="148">
        <f>AG23/AE19-1</f>
        <v>2.3893694679610444E-2</v>
      </c>
      <c r="AI23" s="49" t="e">
        <f>AG18/AE19-1</f>
        <v>#VALUE!</v>
      </c>
      <c r="AK23" s="49" t="s">
        <v>108</v>
      </c>
      <c r="AL23" s="49"/>
      <c r="AM23" s="49"/>
      <c r="AN23" s="49"/>
      <c r="AO23" s="49"/>
      <c r="AP23" s="49"/>
      <c r="AQ23" s="49"/>
      <c r="AR23" s="149" t="e">
        <f>AR21+AR19</f>
        <v>#VALUE!</v>
      </c>
      <c r="AS23" s="49"/>
      <c r="AT23" s="49"/>
    </row>
    <row r="24" spans="1:46" x14ac:dyDescent="0.25">
      <c r="E24" s="141"/>
      <c r="G24" s="141"/>
      <c r="I24" s="141"/>
      <c r="L24" s="121"/>
      <c r="AE24" s="141"/>
      <c r="AG24" s="49">
        <v>499612</v>
      </c>
      <c r="AH24" s="148">
        <f>AG24/AE20-1</f>
        <v>9.8884217335057922E-3</v>
      </c>
      <c r="AI24" t="e">
        <f>AG18/AE20-1</f>
        <v>#VALUE!</v>
      </c>
      <c r="AJ24" s="141">
        <f>AA28-AL21</f>
        <v>3359546</v>
      </c>
      <c r="AP24" s="141">
        <f>SUM(AP9:AP17)</f>
        <v>3492085</v>
      </c>
      <c r="AS24" s="121">
        <f>AR21/AP24-1</f>
        <v>-1.8537635825015664E-2</v>
      </c>
    </row>
    <row r="25" spans="1:46" x14ac:dyDescent="0.25">
      <c r="AG25" s="141">
        <f>SUM(AG9:AG18,AG23:AG24)</f>
        <v>5057423</v>
      </c>
    </row>
    <row r="26" spans="1:46" ht="48.75" customHeight="1" thickBot="1" x14ac:dyDescent="0.3">
      <c r="B26" s="322" t="s">
        <v>163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1" t="s">
        <v>164</v>
      </c>
    </row>
    <row r="27" spans="1:46" ht="10.5" customHeight="1" thickBot="1" x14ac:dyDescent="0.3">
      <c r="B27" s="135"/>
      <c r="C27" s="136"/>
      <c r="D27" s="135"/>
      <c r="E27" s="135"/>
      <c r="F27" s="135"/>
      <c r="G27" s="135"/>
      <c r="H27" s="135"/>
      <c r="I27" s="135"/>
      <c r="J27" s="135"/>
      <c r="K27" s="4"/>
      <c r="L27" s="4"/>
      <c r="N27" s="1" t="s">
        <v>165</v>
      </c>
    </row>
    <row r="28" spans="1:46" ht="22.5" thickTop="1" thickBot="1" x14ac:dyDescent="0.3">
      <c r="B28" s="150" t="s">
        <v>166</v>
      </c>
      <c r="C28" s="332" t="s">
        <v>167</v>
      </c>
      <c r="D28" s="333"/>
      <c r="E28" s="333"/>
      <c r="F28" s="333"/>
      <c r="G28" s="333"/>
      <c r="H28" s="333"/>
      <c r="I28" s="333"/>
      <c r="J28" s="333"/>
      <c r="K28" s="333"/>
      <c r="L28" s="333"/>
      <c r="M28" s="334"/>
      <c r="AA28" s="141">
        <v>4924849</v>
      </c>
    </row>
    <row r="29" spans="1:46" ht="22.5" thickTop="1" thickBot="1" x14ac:dyDescent="0.3">
      <c r="B29" s="13"/>
      <c r="C29" s="335">
        <f>2019</f>
        <v>2019</v>
      </c>
      <c r="D29" s="336"/>
      <c r="E29" s="337">
        <v>2020</v>
      </c>
      <c r="F29" s="336"/>
      <c r="G29" s="337">
        <v>2021</v>
      </c>
      <c r="H29" s="336"/>
      <c r="I29" s="337">
        <v>2022</v>
      </c>
      <c r="J29" s="336"/>
      <c r="K29" s="337">
        <v>2023</v>
      </c>
      <c r="L29" s="338"/>
      <c r="M29" s="339"/>
      <c r="AA29" s="141">
        <f>AA21-AL21</f>
        <v>98725</v>
      </c>
    </row>
    <row r="30" spans="1:46" ht="16.5" thickTop="1" thickBot="1" x14ac:dyDescent="0.3">
      <c r="B30" s="16"/>
      <c r="C30" s="138" t="s">
        <v>136</v>
      </c>
      <c r="D30" s="139" t="str">
        <f>CONCATENATE("var ",RIGHT(2019,2),"/",RIGHT(2018,2))</f>
        <v>var 19/18</v>
      </c>
      <c r="E30" s="140" t="s">
        <v>136</v>
      </c>
      <c r="F30" s="139" t="str">
        <f>CONCATENATE("var ",RIGHT(E29,2),"/",RIGHT(E29-1,2))</f>
        <v>var 20/19</v>
      </c>
      <c r="G30" s="140" t="s">
        <v>136</v>
      </c>
      <c r="H30" s="139" t="str">
        <f>CONCATENATE("var ",RIGHT(G29,2),"/",RIGHT(G29-1,2))</f>
        <v>var 21/20</v>
      </c>
      <c r="I30" s="140" t="s">
        <v>136</v>
      </c>
      <c r="J30" s="139" t="str">
        <f>CONCATENATE("var ",RIGHT(I29,2),"/",RIGHT(I29-1,2))</f>
        <v>var 22/21</v>
      </c>
      <c r="K30" s="140" t="s">
        <v>136</v>
      </c>
      <c r="L30" s="139" t="str">
        <f>CONCATENATE("var ",RIGHT(K29,2),"/",RIGHT(K29-1,2))</f>
        <v>var 23/22</v>
      </c>
      <c r="M30" s="139" t="str">
        <f>CONCATENATE("var ",RIGHT(K29,2),"/",RIGHT(2019,2))</f>
        <v>var 23/19</v>
      </c>
      <c r="AA30" s="141">
        <f>AA28-AL21</f>
        <v>3359546</v>
      </c>
    </row>
    <row r="31" spans="1:46" x14ac:dyDescent="0.25">
      <c r="B31" s="142" t="s">
        <v>140</v>
      </c>
      <c r="C31" s="143">
        <v>48072</v>
      </c>
      <c r="D31" s="144">
        <v>-5.568978725911955E-2</v>
      </c>
      <c r="E31" s="143">
        <v>56329</v>
      </c>
      <c r="F31" s="144">
        <f t="shared" ref="F31:J43" si="11">IFERROR(E31/C31-1,"-")</f>
        <v>0.17176318855050754</v>
      </c>
      <c r="G31" s="143">
        <v>19622</v>
      </c>
      <c r="H31" s="144">
        <f t="shared" si="11"/>
        <v>-0.65165367750181968</v>
      </c>
      <c r="I31" s="143">
        <v>41772</v>
      </c>
      <c r="J31" s="144">
        <f t="shared" si="11"/>
        <v>1.1288349811436142</v>
      </c>
      <c r="K31" s="143">
        <v>60988</v>
      </c>
      <c r="L31" s="144">
        <f t="shared" ref="L31:L37" si="12">IFERROR(K31/I31-1,"-")</f>
        <v>0.46002106674327292</v>
      </c>
      <c r="M31" s="144">
        <f>K31/C31-1</f>
        <v>0.26868031286403737</v>
      </c>
    </row>
    <row r="32" spans="1:46" x14ac:dyDescent="0.25">
      <c r="B32" s="142" t="s">
        <v>142</v>
      </c>
      <c r="C32" s="143">
        <v>50062</v>
      </c>
      <c r="D32" s="144">
        <v>1.3811259619278982E-2</v>
      </c>
      <c r="E32" s="143">
        <v>61359</v>
      </c>
      <c r="F32" s="144">
        <f t="shared" si="11"/>
        <v>0.22566018137509491</v>
      </c>
      <c r="G32" s="143">
        <v>26605</v>
      </c>
      <c r="H32" s="144">
        <f t="shared" si="11"/>
        <v>-0.56640427647125935</v>
      </c>
      <c r="I32" s="143">
        <v>57069</v>
      </c>
      <c r="J32" s="144">
        <f t="shared" si="11"/>
        <v>1.1450479233226836</v>
      </c>
      <c r="K32" s="143">
        <v>55517</v>
      </c>
      <c r="L32" s="144">
        <f>IFERROR(K32/I32-1,"-")</f>
        <v>-2.7195149731027324E-2</v>
      </c>
      <c r="M32" s="144">
        <f>IFERROR(K32/C32-1,"-")</f>
        <v>0.10896488354440503</v>
      </c>
    </row>
    <row r="33" spans="2:14" x14ac:dyDescent="0.25">
      <c r="B33" s="142" t="s">
        <v>144</v>
      </c>
      <c r="C33" s="143">
        <v>68079</v>
      </c>
      <c r="D33" s="144">
        <v>-0.16884591436838448</v>
      </c>
      <c r="E33" s="143">
        <v>22582</v>
      </c>
      <c r="F33" s="144">
        <f t="shared" si="11"/>
        <v>-0.66829712539843422</v>
      </c>
      <c r="G33" s="143">
        <v>37583</v>
      </c>
      <c r="H33" s="144">
        <f t="shared" si="11"/>
        <v>0.66429014259144448</v>
      </c>
      <c r="I33" s="143">
        <v>61733</v>
      </c>
      <c r="J33" s="144">
        <f t="shared" si="11"/>
        <v>0.64257776122182908</v>
      </c>
      <c r="K33" s="143">
        <v>71069</v>
      </c>
      <c r="L33" s="144">
        <f t="shared" si="12"/>
        <v>0.1512319180989099</v>
      </c>
      <c r="M33" s="144">
        <f t="shared" ref="M33:M37" si="13">IFERROR(K33/C33-1,"-")</f>
        <v>4.3919564035899361E-2</v>
      </c>
    </row>
    <row r="34" spans="2:14" x14ac:dyDescent="0.25">
      <c r="B34" s="142" t="s">
        <v>146</v>
      </c>
      <c r="C34" s="143">
        <v>90935</v>
      </c>
      <c r="D34" s="144">
        <v>0.16356587163476299</v>
      </c>
      <c r="E34" s="143">
        <v>0</v>
      </c>
      <c r="F34" s="144">
        <f t="shared" si="11"/>
        <v>-1</v>
      </c>
      <c r="G34" s="143">
        <v>46938</v>
      </c>
      <c r="H34" s="144" t="str">
        <f t="shared" si="11"/>
        <v>-</v>
      </c>
      <c r="I34" s="143">
        <v>90297</v>
      </c>
      <c r="J34" s="144">
        <f t="shared" si="11"/>
        <v>0.92375047935574583</v>
      </c>
      <c r="K34" s="143">
        <v>94971</v>
      </c>
      <c r="L34" s="144">
        <f t="shared" si="12"/>
        <v>5.1762517027143851E-2</v>
      </c>
      <c r="M34" s="144">
        <f t="shared" si="13"/>
        <v>4.4383350745037742E-2</v>
      </c>
    </row>
    <row r="35" spans="2:14" x14ac:dyDescent="0.25">
      <c r="B35" s="142" t="s">
        <v>148</v>
      </c>
      <c r="C35" s="143">
        <v>97560</v>
      </c>
      <c r="D35" s="144">
        <v>6.5577351566254549E-2</v>
      </c>
      <c r="E35" s="143">
        <v>607</v>
      </c>
      <c r="F35" s="144">
        <f t="shared" si="11"/>
        <v>-0.99377818778187776</v>
      </c>
      <c r="G35" s="143">
        <v>63699</v>
      </c>
      <c r="H35" s="144">
        <f t="shared" si="11"/>
        <v>103.94069192751236</v>
      </c>
      <c r="I35" s="143">
        <v>94965</v>
      </c>
      <c r="J35" s="144">
        <f t="shared" si="11"/>
        <v>0.49083973060801589</v>
      </c>
      <c r="K35" s="143">
        <v>86334</v>
      </c>
      <c r="L35" s="144">
        <f t="shared" si="12"/>
        <v>-9.0886115937450662E-2</v>
      </c>
      <c r="M35" s="144">
        <f t="shared" si="13"/>
        <v>-0.11506765067650682</v>
      </c>
    </row>
    <row r="36" spans="2:14" x14ac:dyDescent="0.25">
      <c r="B36" s="142" t="s">
        <v>150</v>
      </c>
      <c r="C36" s="143">
        <v>111970</v>
      </c>
      <c r="D36" s="144">
        <v>-2.7176840605397157E-2</v>
      </c>
      <c r="E36" s="143">
        <v>3723</v>
      </c>
      <c r="F36" s="144">
        <f t="shared" si="11"/>
        <v>-0.96675002232740914</v>
      </c>
      <c r="G36" s="143">
        <v>78711</v>
      </c>
      <c r="H36" s="144">
        <f t="shared" si="11"/>
        <v>20.141821112006447</v>
      </c>
      <c r="I36" s="143">
        <v>101392</v>
      </c>
      <c r="J36" s="144">
        <f t="shared" si="11"/>
        <v>0.28815540394608119</v>
      </c>
      <c r="K36" s="143">
        <v>122586</v>
      </c>
      <c r="L36" s="144">
        <f t="shared" si="12"/>
        <v>0.20903029824838248</v>
      </c>
      <c r="M36" s="144">
        <f t="shared" si="13"/>
        <v>9.4811110118781849E-2</v>
      </c>
    </row>
    <row r="37" spans="2:14" x14ac:dyDescent="0.25">
      <c r="B37" s="142" t="s">
        <v>152</v>
      </c>
      <c r="C37" s="143">
        <v>121911</v>
      </c>
      <c r="D37" s="144">
        <v>4.7588358124307284E-2</v>
      </c>
      <c r="E37" s="143">
        <v>45962</v>
      </c>
      <c r="F37" s="144">
        <f t="shared" si="11"/>
        <v>-0.62298726119874337</v>
      </c>
      <c r="G37" s="143">
        <v>111387</v>
      </c>
      <c r="H37" s="144">
        <f t="shared" si="11"/>
        <v>1.4234585092032548</v>
      </c>
      <c r="I37" s="143">
        <v>135433</v>
      </c>
      <c r="J37" s="144">
        <f t="shared" si="11"/>
        <v>0.21587797498810457</v>
      </c>
      <c r="K37" s="143">
        <v>123126</v>
      </c>
      <c r="L37" s="144">
        <f t="shared" si="12"/>
        <v>-9.0871501037413371E-2</v>
      </c>
      <c r="M37" s="144">
        <f t="shared" si="13"/>
        <v>9.9662868814134331E-3</v>
      </c>
    </row>
    <row r="38" spans="2:14" x14ac:dyDescent="0.25">
      <c r="B38" s="142" t="s">
        <v>154</v>
      </c>
      <c r="C38" s="143">
        <v>140178</v>
      </c>
      <c r="D38" s="144">
        <v>2.0372713430978351E-3</v>
      </c>
      <c r="E38" s="143">
        <v>91869</v>
      </c>
      <c r="F38" s="144">
        <f t="shared" si="11"/>
        <v>-0.34462611822111888</v>
      </c>
      <c r="G38" s="143">
        <v>124590</v>
      </c>
      <c r="H38" s="144">
        <f t="shared" si="11"/>
        <v>0.35617019887013024</v>
      </c>
      <c r="I38" s="143">
        <v>123326</v>
      </c>
      <c r="J38" s="144">
        <f t="shared" si="11"/>
        <v>-1.0145276506942746E-2</v>
      </c>
      <c r="K38" s="143">
        <v>117887</v>
      </c>
      <c r="L38" s="144">
        <f>IFERROR(K38/I38-1,"-")</f>
        <v>-4.4102622318083817E-2</v>
      </c>
      <c r="M38" s="144">
        <f>IFERROR(K38/C38-1,"-")</f>
        <v>-0.15901924695743985</v>
      </c>
    </row>
    <row r="39" spans="2:14" x14ac:dyDescent="0.25">
      <c r="B39" s="142" t="s">
        <v>156</v>
      </c>
      <c r="C39" s="143">
        <v>95274</v>
      </c>
      <c r="D39" s="144">
        <v>-3.7062491788035334E-2</v>
      </c>
      <c r="E39" s="143">
        <v>73204</v>
      </c>
      <c r="F39" s="144">
        <f t="shared" si="11"/>
        <v>-0.23164766882885157</v>
      </c>
      <c r="G39" s="143">
        <v>97380</v>
      </c>
      <c r="H39" s="144">
        <f t="shared" si="11"/>
        <v>0.33025517731271514</v>
      </c>
      <c r="I39" s="143">
        <v>96096</v>
      </c>
      <c r="J39" s="144">
        <f t="shared" si="11"/>
        <v>-1.3185459026494151E-2</v>
      </c>
      <c r="K39" s="143"/>
      <c r="L39" s="144"/>
      <c r="M39" s="144"/>
    </row>
    <row r="40" spans="2:14" x14ac:dyDescent="0.25">
      <c r="B40" s="142" t="s">
        <v>158</v>
      </c>
      <c r="C40" s="143">
        <v>86172</v>
      </c>
      <c r="D40" s="144">
        <v>4.0184445276004066E-2</v>
      </c>
      <c r="E40" s="143">
        <v>52542</v>
      </c>
      <c r="F40" s="144">
        <f t="shared" si="11"/>
        <v>-0.3902659796685698</v>
      </c>
      <c r="G40" s="143">
        <v>80120</v>
      </c>
      <c r="H40" s="144">
        <f t="shared" si="11"/>
        <v>0.52487533782497819</v>
      </c>
      <c r="I40" s="143">
        <v>81068</v>
      </c>
      <c r="J40" s="144">
        <f t="shared" si="11"/>
        <v>1.1832251622566181E-2</v>
      </c>
      <c r="K40" s="143"/>
      <c r="L40" s="144"/>
      <c r="M40" s="144"/>
    </row>
    <row r="41" spans="2:14" x14ac:dyDescent="0.25">
      <c r="B41" s="142" t="s">
        <v>160</v>
      </c>
      <c r="C41" s="143">
        <v>67229</v>
      </c>
      <c r="D41" s="144">
        <v>0.12018461743535047</v>
      </c>
      <c r="E41" s="143">
        <v>23265</v>
      </c>
      <c r="F41" s="144">
        <f t="shared" si="11"/>
        <v>-0.65394398250754882</v>
      </c>
      <c r="G41" s="143">
        <v>52993</v>
      </c>
      <c r="H41" s="144">
        <f t="shared" si="11"/>
        <v>1.2777992692886309</v>
      </c>
      <c r="I41" s="143">
        <v>64837</v>
      </c>
      <c r="J41" s="144">
        <f t="shared" si="11"/>
        <v>0.22350121714188664</v>
      </c>
      <c r="K41" s="143"/>
      <c r="L41" s="144"/>
      <c r="M41" s="144"/>
    </row>
    <row r="42" spans="2:14" x14ac:dyDescent="0.25">
      <c r="B42" s="142" t="s">
        <v>162</v>
      </c>
      <c r="C42" s="143">
        <v>70115</v>
      </c>
      <c r="D42" s="144">
        <v>0.10200392927308455</v>
      </c>
      <c r="E42" s="143">
        <v>25233</v>
      </c>
      <c r="F42" s="144">
        <f t="shared" si="11"/>
        <v>-0.64011980318048922</v>
      </c>
      <c r="G42" s="143">
        <v>60673</v>
      </c>
      <c r="H42" s="144">
        <f t="shared" si="11"/>
        <v>1.4045099671065668</v>
      </c>
      <c r="I42" s="143">
        <v>68793</v>
      </c>
      <c r="J42" s="144">
        <f t="shared" si="11"/>
        <v>0.13383218235458938</v>
      </c>
      <c r="K42" s="143"/>
      <c r="L42" s="144"/>
      <c r="M42" s="144"/>
    </row>
    <row r="43" spans="2:14" ht="15.75" x14ac:dyDescent="0.25">
      <c r="B43" s="145" t="s">
        <v>122</v>
      </c>
      <c r="C43" s="146">
        <v>1047557</v>
      </c>
      <c r="D43" s="147">
        <v>1.8337832570067158E-2</v>
      </c>
      <c r="E43" s="146">
        <v>456683</v>
      </c>
      <c r="F43" s="147">
        <f t="shared" si="11"/>
        <v>-0.5640494980225419</v>
      </c>
      <c r="G43" s="146">
        <v>800301</v>
      </c>
      <c r="H43" s="147">
        <f t="shared" si="11"/>
        <v>0.75242126376501872</v>
      </c>
      <c r="I43" s="146">
        <v>1016781</v>
      </c>
      <c r="J43" s="147">
        <f t="shared" si="11"/>
        <v>0.27049822504282761</v>
      </c>
      <c r="K43" s="146">
        <v>732478</v>
      </c>
      <c r="L43" s="147">
        <v>3.7523353829461481E-2</v>
      </c>
      <c r="M43" s="147">
        <v>5.0921625155913031E-3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1"/>
      <c r="G47" s="141"/>
      <c r="I47" s="151"/>
    </row>
    <row r="48" spans="2:14" ht="48.75" customHeight="1" thickBot="1" x14ac:dyDescent="0.3">
      <c r="B48" s="322" t="s">
        <v>168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1" t="s">
        <v>169</v>
      </c>
    </row>
    <row r="49" spans="1:14" ht="10.5" customHeight="1" thickBot="1" x14ac:dyDescent="0.3">
      <c r="B49" s="135"/>
      <c r="C49" s="136"/>
      <c r="D49" s="135"/>
      <c r="E49" s="135"/>
      <c r="F49" s="135"/>
      <c r="G49" s="135"/>
      <c r="H49" s="135"/>
      <c r="I49" s="135"/>
      <c r="J49" s="135"/>
      <c r="K49" s="4"/>
      <c r="L49" s="4"/>
      <c r="N49" s="1" t="s">
        <v>170</v>
      </c>
    </row>
    <row r="50" spans="1:14" ht="22.5" thickTop="1" thickBot="1" x14ac:dyDescent="0.3">
      <c r="B50" s="13"/>
      <c r="C50" s="332" t="s">
        <v>171</v>
      </c>
      <c r="D50" s="333"/>
      <c r="E50" s="333"/>
      <c r="F50" s="333"/>
      <c r="G50" s="333"/>
      <c r="H50" s="333"/>
      <c r="I50" s="333"/>
      <c r="J50" s="333"/>
      <c r="K50" s="333"/>
      <c r="L50" s="333"/>
      <c r="M50" s="334"/>
    </row>
    <row r="51" spans="1:14" ht="22.5" thickTop="1" thickBot="1" x14ac:dyDescent="0.3">
      <c r="B51" s="13"/>
      <c r="C51" s="335">
        <f>2019</f>
        <v>2019</v>
      </c>
      <c r="D51" s="336"/>
      <c r="E51" s="337">
        <v>2020</v>
      </c>
      <c r="F51" s="336"/>
      <c r="G51" s="337">
        <v>2021</v>
      </c>
      <c r="H51" s="336"/>
      <c r="I51" s="337">
        <v>2022</v>
      </c>
      <c r="J51" s="336"/>
      <c r="K51" s="337">
        <v>2023</v>
      </c>
      <c r="L51" s="338"/>
      <c r="M51" s="339"/>
    </row>
    <row r="52" spans="1:14" ht="16.5" thickTop="1" thickBot="1" x14ac:dyDescent="0.3">
      <c r="B52" s="16"/>
      <c r="C52" s="138" t="s">
        <v>136</v>
      </c>
      <c r="D52" s="139" t="str">
        <f>CONCATENATE("var ",RIGHT(2019,2),"/",RIGHT(2018,2))</f>
        <v>var 19/18</v>
      </c>
      <c r="E52" s="140" t="s">
        <v>136</v>
      </c>
      <c r="F52" s="139" t="str">
        <f>CONCATENATE("var ",RIGHT(E51,2),"/",RIGHT(E51-1,2))</f>
        <v>var 20/19</v>
      </c>
      <c r="G52" s="140" t="s">
        <v>136</v>
      </c>
      <c r="H52" s="139" t="str">
        <f>CONCATENATE("var ",RIGHT(G51,2),"/",RIGHT(G51-1,2))</f>
        <v>var 21/20</v>
      </c>
      <c r="I52" s="140" t="s">
        <v>136</v>
      </c>
      <c r="J52" s="139" t="str">
        <f>CONCATENATE("var ",RIGHT(I51,2),"/",RIGHT(I51-1,2))</f>
        <v>var 22/21</v>
      </c>
      <c r="K52" s="140" t="s">
        <v>136</v>
      </c>
      <c r="L52" s="139" t="str">
        <f>CONCATENATE("var ",RIGHT(K51,2),"/",RIGHT(K51-1,2))</f>
        <v>var 23/22</v>
      </c>
      <c r="M52" s="139" t="str">
        <f>CONCATENATE("var ",RIGHT(K51,2),"/",RIGHT(2019,2))</f>
        <v>var 23/19</v>
      </c>
    </row>
    <row r="53" spans="1:14" x14ac:dyDescent="0.25">
      <c r="A53" s="1">
        <v>1</v>
      </c>
      <c r="B53" s="142" t="s">
        <v>140</v>
      </c>
      <c r="C53" s="143">
        <v>31420</v>
      </c>
      <c r="D53" s="144">
        <v>1.364648191760498E-2</v>
      </c>
      <c r="E53" s="143">
        <v>37438</v>
      </c>
      <c r="F53" s="144">
        <f>IFERROR(E53/C53-1,"-")</f>
        <v>0.19153405474220242</v>
      </c>
      <c r="G53" s="143">
        <v>5573</v>
      </c>
      <c r="H53" s="144">
        <f>IFERROR(G53/E53-1,"-")</f>
        <v>-0.8511405523799348</v>
      </c>
      <c r="I53" s="143">
        <v>24740</v>
      </c>
      <c r="J53" s="144">
        <f>IFERROR(I53/G53-1,"-")</f>
        <v>3.4392607213350077</v>
      </c>
      <c r="K53" s="143">
        <v>36662</v>
      </c>
      <c r="L53" s="144">
        <f t="shared" ref="L53:L59" si="14">IFERROR(K53/I53-1,"-")</f>
        <v>0.48189167340339534</v>
      </c>
      <c r="M53" s="144">
        <f>IFERROR(K53/C53-1,"-")</f>
        <v>0.16683640992998083</v>
      </c>
    </row>
    <row r="54" spans="1:14" x14ac:dyDescent="0.25">
      <c r="A54" s="1">
        <v>2</v>
      </c>
      <c r="B54" s="142" t="s">
        <v>142</v>
      </c>
      <c r="C54" s="143">
        <v>32389</v>
      </c>
      <c r="D54" s="144">
        <v>0.11371294959081224</v>
      </c>
      <c r="E54" s="143">
        <v>37512</v>
      </c>
      <c r="F54" s="144">
        <f t="shared" ref="F54:J65" si="15">IFERROR(E54/C54-1,"-")</f>
        <v>0.15817098397604124</v>
      </c>
      <c r="G54" s="143">
        <v>6916</v>
      </c>
      <c r="H54" s="144">
        <f t="shared" si="15"/>
        <v>-0.81563233098741739</v>
      </c>
      <c r="I54" s="143">
        <v>32744</v>
      </c>
      <c r="J54" s="144">
        <f t="shared" si="15"/>
        <v>3.7345286292654718</v>
      </c>
      <c r="K54" s="143">
        <v>34842</v>
      </c>
      <c r="L54" s="144">
        <f t="shared" si="14"/>
        <v>6.4072807231859263E-2</v>
      </c>
      <c r="M54" s="144">
        <f>IFERROR(K54/C54-1,"-")</f>
        <v>7.5735589243261625E-2</v>
      </c>
    </row>
    <row r="55" spans="1:14" x14ac:dyDescent="0.25">
      <c r="A55" s="1">
        <v>3</v>
      </c>
      <c r="B55" s="142" t="s">
        <v>144</v>
      </c>
      <c r="C55" s="143">
        <v>43876</v>
      </c>
      <c r="D55" s="144">
        <v>-0.10224459312913059</v>
      </c>
      <c r="E55" s="143">
        <v>14101</v>
      </c>
      <c r="F55" s="144">
        <f t="shared" si="15"/>
        <v>-0.67861701157808363</v>
      </c>
      <c r="G55" s="143">
        <v>10449</v>
      </c>
      <c r="H55" s="144">
        <f t="shared" si="15"/>
        <v>-0.25898872420395713</v>
      </c>
      <c r="I55" s="143">
        <v>36814</v>
      </c>
      <c r="J55" s="144">
        <f t="shared" si="15"/>
        <v>2.5232079624844483</v>
      </c>
      <c r="K55" s="143">
        <v>46790</v>
      </c>
      <c r="L55" s="144">
        <f t="shared" si="14"/>
        <v>0.27098386483403059</v>
      </c>
      <c r="M55" s="144">
        <f t="shared" ref="M55:M59" si="16">IFERROR(K55/C55-1,"-")</f>
        <v>6.641444069650837E-2</v>
      </c>
    </row>
    <row r="56" spans="1:14" x14ac:dyDescent="0.25">
      <c r="A56" s="1">
        <v>4</v>
      </c>
      <c r="B56" s="142" t="s">
        <v>146</v>
      </c>
      <c r="C56" s="143">
        <v>59555</v>
      </c>
      <c r="D56" s="144">
        <v>0.24803537375049767</v>
      </c>
      <c r="E56" s="143">
        <v>0</v>
      </c>
      <c r="F56" s="144">
        <f t="shared" si="15"/>
        <v>-1</v>
      </c>
      <c r="G56" s="143">
        <v>14550</v>
      </c>
      <c r="H56" s="144" t="str">
        <f t="shared" si="15"/>
        <v>-</v>
      </c>
      <c r="I56" s="143">
        <v>49180</v>
      </c>
      <c r="J56" s="144">
        <f t="shared" si="15"/>
        <v>2.3800687285223368</v>
      </c>
      <c r="K56" s="143">
        <v>53112</v>
      </c>
      <c r="L56" s="144">
        <f t="shared" si="14"/>
        <v>7.9951199674664464E-2</v>
      </c>
      <c r="M56" s="144">
        <f t="shared" si="16"/>
        <v>-0.10818571068759975</v>
      </c>
    </row>
    <row r="57" spans="1:14" x14ac:dyDescent="0.25">
      <c r="A57" s="1">
        <v>5</v>
      </c>
      <c r="B57" s="142" t="s">
        <v>148</v>
      </c>
      <c r="C57" s="143">
        <v>57565</v>
      </c>
      <c r="D57" s="144">
        <v>1.5793188635962574E-2</v>
      </c>
      <c r="E57" s="143">
        <v>358</v>
      </c>
      <c r="F57" s="144">
        <f t="shared" si="15"/>
        <v>-0.9937809432815079</v>
      </c>
      <c r="G57" s="143">
        <v>21905</v>
      </c>
      <c r="H57" s="144">
        <f t="shared" si="15"/>
        <v>60.187150837988824</v>
      </c>
      <c r="I57" s="143">
        <v>53173</v>
      </c>
      <c r="J57" s="144">
        <f t="shared" si="15"/>
        <v>1.4274366582971925</v>
      </c>
      <c r="K57" s="143">
        <v>50836</v>
      </c>
      <c r="L57" s="144">
        <f t="shared" si="14"/>
        <v>-4.3950877324958171E-2</v>
      </c>
      <c r="M57" s="144">
        <f t="shared" si="16"/>
        <v>-0.11689394597411618</v>
      </c>
    </row>
    <row r="58" spans="1:14" x14ac:dyDescent="0.25">
      <c r="A58" s="1">
        <v>6</v>
      </c>
      <c r="B58" s="142" t="s">
        <v>150</v>
      </c>
      <c r="C58" s="143">
        <v>66885</v>
      </c>
      <c r="D58" s="144">
        <v>3.8120394411009784E-3</v>
      </c>
      <c r="E58" s="143">
        <v>1444</v>
      </c>
      <c r="F58" s="144">
        <f t="shared" si="15"/>
        <v>-0.97841070494131721</v>
      </c>
      <c r="G58" s="143">
        <v>35438</v>
      </c>
      <c r="H58" s="144">
        <f t="shared" si="15"/>
        <v>23.541551246537395</v>
      </c>
      <c r="I58" s="143">
        <v>61941</v>
      </c>
      <c r="J58" s="144">
        <f t="shared" si="15"/>
        <v>0.74786951859585749</v>
      </c>
      <c r="K58" s="143">
        <v>67852</v>
      </c>
      <c r="L58" s="144">
        <f t="shared" si="14"/>
        <v>9.5429521641562154E-2</v>
      </c>
      <c r="M58" s="144">
        <f t="shared" si="16"/>
        <v>1.44576511923451E-2</v>
      </c>
    </row>
    <row r="59" spans="1:14" x14ac:dyDescent="0.25">
      <c r="A59" s="1">
        <v>7</v>
      </c>
      <c r="B59" s="142" t="s">
        <v>152</v>
      </c>
      <c r="C59" s="143">
        <v>68071</v>
      </c>
      <c r="D59" s="144">
        <v>2.8822320295024406E-2</v>
      </c>
      <c r="E59" s="143">
        <v>22318</v>
      </c>
      <c r="F59" s="144">
        <f t="shared" si="15"/>
        <v>-0.67213644576985798</v>
      </c>
      <c r="G59" s="143">
        <v>60241</v>
      </c>
      <c r="H59" s="144">
        <f t="shared" si="15"/>
        <v>1.6992113988708666</v>
      </c>
      <c r="I59" s="143">
        <v>70935</v>
      </c>
      <c r="J59" s="144">
        <f t="shared" si="15"/>
        <v>0.17752029348782394</v>
      </c>
      <c r="K59" s="143">
        <v>66659</v>
      </c>
      <c r="L59" s="144">
        <f t="shared" si="14"/>
        <v>-6.0280538521181315E-2</v>
      </c>
      <c r="M59" s="144">
        <f t="shared" si="16"/>
        <v>-2.0743047700195416E-2</v>
      </c>
    </row>
    <row r="60" spans="1:14" x14ac:dyDescent="0.25">
      <c r="A60" s="1">
        <v>8</v>
      </c>
      <c r="B60" s="142" t="s">
        <v>154</v>
      </c>
      <c r="C60" s="143">
        <v>77331</v>
      </c>
      <c r="D60" s="144">
        <v>-2.7564352451492025E-2</v>
      </c>
      <c r="E60" s="143">
        <v>49820</v>
      </c>
      <c r="F60" s="144">
        <f t="shared" si="15"/>
        <v>-0.35575642368519744</v>
      </c>
      <c r="G60" s="143">
        <v>72809</v>
      </c>
      <c r="H60" s="144">
        <f t="shared" si="15"/>
        <v>0.46144118827780001</v>
      </c>
      <c r="I60" s="143">
        <v>72104</v>
      </c>
      <c r="J60" s="144">
        <f t="shared" si="15"/>
        <v>-9.6828688761004811E-3</v>
      </c>
      <c r="K60" s="143">
        <v>69764</v>
      </c>
      <c r="L60" s="144">
        <f>IFERROR(K60/I60-1,"-")</f>
        <v>-3.2453123266392936E-2</v>
      </c>
      <c r="M60" s="144">
        <f>IFERROR(K60/C60-1,"-")</f>
        <v>-9.7852090364795474E-2</v>
      </c>
    </row>
    <row r="61" spans="1:14" x14ac:dyDescent="0.25">
      <c r="A61" s="1">
        <v>9</v>
      </c>
      <c r="B61" s="142" t="s">
        <v>156</v>
      </c>
      <c r="C61" s="143">
        <v>58629</v>
      </c>
      <c r="D61" s="144">
        <v>4.8763035973024671E-2</v>
      </c>
      <c r="E61" s="143">
        <v>41218</v>
      </c>
      <c r="F61" s="144">
        <f t="shared" si="15"/>
        <v>-0.29696907673676853</v>
      </c>
      <c r="G61" s="143">
        <v>53396</v>
      </c>
      <c r="H61" s="144">
        <f t="shared" si="15"/>
        <v>0.29545344267067786</v>
      </c>
      <c r="I61" s="143">
        <v>58455</v>
      </c>
      <c r="J61" s="144">
        <f t="shared" si="15"/>
        <v>9.4744924713461742E-2</v>
      </c>
      <c r="K61" s="143"/>
      <c r="L61" s="144"/>
      <c r="M61" s="144"/>
    </row>
    <row r="62" spans="1:14" x14ac:dyDescent="0.25">
      <c r="A62" s="1">
        <v>10</v>
      </c>
      <c r="B62" s="142" t="s">
        <v>158</v>
      </c>
      <c r="C62" s="143">
        <v>50619</v>
      </c>
      <c r="D62" s="144">
        <v>6.2085606378514457E-2</v>
      </c>
      <c r="E62" s="143">
        <v>24258</v>
      </c>
      <c r="F62" s="144">
        <f t="shared" si="15"/>
        <v>-0.52077283233568417</v>
      </c>
      <c r="G62" s="143">
        <v>40278</v>
      </c>
      <c r="H62" s="144">
        <f t="shared" si="15"/>
        <v>0.66040069255503342</v>
      </c>
      <c r="I62" s="143">
        <v>48701</v>
      </c>
      <c r="J62" s="144">
        <f t="shared" si="15"/>
        <v>0.20912160484631803</v>
      </c>
      <c r="K62" s="143"/>
      <c r="L62" s="144"/>
      <c r="M62" s="144"/>
    </row>
    <row r="63" spans="1:14" x14ac:dyDescent="0.25">
      <c r="A63" s="1">
        <v>11</v>
      </c>
      <c r="B63" s="142" t="s">
        <v>160</v>
      </c>
      <c r="C63" s="143">
        <v>43208</v>
      </c>
      <c r="D63" s="144">
        <v>0.14053426248548195</v>
      </c>
      <c r="E63" s="143">
        <v>9940</v>
      </c>
      <c r="F63" s="144">
        <f t="shared" si="15"/>
        <v>-0.76995000925754487</v>
      </c>
      <c r="G63" s="143">
        <v>29208</v>
      </c>
      <c r="H63" s="144">
        <f t="shared" si="15"/>
        <v>1.9384305835010061</v>
      </c>
      <c r="I63" s="143">
        <v>41416</v>
      </c>
      <c r="J63" s="144">
        <f t="shared" si="15"/>
        <v>0.41796768008764729</v>
      </c>
      <c r="K63" s="143"/>
      <c r="L63" s="144"/>
      <c r="M63" s="144"/>
    </row>
    <row r="64" spans="1:14" x14ac:dyDescent="0.25">
      <c r="A64" s="1">
        <v>12</v>
      </c>
      <c r="B64" s="142" t="s">
        <v>162</v>
      </c>
      <c r="C64" s="143">
        <v>42859</v>
      </c>
      <c r="D64" s="144">
        <v>9.5269734992716737E-2</v>
      </c>
      <c r="E64" s="143">
        <v>9879</v>
      </c>
      <c r="F64" s="144">
        <f t="shared" si="15"/>
        <v>-0.76949998833383892</v>
      </c>
      <c r="G64" s="143">
        <v>33490</v>
      </c>
      <c r="H64" s="144">
        <f t="shared" si="15"/>
        <v>2.3900192327158618</v>
      </c>
      <c r="I64" s="143">
        <v>43370</v>
      </c>
      <c r="J64" s="144">
        <f t="shared" si="15"/>
        <v>0.29501343684682002</v>
      </c>
      <c r="K64" s="143"/>
      <c r="L64" s="144"/>
      <c r="M64" s="144"/>
    </row>
    <row r="65" spans="1:14" ht="15.75" x14ac:dyDescent="0.25">
      <c r="B65" s="145" t="s">
        <v>122</v>
      </c>
      <c r="C65" s="146">
        <v>632407</v>
      </c>
      <c r="D65" s="147">
        <v>4.3167935972235227E-2</v>
      </c>
      <c r="E65" s="146">
        <v>248294</v>
      </c>
      <c r="F65" s="147">
        <f t="shared" si="15"/>
        <v>-0.60738258747926577</v>
      </c>
      <c r="G65" s="146">
        <v>384253</v>
      </c>
      <c r="H65" s="147">
        <f t="shared" si="15"/>
        <v>0.54757263566578329</v>
      </c>
      <c r="I65" s="146">
        <v>593573</v>
      </c>
      <c r="J65" s="147">
        <f t="shared" si="15"/>
        <v>0.54474525898301374</v>
      </c>
      <c r="K65" s="146">
        <v>426517</v>
      </c>
      <c r="L65" s="147">
        <v>6.1962348523893818E-2</v>
      </c>
      <c r="M65" s="147">
        <v>-2.4193991196361453E-2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22" t="s">
        <v>172</v>
      </c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1" t="s">
        <v>173</v>
      </c>
    </row>
    <row r="71" spans="1:14" ht="10.5" customHeight="1" thickBot="1" x14ac:dyDescent="0.3">
      <c r="B71" s="135"/>
      <c r="C71" s="136"/>
      <c r="D71" s="135"/>
      <c r="E71" s="135"/>
      <c r="F71" s="135"/>
      <c r="G71" s="135"/>
      <c r="H71" s="135"/>
      <c r="I71" s="135"/>
      <c r="J71" s="135"/>
      <c r="K71" s="4"/>
      <c r="L71" s="4"/>
      <c r="N71" s="1" t="s">
        <v>174</v>
      </c>
    </row>
    <row r="72" spans="1:14" ht="22.5" thickTop="1" thickBot="1" x14ac:dyDescent="0.3">
      <c r="B72" s="13"/>
      <c r="C72" s="332" t="s">
        <v>98</v>
      </c>
      <c r="D72" s="333"/>
      <c r="E72" s="333"/>
      <c r="F72" s="333"/>
      <c r="G72" s="333"/>
      <c r="H72" s="333"/>
      <c r="I72" s="333"/>
      <c r="J72" s="333"/>
      <c r="K72" s="333"/>
      <c r="L72" s="333"/>
      <c r="M72" s="334"/>
    </row>
    <row r="73" spans="1:14" ht="22.5" thickTop="1" thickBot="1" x14ac:dyDescent="0.3">
      <c r="B73" s="13"/>
      <c r="C73" s="335">
        <f>2019</f>
        <v>2019</v>
      </c>
      <c r="D73" s="336"/>
      <c r="E73" s="337">
        <v>2020</v>
      </c>
      <c r="F73" s="336"/>
      <c r="G73" s="337">
        <v>2021</v>
      </c>
      <c r="H73" s="336"/>
      <c r="I73" s="337">
        <v>2022</v>
      </c>
      <c r="J73" s="336"/>
      <c r="K73" s="337">
        <v>2023</v>
      </c>
      <c r="L73" s="338"/>
      <c r="M73" s="339"/>
    </row>
    <row r="74" spans="1:14" ht="16.5" thickTop="1" thickBot="1" x14ac:dyDescent="0.3">
      <c r="B74" s="16"/>
      <c r="C74" s="138" t="s">
        <v>136</v>
      </c>
      <c r="D74" s="139" t="str">
        <f>CONCATENATE("var ",RIGHT(2019,2),"/",RIGHT(2018,2))</f>
        <v>var 19/18</v>
      </c>
      <c r="E74" s="140" t="s">
        <v>136</v>
      </c>
      <c r="F74" s="139" t="str">
        <f>CONCATENATE("var ",RIGHT(E73,2),"/",RIGHT(E73-1,2))</f>
        <v>var 20/19</v>
      </c>
      <c r="G74" s="140" t="s">
        <v>136</v>
      </c>
      <c r="H74" s="139" t="str">
        <f>CONCATENATE("var ",RIGHT(G73,2),"/",RIGHT(G73-1,2))</f>
        <v>var 21/20</v>
      </c>
      <c r="I74" s="140" t="s">
        <v>136</v>
      </c>
      <c r="J74" s="139" t="str">
        <f>CONCATENATE("var ",RIGHT(I73,2),"/",RIGHT(I73-1,2))</f>
        <v>var 22/21</v>
      </c>
      <c r="K74" s="140" t="s">
        <v>136</v>
      </c>
      <c r="L74" s="139" t="str">
        <f>CONCATENATE("var ",RIGHT(K73,2),"/",RIGHT(K73-1,2))</f>
        <v>var 23/22</v>
      </c>
      <c r="M74" s="139" t="str">
        <f>CONCATENATE("var ",RIGHT(K73,2),"/",RIGHT(2019,2))</f>
        <v>var 23/19</v>
      </c>
    </row>
    <row r="75" spans="1:14" x14ac:dyDescent="0.25">
      <c r="A75" s="1">
        <v>1</v>
      </c>
      <c r="B75" s="142" t="s">
        <v>140</v>
      </c>
      <c r="C75" s="143">
        <v>16652</v>
      </c>
      <c r="D75" s="144">
        <v>-0.16363636363636369</v>
      </c>
      <c r="E75" s="143">
        <v>18891</v>
      </c>
      <c r="F75" s="144">
        <f>IFERROR(E75/C75-1,"-")</f>
        <v>0.13445832332452556</v>
      </c>
      <c r="G75" s="143">
        <v>14049</v>
      </c>
      <c r="H75" s="144">
        <f>IFERROR(G75/E75-1,"-")</f>
        <v>-0.25631252977608387</v>
      </c>
      <c r="I75" s="143">
        <v>17032</v>
      </c>
      <c r="J75" s="144">
        <f>IFERROR(I75/G75-1,"-")</f>
        <v>0.21232827959285361</v>
      </c>
      <c r="K75" s="143">
        <v>24326</v>
      </c>
      <c r="L75" s="144">
        <f t="shared" ref="L75:L82" si="17">IFERROR(K75/I75-1,"-")</f>
        <v>0.42825270079849687</v>
      </c>
      <c r="M75" s="144">
        <f>K75/C75-1</f>
        <v>0.4608455440787893</v>
      </c>
    </row>
    <row r="76" spans="1:14" x14ac:dyDescent="0.25">
      <c r="A76" s="1">
        <v>2</v>
      </c>
      <c r="B76" s="142" t="s">
        <v>142</v>
      </c>
      <c r="C76" s="143">
        <v>17673</v>
      </c>
      <c r="D76" s="144">
        <v>-0.12932308601832698</v>
      </c>
      <c r="E76" s="143">
        <v>23847</v>
      </c>
      <c r="F76" s="144">
        <f t="shared" ref="F76:J87" si="18">IFERROR(E76/C76-1,"-")</f>
        <v>0.34934646070276698</v>
      </c>
      <c r="G76" s="143">
        <v>19689</v>
      </c>
      <c r="H76" s="144">
        <f t="shared" si="18"/>
        <v>-0.17436155491256766</v>
      </c>
      <c r="I76" s="143">
        <v>24325</v>
      </c>
      <c r="J76" s="144">
        <f t="shared" si="18"/>
        <v>0.23546142516125745</v>
      </c>
      <c r="K76" s="143">
        <v>20675</v>
      </c>
      <c r="L76" s="144">
        <f t="shared" si="17"/>
        <v>-0.15005138746145941</v>
      </c>
      <c r="M76" s="144">
        <f>IFERROR(K76/C76-1,"-")</f>
        <v>0.1698636337916597</v>
      </c>
    </row>
    <row r="77" spans="1:14" x14ac:dyDescent="0.25">
      <c r="A77" s="1">
        <v>3</v>
      </c>
      <c r="B77" s="142" t="s">
        <v>144</v>
      </c>
      <c r="C77" s="143">
        <v>24203</v>
      </c>
      <c r="D77" s="144">
        <v>-0.26737498486499578</v>
      </c>
      <c r="E77" s="143">
        <v>8481</v>
      </c>
      <c r="F77" s="144">
        <f t="shared" si="18"/>
        <v>-0.64958889393876795</v>
      </c>
      <c r="G77" s="143">
        <v>27134</v>
      </c>
      <c r="H77" s="144">
        <f t="shared" si="18"/>
        <v>2.1993868647565145</v>
      </c>
      <c r="I77" s="143">
        <v>24919</v>
      </c>
      <c r="J77" s="144">
        <f t="shared" si="18"/>
        <v>-8.1631900936094959E-2</v>
      </c>
      <c r="K77" s="143">
        <v>24279</v>
      </c>
      <c r="L77" s="144">
        <f t="shared" si="17"/>
        <v>-2.5683213612103239E-2</v>
      </c>
      <c r="M77" s="144">
        <f t="shared" ref="M77:M82" si="19">IFERROR(K77/C77-1,"-")</f>
        <v>3.1401065983556187E-3</v>
      </c>
    </row>
    <row r="78" spans="1:14" x14ac:dyDescent="0.25">
      <c r="A78" s="1">
        <v>4</v>
      </c>
      <c r="B78" s="142" t="s">
        <v>146</v>
      </c>
      <c r="C78" s="143">
        <v>31380</v>
      </c>
      <c r="D78" s="144">
        <v>3.1117536884303298E-2</v>
      </c>
      <c r="E78" s="143">
        <v>0</v>
      </c>
      <c r="F78" s="144">
        <f t="shared" si="18"/>
        <v>-1</v>
      </c>
      <c r="G78" s="143">
        <v>32388</v>
      </c>
      <c r="H78" s="144" t="str">
        <f t="shared" si="18"/>
        <v>-</v>
      </c>
      <c r="I78" s="143">
        <v>41117</v>
      </c>
      <c r="J78" s="144">
        <f t="shared" si="18"/>
        <v>0.26951340002470059</v>
      </c>
      <c r="K78" s="143">
        <v>41859</v>
      </c>
      <c r="L78" s="144">
        <f t="shared" si="17"/>
        <v>1.8046063671960599E-2</v>
      </c>
      <c r="M78" s="144">
        <f t="shared" si="19"/>
        <v>0.33393881453154872</v>
      </c>
    </row>
    <row r="79" spans="1:14" x14ac:dyDescent="0.25">
      <c r="A79" s="1">
        <v>5</v>
      </c>
      <c r="B79" s="142" t="s">
        <v>148</v>
      </c>
      <c r="C79" s="143">
        <v>39995</v>
      </c>
      <c r="D79" s="144">
        <v>0.14644843203577373</v>
      </c>
      <c r="E79" s="143">
        <v>249</v>
      </c>
      <c r="F79" s="144">
        <f t="shared" si="18"/>
        <v>-0.99377422177772223</v>
      </c>
      <c r="G79" s="143">
        <v>41794</v>
      </c>
      <c r="H79" s="144">
        <f t="shared" si="18"/>
        <v>166.84738955823292</v>
      </c>
      <c r="I79" s="143">
        <v>41792</v>
      </c>
      <c r="J79" s="144">
        <f t="shared" si="18"/>
        <v>-4.7853758912808075E-5</v>
      </c>
      <c r="K79" s="143">
        <v>35498</v>
      </c>
      <c r="L79" s="144">
        <f t="shared" si="17"/>
        <v>-0.15060298621745793</v>
      </c>
      <c r="M79" s="144">
        <f t="shared" si="19"/>
        <v>-0.11243905488186023</v>
      </c>
    </row>
    <row r="80" spans="1:14" x14ac:dyDescent="0.25">
      <c r="A80" s="1">
        <v>6</v>
      </c>
      <c r="B80" s="142" t="s">
        <v>150</v>
      </c>
      <c r="C80" s="143">
        <v>45085</v>
      </c>
      <c r="D80" s="144">
        <v>-6.977943755545013E-2</v>
      </c>
      <c r="E80" s="143">
        <v>2279</v>
      </c>
      <c r="F80" s="144">
        <f t="shared" si="18"/>
        <v>-0.94945103693024291</v>
      </c>
      <c r="G80" s="143">
        <v>43273</v>
      </c>
      <c r="H80" s="144">
        <f t="shared" si="18"/>
        <v>17.987713909609479</v>
      </c>
      <c r="I80" s="143">
        <v>39451</v>
      </c>
      <c r="J80" s="144">
        <f t="shared" si="18"/>
        <v>-8.8322972754373397E-2</v>
      </c>
      <c r="K80" s="143">
        <v>54734</v>
      </c>
      <c r="L80" s="144">
        <f t="shared" si="17"/>
        <v>0.38739195457656339</v>
      </c>
      <c r="M80" s="144">
        <f t="shared" si="19"/>
        <v>0.21401796606410106</v>
      </c>
    </row>
    <row r="81" spans="1:14" x14ac:dyDescent="0.25">
      <c r="A81" s="1">
        <v>7</v>
      </c>
      <c r="B81" s="142" t="s">
        <v>152</v>
      </c>
      <c r="C81" s="143">
        <v>53840</v>
      </c>
      <c r="D81" s="144">
        <v>7.2317711963990616E-2</v>
      </c>
      <c r="E81" s="143">
        <v>23644</v>
      </c>
      <c r="F81" s="144">
        <f t="shared" si="18"/>
        <v>-0.56084695393759287</v>
      </c>
      <c r="G81" s="143">
        <v>51146</v>
      </c>
      <c r="H81" s="144">
        <f t="shared" si="18"/>
        <v>1.1631703603451191</v>
      </c>
      <c r="I81" s="143">
        <v>64498</v>
      </c>
      <c r="J81" s="144">
        <f t="shared" si="18"/>
        <v>0.26105658311500402</v>
      </c>
      <c r="K81" s="143">
        <v>56467</v>
      </c>
      <c r="L81" s="144">
        <f t="shared" si="17"/>
        <v>-0.12451548885236752</v>
      </c>
      <c r="M81" s="144">
        <f t="shared" si="19"/>
        <v>4.8792719167904952E-2</v>
      </c>
    </row>
    <row r="82" spans="1:14" x14ac:dyDescent="0.25">
      <c r="A82" s="1">
        <v>8</v>
      </c>
      <c r="B82" s="142" t="s">
        <v>154</v>
      </c>
      <c r="C82" s="143">
        <v>62847</v>
      </c>
      <c r="D82" s="144">
        <v>4.1030313069405411E-2</v>
      </c>
      <c r="E82" s="143">
        <v>42049</v>
      </c>
      <c r="F82" s="144">
        <f t="shared" si="18"/>
        <v>-0.33093067290403677</v>
      </c>
      <c r="G82" s="143">
        <v>51781</v>
      </c>
      <c r="H82" s="144">
        <f t="shared" si="18"/>
        <v>0.23144426740231627</v>
      </c>
      <c r="I82" s="143">
        <v>51222</v>
      </c>
      <c r="J82" s="144">
        <f t="shared" si="18"/>
        <v>-1.0795465518240288E-2</v>
      </c>
      <c r="K82" s="143">
        <v>48123</v>
      </c>
      <c r="L82" s="144">
        <f t="shared" si="17"/>
        <v>-6.0501347077427714E-2</v>
      </c>
      <c r="M82" s="144">
        <f t="shared" si="19"/>
        <v>-0.23428325934412142</v>
      </c>
    </row>
    <row r="83" spans="1:14" x14ac:dyDescent="0.25">
      <c r="A83" s="1">
        <v>9</v>
      </c>
      <c r="B83" s="142" t="s">
        <v>156</v>
      </c>
      <c r="C83" s="143">
        <v>36645</v>
      </c>
      <c r="D83" s="144">
        <v>-0.14854314791579537</v>
      </c>
      <c r="E83" s="143">
        <v>31986</v>
      </c>
      <c r="F83" s="144">
        <f t="shared" si="18"/>
        <v>-0.12713876381498157</v>
      </c>
      <c r="G83" s="143">
        <v>43984</v>
      </c>
      <c r="H83" s="144">
        <f t="shared" si="18"/>
        <v>0.37510160695304195</v>
      </c>
      <c r="I83" s="143">
        <v>37641</v>
      </c>
      <c r="J83" s="144">
        <f t="shared" si="18"/>
        <v>-0.14421153146598764</v>
      </c>
      <c r="K83" s="143"/>
      <c r="L83" s="144"/>
      <c r="M83" s="144"/>
    </row>
    <row r="84" spans="1:14" x14ac:dyDescent="0.25">
      <c r="A84" s="1">
        <v>10</v>
      </c>
      <c r="B84" s="142" t="s">
        <v>158</v>
      </c>
      <c r="C84" s="143">
        <v>35553</v>
      </c>
      <c r="D84" s="144">
        <v>1.0516442600119413E-2</v>
      </c>
      <c r="E84" s="143">
        <v>28284</v>
      </c>
      <c r="F84" s="144">
        <f t="shared" si="18"/>
        <v>-0.20445532022614121</v>
      </c>
      <c r="G84" s="143">
        <v>39842</v>
      </c>
      <c r="H84" s="144">
        <f t="shared" si="18"/>
        <v>0.40864092773299387</v>
      </c>
      <c r="I84" s="143">
        <v>32367</v>
      </c>
      <c r="J84" s="144">
        <f t="shared" si="18"/>
        <v>-0.1876160835299433</v>
      </c>
      <c r="K84" s="143"/>
      <c r="L84" s="144"/>
      <c r="M84" s="144"/>
    </row>
    <row r="85" spans="1:14" x14ac:dyDescent="0.25">
      <c r="A85" s="1">
        <v>11</v>
      </c>
      <c r="B85" s="142" t="s">
        <v>160</v>
      </c>
      <c r="C85" s="143">
        <v>24021</v>
      </c>
      <c r="D85" s="144">
        <v>8.5351527200433708E-2</v>
      </c>
      <c r="E85" s="143">
        <v>13325</v>
      </c>
      <c r="F85" s="144">
        <f t="shared" si="18"/>
        <v>-0.44527704924857414</v>
      </c>
      <c r="G85" s="143">
        <v>23785</v>
      </c>
      <c r="H85" s="144">
        <f t="shared" si="18"/>
        <v>0.78499061913696067</v>
      </c>
      <c r="I85" s="143">
        <v>23421</v>
      </c>
      <c r="J85" s="144">
        <f t="shared" si="18"/>
        <v>-1.5303762875762073E-2</v>
      </c>
      <c r="K85" s="143"/>
      <c r="L85" s="144"/>
      <c r="M85" s="144"/>
    </row>
    <row r="86" spans="1:14" x14ac:dyDescent="0.25">
      <c r="A86" s="1">
        <v>12</v>
      </c>
      <c r="B86" s="142" t="s">
        <v>162</v>
      </c>
      <c r="C86" s="143">
        <v>27256</v>
      </c>
      <c r="D86" s="144">
        <v>0.11276230913693142</v>
      </c>
      <c r="E86" s="143">
        <v>15354</v>
      </c>
      <c r="F86" s="144">
        <f t="shared" si="18"/>
        <v>-0.43667449368946287</v>
      </c>
      <c r="G86" s="143">
        <v>27183</v>
      </c>
      <c r="H86" s="144">
        <f t="shared" si="18"/>
        <v>0.77041813208284493</v>
      </c>
      <c r="I86" s="143">
        <v>25423</v>
      </c>
      <c r="J86" s="144">
        <f t="shared" si="18"/>
        <v>-6.4746348820954314E-2</v>
      </c>
      <c r="K86" s="143"/>
      <c r="L86" s="144"/>
      <c r="M86" s="144"/>
    </row>
    <row r="87" spans="1:14" ht="15.75" x14ac:dyDescent="0.25">
      <c r="B87" s="145" t="s">
        <v>122</v>
      </c>
      <c r="C87" s="146">
        <v>415150</v>
      </c>
      <c r="D87" s="147">
        <v>-1.7294108735584346E-2</v>
      </c>
      <c r="E87" s="146">
        <v>208389</v>
      </c>
      <c r="F87" s="147">
        <f t="shared" si="18"/>
        <v>-0.49803926291701794</v>
      </c>
      <c r="G87" s="146">
        <v>416048</v>
      </c>
      <c r="H87" s="147">
        <f t="shared" si="18"/>
        <v>0.99649693601869571</v>
      </c>
      <c r="I87" s="146">
        <v>423208</v>
      </c>
      <c r="J87" s="147">
        <f t="shared" si="18"/>
        <v>1.7209552743914225E-2</v>
      </c>
      <c r="K87" s="146">
        <v>305961</v>
      </c>
      <c r="L87" s="147">
        <v>5.273429799314E-3</v>
      </c>
      <c r="M87" s="147">
        <v>4.8979172023656536E-2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22" t="s">
        <v>175</v>
      </c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1" t="s">
        <v>176</v>
      </c>
    </row>
    <row r="93" spans="1:14" ht="10.5" customHeight="1" thickBot="1" x14ac:dyDescent="0.3">
      <c r="B93" s="135"/>
      <c r="C93" s="136"/>
      <c r="D93" s="135"/>
      <c r="E93" s="135"/>
      <c r="F93" s="135"/>
      <c r="G93" s="135"/>
      <c r="H93" s="135"/>
      <c r="I93" s="135"/>
      <c r="J93" s="135"/>
      <c r="K93" s="4"/>
      <c r="L93" s="4"/>
      <c r="N93" s="1" t="s">
        <v>177</v>
      </c>
    </row>
    <row r="94" spans="1:14" ht="22.5" thickTop="1" thickBot="1" x14ac:dyDescent="0.3">
      <c r="B94" s="150" t="s">
        <v>178</v>
      </c>
      <c r="C94" s="332" t="s">
        <v>179</v>
      </c>
      <c r="D94" s="333"/>
      <c r="E94" s="333"/>
      <c r="F94" s="333"/>
      <c r="G94" s="333"/>
      <c r="H94" s="333"/>
      <c r="I94" s="333"/>
      <c r="J94" s="333"/>
      <c r="K94" s="333"/>
      <c r="L94" s="333"/>
      <c r="M94" s="334"/>
    </row>
    <row r="95" spans="1:14" ht="22.5" thickTop="1" thickBot="1" x14ac:dyDescent="0.3">
      <c r="B95" s="13"/>
      <c r="C95" s="335">
        <f>2019</f>
        <v>2019</v>
      </c>
      <c r="D95" s="336"/>
      <c r="E95" s="337">
        <v>2020</v>
      </c>
      <c r="F95" s="336"/>
      <c r="G95" s="337">
        <v>2021</v>
      </c>
      <c r="H95" s="336"/>
      <c r="I95" s="337">
        <v>2022</v>
      </c>
      <c r="J95" s="336"/>
      <c r="K95" s="337">
        <v>2023</v>
      </c>
      <c r="L95" s="338"/>
      <c r="M95" s="339"/>
    </row>
    <row r="96" spans="1:14" ht="16.5" thickTop="1" thickBot="1" x14ac:dyDescent="0.3">
      <c r="B96" s="16"/>
      <c r="C96" s="138" t="s">
        <v>136</v>
      </c>
      <c r="D96" s="139" t="str">
        <f>CONCATENATE("var ",RIGHT(2019,2),"/",RIGHT(2018,2))</f>
        <v>var 19/18</v>
      </c>
      <c r="E96" s="140" t="s">
        <v>136</v>
      </c>
      <c r="F96" s="139" t="str">
        <f>CONCATENATE("var ",RIGHT(E95,2),"/",RIGHT(E95-1,2))</f>
        <v>var 20/19</v>
      </c>
      <c r="G96" s="140" t="s">
        <v>136</v>
      </c>
      <c r="H96" s="139" t="str">
        <f>CONCATENATE("var ",RIGHT(G95,2),"/",RIGHT(G95-1,2))</f>
        <v>var 21/20</v>
      </c>
      <c r="I96" s="140" t="s">
        <v>136</v>
      </c>
      <c r="J96" s="139" t="str">
        <f>CONCATENATE("var ",RIGHT(I95,2),"/",RIGHT(I95-1,2))</f>
        <v>var 22/21</v>
      </c>
      <c r="K96" s="140" t="s">
        <v>136</v>
      </c>
      <c r="L96" s="139" t="str">
        <f>CONCATENATE("var ",RIGHT(K95,2),"/",RIGHT(K95-1,2))</f>
        <v>var 23/22</v>
      </c>
      <c r="M96" s="139" t="str">
        <f>CONCATENATE("var ",RIGHT(K95,2),"/",RIGHT(2019,2))</f>
        <v>var 23/19</v>
      </c>
    </row>
    <row r="97" spans="2:13" x14ac:dyDescent="0.25">
      <c r="B97" s="142" t="s">
        <v>140</v>
      </c>
      <c r="C97" s="143">
        <v>325245</v>
      </c>
      <c r="D97" s="144">
        <v>3.2756589580508644E-2</v>
      </c>
      <c r="E97" s="143">
        <v>329924</v>
      </c>
      <c r="F97" s="144">
        <f t="shared" ref="F97:J109" si="20">IFERROR(E97/C97-1,"-")</f>
        <v>1.4386078187212714E-2</v>
      </c>
      <c r="G97" s="143">
        <v>26740</v>
      </c>
      <c r="H97" s="144">
        <f t="shared" si="20"/>
        <v>-0.91895103114656707</v>
      </c>
      <c r="I97" s="143">
        <v>231945</v>
      </c>
      <c r="J97" s="144">
        <f t="shared" si="20"/>
        <v>7.6740837696335085</v>
      </c>
      <c r="K97" s="143">
        <v>342649</v>
      </c>
      <c r="L97" s="144">
        <f t="shared" ref="L97:L103" si="21">IFERROR(K97/I97-1,"-")</f>
        <v>0.47728556338787209</v>
      </c>
      <c r="M97" s="144">
        <f>K97/C97-1</f>
        <v>5.3510430598471936E-2</v>
      </c>
    </row>
    <row r="98" spans="2:13" x14ac:dyDescent="0.25">
      <c r="B98" s="142" t="s">
        <v>142</v>
      </c>
      <c r="C98" s="143">
        <v>314351</v>
      </c>
      <c r="D98" s="144">
        <v>-8.6222937067348404E-3</v>
      </c>
      <c r="E98" s="143">
        <v>343248</v>
      </c>
      <c r="F98" s="144">
        <f t="shared" si="20"/>
        <v>9.1925904482568876E-2</v>
      </c>
      <c r="G98" s="143">
        <v>30186</v>
      </c>
      <c r="H98" s="144">
        <f t="shared" si="20"/>
        <v>-0.91205775416025725</v>
      </c>
      <c r="I98" s="143">
        <v>292010</v>
      </c>
      <c r="J98" s="144">
        <f t="shared" si="20"/>
        <v>8.6736897899688596</v>
      </c>
      <c r="K98" s="143">
        <v>355605</v>
      </c>
      <c r="L98" s="144">
        <f t="shared" si="21"/>
        <v>0.2177836375466593</v>
      </c>
      <c r="M98" s="144">
        <f>IFERROR(K98/C98-1,"-")</f>
        <v>0.13123546608727188</v>
      </c>
    </row>
    <row r="99" spans="2:13" x14ac:dyDescent="0.25">
      <c r="B99" s="142" t="s">
        <v>144</v>
      </c>
      <c r="C99" s="143">
        <v>362436</v>
      </c>
      <c r="D99" s="144">
        <v>1.9665434411978211E-2</v>
      </c>
      <c r="E99" s="143">
        <v>133874</v>
      </c>
      <c r="F99" s="144">
        <f t="shared" si="20"/>
        <v>-0.6306272003884823</v>
      </c>
      <c r="G99" s="143">
        <v>36614</v>
      </c>
      <c r="H99" s="144">
        <f t="shared" si="20"/>
        <v>-0.726504026173865</v>
      </c>
      <c r="I99" s="143">
        <v>331934</v>
      </c>
      <c r="J99" s="144">
        <f t="shared" si="20"/>
        <v>8.0657671928770416</v>
      </c>
      <c r="K99" s="143">
        <v>369308</v>
      </c>
      <c r="L99" s="144">
        <f t="shared" si="21"/>
        <v>0.11259467243488164</v>
      </c>
      <c r="M99" s="144">
        <f t="shared" ref="M99:M103" si="22">IFERROR(K99/C99-1,"-")</f>
        <v>1.896058890397212E-2</v>
      </c>
    </row>
    <row r="100" spans="2:13" x14ac:dyDescent="0.25">
      <c r="B100" s="142" t="s">
        <v>146</v>
      </c>
      <c r="C100" s="143">
        <v>312008</v>
      </c>
      <c r="D100" s="144">
        <v>-4.8004388972705536E-3</v>
      </c>
      <c r="E100" s="143">
        <v>0</v>
      </c>
      <c r="F100" s="144">
        <f t="shared" si="20"/>
        <v>-1</v>
      </c>
      <c r="G100" s="143">
        <v>39222</v>
      </c>
      <c r="H100" s="144" t="str">
        <f t="shared" si="20"/>
        <v>-</v>
      </c>
      <c r="I100" s="143">
        <v>335390</v>
      </c>
      <c r="J100" s="144">
        <f t="shared" si="20"/>
        <v>7.5510682780072411</v>
      </c>
      <c r="K100" s="143">
        <v>350716</v>
      </c>
      <c r="L100" s="144">
        <f t="shared" si="21"/>
        <v>4.5696055338561026E-2</v>
      </c>
      <c r="M100" s="144">
        <f t="shared" si="22"/>
        <v>0.12406092151483294</v>
      </c>
    </row>
    <row r="101" spans="2:13" x14ac:dyDescent="0.25">
      <c r="B101" s="142" t="s">
        <v>148</v>
      </c>
      <c r="C101" s="143">
        <v>289905</v>
      </c>
      <c r="D101" s="144">
        <v>5.0198123117137783E-3</v>
      </c>
      <c r="E101" s="143">
        <v>459</v>
      </c>
      <c r="F101" s="144">
        <f t="shared" si="20"/>
        <v>-0.99841672271951154</v>
      </c>
      <c r="G101" s="143">
        <v>51094</v>
      </c>
      <c r="H101" s="144">
        <f t="shared" si="20"/>
        <v>110.31590413943356</v>
      </c>
      <c r="I101" s="143">
        <v>284415</v>
      </c>
      <c r="J101" s="144">
        <f t="shared" si="20"/>
        <v>4.5665048733706506</v>
      </c>
      <c r="K101" s="143">
        <v>304938</v>
      </c>
      <c r="L101" s="144">
        <f t="shared" si="21"/>
        <v>7.215864142186601E-2</v>
      </c>
      <c r="M101" s="144">
        <f t="shared" si="22"/>
        <v>5.1854917990376226E-2</v>
      </c>
    </row>
    <row r="102" spans="2:13" x14ac:dyDescent="0.25">
      <c r="B102" s="142" t="s">
        <v>150</v>
      </c>
      <c r="C102" s="143">
        <v>294445</v>
      </c>
      <c r="D102" s="144">
        <v>-1.9016968012980029E-2</v>
      </c>
      <c r="E102" s="143">
        <v>938</v>
      </c>
      <c r="F102" s="144">
        <f t="shared" si="20"/>
        <v>-0.99681434563331017</v>
      </c>
      <c r="G102" s="143">
        <v>63772</v>
      </c>
      <c r="H102" s="144">
        <f t="shared" si="20"/>
        <v>66.987206823027719</v>
      </c>
      <c r="I102" s="143">
        <v>280479</v>
      </c>
      <c r="J102" s="144">
        <f t="shared" si="20"/>
        <v>3.3981527943297998</v>
      </c>
      <c r="K102" s="143">
        <v>310932</v>
      </c>
      <c r="L102" s="144">
        <f t="shared" si="21"/>
        <v>0.10857497352742995</v>
      </c>
      <c r="M102" s="144">
        <f t="shared" si="22"/>
        <v>5.5993479257586243E-2</v>
      </c>
    </row>
    <row r="103" spans="2:13" x14ac:dyDescent="0.25">
      <c r="B103" s="142" t="s">
        <v>152</v>
      </c>
      <c r="C103" s="143">
        <v>304838</v>
      </c>
      <c r="D103" s="144">
        <v>-2.2444418077392947E-2</v>
      </c>
      <c r="E103" s="143">
        <v>50125</v>
      </c>
      <c r="F103" s="144">
        <f t="shared" si="20"/>
        <v>-0.83556840026505885</v>
      </c>
      <c r="G103" s="143">
        <v>113577</v>
      </c>
      <c r="H103" s="144">
        <f t="shared" si="20"/>
        <v>1.2658753117206984</v>
      </c>
      <c r="I103" s="143">
        <v>319984</v>
      </c>
      <c r="J103" s="144">
        <f t="shared" si="20"/>
        <v>1.8173309737006611</v>
      </c>
      <c r="K103" s="143">
        <v>330758</v>
      </c>
      <c r="L103" s="144">
        <f t="shared" si="21"/>
        <v>3.367043352167598E-2</v>
      </c>
      <c r="M103" s="144">
        <f t="shared" si="22"/>
        <v>8.5028769379145608E-2</v>
      </c>
    </row>
    <row r="104" spans="2:13" x14ac:dyDescent="0.25">
      <c r="B104" s="142" t="s">
        <v>154</v>
      </c>
      <c r="C104" s="143">
        <v>306793</v>
      </c>
      <c r="D104" s="144">
        <v>-2.3365899157363312E-2</v>
      </c>
      <c r="E104" s="143">
        <v>60307</v>
      </c>
      <c r="F104" s="144">
        <f t="shared" si="20"/>
        <v>-0.80342771836384796</v>
      </c>
      <c r="G104" s="143">
        <v>161594</v>
      </c>
      <c r="H104" s="144">
        <f t="shared" si="20"/>
        <v>1.6795231067703584</v>
      </c>
      <c r="I104" s="143">
        <v>318973</v>
      </c>
      <c r="J104" s="144">
        <f t="shared" si="20"/>
        <v>0.97391611074668605</v>
      </c>
      <c r="K104" s="143">
        <v>329966</v>
      </c>
      <c r="L104" s="144">
        <f>IFERROR(K104/I104-1,"-")</f>
        <v>3.4463732040015849E-2</v>
      </c>
      <c r="M104" s="144">
        <f>IFERROR(K104/C104-1,"-")</f>
        <v>7.5533014117010522E-2</v>
      </c>
    </row>
    <row r="105" spans="2:13" x14ac:dyDescent="0.25">
      <c r="B105" s="142" t="s">
        <v>156</v>
      </c>
      <c r="C105" s="143">
        <v>286767</v>
      </c>
      <c r="D105" s="144">
        <v>-4.4794563895874662E-2</v>
      </c>
      <c r="E105" s="143">
        <v>36682</v>
      </c>
      <c r="F105" s="144">
        <f t="shared" si="20"/>
        <v>-0.87208430537683901</v>
      </c>
      <c r="G105" s="143">
        <v>182655</v>
      </c>
      <c r="H105" s="144">
        <f t="shared" si="20"/>
        <v>3.979417698053541</v>
      </c>
      <c r="I105" s="143">
        <v>294872</v>
      </c>
      <c r="J105" s="144">
        <f t="shared" si="20"/>
        <v>0.61436588103254763</v>
      </c>
      <c r="K105" s="143"/>
      <c r="L105" s="144"/>
      <c r="M105" s="144"/>
    </row>
    <row r="106" spans="2:13" x14ac:dyDescent="0.25">
      <c r="B106" s="142" t="s">
        <v>158</v>
      </c>
      <c r="C106" s="143">
        <v>334069</v>
      </c>
      <c r="D106" s="144">
        <v>-6.7330939791058309E-2</v>
      </c>
      <c r="E106" s="143">
        <v>43678</v>
      </c>
      <c r="F106" s="144">
        <f t="shared" si="20"/>
        <v>-0.86925455519668093</v>
      </c>
      <c r="G106" s="143">
        <v>286868</v>
      </c>
      <c r="H106" s="144">
        <f t="shared" si="20"/>
        <v>5.5677915655478731</v>
      </c>
      <c r="I106" s="143">
        <v>351670</v>
      </c>
      <c r="J106" s="144">
        <f t="shared" si="20"/>
        <v>0.22589483664960897</v>
      </c>
      <c r="K106" s="143"/>
      <c r="L106" s="144"/>
      <c r="M106" s="144"/>
    </row>
    <row r="107" spans="2:13" x14ac:dyDescent="0.25">
      <c r="B107" s="142" t="s">
        <v>160</v>
      </c>
      <c r="C107" s="143">
        <v>326021</v>
      </c>
      <c r="D107" s="144">
        <v>-1.455701750408811E-2</v>
      </c>
      <c r="E107" s="143">
        <v>47876</v>
      </c>
      <c r="F107" s="144">
        <f t="shared" si="20"/>
        <v>-0.85315056392072908</v>
      </c>
      <c r="G107" s="143">
        <v>289574</v>
      </c>
      <c r="H107" s="144">
        <f t="shared" si="20"/>
        <v>5.0484167432534051</v>
      </c>
      <c r="I107" s="143">
        <v>344565</v>
      </c>
      <c r="J107" s="144">
        <f t="shared" si="20"/>
        <v>0.18990309903513447</v>
      </c>
      <c r="K107" s="143"/>
      <c r="L107" s="144"/>
      <c r="M107" s="144"/>
    </row>
    <row r="108" spans="2:13" x14ac:dyDescent="0.25">
      <c r="B108" s="142" t="s">
        <v>162</v>
      </c>
      <c r="C108" s="143">
        <v>327138</v>
      </c>
      <c r="D108" s="144">
        <v>-3.4911438112882442E-2</v>
      </c>
      <c r="E108" s="143">
        <v>61244</v>
      </c>
      <c r="F108" s="144">
        <f t="shared" si="20"/>
        <v>-0.8127884868159615</v>
      </c>
      <c r="G108" s="143">
        <v>253241</v>
      </c>
      <c r="H108" s="144">
        <f t="shared" si="20"/>
        <v>3.1349519952974987</v>
      </c>
      <c r="I108" s="143">
        <v>354665</v>
      </c>
      <c r="J108" s="144">
        <f t="shared" si="20"/>
        <v>0.40050386785710046</v>
      </c>
      <c r="K108" s="143"/>
      <c r="L108" s="144"/>
      <c r="M108" s="144"/>
    </row>
    <row r="109" spans="2:13" ht="15.75" x14ac:dyDescent="0.25">
      <c r="B109" s="145" t="s">
        <v>122</v>
      </c>
      <c r="C109" s="146">
        <v>3784016</v>
      </c>
      <c r="D109" s="147">
        <v>-1.5543882388170172E-2</v>
      </c>
      <c r="E109" s="146">
        <v>1108620</v>
      </c>
      <c r="F109" s="147">
        <f t="shared" si="20"/>
        <v>-0.70702555168899917</v>
      </c>
      <c r="G109" s="146">
        <v>1535137</v>
      </c>
      <c r="H109" s="147">
        <f t="shared" si="20"/>
        <v>0.38472785986181024</v>
      </c>
      <c r="I109" s="146">
        <v>3740902</v>
      </c>
      <c r="J109" s="147">
        <f t="shared" si="20"/>
        <v>1.436852215795724</v>
      </c>
      <c r="K109" s="146">
        <v>2694872</v>
      </c>
      <c r="L109" s="147">
        <v>0.12514644299056843</v>
      </c>
      <c r="M109" s="147">
        <v>7.3645200578003056E-2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22" t="s">
        <v>180</v>
      </c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1" t="s">
        <v>181</v>
      </c>
    </row>
    <row r="115" spans="1:14" ht="10.5" customHeight="1" thickBot="1" x14ac:dyDescent="0.3">
      <c r="B115" s="135"/>
      <c r="C115" s="136"/>
      <c r="D115" s="135"/>
      <c r="E115" s="135"/>
      <c r="F115" s="135"/>
      <c r="G115" s="135"/>
      <c r="H115" s="135"/>
      <c r="I115" s="135"/>
      <c r="J115" s="135"/>
      <c r="K115" s="4"/>
      <c r="L115" s="4"/>
      <c r="N115" s="1" t="s">
        <v>182</v>
      </c>
    </row>
    <row r="116" spans="1:14" ht="22.5" thickTop="1" thickBot="1" x14ac:dyDescent="0.3">
      <c r="B116" s="150" t="str">
        <f>C116</f>
        <v>Reino Unido</v>
      </c>
      <c r="C116" s="332" t="s">
        <v>183</v>
      </c>
      <c r="D116" s="333"/>
      <c r="E116" s="333"/>
      <c r="F116" s="333"/>
      <c r="G116" s="333"/>
      <c r="H116" s="333"/>
      <c r="I116" s="333"/>
      <c r="J116" s="333"/>
      <c r="K116" s="333"/>
      <c r="L116" s="333"/>
      <c r="M116" s="334"/>
    </row>
    <row r="117" spans="1:14" ht="22.5" thickTop="1" thickBot="1" x14ac:dyDescent="0.3">
      <c r="B117" s="13"/>
      <c r="C117" s="335">
        <f>2019</f>
        <v>2019</v>
      </c>
      <c r="D117" s="336"/>
      <c r="E117" s="337">
        <v>2020</v>
      </c>
      <c r="F117" s="336"/>
      <c r="G117" s="337">
        <v>2021</v>
      </c>
      <c r="H117" s="336"/>
      <c r="I117" s="337">
        <v>2022</v>
      </c>
      <c r="J117" s="336"/>
      <c r="K117" s="337">
        <v>2023</v>
      </c>
      <c r="L117" s="338"/>
      <c r="M117" s="339"/>
    </row>
    <row r="118" spans="1:14" ht="16.5" thickTop="1" thickBot="1" x14ac:dyDescent="0.3">
      <c r="B118" s="16"/>
      <c r="C118" s="138" t="s">
        <v>136</v>
      </c>
      <c r="D118" s="139" t="str">
        <f>CONCATENATE("var ",RIGHT(2019,2),"/",RIGHT(2018,2))</f>
        <v>var 19/18</v>
      </c>
      <c r="E118" s="140" t="s">
        <v>136</v>
      </c>
      <c r="F118" s="139" t="str">
        <f>CONCATENATE("var ",RIGHT(E117,2),"/",RIGHT(E117-1,2))</f>
        <v>var 20/19</v>
      </c>
      <c r="G118" s="140" t="s">
        <v>136</v>
      </c>
      <c r="H118" s="139" t="str">
        <f>CONCATENATE("var ",RIGHT(G117,2),"/",RIGHT(G117-1,2))</f>
        <v>var 21/20</v>
      </c>
      <c r="I118" s="140" t="s">
        <v>136</v>
      </c>
      <c r="J118" s="139" t="str">
        <f>CONCATENATE("var ",RIGHT(I117,2),"/",RIGHT(I117-1,2))</f>
        <v>var 22/21</v>
      </c>
      <c r="K118" s="140" t="s">
        <v>136</v>
      </c>
      <c r="L118" s="139" t="str">
        <f>CONCATENATE("var ",RIGHT(K117,2),"/",RIGHT(K117-1,2))</f>
        <v>var 23/22</v>
      </c>
      <c r="M118" s="139" t="str">
        <f>CONCATENATE("var ",RIGHT(K117,2),"/",RIGHT(2019,2))</f>
        <v>var 23/19</v>
      </c>
    </row>
    <row r="119" spans="1:14" x14ac:dyDescent="0.25">
      <c r="B119" s="142" t="s">
        <v>140</v>
      </c>
      <c r="C119" s="143">
        <v>128075</v>
      </c>
      <c r="D119" s="144">
        <v>7.9890387858347456E-2</v>
      </c>
      <c r="E119" s="143">
        <v>129038</v>
      </c>
      <c r="F119" s="144">
        <f t="shared" ref="F119:J131" si="23">IFERROR(E119/C119-1,"-")</f>
        <v>7.5190318172946302E-3</v>
      </c>
      <c r="G119" s="143">
        <v>2315</v>
      </c>
      <c r="H119" s="144">
        <f t="shared" si="23"/>
        <v>-0.98205954835009845</v>
      </c>
      <c r="I119" s="143">
        <v>74810</v>
      </c>
      <c r="J119" s="144">
        <f t="shared" si="23"/>
        <v>31.31533477321814</v>
      </c>
      <c r="K119" s="143">
        <v>128763</v>
      </c>
      <c r="L119" s="144">
        <f t="shared" ref="L119:L125" si="24">IFERROR(K119/I119-1,"-")</f>
        <v>0.72120037428151318</v>
      </c>
      <c r="M119" s="144">
        <f>K119/C119-1</f>
        <v>5.3718524302166504E-3</v>
      </c>
    </row>
    <row r="120" spans="1:14" x14ac:dyDescent="0.25">
      <c r="B120" s="142" t="s">
        <v>142</v>
      </c>
      <c r="C120" s="143">
        <v>129132</v>
      </c>
      <c r="D120" s="144">
        <v>4.5383158201512286E-2</v>
      </c>
      <c r="E120" s="143">
        <v>140719</v>
      </c>
      <c r="F120" s="144">
        <f t="shared" si="23"/>
        <v>8.9729888795960777E-2</v>
      </c>
      <c r="G120" s="143">
        <v>1204</v>
      </c>
      <c r="H120" s="144">
        <f t="shared" si="23"/>
        <v>-0.99144394147201165</v>
      </c>
      <c r="I120" s="143">
        <v>114746</v>
      </c>
      <c r="J120" s="144">
        <f t="shared" si="23"/>
        <v>94.303986710963457</v>
      </c>
      <c r="K120" s="143">
        <v>141638</v>
      </c>
      <c r="L120" s="144">
        <f t="shared" si="24"/>
        <v>0.23436111062694986</v>
      </c>
      <c r="M120" s="144">
        <f>IFERROR(K120/C120-1,"-")</f>
        <v>9.6846637549174552E-2</v>
      </c>
    </row>
    <row r="121" spans="1:14" x14ac:dyDescent="0.25">
      <c r="B121" s="142" t="s">
        <v>144</v>
      </c>
      <c r="C121" s="143">
        <v>151655</v>
      </c>
      <c r="D121" s="144">
        <v>2.9523576772161331E-2</v>
      </c>
      <c r="E121" s="143">
        <v>58683</v>
      </c>
      <c r="F121" s="144">
        <f t="shared" si="23"/>
        <v>-0.61304935544492434</v>
      </c>
      <c r="G121" s="143">
        <v>1399</v>
      </c>
      <c r="H121" s="144">
        <f t="shared" si="23"/>
        <v>-0.97616004635073195</v>
      </c>
      <c r="I121" s="143">
        <v>142665</v>
      </c>
      <c r="J121" s="144">
        <f t="shared" si="23"/>
        <v>100.97641172265904</v>
      </c>
      <c r="K121" s="143">
        <v>166069</v>
      </c>
      <c r="L121" s="144">
        <f t="shared" si="24"/>
        <v>0.16404864542810071</v>
      </c>
      <c r="M121" s="144">
        <f t="shared" ref="M121:M125" si="25">IFERROR(K121/C121-1,"-")</f>
        <v>9.5044673766113918E-2</v>
      </c>
    </row>
    <row r="122" spans="1:14" x14ac:dyDescent="0.25">
      <c r="B122" s="142" t="s">
        <v>146</v>
      </c>
      <c r="C122" s="143">
        <v>144751</v>
      </c>
      <c r="D122" s="144">
        <v>7.2809741563956809E-2</v>
      </c>
      <c r="E122" s="143">
        <v>0</v>
      </c>
      <c r="F122" s="144">
        <f t="shared" si="23"/>
        <v>-1</v>
      </c>
      <c r="G122" s="143">
        <v>1761</v>
      </c>
      <c r="H122" s="144" t="str">
        <f t="shared" si="23"/>
        <v>-</v>
      </c>
      <c r="I122" s="143">
        <v>150506</v>
      </c>
      <c r="J122" s="144">
        <f t="shared" si="23"/>
        <v>84.466212379329932</v>
      </c>
      <c r="K122" s="143">
        <v>154996</v>
      </c>
      <c r="L122" s="144">
        <f t="shared" si="24"/>
        <v>2.9832697699759381E-2</v>
      </c>
      <c r="M122" s="144">
        <f t="shared" si="25"/>
        <v>7.0776713114244494E-2</v>
      </c>
    </row>
    <row r="123" spans="1:14" x14ac:dyDescent="0.25">
      <c r="B123" s="142" t="s">
        <v>148</v>
      </c>
      <c r="C123" s="143">
        <v>154757</v>
      </c>
      <c r="D123" s="144">
        <v>0.10199097084751552</v>
      </c>
      <c r="E123" s="143">
        <v>34</v>
      </c>
      <c r="F123" s="144">
        <f t="shared" si="23"/>
        <v>-0.99978030072953084</v>
      </c>
      <c r="G123" s="143">
        <v>1936</v>
      </c>
      <c r="H123" s="144">
        <f t="shared" si="23"/>
        <v>55.941176470588232</v>
      </c>
      <c r="I123" s="143">
        <v>147202</v>
      </c>
      <c r="J123" s="144">
        <f t="shared" si="23"/>
        <v>75.034090909090907</v>
      </c>
      <c r="K123" s="143">
        <v>164089</v>
      </c>
      <c r="L123" s="144">
        <f t="shared" si="24"/>
        <v>0.11471990869689264</v>
      </c>
      <c r="M123" s="144">
        <f t="shared" si="25"/>
        <v>6.0300988000542732E-2</v>
      </c>
    </row>
    <row r="124" spans="1:14" x14ac:dyDescent="0.25">
      <c r="B124" s="142" t="s">
        <v>150</v>
      </c>
      <c r="C124" s="143">
        <v>155153</v>
      </c>
      <c r="D124" s="144">
        <v>1.6230555100704036E-2</v>
      </c>
      <c r="E124" s="143">
        <v>122</v>
      </c>
      <c r="F124" s="144">
        <f t="shared" si="23"/>
        <v>-0.9992136794003339</v>
      </c>
      <c r="G124" s="143">
        <v>5286</v>
      </c>
      <c r="H124" s="144">
        <f t="shared" si="23"/>
        <v>42.327868852459019</v>
      </c>
      <c r="I124" s="143">
        <v>147240</v>
      </c>
      <c r="J124" s="144">
        <f t="shared" si="23"/>
        <v>26.854710556186152</v>
      </c>
      <c r="K124" s="143">
        <v>166788</v>
      </c>
      <c r="L124" s="144">
        <f t="shared" si="24"/>
        <v>0.13276283618581908</v>
      </c>
      <c r="M124" s="144">
        <f t="shared" si="25"/>
        <v>7.4990493255044921E-2</v>
      </c>
    </row>
    <row r="125" spans="1:14" x14ac:dyDescent="0.25">
      <c r="B125" s="142" t="s">
        <v>152</v>
      </c>
      <c r="C125" s="143">
        <v>149779</v>
      </c>
      <c r="D125" s="144">
        <v>1.3197770381795149E-2</v>
      </c>
      <c r="E125" s="143">
        <v>18443</v>
      </c>
      <c r="F125" s="144">
        <f t="shared" si="23"/>
        <v>-0.8768652481322482</v>
      </c>
      <c r="G125" s="143">
        <v>17629</v>
      </c>
      <c r="H125" s="144">
        <f t="shared" si="23"/>
        <v>-4.4135986553163753E-2</v>
      </c>
      <c r="I125" s="143">
        <v>165818</v>
      </c>
      <c r="J125" s="144">
        <f t="shared" si="23"/>
        <v>8.4059787849566057</v>
      </c>
      <c r="K125" s="143">
        <v>169874</v>
      </c>
      <c r="L125" s="144">
        <f t="shared" si="24"/>
        <v>2.4460553136571361E-2</v>
      </c>
      <c r="M125" s="144">
        <f t="shared" si="25"/>
        <v>0.13416433545423589</v>
      </c>
    </row>
    <row r="126" spans="1:14" x14ac:dyDescent="0.25">
      <c r="B126" s="142" t="s">
        <v>154</v>
      </c>
      <c r="C126" s="143">
        <v>150740</v>
      </c>
      <c r="D126" s="144">
        <v>1.5672375921409021E-2</v>
      </c>
      <c r="E126" s="143">
        <v>11293</v>
      </c>
      <c r="F126" s="144">
        <f t="shared" si="23"/>
        <v>-0.92508292424041394</v>
      </c>
      <c r="G126" s="143">
        <v>47855</v>
      </c>
      <c r="H126" s="144">
        <f t="shared" si="23"/>
        <v>3.2375808022668906</v>
      </c>
      <c r="I126" s="143">
        <v>165250</v>
      </c>
      <c r="J126" s="144">
        <f t="shared" si="23"/>
        <v>2.4531396928220666</v>
      </c>
      <c r="K126" s="143">
        <v>169634</v>
      </c>
      <c r="L126" s="144">
        <f>IFERROR(K126/I126-1,"-")</f>
        <v>2.652950075642968E-2</v>
      </c>
      <c r="M126" s="144">
        <f>IFERROR(K126/C126-1,"-")</f>
        <v>0.12534164787050561</v>
      </c>
    </row>
    <row r="127" spans="1:14" x14ac:dyDescent="0.25">
      <c r="B127" s="142" t="s">
        <v>156</v>
      </c>
      <c r="C127" s="143">
        <v>143678</v>
      </c>
      <c r="D127" s="144">
        <v>-1.2725898440184125E-2</v>
      </c>
      <c r="E127" s="143">
        <v>10348</v>
      </c>
      <c r="F127" s="144">
        <f t="shared" si="23"/>
        <v>-0.92797783933518008</v>
      </c>
      <c r="G127" s="143">
        <v>64169</v>
      </c>
      <c r="H127" s="144">
        <f t="shared" si="23"/>
        <v>5.2011016621569386</v>
      </c>
      <c r="I127" s="143">
        <v>153817</v>
      </c>
      <c r="J127" s="144">
        <f t="shared" si="23"/>
        <v>1.3970608860976483</v>
      </c>
      <c r="K127" s="143"/>
      <c r="L127" s="144"/>
      <c r="M127" s="144"/>
    </row>
    <row r="128" spans="1:14" x14ac:dyDescent="0.25">
      <c r="A128" s="141"/>
      <c r="B128" s="142" t="s">
        <v>158</v>
      </c>
      <c r="C128" s="143">
        <v>150840</v>
      </c>
      <c r="D128" s="144">
        <v>-7.3515591889883214E-2</v>
      </c>
      <c r="E128" s="143">
        <v>16332</v>
      </c>
      <c r="F128" s="144">
        <f t="shared" si="23"/>
        <v>-0.89172633253778844</v>
      </c>
      <c r="G128" s="143">
        <v>117761</v>
      </c>
      <c r="H128" s="144">
        <f t="shared" si="23"/>
        <v>6.2104457506735242</v>
      </c>
      <c r="I128" s="143">
        <v>169072</v>
      </c>
      <c r="J128" s="144">
        <f t="shared" si="23"/>
        <v>0.43572150372364371</v>
      </c>
      <c r="K128" s="143"/>
      <c r="L128" s="144"/>
      <c r="M128" s="144"/>
    </row>
    <row r="129" spans="2:14" x14ac:dyDescent="0.25">
      <c r="B129" s="142" t="s">
        <v>160</v>
      </c>
      <c r="C129" s="143">
        <v>128603</v>
      </c>
      <c r="D129" s="144">
        <v>-5.1775115207373323E-2</v>
      </c>
      <c r="E129" s="143">
        <v>22454</v>
      </c>
      <c r="F129" s="144">
        <f t="shared" si="23"/>
        <v>-0.82540065161776943</v>
      </c>
      <c r="G129" s="143">
        <v>106597</v>
      </c>
      <c r="H129" s="144">
        <f t="shared" si="23"/>
        <v>3.7473501380600336</v>
      </c>
      <c r="I129" s="143">
        <v>141650</v>
      </c>
      <c r="J129" s="144">
        <f t="shared" si="23"/>
        <v>0.32883664643470256</v>
      </c>
      <c r="K129" s="143"/>
      <c r="L129" s="144"/>
      <c r="M129" s="144"/>
    </row>
    <row r="130" spans="2:14" x14ac:dyDescent="0.25">
      <c r="B130" s="142" t="s">
        <v>162</v>
      </c>
      <c r="C130" s="143">
        <v>133916</v>
      </c>
      <c r="D130" s="144">
        <v>-4.6306275503756877E-3</v>
      </c>
      <c r="E130" s="143">
        <v>28660</v>
      </c>
      <c r="F130" s="144">
        <f t="shared" si="23"/>
        <v>-0.78598524448161533</v>
      </c>
      <c r="G130" s="143">
        <v>78133</v>
      </c>
      <c r="H130" s="144">
        <f t="shared" si="23"/>
        <v>1.7262037683182134</v>
      </c>
      <c r="I130" s="143">
        <v>149677</v>
      </c>
      <c r="J130" s="144">
        <f t="shared" si="23"/>
        <v>0.91566943544980983</v>
      </c>
      <c r="K130" s="143"/>
      <c r="L130" s="144"/>
      <c r="M130" s="144"/>
    </row>
    <row r="131" spans="2:14" ht="15.75" x14ac:dyDescent="0.25">
      <c r="B131" s="145" t="s">
        <v>122</v>
      </c>
      <c r="C131" s="146">
        <v>1721079</v>
      </c>
      <c r="D131" s="147">
        <v>1.705813629844477E-2</v>
      </c>
      <c r="E131" s="146">
        <v>436137</v>
      </c>
      <c r="F131" s="147">
        <f t="shared" si="23"/>
        <v>-0.74659094672586201</v>
      </c>
      <c r="G131" s="146">
        <v>446045</v>
      </c>
      <c r="H131" s="147">
        <f t="shared" si="23"/>
        <v>2.2717632303611124E-2</v>
      </c>
      <c r="I131" s="146">
        <v>1722453</v>
      </c>
      <c r="J131" s="147">
        <f t="shared" si="23"/>
        <v>2.8616126175610086</v>
      </c>
      <c r="K131" s="146">
        <v>1261851</v>
      </c>
      <c r="L131" s="147">
        <v>0.13861114544993525</v>
      </c>
      <c r="M131" s="147">
        <v>8.4025318674068483E-2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1"/>
      <c r="K134" s="141"/>
      <c r="L134" s="151"/>
    </row>
    <row r="136" spans="2:14" ht="48.75" customHeight="1" thickBot="1" x14ac:dyDescent="0.3">
      <c r="B136" s="322" t="s">
        <v>184</v>
      </c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1" t="s">
        <v>185</v>
      </c>
    </row>
    <row r="137" spans="2:14" ht="10.5" customHeight="1" thickBot="1" x14ac:dyDescent="0.3">
      <c r="B137" s="135"/>
      <c r="C137" s="136"/>
      <c r="D137" s="135"/>
      <c r="E137" s="135"/>
      <c r="F137" s="135"/>
      <c r="G137" s="135"/>
      <c r="H137" s="135"/>
      <c r="I137" s="135"/>
      <c r="J137" s="135"/>
      <c r="K137" s="4"/>
      <c r="L137" s="4"/>
      <c r="N137" s="1" t="s">
        <v>186</v>
      </c>
    </row>
    <row r="138" spans="2:14" ht="22.5" thickTop="1" thickBot="1" x14ac:dyDescent="0.3">
      <c r="B138" s="150" t="str">
        <f>C138</f>
        <v>Alemania</v>
      </c>
      <c r="C138" s="332" t="s">
        <v>187</v>
      </c>
      <c r="D138" s="333"/>
      <c r="E138" s="333"/>
      <c r="F138" s="333"/>
      <c r="G138" s="333"/>
      <c r="H138" s="333"/>
      <c r="I138" s="333"/>
      <c r="J138" s="333"/>
      <c r="K138" s="333"/>
      <c r="L138" s="333"/>
      <c r="M138" s="334"/>
    </row>
    <row r="139" spans="2:14" ht="22.5" thickTop="1" thickBot="1" x14ac:dyDescent="0.3">
      <c r="B139" s="13"/>
      <c r="C139" s="335">
        <f>2019</f>
        <v>2019</v>
      </c>
      <c r="D139" s="336"/>
      <c r="E139" s="337">
        <v>2020</v>
      </c>
      <c r="F139" s="336"/>
      <c r="G139" s="337">
        <v>2021</v>
      </c>
      <c r="H139" s="336"/>
      <c r="I139" s="337">
        <v>2022</v>
      </c>
      <c r="J139" s="336"/>
      <c r="K139" s="337">
        <v>2023</v>
      </c>
      <c r="L139" s="338"/>
      <c r="M139" s="339"/>
    </row>
    <row r="140" spans="2:14" ht="16.5" thickTop="1" thickBot="1" x14ac:dyDescent="0.3">
      <c r="B140" s="16"/>
      <c r="C140" s="138" t="s">
        <v>136</v>
      </c>
      <c r="D140" s="139" t="str">
        <f>CONCATENATE("var ",RIGHT(2019,2),"/",RIGHT(2018,2))</f>
        <v>var 19/18</v>
      </c>
      <c r="E140" s="140" t="s">
        <v>136</v>
      </c>
      <c r="F140" s="139" t="str">
        <f>CONCATENATE("var ",RIGHT(E139,2),"/",RIGHT(E139-1,2))</f>
        <v>var 20/19</v>
      </c>
      <c r="G140" s="140" t="s">
        <v>136</v>
      </c>
      <c r="H140" s="139" t="str">
        <f>CONCATENATE("var ",RIGHT(G139,2),"/",RIGHT(G139-1,2))</f>
        <v>var 21/20</v>
      </c>
      <c r="I140" s="140" t="s">
        <v>136</v>
      </c>
      <c r="J140" s="139" t="str">
        <f>CONCATENATE("var ",RIGHT(I139,2),"/",RIGHT(I139-1,2))</f>
        <v>var 22/21</v>
      </c>
      <c r="K140" s="140" t="s">
        <v>136</v>
      </c>
      <c r="L140" s="139" t="str">
        <f>CONCATENATE("var ",RIGHT(K139,2),"/",RIGHT(K139-1,2))</f>
        <v>var 23/22</v>
      </c>
      <c r="M140" s="139" t="str">
        <f>CONCATENATE("var ",RIGHT(K139,2),"/",RIGHT(2019,2))</f>
        <v>var 23/19</v>
      </c>
    </row>
    <row r="141" spans="2:14" x14ac:dyDescent="0.25">
      <c r="B141" s="142" t="s">
        <v>140</v>
      </c>
      <c r="C141" s="143">
        <v>46156</v>
      </c>
      <c r="D141" s="144">
        <v>-2.8131053651141213E-2</v>
      </c>
      <c r="E141" s="143">
        <v>41945</v>
      </c>
      <c r="F141" s="144">
        <f t="shared" ref="F141:J153" si="26">IFERROR(E141/C141-1,"-")</f>
        <v>-9.1234075743132026E-2</v>
      </c>
      <c r="G141" s="143">
        <v>3897</v>
      </c>
      <c r="H141" s="144">
        <f t="shared" si="26"/>
        <v>-0.9070926212897843</v>
      </c>
      <c r="I141" s="143">
        <v>25126</v>
      </c>
      <c r="J141" s="144">
        <f t="shared" si="26"/>
        <v>5.447523736207339</v>
      </c>
      <c r="K141" s="143">
        <v>38646</v>
      </c>
      <c r="L141" s="144">
        <f t="shared" ref="L141:L147" si="27">IFERROR(K141/I141-1,"-")</f>
        <v>0.53808803629706281</v>
      </c>
      <c r="M141" s="144">
        <f>K141/C141-1</f>
        <v>-0.16270907357656639</v>
      </c>
    </row>
    <row r="142" spans="2:14" x14ac:dyDescent="0.25">
      <c r="B142" s="142" t="s">
        <v>142</v>
      </c>
      <c r="C142" s="143">
        <v>41247</v>
      </c>
      <c r="D142" s="144">
        <v>-0.11245239171131627</v>
      </c>
      <c r="E142" s="143">
        <v>39803</v>
      </c>
      <c r="F142" s="144">
        <f t="shared" si="26"/>
        <v>-3.5008606686546928E-2</v>
      </c>
      <c r="G142" s="143">
        <v>4104</v>
      </c>
      <c r="H142" s="144">
        <f t="shared" si="26"/>
        <v>-0.8968921940557244</v>
      </c>
      <c r="I142" s="143">
        <v>29208</v>
      </c>
      <c r="J142" s="144">
        <f t="shared" si="26"/>
        <v>6.1169590643274852</v>
      </c>
      <c r="K142" s="143">
        <v>38948</v>
      </c>
      <c r="L142" s="144">
        <f t="shared" si="27"/>
        <v>0.33347028211448926</v>
      </c>
      <c r="M142" s="144">
        <f>IFERROR(K142/C142-1,"-")</f>
        <v>-5.573738696147601E-2</v>
      </c>
    </row>
    <row r="143" spans="2:14" x14ac:dyDescent="0.25">
      <c r="B143" s="142" t="s">
        <v>144</v>
      </c>
      <c r="C143" s="143">
        <v>49455</v>
      </c>
      <c r="D143" s="144">
        <v>-0.14354738154613467</v>
      </c>
      <c r="E143" s="143">
        <v>19981</v>
      </c>
      <c r="F143" s="144">
        <f t="shared" si="26"/>
        <v>-0.5959761399251845</v>
      </c>
      <c r="G143" s="143">
        <v>6502</v>
      </c>
      <c r="H143" s="144">
        <f t="shared" si="26"/>
        <v>-0.6745908613182523</v>
      </c>
      <c r="I143" s="143">
        <v>39043</v>
      </c>
      <c r="J143" s="144">
        <f t="shared" si="26"/>
        <v>5.0047677637649954</v>
      </c>
      <c r="K143" s="143">
        <v>43295</v>
      </c>
      <c r="L143" s="144">
        <f t="shared" si="27"/>
        <v>0.10890556565837661</v>
      </c>
      <c r="M143" s="144">
        <f t="shared" ref="M143:M147" si="28">IFERROR(K143/C143-1,"-")</f>
        <v>-0.1245576786978061</v>
      </c>
    </row>
    <row r="144" spans="2:14" x14ac:dyDescent="0.25">
      <c r="B144" s="142" t="s">
        <v>146</v>
      </c>
      <c r="C144" s="143">
        <v>39970</v>
      </c>
      <c r="D144" s="144">
        <v>-7.1609411655401467E-2</v>
      </c>
      <c r="E144" s="143">
        <v>0</v>
      </c>
      <c r="F144" s="144">
        <f t="shared" si="26"/>
        <v>-1</v>
      </c>
      <c r="G144" s="143">
        <v>4409</v>
      </c>
      <c r="H144" s="144" t="str">
        <f t="shared" si="26"/>
        <v>-</v>
      </c>
      <c r="I144" s="143">
        <v>37005</v>
      </c>
      <c r="J144" s="144">
        <f t="shared" si="26"/>
        <v>7.3930596507144486</v>
      </c>
      <c r="K144" s="143">
        <v>38212</v>
      </c>
      <c r="L144" s="144">
        <f t="shared" si="27"/>
        <v>3.2617213890014929E-2</v>
      </c>
      <c r="M144" s="144">
        <f t="shared" si="28"/>
        <v>-4.3982987240430371E-2</v>
      </c>
    </row>
    <row r="145" spans="1:14" x14ac:dyDescent="0.25">
      <c r="B145" s="142" t="s">
        <v>148</v>
      </c>
      <c r="C145" s="143">
        <v>36076</v>
      </c>
      <c r="D145" s="144">
        <v>-0.20360272853705375</v>
      </c>
      <c r="E145" s="143">
        <v>99</v>
      </c>
      <c r="F145" s="144">
        <f t="shared" si="26"/>
        <v>-0.99725579332520231</v>
      </c>
      <c r="G145" s="143">
        <v>7062</v>
      </c>
      <c r="H145" s="144">
        <f t="shared" si="26"/>
        <v>70.333333333333329</v>
      </c>
      <c r="I145" s="143">
        <v>25721</v>
      </c>
      <c r="J145" s="144">
        <f t="shared" si="26"/>
        <v>2.6421693571226283</v>
      </c>
      <c r="K145" s="143">
        <v>28051</v>
      </c>
      <c r="L145" s="144">
        <f t="shared" si="27"/>
        <v>9.0587457719373266E-2</v>
      </c>
      <c r="M145" s="144">
        <f t="shared" si="28"/>
        <v>-0.22244705621465799</v>
      </c>
    </row>
    <row r="146" spans="1:14" x14ac:dyDescent="0.25">
      <c r="B146" s="142" t="s">
        <v>150</v>
      </c>
      <c r="C146" s="143">
        <v>37315</v>
      </c>
      <c r="D146" s="144">
        <v>-0.1883455866359246</v>
      </c>
      <c r="E146" s="143">
        <v>152</v>
      </c>
      <c r="F146" s="144">
        <f t="shared" si="26"/>
        <v>-0.9959265710840145</v>
      </c>
      <c r="G146" s="143">
        <v>11388</v>
      </c>
      <c r="H146" s="144">
        <f t="shared" si="26"/>
        <v>73.921052631578945</v>
      </c>
      <c r="I146" s="143">
        <v>28586</v>
      </c>
      <c r="J146" s="144">
        <f t="shared" si="26"/>
        <v>1.5101861608710925</v>
      </c>
      <c r="K146" s="143">
        <v>28528</v>
      </c>
      <c r="L146" s="144">
        <f t="shared" si="27"/>
        <v>-2.028965227733881E-3</v>
      </c>
      <c r="M146" s="144">
        <f t="shared" si="28"/>
        <v>-0.23548170976818972</v>
      </c>
    </row>
    <row r="147" spans="1:14" x14ac:dyDescent="0.25">
      <c r="B147" s="142" t="s">
        <v>152</v>
      </c>
      <c r="C147" s="143">
        <v>36928</v>
      </c>
      <c r="D147" s="144">
        <v>-0.19873283138412134</v>
      </c>
      <c r="E147" s="143">
        <v>7854</v>
      </c>
      <c r="F147" s="144">
        <f t="shared" si="26"/>
        <v>-0.7873158578856152</v>
      </c>
      <c r="G147" s="143">
        <v>18480</v>
      </c>
      <c r="H147" s="144">
        <f t="shared" si="26"/>
        <v>1.3529411764705883</v>
      </c>
      <c r="I147" s="143">
        <v>26193</v>
      </c>
      <c r="J147" s="144">
        <f t="shared" si="26"/>
        <v>0.41737012987012978</v>
      </c>
      <c r="K147" s="143">
        <v>26813</v>
      </c>
      <c r="L147" s="144">
        <f t="shared" si="27"/>
        <v>2.3670446302447301E-2</v>
      </c>
      <c r="M147" s="144">
        <f t="shared" si="28"/>
        <v>-0.27391139514731366</v>
      </c>
    </row>
    <row r="148" spans="1:14" x14ac:dyDescent="0.25">
      <c r="B148" s="142" t="s">
        <v>154</v>
      </c>
      <c r="C148" s="143">
        <v>35965</v>
      </c>
      <c r="D148" s="144">
        <v>-0.21134574479749135</v>
      </c>
      <c r="E148" s="143">
        <v>10265</v>
      </c>
      <c r="F148" s="144">
        <f t="shared" si="26"/>
        <v>-0.71458362296677325</v>
      </c>
      <c r="G148" s="143">
        <v>19715</v>
      </c>
      <c r="H148" s="144">
        <f t="shared" si="26"/>
        <v>0.92060399415489536</v>
      </c>
      <c r="I148" s="143">
        <v>27366</v>
      </c>
      <c r="J148" s="144">
        <f t="shared" si="26"/>
        <v>0.38808014202383978</v>
      </c>
      <c r="K148" s="143">
        <v>28752</v>
      </c>
      <c r="L148" s="144">
        <f>IFERROR(K148/I148-1,"-")</f>
        <v>5.0646787985090924E-2</v>
      </c>
      <c r="M148" s="144">
        <f>IFERROR(K148/C148-1,"-")</f>
        <v>-0.20055609620464343</v>
      </c>
    </row>
    <row r="149" spans="1:14" x14ac:dyDescent="0.25">
      <c r="B149" s="142" t="s">
        <v>156</v>
      </c>
      <c r="C149" s="143">
        <v>39092</v>
      </c>
      <c r="D149" s="144">
        <v>-0.18332045041469069</v>
      </c>
      <c r="E149" s="143">
        <v>1689</v>
      </c>
      <c r="F149" s="144">
        <f t="shared" si="26"/>
        <v>-0.9567942289982605</v>
      </c>
      <c r="G149" s="143">
        <v>29438</v>
      </c>
      <c r="H149" s="144">
        <f t="shared" si="26"/>
        <v>16.429248075784489</v>
      </c>
      <c r="I149" s="143">
        <v>28674</v>
      </c>
      <c r="J149" s="144">
        <f t="shared" si="26"/>
        <v>-2.59528500577485E-2</v>
      </c>
      <c r="K149" s="143"/>
      <c r="L149" s="144"/>
      <c r="M149" s="144"/>
    </row>
    <row r="150" spans="1:14" x14ac:dyDescent="0.25">
      <c r="A150" s="141"/>
      <c r="B150" s="142" t="s">
        <v>158</v>
      </c>
      <c r="C150" s="143">
        <v>41544</v>
      </c>
      <c r="D150" s="144">
        <v>-0.20083102493074789</v>
      </c>
      <c r="E150" s="143">
        <v>2290</v>
      </c>
      <c r="F150" s="144">
        <f t="shared" si="26"/>
        <v>-0.94487772000770265</v>
      </c>
      <c r="G150" s="143">
        <v>38530</v>
      </c>
      <c r="H150" s="144">
        <f t="shared" si="26"/>
        <v>15.825327510917031</v>
      </c>
      <c r="I150" s="143">
        <v>33330</v>
      </c>
      <c r="J150" s="144">
        <f t="shared" si="26"/>
        <v>-0.13495977160654038</v>
      </c>
      <c r="K150" s="143"/>
      <c r="L150" s="144"/>
      <c r="M150" s="144"/>
    </row>
    <row r="151" spans="1:14" x14ac:dyDescent="0.25">
      <c r="B151" s="142" t="s">
        <v>160</v>
      </c>
      <c r="C151" s="143">
        <v>47732</v>
      </c>
      <c r="D151" s="144">
        <v>-0.13685352622061486</v>
      </c>
      <c r="E151" s="143">
        <v>7794</v>
      </c>
      <c r="F151" s="144">
        <f t="shared" si="26"/>
        <v>-0.83671331601441379</v>
      </c>
      <c r="G151" s="143">
        <v>43787</v>
      </c>
      <c r="H151" s="144">
        <f t="shared" si="26"/>
        <v>4.6180395175776239</v>
      </c>
      <c r="I151" s="143">
        <v>45958</v>
      </c>
      <c r="J151" s="144">
        <f t="shared" si="26"/>
        <v>4.9580925845570611E-2</v>
      </c>
      <c r="K151" s="143"/>
      <c r="L151" s="144"/>
      <c r="M151" s="144"/>
    </row>
    <row r="152" spans="1:14" x14ac:dyDescent="0.25">
      <c r="B152" s="142" t="s">
        <v>162</v>
      </c>
      <c r="C152" s="143">
        <v>39560</v>
      </c>
      <c r="D152" s="144">
        <v>-0.17548978741142141</v>
      </c>
      <c r="E152" s="143">
        <v>6941</v>
      </c>
      <c r="F152" s="144">
        <f t="shared" si="26"/>
        <v>-0.82454499494438827</v>
      </c>
      <c r="G152" s="143">
        <v>35189</v>
      </c>
      <c r="H152" s="144">
        <f t="shared" si="26"/>
        <v>4.0697305863708397</v>
      </c>
      <c r="I152" s="143">
        <v>39499</v>
      </c>
      <c r="J152" s="144">
        <f t="shared" si="26"/>
        <v>0.12248145727357973</v>
      </c>
      <c r="K152" s="143"/>
      <c r="L152" s="144"/>
      <c r="M152" s="144"/>
    </row>
    <row r="153" spans="1:14" ht="15.75" x14ac:dyDescent="0.25">
      <c r="B153" s="145" t="s">
        <v>122</v>
      </c>
      <c r="C153" s="146">
        <v>491040</v>
      </c>
      <c r="D153" s="147">
        <v>-0.15462696434228107</v>
      </c>
      <c r="E153" s="146">
        <v>138922</v>
      </c>
      <c r="F153" s="147">
        <f t="shared" si="26"/>
        <v>-0.71708618442489414</v>
      </c>
      <c r="G153" s="146">
        <v>222501</v>
      </c>
      <c r="H153" s="147">
        <f t="shared" si="26"/>
        <v>0.6016253725111933</v>
      </c>
      <c r="I153" s="146">
        <v>385709</v>
      </c>
      <c r="J153" s="147">
        <f t="shared" si="26"/>
        <v>0.73351580442335096</v>
      </c>
      <c r="K153" s="146">
        <v>271245</v>
      </c>
      <c r="L153" s="147">
        <v>0.13849853933716139</v>
      </c>
      <c r="M153" s="147">
        <v>-0.16052328604322963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1"/>
      <c r="L156" s="152"/>
    </row>
    <row r="157" spans="1:14" x14ac:dyDescent="0.25">
      <c r="M157" s="151"/>
    </row>
    <row r="158" spans="1:14" ht="48.75" customHeight="1" thickBot="1" x14ac:dyDescent="0.3">
      <c r="B158" s="322" t="s">
        <v>188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1" t="s">
        <v>189</v>
      </c>
    </row>
    <row r="159" spans="1:14" ht="10.5" customHeight="1" thickBot="1" x14ac:dyDescent="0.3">
      <c r="B159" s="135"/>
      <c r="C159" s="136"/>
      <c r="D159" s="135"/>
      <c r="E159" s="135"/>
      <c r="F159" s="135"/>
      <c r="G159" s="135"/>
      <c r="H159" s="135"/>
      <c r="I159" s="135"/>
      <c r="J159" s="135"/>
      <c r="K159" s="4"/>
      <c r="L159" s="4"/>
      <c r="N159" s="1" t="s">
        <v>190</v>
      </c>
    </row>
    <row r="160" spans="1:14" ht="22.5" thickTop="1" thickBot="1" x14ac:dyDescent="0.3">
      <c r="B160" s="150" t="str">
        <f>C160</f>
        <v>Francia</v>
      </c>
      <c r="C160" s="332" t="s">
        <v>191</v>
      </c>
      <c r="D160" s="333"/>
      <c r="E160" s="333"/>
      <c r="F160" s="333"/>
      <c r="G160" s="333"/>
      <c r="H160" s="333"/>
      <c r="I160" s="333"/>
      <c r="J160" s="333"/>
      <c r="K160" s="333"/>
      <c r="L160" s="333"/>
      <c r="M160" s="334"/>
    </row>
    <row r="161" spans="2:13" ht="22.5" thickTop="1" thickBot="1" x14ac:dyDescent="0.3">
      <c r="B161" s="13"/>
      <c r="C161" s="335">
        <f>2019</f>
        <v>2019</v>
      </c>
      <c r="D161" s="336"/>
      <c r="E161" s="337">
        <v>2020</v>
      </c>
      <c r="F161" s="336"/>
      <c r="G161" s="337">
        <v>2021</v>
      </c>
      <c r="H161" s="336"/>
      <c r="I161" s="337">
        <v>2022</v>
      </c>
      <c r="J161" s="336"/>
      <c r="K161" s="337">
        <v>2023</v>
      </c>
      <c r="L161" s="338"/>
      <c r="M161" s="339"/>
    </row>
    <row r="162" spans="2:13" ht="16.5" thickTop="1" thickBot="1" x14ac:dyDescent="0.3">
      <c r="B162" s="16"/>
      <c r="C162" s="138" t="s">
        <v>136</v>
      </c>
      <c r="D162" s="139" t="str">
        <f>CONCATENATE("var ",RIGHT(2019,2),"/",RIGHT(2018,2))</f>
        <v>var 19/18</v>
      </c>
      <c r="E162" s="140" t="s">
        <v>136</v>
      </c>
      <c r="F162" s="139" t="str">
        <f>CONCATENATE("var ",RIGHT(E161,2),"/",RIGHT(E161-1,2))</f>
        <v>var 20/19</v>
      </c>
      <c r="G162" s="140" t="s">
        <v>136</v>
      </c>
      <c r="H162" s="139" t="str">
        <f>CONCATENATE("var ",RIGHT(G161,2),"/",RIGHT(G161-1,2))</f>
        <v>var 21/20</v>
      </c>
      <c r="I162" s="140" t="s">
        <v>136</v>
      </c>
      <c r="J162" s="139" t="str">
        <f>CONCATENATE("var ",RIGHT(I161,2),"/",RIGHT(I161-1,2))</f>
        <v>var 22/21</v>
      </c>
      <c r="K162" s="140" t="s">
        <v>136</v>
      </c>
      <c r="L162" s="139" t="str">
        <f>CONCATENATE("var ",RIGHT(K161,2),"/",RIGHT(K161-1,2))</f>
        <v>var 23/22</v>
      </c>
      <c r="M162" s="139" t="str">
        <f>CONCATENATE("var ",RIGHT(K161,2),"/",RIGHT(2019,2))</f>
        <v>var 23/19</v>
      </c>
    </row>
    <row r="163" spans="2:13" x14ac:dyDescent="0.25">
      <c r="B163" s="142" t="s">
        <v>140</v>
      </c>
      <c r="C163" s="143">
        <v>12795</v>
      </c>
      <c r="D163" s="144">
        <v>0.10846400415836444</v>
      </c>
      <c r="E163" s="143">
        <v>14112</v>
      </c>
      <c r="F163" s="144">
        <f t="shared" ref="F163:J175" si="29">IFERROR(E163/C163-1,"-")</f>
        <v>0.10293083235638911</v>
      </c>
      <c r="G163" s="143">
        <v>4901</v>
      </c>
      <c r="H163" s="144">
        <f t="shared" si="29"/>
        <v>-0.65270691609977316</v>
      </c>
      <c r="I163" s="143">
        <v>11986</v>
      </c>
      <c r="J163" s="144">
        <f t="shared" si="29"/>
        <v>1.4456233421750664</v>
      </c>
      <c r="K163" s="143">
        <v>17335</v>
      </c>
      <c r="L163" s="144">
        <f t="shared" ref="L163:L169" si="30">IFERROR(K163/I163-1,"-")</f>
        <v>0.44627064909060565</v>
      </c>
      <c r="M163" s="144">
        <f>K163/C163-1</f>
        <v>0.35482610394685432</v>
      </c>
    </row>
    <row r="164" spans="2:13" x14ac:dyDescent="0.25">
      <c r="B164" s="142" t="s">
        <v>142</v>
      </c>
      <c r="C164" s="143">
        <v>15515</v>
      </c>
      <c r="D164" s="144">
        <v>9.8718221089157954E-2</v>
      </c>
      <c r="E164" s="143">
        <v>17655</v>
      </c>
      <c r="F164" s="144">
        <f t="shared" si="29"/>
        <v>0.13793103448275867</v>
      </c>
      <c r="G164" s="143">
        <v>7511</v>
      </c>
      <c r="H164" s="144">
        <f t="shared" si="29"/>
        <v>-0.57456811101670913</v>
      </c>
      <c r="I164" s="143">
        <v>18369</v>
      </c>
      <c r="J164" s="144">
        <f t="shared" si="29"/>
        <v>1.4456131007855144</v>
      </c>
      <c r="K164" s="143">
        <v>21509</v>
      </c>
      <c r="L164" s="144">
        <f t="shared" si="30"/>
        <v>0.170940170940171</v>
      </c>
      <c r="M164" s="144">
        <f>IFERROR(K164/C164-1,"-")</f>
        <v>0.38633580406058643</v>
      </c>
    </row>
    <row r="165" spans="2:13" x14ac:dyDescent="0.25">
      <c r="B165" s="142" t="s">
        <v>144</v>
      </c>
      <c r="C165" s="143">
        <v>13856</v>
      </c>
      <c r="D165" s="144">
        <v>-5.2516411378555783E-2</v>
      </c>
      <c r="E165" s="143">
        <v>5571</v>
      </c>
      <c r="F165" s="144">
        <f t="shared" si="29"/>
        <v>-0.59793591224018483</v>
      </c>
      <c r="G165" s="143">
        <v>7472</v>
      </c>
      <c r="H165" s="144">
        <f t="shared" si="29"/>
        <v>0.34123137677257231</v>
      </c>
      <c r="I165" s="143">
        <v>17053</v>
      </c>
      <c r="J165" s="144">
        <f t="shared" si="29"/>
        <v>1.2822537473233404</v>
      </c>
      <c r="K165" s="143">
        <v>19062</v>
      </c>
      <c r="L165" s="144">
        <f t="shared" si="30"/>
        <v>0.11780918313493216</v>
      </c>
      <c r="M165" s="144">
        <f t="shared" ref="M165:M169" si="31">IFERROR(K165/C165-1,"-")</f>
        <v>0.37572170900692847</v>
      </c>
    </row>
    <row r="166" spans="2:13" x14ac:dyDescent="0.25">
      <c r="B166" s="142" t="s">
        <v>146</v>
      </c>
      <c r="C166" s="143">
        <v>16651</v>
      </c>
      <c r="D166" s="144">
        <v>-0.13568647806903711</v>
      </c>
      <c r="E166" s="143">
        <v>0</v>
      </c>
      <c r="F166" s="144">
        <f t="shared" si="29"/>
        <v>-1</v>
      </c>
      <c r="G166" s="143">
        <v>5631</v>
      </c>
      <c r="H166" s="144" t="str">
        <f t="shared" si="29"/>
        <v>-</v>
      </c>
      <c r="I166" s="143">
        <v>19383</v>
      </c>
      <c r="J166" s="144">
        <f t="shared" si="29"/>
        <v>2.4421949920085244</v>
      </c>
      <c r="K166" s="143">
        <v>22867</v>
      </c>
      <c r="L166" s="144">
        <f t="shared" si="30"/>
        <v>0.17974513749161636</v>
      </c>
      <c r="M166" s="144">
        <f t="shared" si="31"/>
        <v>0.373310912257522</v>
      </c>
    </row>
    <row r="167" spans="2:13" x14ac:dyDescent="0.25">
      <c r="B167" s="142" t="s">
        <v>148</v>
      </c>
      <c r="C167" s="143">
        <v>13929</v>
      </c>
      <c r="D167" s="144">
        <v>-2.2526315789473728E-2</v>
      </c>
      <c r="E167" s="143">
        <v>3</v>
      </c>
      <c r="F167" s="144">
        <f t="shared" si="29"/>
        <v>-0.99978462201163043</v>
      </c>
      <c r="G167" s="143">
        <v>10680</v>
      </c>
      <c r="H167" s="144">
        <f t="shared" si="29"/>
        <v>3559</v>
      </c>
      <c r="I167" s="143">
        <v>17041</v>
      </c>
      <c r="J167" s="144">
        <f t="shared" si="29"/>
        <v>0.59559925093632948</v>
      </c>
      <c r="K167" s="143">
        <v>16337</v>
      </c>
      <c r="L167" s="144">
        <f t="shared" si="30"/>
        <v>-4.1312129569860967E-2</v>
      </c>
      <c r="M167" s="144">
        <f t="shared" si="31"/>
        <v>0.17287673199798981</v>
      </c>
    </row>
    <row r="168" spans="2:13" x14ac:dyDescent="0.25">
      <c r="B168" s="142" t="s">
        <v>150</v>
      </c>
      <c r="C168" s="143">
        <v>12088</v>
      </c>
      <c r="D168" s="144">
        <v>0.12091988130563802</v>
      </c>
      <c r="E168" s="143">
        <v>38</v>
      </c>
      <c r="F168" s="144">
        <f t="shared" si="29"/>
        <v>-0.99685638649900732</v>
      </c>
      <c r="G168" s="143">
        <v>7599</v>
      </c>
      <c r="H168" s="144">
        <f t="shared" si="29"/>
        <v>198.97368421052633</v>
      </c>
      <c r="I168" s="143">
        <v>11317</v>
      </c>
      <c r="J168" s="144">
        <f t="shared" si="29"/>
        <v>0.48927490459270961</v>
      </c>
      <c r="K168" s="143">
        <v>14183</v>
      </c>
      <c r="L168" s="144">
        <f t="shared" si="30"/>
        <v>0.25324732703013164</v>
      </c>
      <c r="M168" s="144">
        <f t="shared" si="31"/>
        <v>0.17331237590999349</v>
      </c>
    </row>
    <row r="169" spans="2:13" x14ac:dyDescent="0.25">
      <c r="B169" s="142" t="s">
        <v>152</v>
      </c>
      <c r="C169" s="143">
        <v>13483</v>
      </c>
      <c r="D169" s="144">
        <v>2.4855579203405309E-2</v>
      </c>
      <c r="E169" s="143">
        <v>1663</v>
      </c>
      <c r="F169" s="144">
        <f t="shared" si="29"/>
        <v>-0.87665949714455238</v>
      </c>
      <c r="G169" s="143">
        <v>11943</v>
      </c>
      <c r="H169" s="144">
        <f t="shared" si="29"/>
        <v>6.1815995189416713</v>
      </c>
      <c r="I169" s="143">
        <v>15278</v>
      </c>
      <c r="J169" s="144">
        <f t="shared" si="29"/>
        <v>0.27924307125512859</v>
      </c>
      <c r="K169" s="143">
        <v>16278</v>
      </c>
      <c r="L169" s="144">
        <f t="shared" si="30"/>
        <v>6.5453593402277743E-2</v>
      </c>
      <c r="M169" s="144">
        <f t="shared" si="31"/>
        <v>0.20729807906252318</v>
      </c>
    </row>
    <row r="170" spans="2:13" x14ac:dyDescent="0.25">
      <c r="B170" s="142" t="s">
        <v>154</v>
      </c>
      <c r="C170" s="143">
        <v>17214</v>
      </c>
      <c r="D170" s="144">
        <v>0.13593770621618062</v>
      </c>
      <c r="E170" s="143">
        <v>5446</v>
      </c>
      <c r="F170" s="144">
        <f t="shared" si="29"/>
        <v>-0.68362960381085158</v>
      </c>
      <c r="G170" s="143">
        <v>15603</v>
      </c>
      <c r="H170" s="144">
        <f t="shared" si="29"/>
        <v>1.8650385604113109</v>
      </c>
      <c r="I170" s="143">
        <v>18573</v>
      </c>
      <c r="J170" s="144">
        <f t="shared" si="29"/>
        <v>0.19034800999807722</v>
      </c>
      <c r="K170" s="143">
        <v>19267</v>
      </c>
      <c r="L170" s="144">
        <f>IFERROR(K170/I170-1,"-")</f>
        <v>3.7366069024928672E-2</v>
      </c>
      <c r="M170" s="144">
        <f>IFERROR(K170/C170-1,"-")</f>
        <v>0.11926339026373878</v>
      </c>
    </row>
    <row r="171" spans="2:13" x14ac:dyDescent="0.25">
      <c r="B171" s="142" t="s">
        <v>156</v>
      </c>
      <c r="C171" s="143">
        <v>11862</v>
      </c>
      <c r="D171" s="144">
        <v>-3.1989554431206102E-2</v>
      </c>
      <c r="E171" s="143">
        <v>2195</v>
      </c>
      <c r="F171" s="144">
        <f t="shared" si="29"/>
        <v>-0.81495531950767153</v>
      </c>
      <c r="G171" s="143">
        <v>9908</v>
      </c>
      <c r="H171" s="144">
        <f t="shared" si="29"/>
        <v>3.5138952164009112</v>
      </c>
      <c r="I171" s="143">
        <v>14090</v>
      </c>
      <c r="J171" s="144">
        <f t="shared" si="29"/>
        <v>0.42208316511909572</v>
      </c>
      <c r="K171" s="143"/>
      <c r="L171" s="144"/>
      <c r="M171" s="144"/>
    </row>
    <row r="172" spans="2:13" x14ac:dyDescent="0.25">
      <c r="B172" s="142" t="s">
        <v>158</v>
      </c>
      <c r="C172" s="143">
        <v>15838</v>
      </c>
      <c r="D172" s="144">
        <v>1.2336209651645946E-2</v>
      </c>
      <c r="E172" s="143">
        <v>6072</v>
      </c>
      <c r="F172" s="144">
        <f t="shared" si="29"/>
        <v>-0.61661825988129815</v>
      </c>
      <c r="G172" s="143">
        <v>16978</v>
      </c>
      <c r="H172" s="144">
        <f t="shared" si="29"/>
        <v>1.7961133069828721</v>
      </c>
      <c r="I172" s="143">
        <v>21298</v>
      </c>
      <c r="J172" s="144">
        <f t="shared" si="29"/>
        <v>0.25444693132288854</v>
      </c>
      <c r="K172" s="143"/>
      <c r="L172" s="144"/>
      <c r="M172" s="144"/>
    </row>
    <row r="173" spans="2:13" x14ac:dyDescent="0.25">
      <c r="B173" s="142" t="s">
        <v>160</v>
      </c>
      <c r="C173" s="143">
        <v>12272</v>
      </c>
      <c r="D173" s="144">
        <v>0.30248354914030995</v>
      </c>
      <c r="E173" s="143">
        <v>1256</v>
      </c>
      <c r="F173" s="144">
        <f t="shared" si="29"/>
        <v>-0.89765319426336376</v>
      </c>
      <c r="G173" s="143">
        <v>14800</v>
      </c>
      <c r="H173" s="144">
        <f t="shared" si="29"/>
        <v>10.783439490445859</v>
      </c>
      <c r="I173" s="143">
        <v>14412</v>
      </c>
      <c r="J173" s="144">
        <f t="shared" si="29"/>
        <v>-2.621621621621617E-2</v>
      </c>
      <c r="K173" s="143"/>
      <c r="L173" s="144"/>
      <c r="M173" s="144"/>
    </row>
    <row r="174" spans="2:13" x14ac:dyDescent="0.25">
      <c r="B174" s="142" t="s">
        <v>162</v>
      </c>
      <c r="C174" s="143">
        <v>11447</v>
      </c>
      <c r="D174" s="144">
        <v>-3.1802419013786665E-2</v>
      </c>
      <c r="E174" s="143">
        <v>4755</v>
      </c>
      <c r="F174" s="144">
        <f t="shared" si="29"/>
        <v>-0.58460732069537868</v>
      </c>
      <c r="G174" s="143">
        <v>15076</v>
      </c>
      <c r="H174" s="144">
        <f t="shared" si="29"/>
        <v>2.1705573080967402</v>
      </c>
      <c r="I174" s="143">
        <v>18480</v>
      </c>
      <c r="J174" s="144">
        <f t="shared" si="29"/>
        <v>0.22578933404085966</v>
      </c>
      <c r="K174" s="143"/>
      <c r="L174" s="144"/>
      <c r="M174" s="144"/>
    </row>
    <row r="175" spans="2:13" ht="15.75" x14ac:dyDescent="0.25">
      <c r="B175" s="145" t="s">
        <v>122</v>
      </c>
      <c r="C175" s="146">
        <v>166950</v>
      </c>
      <c r="D175" s="147">
        <v>3.0294801932844173E-2</v>
      </c>
      <c r="E175" s="146">
        <v>58766</v>
      </c>
      <c r="F175" s="147">
        <f t="shared" si="29"/>
        <v>-0.64800239592692421</v>
      </c>
      <c r="G175" s="146">
        <v>128102</v>
      </c>
      <c r="H175" s="147">
        <f t="shared" si="29"/>
        <v>1.1798659088588641</v>
      </c>
      <c r="I175" s="146">
        <v>197280</v>
      </c>
      <c r="J175" s="147">
        <f t="shared" si="29"/>
        <v>0.54002279433576361</v>
      </c>
      <c r="K175" s="146">
        <v>146838</v>
      </c>
      <c r="L175" s="147">
        <v>0.13827906976744186</v>
      </c>
      <c r="M175" s="147">
        <v>0.27098354554188919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22" t="s">
        <v>192</v>
      </c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1" t="s">
        <v>193</v>
      </c>
    </row>
    <row r="181" spans="1:14" ht="10.5" customHeight="1" thickBot="1" x14ac:dyDescent="0.3">
      <c r="B181" s="135"/>
      <c r="C181" s="136"/>
      <c r="D181" s="135"/>
      <c r="E181" s="135"/>
      <c r="F181" s="135"/>
      <c r="G181" s="135"/>
      <c r="H181" s="135"/>
      <c r="I181" s="135"/>
      <c r="J181" s="135"/>
      <c r="K181" s="4"/>
      <c r="L181" s="4"/>
      <c r="N181" s="1" t="s">
        <v>194</v>
      </c>
    </row>
    <row r="182" spans="1:14" ht="22.5" thickTop="1" thickBot="1" x14ac:dyDescent="0.3">
      <c r="B182" s="150" t="str">
        <f>C182</f>
        <v>Bélgica</v>
      </c>
      <c r="C182" s="332" t="s">
        <v>195</v>
      </c>
      <c r="D182" s="333"/>
      <c r="E182" s="333"/>
      <c r="F182" s="333"/>
      <c r="G182" s="333"/>
      <c r="H182" s="333"/>
      <c r="I182" s="333"/>
      <c r="J182" s="333"/>
      <c r="K182" s="333"/>
      <c r="L182" s="333"/>
      <c r="M182" s="334"/>
    </row>
    <row r="183" spans="1:14" ht="22.5" thickTop="1" thickBot="1" x14ac:dyDescent="0.3">
      <c r="B183" s="13"/>
      <c r="C183" s="335">
        <f>2019</f>
        <v>2019</v>
      </c>
      <c r="D183" s="336"/>
      <c r="E183" s="337">
        <v>2020</v>
      </c>
      <c r="F183" s="336"/>
      <c r="G183" s="337">
        <v>2021</v>
      </c>
      <c r="H183" s="336"/>
      <c r="I183" s="337">
        <v>2022</v>
      </c>
      <c r="J183" s="336"/>
      <c r="K183" s="337">
        <v>2023</v>
      </c>
      <c r="L183" s="338"/>
      <c r="M183" s="339"/>
    </row>
    <row r="184" spans="1:14" ht="16.5" thickTop="1" thickBot="1" x14ac:dyDescent="0.3">
      <c r="B184" s="16"/>
      <c r="C184" s="138" t="s">
        <v>136</v>
      </c>
      <c r="D184" s="139" t="str">
        <f>CONCATENATE("var ",RIGHT(2019,2),"/",RIGHT(2018,2))</f>
        <v>var 19/18</v>
      </c>
      <c r="E184" s="140" t="s">
        <v>136</v>
      </c>
      <c r="F184" s="139" t="str">
        <f>CONCATENATE("var ",RIGHT(E183,2),"/",RIGHT(E183-1,2))</f>
        <v>var 20/19</v>
      </c>
      <c r="G184" s="140" t="s">
        <v>136</v>
      </c>
      <c r="H184" s="139" t="str">
        <f>CONCATENATE("var ",RIGHT(G183,2),"/",RIGHT(G183-1,2))</f>
        <v>var 21/20</v>
      </c>
      <c r="I184" s="140" t="s">
        <v>136</v>
      </c>
      <c r="J184" s="139" t="str">
        <f>CONCATENATE("var ",RIGHT(I183,2),"/",RIGHT(I183-1,2))</f>
        <v>var 22/21</v>
      </c>
      <c r="K184" s="140" t="s">
        <v>136</v>
      </c>
      <c r="L184" s="139" t="str">
        <f>CONCATENATE("var ",RIGHT(K183,2),"/",RIGHT(K183-1,2))</f>
        <v>var 23/22</v>
      </c>
      <c r="M184" s="139" t="str">
        <f>CONCATENATE("var ",RIGHT(K183,2),"/",RIGHT(2019,2))</f>
        <v>var 23/19</v>
      </c>
    </row>
    <row r="185" spans="1:14" x14ac:dyDescent="0.25">
      <c r="A185" s="141"/>
      <c r="B185" s="142" t="s">
        <v>140</v>
      </c>
      <c r="C185" s="143">
        <v>12040</v>
      </c>
      <c r="D185" s="144">
        <v>-2.2885895146891766E-2</v>
      </c>
      <c r="E185" s="143">
        <v>12546</v>
      </c>
      <c r="F185" s="144">
        <f t="shared" ref="F185:J197" si="32">IFERROR(E185/C185-1,"-")</f>
        <v>4.2026578073089738E-2</v>
      </c>
      <c r="G185" s="143">
        <v>1367</v>
      </c>
      <c r="H185" s="144">
        <f t="shared" si="32"/>
        <v>-0.89104096923322174</v>
      </c>
      <c r="I185" s="143">
        <v>11804</v>
      </c>
      <c r="J185" s="144">
        <f t="shared" si="32"/>
        <v>7.6349670811997079</v>
      </c>
      <c r="K185" s="143">
        <v>12734</v>
      </c>
      <c r="L185" s="144">
        <f t="shared" ref="L185:L192" si="33">IFERROR(K185/I185-1,"-")</f>
        <v>7.8786851914605327E-2</v>
      </c>
      <c r="M185" s="144">
        <f>K185/C185-1</f>
        <v>5.7641196013288987E-2</v>
      </c>
    </row>
    <row r="186" spans="1:14" x14ac:dyDescent="0.25">
      <c r="B186" s="142" t="s">
        <v>142</v>
      </c>
      <c r="C186" s="143">
        <v>9796</v>
      </c>
      <c r="D186" s="144">
        <v>-0.17708333333333337</v>
      </c>
      <c r="E186" s="143">
        <v>12131</v>
      </c>
      <c r="F186" s="144">
        <f t="shared" si="32"/>
        <v>0.23836259697835849</v>
      </c>
      <c r="G186" s="143">
        <v>495</v>
      </c>
      <c r="H186" s="144">
        <f t="shared" si="32"/>
        <v>-0.95919544967438797</v>
      </c>
      <c r="I186" s="143">
        <v>13448</v>
      </c>
      <c r="J186" s="144">
        <f t="shared" si="32"/>
        <v>26.167676767676767</v>
      </c>
      <c r="K186" s="143">
        <v>12998</v>
      </c>
      <c r="L186" s="144">
        <f t="shared" si="33"/>
        <v>-3.3462224866151136E-2</v>
      </c>
      <c r="M186" s="144">
        <f>IFERROR(K186/C186-1,"-")</f>
        <v>0.32686810943242151</v>
      </c>
    </row>
    <row r="187" spans="1:14" x14ac:dyDescent="0.25">
      <c r="B187" s="142" t="s">
        <v>144</v>
      </c>
      <c r="C187" s="143">
        <v>12981</v>
      </c>
      <c r="D187" s="144">
        <v>8.3555926544240489E-2</v>
      </c>
      <c r="E187" s="143">
        <v>4809</v>
      </c>
      <c r="F187" s="144">
        <f t="shared" si="32"/>
        <v>-0.62953547492489026</v>
      </c>
      <c r="G187" s="143">
        <v>546</v>
      </c>
      <c r="H187" s="144">
        <f t="shared" si="32"/>
        <v>-0.88646288209606983</v>
      </c>
      <c r="I187" s="143">
        <v>12723</v>
      </c>
      <c r="J187" s="144">
        <f t="shared" si="32"/>
        <v>22.302197802197803</v>
      </c>
      <c r="K187" s="143">
        <v>11046</v>
      </c>
      <c r="L187" s="144">
        <f t="shared" si="33"/>
        <v>-0.1318085357227069</v>
      </c>
      <c r="M187" s="144">
        <f t="shared" ref="M187:M192" si="34">IFERROR(K187/C187-1,"-")</f>
        <v>-0.14906401663970414</v>
      </c>
    </row>
    <row r="188" spans="1:14" x14ac:dyDescent="0.25">
      <c r="B188" s="142" t="s">
        <v>146</v>
      </c>
      <c r="C188" s="143">
        <v>12555</v>
      </c>
      <c r="D188" s="144">
        <v>-4.3792840822543755E-2</v>
      </c>
      <c r="E188" s="143">
        <v>0</v>
      </c>
      <c r="F188" s="144">
        <f t="shared" si="32"/>
        <v>-1</v>
      </c>
      <c r="G188" s="143">
        <v>1296</v>
      </c>
      <c r="H188" s="144" t="str">
        <f t="shared" si="32"/>
        <v>-</v>
      </c>
      <c r="I188" s="143">
        <v>15015</v>
      </c>
      <c r="J188" s="144">
        <f t="shared" si="32"/>
        <v>10.585648148148149</v>
      </c>
      <c r="K188" s="143">
        <v>12403</v>
      </c>
      <c r="L188" s="144">
        <f t="shared" si="33"/>
        <v>-0.173959373959374</v>
      </c>
      <c r="M188" s="144">
        <f t="shared" si="34"/>
        <v>-1.210673038630028E-2</v>
      </c>
    </row>
    <row r="189" spans="1:14" x14ac:dyDescent="0.25">
      <c r="B189" s="142" t="s">
        <v>148</v>
      </c>
      <c r="C189" s="143">
        <v>8698</v>
      </c>
      <c r="D189" s="144">
        <v>-6.8736616702355424E-2</v>
      </c>
      <c r="E189" s="143">
        <v>26</v>
      </c>
      <c r="F189" s="144">
        <f t="shared" si="32"/>
        <v>-0.99701080708208789</v>
      </c>
      <c r="G189" s="143">
        <v>3849</v>
      </c>
      <c r="H189" s="144">
        <f t="shared" si="32"/>
        <v>147.03846153846155</v>
      </c>
      <c r="I189" s="143">
        <v>9508</v>
      </c>
      <c r="J189" s="144">
        <f t="shared" si="32"/>
        <v>1.4702520135100028</v>
      </c>
      <c r="K189" s="143">
        <v>11520</v>
      </c>
      <c r="L189" s="144">
        <f t="shared" si="33"/>
        <v>0.21161127471602859</v>
      </c>
      <c r="M189" s="144">
        <f t="shared" si="34"/>
        <v>0.32444240055185092</v>
      </c>
    </row>
    <row r="190" spans="1:14" x14ac:dyDescent="0.25">
      <c r="B190" s="142" t="s">
        <v>196</v>
      </c>
      <c r="C190" s="143">
        <v>10084</v>
      </c>
      <c r="D190" s="144">
        <v>6.6300095167600714E-2</v>
      </c>
      <c r="E190" s="143">
        <v>17</v>
      </c>
      <c r="F190" s="144">
        <f t="shared" si="32"/>
        <v>-0.9983141610472035</v>
      </c>
      <c r="G190" s="143">
        <v>5753</v>
      </c>
      <c r="H190" s="144">
        <f t="shared" si="32"/>
        <v>337.41176470588238</v>
      </c>
      <c r="I190" s="143">
        <v>8661</v>
      </c>
      <c r="J190" s="144">
        <f t="shared" si="32"/>
        <v>0.50547540413697201</v>
      </c>
      <c r="K190" s="143">
        <v>9465</v>
      </c>
      <c r="L190" s="144">
        <f t="shared" si="33"/>
        <v>9.2829927260131617E-2</v>
      </c>
      <c r="M190" s="144">
        <f t="shared" si="34"/>
        <v>-6.1384371281237637E-2</v>
      </c>
    </row>
    <row r="191" spans="1:14" x14ac:dyDescent="0.25">
      <c r="B191" s="142" t="s">
        <v>152</v>
      </c>
      <c r="C191" s="143">
        <v>12140</v>
      </c>
      <c r="D191" s="144">
        <v>5.4918317692040253E-2</v>
      </c>
      <c r="E191" s="143">
        <v>3812</v>
      </c>
      <c r="F191" s="144">
        <f t="shared" si="32"/>
        <v>-0.68599670510708399</v>
      </c>
      <c r="G191" s="143">
        <v>8901</v>
      </c>
      <c r="H191" s="144">
        <f t="shared" si="32"/>
        <v>1.3349947534102835</v>
      </c>
      <c r="I191" s="143">
        <v>14155</v>
      </c>
      <c r="J191" s="144">
        <f t="shared" si="32"/>
        <v>0.59027075609482083</v>
      </c>
      <c r="K191" s="143">
        <v>15668</v>
      </c>
      <c r="L191" s="144">
        <f t="shared" si="33"/>
        <v>0.10688802543270937</v>
      </c>
      <c r="M191" s="144">
        <f t="shared" si="34"/>
        <v>0.2906095551894563</v>
      </c>
    </row>
    <row r="192" spans="1:14" x14ac:dyDescent="0.25">
      <c r="B192" s="142" t="s">
        <v>154</v>
      </c>
      <c r="C192" s="143">
        <v>10486</v>
      </c>
      <c r="D192" s="144">
        <v>-2.3286140089418761E-2</v>
      </c>
      <c r="E192" s="143">
        <v>5984</v>
      </c>
      <c r="F192" s="144">
        <f t="shared" si="32"/>
        <v>-0.42933435056265501</v>
      </c>
      <c r="G192" s="143">
        <v>11063</v>
      </c>
      <c r="H192" s="144">
        <f t="shared" si="32"/>
        <v>0.84876336898395732</v>
      </c>
      <c r="I192" s="143">
        <v>10204</v>
      </c>
      <c r="J192" s="144">
        <f t="shared" si="32"/>
        <v>-7.7646208080990653E-2</v>
      </c>
      <c r="K192" s="143">
        <v>11972</v>
      </c>
      <c r="L192" s="144">
        <f t="shared" si="33"/>
        <v>0.17326538612308906</v>
      </c>
      <c r="M192" s="144">
        <f t="shared" si="34"/>
        <v>0.14171275987030318</v>
      </c>
    </row>
    <row r="193" spans="2:14" x14ac:dyDescent="0.25">
      <c r="B193" s="142" t="s">
        <v>156</v>
      </c>
      <c r="C193" s="143">
        <v>9794</v>
      </c>
      <c r="D193" s="144">
        <v>-3.1735046959960433E-2</v>
      </c>
      <c r="E193" s="143">
        <v>8280</v>
      </c>
      <c r="F193" s="144">
        <f t="shared" si="32"/>
        <v>-0.15458443945272615</v>
      </c>
      <c r="G193" s="143">
        <v>12066</v>
      </c>
      <c r="H193" s="144">
        <f t="shared" si="32"/>
        <v>0.45724637681159419</v>
      </c>
      <c r="I193" s="143">
        <v>10921</v>
      </c>
      <c r="J193" s="144">
        <f t="shared" si="32"/>
        <v>-9.4894745566053373E-2</v>
      </c>
      <c r="K193" s="143"/>
      <c r="L193" s="144"/>
      <c r="M193" s="144"/>
    </row>
    <row r="194" spans="2:14" x14ac:dyDescent="0.25">
      <c r="B194" s="142" t="s">
        <v>158</v>
      </c>
      <c r="C194" s="143">
        <v>10952</v>
      </c>
      <c r="D194" s="144">
        <v>-0.10705258866693845</v>
      </c>
      <c r="E194" s="143">
        <v>3408</v>
      </c>
      <c r="F194" s="144">
        <f t="shared" si="32"/>
        <v>-0.68882395909422933</v>
      </c>
      <c r="G194" s="143">
        <v>16131</v>
      </c>
      <c r="H194" s="144">
        <f t="shared" si="32"/>
        <v>3.733274647887324</v>
      </c>
      <c r="I194" s="143">
        <v>13398</v>
      </c>
      <c r="J194" s="144">
        <f t="shared" si="32"/>
        <v>-0.1694253301097266</v>
      </c>
      <c r="K194" s="143"/>
      <c r="L194" s="144"/>
      <c r="M194" s="144"/>
    </row>
    <row r="195" spans="2:14" x14ac:dyDescent="0.25">
      <c r="B195" s="142" t="s">
        <v>160</v>
      </c>
      <c r="C195" s="143">
        <v>11776</v>
      </c>
      <c r="D195" s="144">
        <v>9.5034405802492117E-2</v>
      </c>
      <c r="E195" s="143">
        <v>1860</v>
      </c>
      <c r="F195" s="144">
        <f t="shared" si="32"/>
        <v>-0.84205163043478259</v>
      </c>
      <c r="G195" s="143">
        <v>16640</v>
      </c>
      <c r="H195" s="144">
        <f t="shared" si="32"/>
        <v>7.9462365591397841</v>
      </c>
      <c r="I195" s="143">
        <v>12499</v>
      </c>
      <c r="J195" s="144">
        <f t="shared" si="32"/>
        <v>-0.24885817307692304</v>
      </c>
      <c r="K195" s="143"/>
      <c r="L195" s="144"/>
      <c r="M195" s="144"/>
    </row>
    <row r="196" spans="2:14" x14ac:dyDescent="0.25">
      <c r="B196" s="142" t="s">
        <v>162</v>
      </c>
      <c r="C196" s="143">
        <v>12560</v>
      </c>
      <c r="D196" s="144">
        <v>-1.1957205789804859E-2</v>
      </c>
      <c r="E196" s="143">
        <v>2657</v>
      </c>
      <c r="F196" s="144">
        <f t="shared" si="32"/>
        <v>-0.78845541401273889</v>
      </c>
      <c r="G196" s="143">
        <v>15230</v>
      </c>
      <c r="H196" s="144">
        <f t="shared" si="32"/>
        <v>4.7320286036883701</v>
      </c>
      <c r="I196" s="143">
        <v>13797</v>
      </c>
      <c r="J196" s="144">
        <f t="shared" si="32"/>
        <v>-9.4090610636900829E-2</v>
      </c>
      <c r="K196" s="143"/>
      <c r="L196" s="144"/>
      <c r="M196" s="144"/>
    </row>
    <row r="197" spans="2:14" ht="15.75" x14ac:dyDescent="0.25">
      <c r="B197" s="145" t="s">
        <v>122</v>
      </c>
      <c r="C197" s="146">
        <v>133862</v>
      </c>
      <c r="D197" s="147">
        <v>-1.7331874940355152E-2</v>
      </c>
      <c r="E197" s="146">
        <v>55544</v>
      </c>
      <c r="F197" s="147">
        <f t="shared" si="32"/>
        <v>-0.58506521641690701</v>
      </c>
      <c r="G197" s="146">
        <v>93337</v>
      </c>
      <c r="H197" s="147">
        <f t="shared" si="32"/>
        <v>0.68041552642949732</v>
      </c>
      <c r="I197" s="146">
        <v>146133</v>
      </c>
      <c r="J197" s="147">
        <f t="shared" si="32"/>
        <v>0.56564920663831053</v>
      </c>
      <c r="K197" s="146">
        <v>97806</v>
      </c>
      <c r="L197" s="147">
        <v>2.3953600368517014E-2</v>
      </c>
      <c r="M197" s="147">
        <v>0.10166704212660505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1"/>
    </row>
    <row r="201" spans="2:14" x14ac:dyDescent="0.25"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</row>
    <row r="202" spans="2:14" ht="48.75" customHeight="1" thickBot="1" x14ac:dyDescent="0.3">
      <c r="B202" s="322" t="s">
        <v>197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1" t="s">
        <v>198</v>
      </c>
    </row>
    <row r="203" spans="2:14" ht="10.5" customHeight="1" thickBot="1" x14ac:dyDescent="0.3">
      <c r="B203" s="135"/>
      <c r="C203" s="136"/>
      <c r="D203" s="135"/>
      <c r="E203" s="135"/>
      <c r="F203" s="135"/>
      <c r="G203" s="135"/>
      <c r="H203" s="135"/>
      <c r="I203" s="135"/>
      <c r="J203" s="135"/>
      <c r="K203" s="4"/>
      <c r="L203" s="4"/>
      <c r="N203" s="1" t="s">
        <v>199</v>
      </c>
    </row>
    <row r="204" spans="2:14" ht="22.5" thickTop="1" thickBot="1" x14ac:dyDescent="0.3">
      <c r="B204" s="150" t="str">
        <f>C204</f>
        <v>Países Bajos</v>
      </c>
      <c r="C204" s="332" t="s">
        <v>200</v>
      </c>
      <c r="D204" s="333"/>
      <c r="E204" s="333"/>
      <c r="F204" s="333"/>
      <c r="G204" s="333"/>
      <c r="H204" s="333"/>
      <c r="I204" s="333"/>
      <c r="J204" s="333"/>
      <c r="K204" s="333"/>
      <c r="L204" s="333"/>
      <c r="M204" s="334"/>
    </row>
    <row r="205" spans="2:14" ht="22.5" thickTop="1" thickBot="1" x14ac:dyDescent="0.3">
      <c r="B205" s="13"/>
      <c r="C205" s="335">
        <f>2019</f>
        <v>2019</v>
      </c>
      <c r="D205" s="336"/>
      <c r="E205" s="337">
        <v>2020</v>
      </c>
      <c r="F205" s="336"/>
      <c r="G205" s="337">
        <v>2021</v>
      </c>
      <c r="H205" s="336"/>
      <c r="I205" s="337">
        <v>2022</v>
      </c>
      <c r="J205" s="336"/>
      <c r="K205" s="337">
        <v>2023</v>
      </c>
      <c r="L205" s="338"/>
      <c r="M205" s="339"/>
    </row>
    <row r="206" spans="2:14" ht="16.5" thickTop="1" thickBot="1" x14ac:dyDescent="0.3">
      <c r="B206" s="16"/>
      <c r="C206" s="138" t="s">
        <v>136</v>
      </c>
      <c r="D206" s="139" t="str">
        <f>CONCATENATE("var ",RIGHT(2019,2),"/",RIGHT(2018,2))</f>
        <v>var 19/18</v>
      </c>
      <c r="E206" s="140" t="s">
        <v>136</v>
      </c>
      <c r="F206" s="139" t="str">
        <f>CONCATENATE("var ",RIGHT(E205,2),"/",RIGHT(E205-1,2))</f>
        <v>var 20/19</v>
      </c>
      <c r="G206" s="140" t="s">
        <v>136</v>
      </c>
      <c r="H206" s="139" t="str">
        <f>CONCATENATE("var ",RIGHT(G205,2),"/",RIGHT(G205-1,2))</f>
        <v>var 21/20</v>
      </c>
      <c r="I206" s="140" t="s">
        <v>136</v>
      </c>
      <c r="J206" s="139" t="str">
        <f>CONCATENATE("var ",RIGHT(I205,2),"/",RIGHT(I205-1,2))</f>
        <v>var 22/21</v>
      </c>
      <c r="K206" s="140" t="s">
        <v>136</v>
      </c>
      <c r="L206" s="139" t="str">
        <f>CONCATENATE("var ",RIGHT(K205,2),"/",RIGHT(K205-1,2))</f>
        <v>var 23/22</v>
      </c>
      <c r="M206" s="139" t="str">
        <f>CONCATENATE("var ",RIGHT(K205,2),"/",RIGHT(2019,2))</f>
        <v>var 23/19</v>
      </c>
    </row>
    <row r="207" spans="2:14" x14ac:dyDescent="0.25">
      <c r="B207" s="142" t="s">
        <v>140</v>
      </c>
      <c r="C207" s="143">
        <v>10065</v>
      </c>
      <c r="D207" s="144">
        <v>-4.4975804155992005E-2</v>
      </c>
      <c r="E207" s="143">
        <v>10903</v>
      </c>
      <c r="F207" s="144">
        <f t="shared" ref="F207:J219" si="35">IFERROR(E207/C207-1,"-")</f>
        <v>8.3258817685047282E-2</v>
      </c>
      <c r="G207" s="143">
        <v>451</v>
      </c>
      <c r="H207" s="144">
        <f t="shared" si="35"/>
        <v>-0.95863523800788775</v>
      </c>
      <c r="I207" s="143">
        <v>14324</v>
      </c>
      <c r="J207" s="144">
        <f t="shared" si="35"/>
        <v>30.760532150776054</v>
      </c>
      <c r="K207" s="143">
        <v>12828</v>
      </c>
      <c r="L207" s="144">
        <f t="shared" ref="L207:L213" si="36">IFERROR(K207/I207-1,"-")</f>
        <v>-0.10444010053057806</v>
      </c>
      <c r="M207" s="144">
        <f>K207/C207-1</f>
        <v>0.27451564828614017</v>
      </c>
    </row>
    <row r="208" spans="2:14" x14ac:dyDescent="0.25">
      <c r="B208" s="142" t="s">
        <v>142</v>
      </c>
      <c r="C208" s="143">
        <v>10836</v>
      </c>
      <c r="D208" s="144">
        <v>-7.2498502097064099E-2</v>
      </c>
      <c r="E208" s="143">
        <v>11863</v>
      </c>
      <c r="F208" s="144">
        <f t="shared" si="35"/>
        <v>9.4776670358065696E-2</v>
      </c>
      <c r="G208" s="143">
        <v>575</v>
      </c>
      <c r="H208" s="144">
        <f t="shared" si="35"/>
        <v>-0.9515299671246733</v>
      </c>
      <c r="I208" s="143">
        <v>14346</v>
      </c>
      <c r="J208" s="144">
        <f t="shared" si="35"/>
        <v>23.949565217391303</v>
      </c>
      <c r="K208" s="143">
        <v>12830</v>
      </c>
      <c r="L208" s="144">
        <f t="shared" si="36"/>
        <v>-0.10567405548584974</v>
      </c>
      <c r="M208" s="144">
        <f>IFERROR(K208/C208-1,"-")</f>
        <v>0.18401624215577694</v>
      </c>
    </row>
    <row r="209" spans="2:14" x14ac:dyDescent="0.25">
      <c r="B209" s="142" t="s">
        <v>144</v>
      </c>
      <c r="C209" s="143">
        <v>11990</v>
      </c>
      <c r="D209" s="144">
        <v>0.13113207547169803</v>
      </c>
      <c r="E209" s="143">
        <v>4736</v>
      </c>
      <c r="F209" s="144">
        <f t="shared" si="35"/>
        <v>-0.60500417014178476</v>
      </c>
      <c r="G209" s="143">
        <v>520</v>
      </c>
      <c r="H209" s="144">
        <f t="shared" si="35"/>
        <v>-0.89020270270270274</v>
      </c>
      <c r="I209" s="143">
        <v>13613</v>
      </c>
      <c r="J209" s="144">
        <f t="shared" si="35"/>
        <v>25.178846153846155</v>
      </c>
      <c r="K209" s="143">
        <v>11637</v>
      </c>
      <c r="L209" s="144">
        <f t="shared" si="36"/>
        <v>-0.14515536619407921</v>
      </c>
      <c r="M209" s="144">
        <f t="shared" ref="M209:M213" si="37">IFERROR(K209/C209-1,"-")</f>
        <v>-2.9441201000834027E-2</v>
      </c>
    </row>
    <row r="210" spans="2:14" x14ac:dyDescent="0.25">
      <c r="B210" s="142" t="s">
        <v>146</v>
      </c>
      <c r="C210" s="143">
        <v>13855</v>
      </c>
      <c r="D210" s="144">
        <v>-0.12226797592651251</v>
      </c>
      <c r="E210" s="143">
        <v>0</v>
      </c>
      <c r="F210" s="144">
        <f t="shared" si="35"/>
        <v>-1</v>
      </c>
      <c r="G210" s="143">
        <v>581</v>
      </c>
      <c r="H210" s="144" t="str">
        <f t="shared" si="35"/>
        <v>-</v>
      </c>
      <c r="I210" s="143">
        <v>17808</v>
      </c>
      <c r="J210" s="144">
        <f t="shared" si="35"/>
        <v>29.650602409638555</v>
      </c>
      <c r="K210" s="143">
        <v>16612</v>
      </c>
      <c r="L210" s="144">
        <f t="shared" si="36"/>
        <v>-6.7160826594788836E-2</v>
      </c>
      <c r="M210" s="144">
        <f t="shared" si="37"/>
        <v>0.1989895344640924</v>
      </c>
    </row>
    <row r="211" spans="2:14" x14ac:dyDescent="0.25">
      <c r="B211" s="142" t="s">
        <v>148</v>
      </c>
      <c r="C211" s="143">
        <v>10445</v>
      </c>
      <c r="D211" s="144">
        <v>-0.17182048842372344</v>
      </c>
      <c r="E211" s="143">
        <v>68</v>
      </c>
      <c r="F211" s="144">
        <f t="shared" si="35"/>
        <v>-0.99348970799425562</v>
      </c>
      <c r="G211" s="143">
        <v>1666</v>
      </c>
      <c r="H211" s="144">
        <f t="shared" si="35"/>
        <v>23.5</v>
      </c>
      <c r="I211" s="143">
        <v>15470</v>
      </c>
      <c r="J211" s="144">
        <f t="shared" si="35"/>
        <v>8.2857142857142865</v>
      </c>
      <c r="K211" s="143">
        <v>11219</v>
      </c>
      <c r="L211" s="144">
        <f t="shared" si="36"/>
        <v>-0.27478991596638658</v>
      </c>
      <c r="M211" s="144">
        <f t="shared" si="37"/>
        <v>7.4102441359502169E-2</v>
      </c>
    </row>
    <row r="212" spans="2:14" x14ac:dyDescent="0.25">
      <c r="B212" s="142" t="s">
        <v>150</v>
      </c>
      <c r="C212" s="143">
        <v>9044</v>
      </c>
      <c r="D212" s="144">
        <v>-8.5540950455005094E-2</v>
      </c>
      <c r="E212" s="143">
        <v>28</v>
      </c>
      <c r="F212" s="144">
        <f t="shared" si="35"/>
        <v>-0.99690402476780182</v>
      </c>
      <c r="G212" s="143">
        <v>5971</v>
      </c>
      <c r="H212" s="144">
        <f t="shared" si="35"/>
        <v>212.25</v>
      </c>
      <c r="I212" s="143">
        <v>11750</v>
      </c>
      <c r="J212" s="144">
        <f t="shared" si="35"/>
        <v>0.96784458214704405</v>
      </c>
      <c r="K212" s="143">
        <v>11171</v>
      </c>
      <c r="L212" s="144">
        <f t="shared" si="36"/>
        <v>-4.9276595744680796E-2</v>
      </c>
      <c r="M212" s="144">
        <f t="shared" si="37"/>
        <v>0.23518354710305167</v>
      </c>
    </row>
    <row r="213" spans="2:14" x14ac:dyDescent="0.25">
      <c r="B213" s="142" t="s">
        <v>152</v>
      </c>
      <c r="C213" s="143">
        <v>13797</v>
      </c>
      <c r="D213" s="144">
        <v>-6.6635096739277477E-2</v>
      </c>
      <c r="E213" s="143">
        <v>3109</v>
      </c>
      <c r="F213" s="144">
        <f t="shared" si="35"/>
        <v>-0.77466115822280202</v>
      </c>
      <c r="G213" s="143">
        <v>7761</v>
      </c>
      <c r="H213" s="144">
        <f t="shared" si="35"/>
        <v>1.4963010614345449</v>
      </c>
      <c r="I213" s="143">
        <v>15218</v>
      </c>
      <c r="J213" s="144">
        <f t="shared" si="35"/>
        <v>0.96082978997551871</v>
      </c>
      <c r="K213" s="143">
        <v>14552</v>
      </c>
      <c r="L213" s="144">
        <f t="shared" si="36"/>
        <v>-4.3763963727165178E-2</v>
      </c>
      <c r="M213" s="144">
        <f t="shared" si="37"/>
        <v>5.4722041023410828E-2</v>
      </c>
    </row>
    <row r="214" spans="2:14" x14ac:dyDescent="0.25">
      <c r="B214" s="142" t="s">
        <v>154</v>
      </c>
      <c r="C214" s="143">
        <v>14554</v>
      </c>
      <c r="D214" s="144">
        <v>-5.4873693096954335E-2</v>
      </c>
      <c r="E214" s="143">
        <v>4970</v>
      </c>
      <c r="F214" s="144">
        <f t="shared" si="35"/>
        <v>-0.65851312353992031</v>
      </c>
      <c r="G214" s="143">
        <v>12517</v>
      </c>
      <c r="H214" s="144">
        <f t="shared" si="35"/>
        <v>1.5185110663983905</v>
      </c>
      <c r="I214" s="143">
        <v>16648</v>
      </c>
      <c r="J214" s="144">
        <f t="shared" si="35"/>
        <v>0.33003115762562918</v>
      </c>
      <c r="K214" s="143">
        <v>17740</v>
      </c>
      <c r="L214" s="144">
        <f>IFERROR(K214/I214-1,"-")</f>
        <v>6.5593464680442137E-2</v>
      </c>
      <c r="M214" s="144">
        <f>IFERROR(K214/C214-1,"-")</f>
        <v>0.218908891026522</v>
      </c>
    </row>
    <row r="215" spans="2:14" x14ac:dyDescent="0.25">
      <c r="B215" s="142" t="s">
        <v>156</v>
      </c>
      <c r="C215" s="143">
        <v>9890</v>
      </c>
      <c r="D215" s="144">
        <v>-9.1159713287998545E-2</v>
      </c>
      <c r="E215" s="143">
        <v>476</v>
      </c>
      <c r="F215" s="144">
        <f t="shared" si="35"/>
        <v>-0.95187057633973715</v>
      </c>
      <c r="G215" s="143">
        <v>13430</v>
      </c>
      <c r="H215" s="144">
        <f t="shared" si="35"/>
        <v>27.214285714285715</v>
      </c>
      <c r="I215" s="143">
        <v>13656</v>
      </c>
      <c r="J215" s="144">
        <f t="shared" si="35"/>
        <v>1.6827997021593433E-2</v>
      </c>
      <c r="K215" s="143"/>
      <c r="L215" s="144"/>
      <c r="M215" s="144"/>
    </row>
    <row r="216" spans="2:14" x14ac:dyDescent="0.25">
      <c r="B216" s="142" t="s">
        <v>158</v>
      </c>
      <c r="C216" s="143">
        <v>12903</v>
      </c>
      <c r="D216" s="144">
        <v>-0.10395833333333337</v>
      </c>
      <c r="E216" s="143">
        <v>603</v>
      </c>
      <c r="F216" s="144">
        <f t="shared" si="35"/>
        <v>-0.95326668216693788</v>
      </c>
      <c r="G216" s="143">
        <v>19797</v>
      </c>
      <c r="H216" s="144">
        <f t="shared" si="35"/>
        <v>31.830845771144276</v>
      </c>
      <c r="I216" s="143">
        <v>12565</v>
      </c>
      <c r="J216" s="144">
        <f t="shared" si="35"/>
        <v>-0.36530787493054506</v>
      </c>
      <c r="K216" s="143"/>
      <c r="L216" s="144"/>
      <c r="M216" s="144"/>
    </row>
    <row r="217" spans="2:14" x14ac:dyDescent="0.25">
      <c r="B217" s="142" t="s">
        <v>160</v>
      </c>
      <c r="C217" s="143">
        <v>9991</v>
      </c>
      <c r="D217" s="144">
        <v>4.3337510442773564E-2</v>
      </c>
      <c r="E217" s="143">
        <v>1459</v>
      </c>
      <c r="F217" s="144">
        <f t="shared" si="35"/>
        <v>-0.8539685717145431</v>
      </c>
      <c r="G217" s="143">
        <v>15583</v>
      </c>
      <c r="H217" s="144">
        <f t="shared" si="35"/>
        <v>9.6806031528444141</v>
      </c>
      <c r="I217" s="143">
        <v>12634</v>
      </c>
      <c r="J217" s="144">
        <f t="shared" si="35"/>
        <v>-0.18924468972598341</v>
      </c>
      <c r="K217" s="143"/>
      <c r="L217" s="144"/>
      <c r="M217" s="144"/>
    </row>
    <row r="218" spans="2:14" x14ac:dyDescent="0.25">
      <c r="B218" s="142" t="s">
        <v>162</v>
      </c>
      <c r="C218" s="143">
        <v>10448</v>
      </c>
      <c r="D218" s="144">
        <v>-9.5620577548283237E-4</v>
      </c>
      <c r="E218" s="143">
        <v>1433</v>
      </c>
      <c r="F218" s="144">
        <f t="shared" si="35"/>
        <v>-0.86284456355283301</v>
      </c>
      <c r="G218" s="143">
        <v>14357</v>
      </c>
      <c r="H218" s="144">
        <f t="shared" si="35"/>
        <v>9.0188415910676909</v>
      </c>
      <c r="I218" s="143">
        <v>11551</v>
      </c>
      <c r="J218" s="144">
        <f t="shared" si="35"/>
        <v>-0.19544473079334124</v>
      </c>
      <c r="K218" s="143"/>
      <c r="L218" s="144"/>
      <c r="M218" s="144"/>
    </row>
    <row r="219" spans="2:14" ht="15.75" x14ac:dyDescent="0.25">
      <c r="B219" s="145" t="s">
        <v>122</v>
      </c>
      <c r="C219" s="146">
        <v>137818</v>
      </c>
      <c r="D219" s="147">
        <v>-5.9942976412970861E-2</v>
      </c>
      <c r="E219" s="146">
        <v>39662</v>
      </c>
      <c r="F219" s="147">
        <f t="shared" si="35"/>
        <v>-0.71221465991379929</v>
      </c>
      <c r="G219" s="146">
        <v>93209</v>
      </c>
      <c r="H219" s="147">
        <f t="shared" si="35"/>
        <v>1.3500832030659069</v>
      </c>
      <c r="I219" s="146">
        <v>169583</v>
      </c>
      <c r="J219" s="147">
        <f t="shared" si="35"/>
        <v>0.8193843942108594</v>
      </c>
      <c r="K219" s="146">
        <v>108589</v>
      </c>
      <c r="L219" s="147">
        <v>-8.8842645812530985E-2</v>
      </c>
      <c r="M219" s="147">
        <v>0.14804516524644229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1"/>
      <c r="K222" s="151"/>
      <c r="M222" s="151"/>
    </row>
    <row r="224" spans="2:14" ht="48.75" customHeight="1" thickBot="1" x14ac:dyDescent="0.3">
      <c r="B224" s="322" t="s">
        <v>201</v>
      </c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1" t="s">
        <v>202</v>
      </c>
    </row>
    <row r="225" spans="2:14" ht="10.5" customHeight="1" thickBot="1" x14ac:dyDescent="0.3">
      <c r="B225" s="135"/>
      <c r="C225" s="136"/>
      <c r="D225" s="135"/>
      <c r="E225" s="135"/>
      <c r="F225" s="135"/>
      <c r="G225" s="135"/>
      <c r="H225" s="135"/>
      <c r="I225" s="135"/>
      <c r="J225" s="135"/>
      <c r="K225" s="4"/>
      <c r="L225" s="4"/>
      <c r="N225" s="1" t="s">
        <v>203</v>
      </c>
    </row>
    <row r="226" spans="2:14" ht="22.5" thickTop="1" thickBot="1" x14ac:dyDescent="0.3">
      <c r="B226" s="150" t="str">
        <f>C226</f>
        <v>Italia</v>
      </c>
      <c r="C226" s="332" t="s">
        <v>204</v>
      </c>
      <c r="D226" s="333"/>
      <c r="E226" s="333"/>
      <c r="F226" s="333"/>
      <c r="G226" s="333"/>
      <c r="H226" s="333"/>
      <c r="I226" s="333"/>
      <c r="J226" s="333"/>
      <c r="K226" s="333"/>
      <c r="L226" s="333"/>
      <c r="M226" s="334"/>
    </row>
    <row r="227" spans="2:14" ht="22.5" thickTop="1" thickBot="1" x14ac:dyDescent="0.3">
      <c r="B227" s="13"/>
      <c r="C227" s="335">
        <f>2019</f>
        <v>2019</v>
      </c>
      <c r="D227" s="336"/>
      <c r="E227" s="337">
        <v>2020</v>
      </c>
      <c r="F227" s="336"/>
      <c r="G227" s="337">
        <v>2021</v>
      </c>
      <c r="H227" s="336"/>
      <c r="I227" s="337">
        <v>2022</v>
      </c>
      <c r="J227" s="336"/>
      <c r="K227" s="337">
        <v>2023</v>
      </c>
      <c r="L227" s="338"/>
      <c r="M227" s="339"/>
    </row>
    <row r="228" spans="2:14" ht="16.5" thickTop="1" thickBot="1" x14ac:dyDescent="0.3">
      <c r="B228" s="16"/>
      <c r="C228" s="138" t="s">
        <v>136</v>
      </c>
      <c r="D228" s="139" t="str">
        <f>CONCATENATE("var ",RIGHT(2019,2),"/",RIGHT(2018,2))</f>
        <v>var 19/18</v>
      </c>
      <c r="E228" s="140" t="s">
        <v>136</v>
      </c>
      <c r="F228" s="139" t="str">
        <f>CONCATENATE("var ",RIGHT(E227,2),"/",RIGHT(E227-1,2))</f>
        <v>var 20/19</v>
      </c>
      <c r="G228" s="140" t="s">
        <v>136</v>
      </c>
      <c r="H228" s="139" t="str">
        <f>CONCATENATE("var ",RIGHT(G227,2),"/",RIGHT(G227-1,2))</f>
        <v>var 21/20</v>
      </c>
      <c r="I228" s="140" t="s">
        <v>136</v>
      </c>
      <c r="J228" s="139" t="str">
        <f>CONCATENATE("var ",RIGHT(I227,2),"/",RIGHT(I227-1,2))</f>
        <v>var 22/21</v>
      </c>
      <c r="K228" s="140" t="s">
        <v>136</v>
      </c>
      <c r="L228" s="139" t="str">
        <f>CONCATENATE("var ",RIGHT(K227,2),"/",RIGHT(K227-1,2))</f>
        <v>var 23/22</v>
      </c>
      <c r="M228" s="139" t="str">
        <f>CONCATENATE("var ",RIGHT(K227,2),"/",RIGHT(2019,2))</f>
        <v>var 23/19</v>
      </c>
    </row>
    <row r="229" spans="2:14" x14ac:dyDescent="0.25">
      <c r="B229" s="142" t="s">
        <v>140</v>
      </c>
      <c r="C229" s="143">
        <v>13191</v>
      </c>
      <c r="D229" s="144">
        <v>2.7976932668329235E-2</v>
      </c>
      <c r="E229" s="143">
        <v>12035</v>
      </c>
      <c r="F229" s="144">
        <f t="shared" ref="F229:J241" si="38">IFERROR(E229/C229-1,"-")</f>
        <v>-8.7635509059207028E-2</v>
      </c>
      <c r="G229" s="143">
        <v>1408</v>
      </c>
      <c r="H229" s="144">
        <f t="shared" si="38"/>
        <v>-0.88300789364353971</v>
      </c>
      <c r="I229" s="143">
        <v>9352</v>
      </c>
      <c r="J229" s="144">
        <f t="shared" si="38"/>
        <v>5.6420454545454541</v>
      </c>
      <c r="K229" s="143">
        <v>16063</v>
      </c>
      <c r="L229" s="144">
        <f t="shared" ref="L229:L235" si="39">IFERROR(K229/I229-1,"-")</f>
        <v>0.71760051325919583</v>
      </c>
      <c r="M229" s="144">
        <f>K229/C229-1</f>
        <v>0.21772420589796071</v>
      </c>
    </row>
    <row r="230" spans="2:14" x14ac:dyDescent="0.25">
      <c r="B230" s="142" t="s">
        <v>142</v>
      </c>
      <c r="C230" s="143">
        <v>11280</v>
      </c>
      <c r="D230" s="144">
        <v>7.7727150897881625E-3</v>
      </c>
      <c r="E230" s="143">
        <v>9837</v>
      </c>
      <c r="F230" s="144">
        <f t="shared" si="38"/>
        <v>-0.12792553191489364</v>
      </c>
      <c r="G230" s="143">
        <v>1488</v>
      </c>
      <c r="H230" s="144">
        <f t="shared" si="38"/>
        <v>-0.84873437023482767</v>
      </c>
      <c r="I230" s="143">
        <v>11531</v>
      </c>
      <c r="J230" s="144">
        <f t="shared" si="38"/>
        <v>6.749327956989247</v>
      </c>
      <c r="K230" s="143">
        <v>13125</v>
      </c>
      <c r="L230" s="144">
        <f t="shared" si="39"/>
        <v>0.13823605931835914</v>
      </c>
      <c r="M230" s="144">
        <f>IFERROR(K230/C230-1,"-")</f>
        <v>0.16356382978723394</v>
      </c>
    </row>
    <row r="231" spans="2:14" x14ac:dyDescent="0.25">
      <c r="B231" s="142" t="s">
        <v>144</v>
      </c>
      <c r="C231" s="143">
        <v>11283</v>
      </c>
      <c r="D231" s="144">
        <v>9.5436893203883599E-2</v>
      </c>
      <c r="E231" s="143">
        <v>1844</v>
      </c>
      <c r="F231" s="144">
        <f t="shared" si="38"/>
        <v>-0.8365682885757334</v>
      </c>
      <c r="G231" s="143">
        <v>2168</v>
      </c>
      <c r="H231" s="144">
        <f t="shared" si="38"/>
        <v>0.175704989154013</v>
      </c>
      <c r="I231" s="143">
        <v>13549</v>
      </c>
      <c r="J231" s="144">
        <f t="shared" si="38"/>
        <v>5.2495387453874542</v>
      </c>
      <c r="K231" s="143">
        <v>11883</v>
      </c>
      <c r="L231" s="144">
        <f t="shared" si="39"/>
        <v>-0.12296110414052697</v>
      </c>
      <c r="M231" s="144">
        <f t="shared" ref="M231:M235" si="40">IFERROR(K231/C231-1,"-")</f>
        <v>5.3177346450412166E-2</v>
      </c>
    </row>
    <row r="232" spans="2:14" x14ac:dyDescent="0.25">
      <c r="B232" s="142" t="s">
        <v>146</v>
      </c>
      <c r="C232" s="143">
        <v>11072</v>
      </c>
      <c r="D232" s="144">
        <v>-1.9395979098396965E-2</v>
      </c>
      <c r="E232" s="143">
        <v>0</v>
      </c>
      <c r="F232" s="144">
        <f t="shared" si="38"/>
        <v>-1</v>
      </c>
      <c r="G232" s="143">
        <v>3683</v>
      </c>
      <c r="H232" s="144" t="str">
        <f t="shared" si="38"/>
        <v>-</v>
      </c>
      <c r="I232" s="143">
        <v>12505</v>
      </c>
      <c r="J232" s="144">
        <f t="shared" si="38"/>
        <v>2.3953298941080643</v>
      </c>
      <c r="K232" s="143">
        <v>13375</v>
      </c>
      <c r="L232" s="144">
        <f t="shared" si="39"/>
        <v>6.9572171131547345E-2</v>
      </c>
      <c r="M232" s="144">
        <f t="shared" si="40"/>
        <v>0.20800216763005785</v>
      </c>
    </row>
    <row r="233" spans="2:14" x14ac:dyDescent="0.25">
      <c r="B233" s="142" t="s">
        <v>148</v>
      </c>
      <c r="C233" s="143">
        <v>8602</v>
      </c>
      <c r="D233" s="144">
        <v>-0.11072056239015815</v>
      </c>
      <c r="E233" s="143">
        <v>18</v>
      </c>
      <c r="F233" s="144">
        <f t="shared" si="38"/>
        <v>-0.99790746338060921</v>
      </c>
      <c r="G233" s="143">
        <v>4320</v>
      </c>
      <c r="H233" s="144">
        <f t="shared" si="38"/>
        <v>239</v>
      </c>
      <c r="I233" s="143">
        <v>12696</v>
      </c>
      <c r="J233" s="144">
        <f t="shared" si="38"/>
        <v>1.9388888888888891</v>
      </c>
      <c r="K233" s="143">
        <v>11441</v>
      </c>
      <c r="L233" s="144">
        <f t="shared" si="39"/>
        <v>-9.8850031505986147E-2</v>
      </c>
      <c r="M233" s="144">
        <f t="shared" si="40"/>
        <v>0.3300395256916997</v>
      </c>
    </row>
    <row r="234" spans="2:14" x14ac:dyDescent="0.25">
      <c r="B234" s="142" t="s">
        <v>150</v>
      </c>
      <c r="C234" s="143">
        <v>8180</v>
      </c>
      <c r="D234" s="144">
        <v>-0.13448312347899694</v>
      </c>
      <c r="E234" s="143">
        <v>88</v>
      </c>
      <c r="F234" s="144">
        <f t="shared" si="38"/>
        <v>-0.98924205378973107</v>
      </c>
      <c r="G234" s="143">
        <v>4248</v>
      </c>
      <c r="H234" s="144">
        <f t="shared" si="38"/>
        <v>47.272727272727273</v>
      </c>
      <c r="I234" s="143">
        <v>11083</v>
      </c>
      <c r="J234" s="144">
        <f t="shared" si="38"/>
        <v>1.6089924670433144</v>
      </c>
      <c r="K234" s="143">
        <v>10962</v>
      </c>
      <c r="L234" s="144">
        <f t="shared" si="39"/>
        <v>-1.0917621582604009E-2</v>
      </c>
      <c r="M234" s="144">
        <f t="shared" si="40"/>
        <v>0.34009779951100239</v>
      </c>
    </row>
    <row r="235" spans="2:14" x14ac:dyDescent="0.25">
      <c r="B235" s="142" t="s">
        <v>152</v>
      </c>
      <c r="C235" s="143">
        <v>9494</v>
      </c>
      <c r="D235" s="144">
        <v>-5.9720709121521276E-2</v>
      </c>
      <c r="E235" s="143">
        <v>1574</v>
      </c>
      <c r="F235" s="144">
        <f t="shared" si="38"/>
        <v>-0.83421108068253635</v>
      </c>
      <c r="G235" s="143">
        <v>5462</v>
      </c>
      <c r="H235" s="144">
        <f t="shared" si="38"/>
        <v>2.4701397712833546</v>
      </c>
      <c r="I235" s="143">
        <v>10483</v>
      </c>
      <c r="J235" s="144">
        <f t="shared" si="38"/>
        <v>0.91926034419626501</v>
      </c>
      <c r="K235" s="143">
        <v>10422</v>
      </c>
      <c r="L235" s="144">
        <f t="shared" si="39"/>
        <v>-5.818944958504213E-3</v>
      </c>
      <c r="M235" s="144">
        <f t="shared" si="40"/>
        <v>9.7745944807246632E-2</v>
      </c>
    </row>
    <row r="236" spans="2:14" x14ac:dyDescent="0.25">
      <c r="B236" s="142" t="s">
        <v>154</v>
      </c>
      <c r="C236" s="143">
        <v>14626</v>
      </c>
      <c r="D236" s="144">
        <v>-8.3296772171733036E-2</v>
      </c>
      <c r="E236" s="143">
        <v>3866</v>
      </c>
      <c r="F236" s="144">
        <f t="shared" si="38"/>
        <v>-0.735676193080815</v>
      </c>
      <c r="G236" s="143">
        <v>10530</v>
      </c>
      <c r="H236" s="144">
        <f t="shared" si="38"/>
        <v>1.7237454733574755</v>
      </c>
      <c r="I236" s="143">
        <v>16104</v>
      </c>
      <c r="J236" s="144">
        <f t="shared" si="38"/>
        <v>0.52934472934472931</v>
      </c>
      <c r="K236" s="143">
        <v>14421</v>
      </c>
      <c r="L236" s="144">
        <f>IFERROR(K236/I236-1,"-")</f>
        <v>-0.10450819672131151</v>
      </c>
      <c r="M236" s="144">
        <f>IFERROR(K236/C236-1,"-")</f>
        <v>-1.4016135648844519E-2</v>
      </c>
    </row>
    <row r="237" spans="2:14" x14ac:dyDescent="0.25">
      <c r="B237" s="142" t="s">
        <v>156</v>
      </c>
      <c r="C237" s="143">
        <v>9949</v>
      </c>
      <c r="D237" s="144">
        <v>-5.7959428400119473E-3</v>
      </c>
      <c r="E237" s="143">
        <v>2102</v>
      </c>
      <c r="F237" s="144">
        <f t="shared" si="38"/>
        <v>-0.78872248467182637</v>
      </c>
      <c r="G237" s="143">
        <v>7497</v>
      </c>
      <c r="H237" s="144">
        <f t="shared" si="38"/>
        <v>2.5666032350142722</v>
      </c>
      <c r="I237" s="143">
        <v>11934</v>
      </c>
      <c r="J237" s="144">
        <f t="shared" si="38"/>
        <v>0.59183673469387754</v>
      </c>
      <c r="K237" s="143"/>
      <c r="L237" s="144"/>
      <c r="M237" s="144"/>
    </row>
    <row r="238" spans="2:14" x14ac:dyDescent="0.25">
      <c r="B238" s="142" t="s">
        <v>158</v>
      </c>
      <c r="C238" s="143">
        <v>10618</v>
      </c>
      <c r="D238" s="144">
        <v>-3.7527193618564159E-2</v>
      </c>
      <c r="E238" s="143">
        <v>2165</v>
      </c>
      <c r="F238" s="144">
        <f t="shared" si="38"/>
        <v>-0.79610096063288749</v>
      </c>
      <c r="G238" s="143">
        <v>9212</v>
      </c>
      <c r="H238" s="144">
        <f t="shared" si="38"/>
        <v>3.2549653579676674</v>
      </c>
      <c r="I238" s="143">
        <v>12755</v>
      </c>
      <c r="J238" s="144">
        <f t="shared" si="38"/>
        <v>0.38460703430308296</v>
      </c>
      <c r="K238" s="143"/>
      <c r="L238" s="144"/>
      <c r="M238" s="144"/>
    </row>
    <row r="239" spans="2:14" x14ac:dyDescent="0.25">
      <c r="B239" s="142" t="s">
        <v>160</v>
      </c>
      <c r="C239" s="143">
        <v>11318</v>
      </c>
      <c r="D239" s="144">
        <v>4.6412721893491105E-2</v>
      </c>
      <c r="E239" s="143">
        <v>1246</v>
      </c>
      <c r="F239" s="144">
        <f t="shared" si="38"/>
        <v>-0.88990987807033051</v>
      </c>
      <c r="G239" s="143">
        <v>11396</v>
      </c>
      <c r="H239" s="144">
        <f t="shared" si="38"/>
        <v>8.1460674157303377</v>
      </c>
      <c r="I239" s="143">
        <v>13438</v>
      </c>
      <c r="J239" s="144">
        <f t="shared" si="38"/>
        <v>0.17918567918567918</v>
      </c>
      <c r="K239" s="143"/>
      <c r="L239" s="144"/>
      <c r="M239" s="144"/>
    </row>
    <row r="240" spans="2:14" x14ac:dyDescent="0.25">
      <c r="B240" s="142" t="s">
        <v>162</v>
      </c>
      <c r="C240" s="143">
        <v>13094</v>
      </c>
      <c r="D240" s="144">
        <v>1.9067631722313072E-2</v>
      </c>
      <c r="E240" s="143">
        <v>1322</v>
      </c>
      <c r="F240" s="144">
        <f t="shared" si="38"/>
        <v>-0.89903772720329922</v>
      </c>
      <c r="G240" s="143">
        <v>12656</v>
      </c>
      <c r="H240" s="144">
        <f t="shared" si="38"/>
        <v>8.5733736762481083</v>
      </c>
      <c r="I240" s="143">
        <v>14336</v>
      </c>
      <c r="J240" s="144">
        <f t="shared" si="38"/>
        <v>0.13274336283185839</v>
      </c>
      <c r="K240" s="143"/>
      <c r="L240" s="144"/>
      <c r="M240" s="144"/>
    </row>
    <row r="241" spans="2:14" ht="15.75" x14ac:dyDescent="0.25">
      <c r="B241" s="145" t="s">
        <v>122</v>
      </c>
      <c r="C241" s="146">
        <v>132707</v>
      </c>
      <c r="D241" s="147">
        <v>-2.058363346519454E-2</v>
      </c>
      <c r="E241" s="146">
        <v>36101</v>
      </c>
      <c r="F241" s="147">
        <f t="shared" si="38"/>
        <v>-0.72796461377319965</v>
      </c>
      <c r="G241" s="146">
        <v>74068</v>
      </c>
      <c r="H241" s="147">
        <f t="shared" si="38"/>
        <v>1.0516883188831336</v>
      </c>
      <c r="I241" s="146">
        <v>149766</v>
      </c>
      <c r="J241" s="147">
        <f t="shared" si="38"/>
        <v>1.0220068045579738</v>
      </c>
      <c r="K241" s="146">
        <v>101692</v>
      </c>
      <c r="L241" s="147">
        <v>4.5106522923239689E-2</v>
      </c>
      <c r="M241" s="147">
        <v>0.15917380995805219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1"/>
      <c r="I244" s="141"/>
      <c r="K244" s="49"/>
      <c r="M244" s="151"/>
    </row>
    <row r="246" spans="2:14" ht="48.75" customHeight="1" thickBot="1" x14ac:dyDescent="0.3">
      <c r="B246" s="322" t="s">
        <v>205</v>
      </c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1" t="s">
        <v>206</v>
      </c>
    </row>
    <row r="247" spans="2:14" ht="10.5" customHeight="1" thickBot="1" x14ac:dyDescent="0.3">
      <c r="B247" s="135"/>
      <c r="C247" s="136"/>
      <c r="D247" s="135"/>
      <c r="E247" s="135"/>
      <c r="F247" s="135"/>
      <c r="G247" s="135"/>
      <c r="H247" s="135"/>
      <c r="I247" s="135"/>
      <c r="J247" s="135"/>
      <c r="K247" s="4"/>
      <c r="L247" s="4"/>
      <c r="N247" s="1" t="s">
        <v>207</v>
      </c>
    </row>
    <row r="248" spans="2:14" ht="22.5" thickTop="1" thickBot="1" x14ac:dyDescent="0.3">
      <c r="B248" s="150" t="str">
        <f>C248</f>
        <v>Irlanda</v>
      </c>
      <c r="C248" s="332" t="s">
        <v>208</v>
      </c>
      <c r="D248" s="333"/>
      <c r="E248" s="333"/>
      <c r="F248" s="333"/>
      <c r="G248" s="333"/>
      <c r="H248" s="333"/>
      <c r="I248" s="333"/>
      <c r="J248" s="333"/>
      <c r="K248" s="333"/>
      <c r="L248" s="333"/>
      <c r="M248" s="334"/>
    </row>
    <row r="249" spans="2:14" ht="22.5" thickTop="1" thickBot="1" x14ac:dyDescent="0.3">
      <c r="B249" s="13"/>
      <c r="C249" s="335">
        <f>2019</f>
        <v>2019</v>
      </c>
      <c r="D249" s="336"/>
      <c r="E249" s="337">
        <v>2020</v>
      </c>
      <c r="F249" s="336"/>
      <c r="G249" s="337">
        <v>2021</v>
      </c>
      <c r="H249" s="336"/>
      <c r="I249" s="337">
        <v>2022</v>
      </c>
      <c r="J249" s="336"/>
      <c r="K249" s="337">
        <v>2023</v>
      </c>
      <c r="L249" s="338"/>
      <c r="M249" s="339"/>
    </row>
    <row r="250" spans="2:14" ht="16.5" thickTop="1" thickBot="1" x14ac:dyDescent="0.3">
      <c r="B250" s="16"/>
      <c r="C250" s="138" t="s">
        <v>136</v>
      </c>
      <c r="D250" s="139" t="str">
        <f>CONCATENATE("var ",RIGHT(2019,2),"/",RIGHT(2018,2))</f>
        <v>var 19/18</v>
      </c>
      <c r="E250" s="140" t="s">
        <v>136</v>
      </c>
      <c r="F250" s="139" t="str">
        <f>CONCATENATE("var ",RIGHT(E249,2),"/",RIGHT(E249-1,2))</f>
        <v>var 20/19</v>
      </c>
      <c r="G250" s="140" t="s">
        <v>136</v>
      </c>
      <c r="H250" s="139" t="str">
        <f>CONCATENATE("var ",RIGHT(G249,2),"/",RIGHT(G249-1,2))</f>
        <v>var 21/20</v>
      </c>
      <c r="I250" s="140" t="s">
        <v>136</v>
      </c>
      <c r="J250" s="139" t="str">
        <f>CONCATENATE("var ",RIGHT(I249,2),"/",RIGHT(I249-1,2))</f>
        <v>var 22/21</v>
      </c>
      <c r="K250" s="140" t="s">
        <v>136</v>
      </c>
      <c r="L250" s="139" t="str">
        <f>CONCATENATE("var ",RIGHT(K249,2),"/",RIGHT(K249-1,2))</f>
        <v>var 23/22</v>
      </c>
      <c r="M250" s="139" t="str">
        <f>CONCATENATE("var ",RIGHT(K249,2),"/",RIGHT(2019,2))</f>
        <v>var 23/19</v>
      </c>
    </row>
    <row r="251" spans="2:14" x14ac:dyDescent="0.25">
      <c r="B251" s="142" t="s">
        <v>140</v>
      </c>
      <c r="C251" s="143">
        <v>7691</v>
      </c>
      <c r="D251" s="144">
        <v>6.4056447149972273E-2</v>
      </c>
      <c r="E251" s="143">
        <v>9139</v>
      </c>
      <c r="F251" s="144">
        <f t="shared" ref="F251:J263" si="41">IFERROR(E251/C251-1,"-")</f>
        <v>0.188272006241061</v>
      </c>
      <c r="G251" s="143">
        <v>975</v>
      </c>
      <c r="H251" s="144">
        <f t="shared" si="41"/>
        <v>-0.89331436699857747</v>
      </c>
      <c r="I251" s="143">
        <v>10700</v>
      </c>
      <c r="J251" s="144">
        <f t="shared" si="41"/>
        <v>9.9743589743589745</v>
      </c>
      <c r="K251" s="143">
        <v>12002</v>
      </c>
      <c r="L251" s="144">
        <f t="shared" ref="L251:L257" si="42">IFERROR(K251/I251-1,"-")</f>
        <v>0.12168224299065411</v>
      </c>
      <c r="M251" s="144">
        <f>K251/C251-1</f>
        <v>0.56052528929918077</v>
      </c>
    </row>
    <row r="252" spans="2:14" x14ac:dyDescent="0.25">
      <c r="B252" s="142" t="s">
        <v>142</v>
      </c>
      <c r="C252" s="143">
        <v>7497</v>
      </c>
      <c r="D252" s="144">
        <v>0.17803268384663729</v>
      </c>
      <c r="E252" s="143">
        <v>8888</v>
      </c>
      <c r="F252" s="144">
        <f t="shared" si="41"/>
        <v>0.18554088301987459</v>
      </c>
      <c r="G252" s="143">
        <v>704</v>
      </c>
      <c r="H252" s="144">
        <f t="shared" si="41"/>
        <v>-0.92079207920792083</v>
      </c>
      <c r="I252" s="143">
        <v>11614</v>
      </c>
      <c r="J252" s="144">
        <f t="shared" si="41"/>
        <v>15.49715909090909</v>
      </c>
      <c r="K252" s="143">
        <v>11268</v>
      </c>
      <c r="L252" s="144">
        <f t="shared" si="42"/>
        <v>-2.979163079042535E-2</v>
      </c>
      <c r="M252" s="144">
        <f>IFERROR(K252/C252-1,"-")</f>
        <v>0.50300120048019203</v>
      </c>
    </row>
    <row r="253" spans="2:14" x14ac:dyDescent="0.25">
      <c r="B253" s="142" t="s">
        <v>144</v>
      </c>
      <c r="C253" s="143">
        <v>8751</v>
      </c>
      <c r="D253" s="144">
        <v>6.5895249695493208E-2</v>
      </c>
      <c r="E253" s="143">
        <v>3029</v>
      </c>
      <c r="F253" s="144">
        <f t="shared" si="41"/>
        <v>-0.65386812935664496</v>
      </c>
      <c r="G253" s="143">
        <v>508</v>
      </c>
      <c r="H253" s="144">
        <f t="shared" si="41"/>
        <v>-0.83228788379002971</v>
      </c>
      <c r="I253" s="143">
        <v>12149</v>
      </c>
      <c r="J253" s="144">
        <f t="shared" si="41"/>
        <v>22.915354330708663</v>
      </c>
      <c r="K253" s="143">
        <v>12322</v>
      </c>
      <c r="L253" s="144">
        <f t="shared" si="42"/>
        <v>1.423985513210968E-2</v>
      </c>
      <c r="M253" s="144">
        <f t="shared" ref="M253:M257" si="43">IFERROR(K253/C253-1,"-")</f>
        <v>0.40806764941149587</v>
      </c>
    </row>
    <row r="254" spans="2:14" x14ac:dyDescent="0.25">
      <c r="B254" s="142" t="s">
        <v>146</v>
      </c>
      <c r="C254" s="143">
        <v>8831</v>
      </c>
      <c r="D254" s="144">
        <v>0.15212002609262876</v>
      </c>
      <c r="E254" s="143">
        <v>0</v>
      </c>
      <c r="F254" s="144">
        <f t="shared" si="41"/>
        <v>-1</v>
      </c>
      <c r="G254" s="143">
        <v>403</v>
      </c>
      <c r="H254" s="144" t="str">
        <f t="shared" si="41"/>
        <v>-</v>
      </c>
      <c r="I254" s="143">
        <v>11337</v>
      </c>
      <c r="J254" s="144">
        <f t="shared" si="41"/>
        <v>27.131513647642681</v>
      </c>
      <c r="K254" s="143">
        <v>12573</v>
      </c>
      <c r="L254" s="144">
        <f t="shared" si="42"/>
        <v>0.1090235512040223</v>
      </c>
      <c r="M254" s="144">
        <f t="shared" si="43"/>
        <v>0.42373457139621795</v>
      </c>
    </row>
    <row r="255" spans="2:14" x14ac:dyDescent="0.25">
      <c r="B255" s="142" t="s">
        <v>148</v>
      </c>
      <c r="C255" s="143">
        <v>9736</v>
      </c>
      <c r="D255" s="144">
        <v>9.2091979809310054E-2</v>
      </c>
      <c r="E255" s="143">
        <v>0</v>
      </c>
      <c r="F255" s="144">
        <f t="shared" si="41"/>
        <v>-1</v>
      </c>
      <c r="G255" s="143">
        <v>370</v>
      </c>
      <c r="H255" s="144" t="str">
        <f t="shared" si="41"/>
        <v>-</v>
      </c>
      <c r="I255" s="143">
        <v>10696</v>
      </c>
      <c r="J255" s="144">
        <f t="shared" si="41"/>
        <v>27.908108108108109</v>
      </c>
      <c r="K255" s="143">
        <v>12097</v>
      </c>
      <c r="L255" s="144">
        <f t="shared" si="42"/>
        <v>0.130983545250561</v>
      </c>
      <c r="M255" s="144">
        <f t="shared" si="43"/>
        <v>0.24250205423171733</v>
      </c>
    </row>
    <row r="256" spans="2:14" x14ac:dyDescent="0.25">
      <c r="B256" s="142" t="s">
        <v>150</v>
      </c>
      <c r="C256" s="143">
        <v>10998</v>
      </c>
      <c r="D256" s="144">
        <v>4.4752945474473282E-3</v>
      </c>
      <c r="E256" s="143">
        <v>8</v>
      </c>
      <c r="F256" s="144">
        <f t="shared" si="41"/>
        <v>-0.99927259501727583</v>
      </c>
      <c r="G256" s="143">
        <v>454</v>
      </c>
      <c r="H256" s="144">
        <f t="shared" si="41"/>
        <v>55.75</v>
      </c>
      <c r="I256" s="143">
        <v>11328</v>
      </c>
      <c r="J256" s="144">
        <f t="shared" si="41"/>
        <v>23.951541850220263</v>
      </c>
      <c r="K256" s="143">
        <v>13428</v>
      </c>
      <c r="L256" s="144">
        <f t="shared" si="42"/>
        <v>0.18538135593220328</v>
      </c>
      <c r="M256" s="144">
        <f t="shared" si="43"/>
        <v>0.22094926350245503</v>
      </c>
    </row>
    <row r="257" spans="2:14" x14ac:dyDescent="0.25">
      <c r="B257" s="142" t="s">
        <v>152</v>
      </c>
      <c r="C257" s="143">
        <v>11454</v>
      </c>
      <c r="D257" s="144">
        <v>9.8599654709380369E-2</v>
      </c>
      <c r="E257" s="143">
        <v>1045</v>
      </c>
      <c r="F257" s="144">
        <f t="shared" si="41"/>
        <v>-0.90876549676968743</v>
      </c>
      <c r="G257" s="143">
        <v>2072</v>
      </c>
      <c r="H257" s="144">
        <f t="shared" si="41"/>
        <v>0.98277511961722497</v>
      </c>
      <c r="I257" s="143">
        <v>12847</v>
      </c>
      <c r="J257" s="144">
        <f t="shared" si="41"/>
        <v>5.2002895752895757</v>
      </c>
      <c r="K257" s="143">
        <v>13987</v>
      </c>
      <c r="L257" s="144">
        <f t="shared" si="42"/>
        <v>8.8736670039697874E-2</v>
      </c>
      <c r="M257" s="144">
        <f t="shared" si="43"/>
        <v>0.2211454513707003</v>
      </c>
    </row>
    <row r="258" spans="2:14" x14ac:dyDescent="0.25">
      <c r="B258" s="142" t="s">
        <v>154</v>
      </c>
      <c r="C258" s="143">
        <v>10484</v>
      </c>
      <c r="D258" s="144">
        <v>0.1039275560703381</v>
      </c>
      <c r="E258" s="143">
        <v>996</v>
      </c>
      <c r="F258" s="144">
        <f t="shared" si="41"/>
        <v>-0.90499809233117134</v>
      </c>
      <c r="G258" s="143">
        <v>5546</v>
      </c>
      <c r="H258" s="144">
        <f t="shared" si="41"/>
        <v>4.5682730923694779</v>
      </c>
      <c r="I258" s="143">
        <v>11359</v>
      </c>
      <c r="J258" s="144">
        <f t="shared" si="41"/>
        <v>1.0481428056256763</v>
      </c>
      <c r="K258" s="143">
        <v>12434</v>
      </c>
      <c r="L258" s="144">
        <f>IFERROR(K258/I258-1,"-")</f>
        <v>9.463861255392203E-2</v>
      </c>
      <c r="M258" s="144">
        <f>IFERROR(K258/C258-1,"-")</f>
        <v>0.18599771079740557</v>
      </c>
    </row>
    <row r="259" spans="2:14" x14ac:dyDescent="0.25">
      <c r="B259" s="142" t="s">
        <v>156</v>
      </c>
      <c r="C259" s="143">
        <v>9714</v>
      </c>
      <c r="D259" s="144">
        <v>-5.034705249780036E-2</v>
      </c>
      <c r="E259" s="143">
        <v>687</v>
      </c>
      <c r="F259" s="144">
        <f t="shared" si="41"/>
        <v>-0.92927733168622606</v>
      </c>
      <c r="G259" s="143">
        <v>6742</v>
      </c>
      <c r="H259" s="144">
        <f t="shared" si="41"/>
        <v>8.8136826783114994</v>
      </c>
      <c r="I259" s="143">
        <v>10700</v>
      </c>
      <c r="J259" s="144">
        <f t="shared" si="41"/>
        <v>0.58706615247700977</v>
      </c>
      <c r="K259" s="143"/>
      <c r="L259" s="144"/>
      <c r="M259" s="144"/>
    </row>
    <row r="260" spans="2:14" x14ac:dyDescent="0.25">
      <c r="B260" s="142" t="s">
        <v>158</v>
      </c>
      <c r="C260" s="143">
        <v>9752</v>
      </c>
      <c r="D260" s="144">
        <v>2.8149710068529288E-2</v>
      </c>
      <c r="E260" s="143">
        <v>746</v>
      </c>
      <c r="F260" s="144">
        <f t="shared" si="41"/>
        <v>-0.92350287120590646</v>
      </c>
      <c r="G260" s="143">
        <v>8432</v>
      </c>
      <c r="H260" s="144">
        <f t="shared" si="41"/>
        <v>10.302949061662199</v>
      </c>
      <c r="I260" s="143">
        <v>10652</v>
      </c>
      <c r="J260" s="144">
        <f t="shared" si="41"/>
        <v>0.26328273244781775</v>
      </c>
      <c r="K260" s="143"/>
      <c r="L260" s="144"/>
      <c r="M260" s="144"/>
    </row>
    <row r="261" spans="2:14" x14ac:dyDescent="0.25">
      <c r="B261" s="142" t="s">
        <v>160</v>
      </c>
      <c r="C261" s="143">
        <v>8447</v>
      </c>
      <c r="D261" s="144">
        <v>0.21592054124082338</v>
      </c>
      <c r="E261" s="143">
        <v>1127</v>
      </c>
      <c r="F261" s="144">
        <f t="shared" si="41"/>
        <v>-0.86657985083461586</v>
      </c>
      <c r="G261" s="143">
        <v>8691</v>
      </c>
      <c r="H261" s="144">
        <f t="shared" si="41"/>
        <v>6.7116237799467617</v>
      </c>
      <c r="I261" s="143">
        <v>10849</v>
      </c>
      <c r="J261" s="144">
        <f t="shared" si="41"/>
        <v>0.24830284202048092</v>
      </c>
      <c r="K261" s="143"/>
      <c r="L261" s="144"/>
      <c r="M261" s="144"/>
    </row>
    <row r="262" spans="2:14" x14ac:dyDescent="0.25">
      <c r="B262" s="142" t="s">
        <v>162</v>
      </c>
      <c r="C262" s="143">
        <v>7720</v>
      </c>
      <c r="D262" s="144">
        <v>6.1606160616061612E-2</v>
      </c>
      <c r="E262" s="143">
        <v>1549</v>
      </c>
      <c r="F262" s="144">
        <f t="shared" si="41"/>
        <v>-0.79935233160621766</v>
      </c>
      <c r="G262" s="143">
        <v>7818</v>
      </c>
      <c r="H262" s="144">
        <f t="shared" si="41"/>
        <v>4.0471271788250487</v>
      </c>
      <c r="I262" s="143">
        <v>10736</v>
      </c>
      <c r="J262" s="144">
        <f t="shared" si="41"/>
        <v>0.37324123816832944</v>
      </c>
      <c r="K262" s="143"/>
      <c r="L262" s="144"/>
      <c r="M262" s="144"/>
    </row>
    <row r="263" spans="2:14" ht="15.75" x14ac:dyDescent="0.25">
      <c r="B263" s="145" t="s">
        <v>122</v>
      </c>
      <c r="C263" s="146">
        <v>111075</v>
      </c>
      <c r="D263" s="147">
        <v>7.6443738067779821E-2</v>
      </c>
      <c r="E263" s="146">
        <v>27214</v>
      </c>
      <c r="F263" s="147">
        <f t="shared" si="41"/>
        <v>-0.75499437317128071</v>
      </c>
      <c r="G263" s="146">
        <v>42715</v>
      </c>
      <c r="H263" s="147">
        <f t="shared" si="41"/>
        <v>0.56959653119717801</v>
      </c>
      <c r="I263" s="146">
        <v>134967</v>
      </c>
      <c r="J263" s="147">
        <f t="shared" si="41"/>
        <v>2.1597097038511062</v>
      </c>
      <c r="K263" s="146">
        <v>100111</v>
      </c>
      <c r="L263" s="147">
        <v>8.7808323372813302E-2</v>
      </c>
      <c r="M263" s="147">
        <v>0.32699292171469474</v>
      </c>
    </row>
    <row r="264" spans="2:14" ht="6" customHeight="1" x14ac:dyDescent="0.25"/>
    <row r="265" spans="2:14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1"/>
    </row>
    <row r="268" spans="2:14" ht="48.75" customHeight="1" thickBot="1" x14ac:dyDescent="0.3">
      <c r="B268" s="322" t="s">
        <v>209</v>
      </c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1" t="s">
        <v>210</v>
      </c>
    </row>
    <row r="269" spans="2:14" ht="10.5" customHeight="1" thickBot="1" x14ac:dyDescent="0.3">
      <c r="B269" s="135"/>
      <c r="C269" s="136"/>
      <c r="D269" s="135"/>
      <c r="E269" s="135"/>
      <c r="F269" s="135"/>
      <c r="G269" s="135"/>
      <c r="H269" s="135"/>
      <c r="I269" s="135"/>
      <c r="J269" s="135"/>
      <c r="K269" s="4"/>
      <c r="L269" s="4"/>
      <c r="N269" s="1" t="s">
        <v>211</v>
      </c>
    </row>
    <row r="270" spans="2:14" ht="22.5" thickTop="1" thickBot="1" x14ac:dyDescent="0.3">
      <c r="B270" s="150" t="str">
        <f>C270</f>
        <v>Suiza</v>
      </c>
      <c r="C270" s="332" t="s">
        <v>212</v>
      </c>
      <c r="D270" s="333"/>
      <c r="E270" s="333"/>
      <c r="F270" s="333"/>
      <c r="G270" s="333"/>
      <c r="H270" s="333"/>
      <c r="I270" s="333"/>
      <c r="J270" s="333"/>
      <c r="K270" s="333"/>
      <c r="L270" s="333"/>
      <c r="M270" s="334"/>
    </row>
    <row r="271" spans="2:14" ht="22.5" thickTop="1" thickBot="1" x14ac:dyDescent="0.3">
      <c r="B271" s="13"/>
      <c r="C271" s="335">
        <f>2019</f>
        <v>2019</v>
      </c>
      <c r="D271" s="336"/>
      <c r="E271" s="337">
        <v>2020</v>
      </c>
      <c r="F271" s="336"/>
      <c r="G271" s="337">
        <v>2021</v>
      </c>
      <c r="H271" s="336"/>
      <c r="I271" s="337">
        <v>2022</v>
      </c>
      <c r="J271" s="336"/>
      <c r="K271" s="337">
        <v>2023</v>
      </c>
      <c r="L271" s="338"/>
      <c r="M271" s="339"/>
    </row>
    <row r="272" spans="2:14" ht="16.5" thickTop="1" thickBot="1" x14ac:dyDescent="0.3">
      <c r="B272" s="16"/>
      <c r="C272" s="138" t="s">
        <v>136</v>
      </c>
      <c r="D272" s="139" t="str">
        <f>CONCATENATE("var ",RIGHT(2019,2),"/",RIGHT(2018,2))</f>
        <v>var 19/18</v>
      </c>
      <c r="E272" s="140" t="s">
        <v>136</v>
      </c>
      <c r="F272" s="139" t="str">
        <f>CONCATENATE("var ",RIGHT(E271,2),"/",RIGHT(E271-1,2))</f>
        <v>var 20/19</v>
      </c>
      <c r="G272" s="140" t="s">
        <v>136</v>
      </c>
      <c r="H272" s="139" t="str">
        <f>CONCATENATE("var ",RIGHT(G271,2),"/",RIGHT(G271-1,2))</f>
        <v>var 21/20</v>
      </c>
      <c r="I272" s="140" t="s">
        <v>136</v>
      </c>
      <c r="J272" s="139" t="str">
        <f>CONCATENATE("var ",RIGHT(I271,2),"/",RIGHT(I271-1,2))</f>
        <v>var 22/21</v>
      </c>
      <c r="K272" s="140" t="s">
        <v>136</v>
      </c>
      <c r="L272" s="139" t="str">
        <f>CONCATENATE("var ",RIGHT(K271,2),"/",RIGHT(K271-1,2))</f>
        <v>var 23/22</v>
      </c>
      <c r="M272" s="139" t="str">
        <f>CONCATENATE("var ",RIGHT(K271,2),"/",RIGHT(2019,2))</f>
        <v>var 23/19</v>
      </c>
    </row>
    <row r="273" spans="2:13" x14ac:dyDescent="0.25">
      <c r="B273" s="142" t="s">
        <v>140</v>
      </c>
      <c r="C273" s="143">
        <v>3107</v>
      </c>
      <c r="D273" s="144">
        <v>-7.9407407407407371E-2</v>
      </c>
      <c r="E273" s="143">
        <v>3295</v>
      </c>
      <c r="F273" s="144">
        <f t="shared" ref="F273:J285" si="44">IFERROR(E273/C273-1,"-")</f>
        <v>6.0508529127776045E-2</v>
      </c>
      <c r="G273" s="143">
        <v>606</v>
      </c>
      <c r="H273" s="144">
        <f t="shared" si="44"/>
        <v>-0.81608497723823969</v>
      </c>
      <c r="I273" s="143">
        <v>2310</v>
      </c>
      <c r="J273" s="144">
        <f t="shared" si="44"/>
        <v>2.8118811881188117</v>
      </c>
      <c r="K273" s="143">
        <v>3770</v>
      </c>
      <c r="L273" s="144">
        <f t="shared" ref="L273:L279" si="45">IFERROR(K273/I273-1,"-")</f>
        <v>0.63203463203463195</v>
      </c>
      <c r="M273" s="144">
        <f>K273/C273-1</f>
        <v>0.21338912133891208</v>
      </c>
    </row>
    <row r="274" spans="2:13" x14ac:dyDescent="0.25">
      <c r="B274" s="142" t="s">
        <v>142</v>
      </c>
      <c r="C274" s="143">
        <v>3118</v>
      </c>
      <c r="D274" s="144">
        <v>-0.1011818968002306</v>
      </c>
      <c r="E274" s="143">
        <v>3745</v>
      </c>
      <c r="F274" s="144">
        <f t="shared" si="44"/>
        <v>0.20109044259140485</v>
      </c>
      <c r="G274" s="143">
        <v>447</v>
      </c>
      <c r="H274" s="144">
        <f t="shared" si="44"/>
        <v>-0.88064085447263019</v>
      </c>
      <c r="I274" s="143">
        <v>3187</v>
      </c>
      <c r="J274" s="144">
        <f t="shared" si="44"/>
        <v>6.1297539149888145</v>
      </c>
      <c r="K274" s="143">
        <v>4064</v>
      </c>
      <c r="L274" s="144">
        <f t="shared" si="45"/>
        <v>0.27518042045811097</v>
      </c>
      <c r="M274" s="144">
        <f>IFERROR(K274/C274-1,"-")</f>
        <v>0.30339961513790881</v>
      </c>
    </row>
    <row r="275" spans="2:13" x14ac:dyDescent="0.25">
      <c r="B275" s="142" t="s">
        <v>144</v>
      </c>
      <c r="C275" s="143">
        <v>3225</v>
      </c>
      <c r="D275" s="144">
        <v>-0.10936205468102733</v>
      </c>
      <c r="E275" s="143">
        <v>1063</v>
      </c>
      <c r="F275" s="144">
        <f t="shared" si="44"/>
        <v>-0.67038759689922478</v>
      </c>
      <c r="G275" s="143">
        <v>728</v>
      </c>
      <c r="H275" s="144">
        <f t="shared" si="44"/>
        <v>-0.31514581373471307</v>
      </c>
      <c r="I275" s="143">
        <v>3118</v>
      </c>
      <c r="J275" s="144">
        <f t="shared" si="44"/>
        <v>3.2829670329670328</v>
      </c>
      <c r="K275" s="143">
        <v>3614</v>
      </c>
      <c r="L275" s="144">
        <f t="shared" si="45"/>
        <v>0.15907633098139828</v>
      </c>
      <c r="M275" s="144">
        <f t="shared" ref="M275:M279" si="46">IFERROR(K275/C275-1,"-")</f>
        <v>0.12062015503875978</v>
      </c>
    </row>
    <row r="276" spans="2:13" x14ac:dyDescent="0.25">
      <c r="B276" s="142" t="s">
        <v>146</v>
      </c>
      <c r="C276" s="143">
        <v>3756</v>
      </c>
      <c r="D276" s="144">
        <v>-0.2137324680761985</v>
      </c>
      <c r="E276" s="143">
        <v>0</v>
      </c>
      <c r="F276" s="144">
        <f t="shared" si="44"/>
        <v>-1</v>
      </c>
      <c r="G276" s="143">
        <v>2190</v>
      </c>
      <c r="H276" s="144" t="str">
        <f t="shared" si="44"/>
        <v>-</v>
      </c>
      <c r="I276" s="143">
        <v>4876</v>
      </c>
      <c r="J276" s="144">
        <f t="shared" si="44"/>
        <v>1.22648401826484</v>
      </c>
      <c r="K276" s="143">
        <v>5655</v>
      </c>
      <c r="L276" s="144">
        <f t="shared" si="45"/>
        <v>0.1597621000820344</v>
      </c>
      <c r="M276" s="144">
        <f t="shared" si="46"/>
        <v>0.50559105431309903</v>
      </c>
    </row>
    <row r="277" spans="2:13" x14ac:dyDescent="0.25">
      <c r="B277" s="142" t="s">
        <v>148</v>
      </c>
      <c r="C277" s="143">
        <v>2844</v>
      </c>
      <c r="D277" s="144">
        <v>-0.17277486910994766</v>
      </c>
      <c r="E277" s="143">
        <v>2</v>
      </c>
      <c r="F277" s="144">
        <f t="shared" si="44"/>
        <v>-0.9992967651195499</v>
      </c>
      <c r="G277" s="143">
        <v>2629</v>
      </c>
      <c r="H277" s="144">
        <f t="shared" si="44"/>
        <v>1313.5</v>
      </c>
      <c r="I277" s="143">
        <v>3214</v>
      </c>
      <c r="J277" s="144">
        <f t="shared" si="44"/>
        <v>0.2225180677063523</v>
      </c>
      <c r="K277" s="143">
        <v>3598</v>
      </c>
      <c r="L277" s="144">
        <f t="shared" si="45"/>
        <v>0.11947728686994408</v>
      </c>
      <c r="M277" s="144">
        <f t="shared" si="46"/>
        <v>0.26511954992967657</v>
      </c>
    </row>
    <row r="278" spans="2:13" x14ac:dyDescent="0.25">
      <c r="B278" s="142" t="s">
        <v>150</v>
      </c>
      <c r="C278" s="143">
        <v>2651</v>
      </c>
      <c r="D278" s="144">
        <v>-0.12392597488433577</v>
      </c>
      <c r="E278" s="143">
        <v>6</v>
      </c>
      <c r="F278" s="144">
        <f t="shared" si="44"/>
        <v>-0.99773670313089402</v>
      </c>
      <c r="G278" s="143">
        <v>1576</v>
      </c>
      <c r="H278" s="144">
        <f t="shared" si="44"/>
        <v>261.66666666666669</v>
      </c>
      <c r="I278" s="143">
        <v>2624</v>
      </c>
      <c r="J278" s="144">
        <f t="shared" si="44"/>
        <v>0.66497461928934021</v>
      </c>
      <c r="K278" s="143">
        <v>2771</v>
      </c>
      <c r="L278" s="144">
        <f t="shared" si="45"/>
        <v>5.6021341463414531E-2</v>
      </c>
      <c r="M278" s="144">
        <f t="shared" si="46"/>
        <v>4.5265937382120036E-2</v>
      </c>
    </row>
    <row r="279" spans="2:13" x14ac:dyDescent="0.25">
      <c r="B279" s="142" t="s">
        <v>152</v>
      </c>
      <c r="C279" s="143">
        <v>3745</v>
      </c>
      <c r="D279" s="144">
        <v>-0.22108985024958405</v>
      </c>
      <c r="E279" s="143">
        <v>1073</v>
      </c>
      <c r="F279" s="144">
        <f t="shared" si="44"/>
        <v>-0.71348464619492658</v>
      </c>
      <c r="G279" s="143">
        <v>3037</v>
      </c>
      <c r="H279" s="144">
        <f t="shared" si="44"/>
        <v>1.8303821062441754</v>
      </c>
      <c r="I279" s="143">
        <v>4059</v>
      </c>
      <c r="J279" s="144">
        <f t="shared" si="44"/>
        <v>0.33651629897925583</v>
      </c>
      <c r="K279" s="143">
        <v>4213</v>
      </c>
      <c r="L279" s="144">
        <f t="shared" si="45"/>
        <v>3.7940379403794022E-2</v>
      </c>
      <c r="M279" s="144">
        <f t="shared" si="46"/>
        <v>0.12496662216288379</v>
      </c>
    </row>
    <row r="280" spans="2:13" x14ac:dyDescent="0.25">
      <c r="B280" s="142" t="s">
        <v>154</v>
      </c>
      <c r="C280" s="143">
        <v>2055</v>
      </c>
      <c r="D280" s="144">
        <v>-0.1960093896713615</v>
      </c>
      <c r="E280" s="143">
        <v>544</v>
      </c>
      <c r="F280" s="144">
        <f t="shared" si="44"/>
        <v>-0.73527980535279802</v>
      </c>
      <c r="G280" s="143">
        <v>2397</v>
      </c>
      <c r="H280" s="144">
        <f t="shared" si="44"/>
        <v>3.40625</v>
      </c>
      <c r="I280" s="143">
        <v>2470</v>
      </c>
      <c r="J280" s="144">
        <f t="shared" si="44"/>
        <v>3.0454735085523543E-2</v>
      </c>
      <c r="K280" s="143">
        <v>2547</v>
      </c>
      <c r="L280" s="144">
        <f>IFERROR(K280/I280-1,"-")</f>
        <v>3.1174089068825905E-2</v>
      </c>
      <c r="M280" s="144">
        <f>IFERROR(K280/C280-1,"-")</f>
        <v>0.23941605839416069</v>
      </c>
    </row>
    <row r="281" spans="2:13" x14ac:dyDescent="0.25">
      <c r="B281" s="142" t="s">
        <v>156</v>
      </c>
      <c r="C281" s="143">
        <v>3514</v>
      </c>
      <c r="D281" s="144">
        <v>-0.11396873424104892</v>
      </c>
      <c r="E281" s="143">
        <v>448</v>
      </c>
      <c r="F281" s="144">
        <f t="shared" si="44"/>
        <v>-0.87250996015936255</v>
      </c>
      <c r="G281" s="143">
        <v>2864</v>
      </c>
      <c r="H281" s="144">
        <f t="shared" si="44"/>
        <v>5.3928571428571432</v>
      </c>
      <c r="I281" s="143">
        <v>3329</v>
      </c>
      <c r="J281" s="144">
        <f t="shared" si="44"/>
        <v>0.16236033519553073</v>
      </c>
      <c r="K281" s="143"/>
      <c r="L281" s="144"/>
      <c r="M281" s="144"/>
    </row>
    <row r="282" spans="2:13" x14ac:dyDescent="0.25">
      <c r="B282" s="142" t="s">
        <v>158</v>
      </c>
      <c r="C282" s="143">
        <v>5742</v>
      </c>
      <c r="D282" s="144">
        <v>-0.11743006455579463</v>
      </c>
      <c r="E282" s="143">
        <v>279</v>
      </c>
      <c r="F282" s="144">
        <f t="shared" si="44"/>
        <v>-0.95141065830721006</v>
      </c>
      <c r="G282" s="143">
        <v>6899</v>
      </c>
      <c r="H282" s="144">
        <f t="shared" si="44"/>
        <v>23.727598566308245</v>
      </c>
      <c r="I282" s="143">
        <v>6025</v>
      </c>
      <c r="J282" s="144">
        <f t="shared" si="44"/>
        <v>-0.12668502681548055</v>
      </c>
      <c r="K282" s="143"/>
      <c r="L282" s="144"/>
      <c r="M282" s="144"/>
    </row>
    <row r="283" spans="2:13" x14ac:dyDescent="0.25">
      <c r="B283" s="142" t="s">
        <v>160</v>
      </c>
      <c r="C283" s="143">
        <v>4511</v>
      </c>
      <c r="D283" s="144">
        <v>4.0599769319492607E-2</v>
      </c>
      <c r="E283" s="143">
        <v>592</v>
      </c>
      <c r="F283" s="144">
        <f t="shared" si="44"/>
        <v>-0.86876524052316562</v>
      </c>
      <c r="G283" s="143">
        <v>4904</v>
      </c>
      <c r="H283" s="144">
        <f t="shared" si="44"/>
        <v>7.2837837837837842</v>
      </c>
      <c r="I283" s="143">
        <v>5025</v>
      </c>
      <c r="J283" s="144">
        <f t="shared" si="44"/>
        <v>2.4673735725938117E-2</v>
      </c>
      <c r="K283" s="143"/>
      <c r="L283" s="144"/>
      <c r="M283" s="144"/>
    </row>
    <row r="284" spans="2:13" x14ac:dyDescent="0.25">
      <c r="B284" s="142" t="s">
        <v>162</v>
      </c>
      <c r="C284" s="143">
        <v>3559</v>
      </c>
      <c r="D284" s="144">
        <v>2.1526980482204472E-2</v>
      </c>
      <c r="E284" s="143">
        <v>847</v>
      </c>
      <c r="F284" s="144">
        <f t="shared" si="44"/>
        <v>-0.76201180106771571</v>
      </c>
      <c r="G284" s="143">
        <v>2948</v>
      </c>
      <c r="H284" s="144">
        <f t="shared" si="44"/>
        <v>2.4805194805194803</v>
      </c>
      <c r="I284" s="143">
        <v>3989</v>
      </c>
      <c r="J284" s="144">
        <f t="shared" si="44"/>
        <v>0.35312075983717772</v>
      </c>
      <c r="K284" s="143"/>
      <c r="L284" s="144"/>
      <c r="M284" s="144"/>
    </row>
    <row r="285" spans="2:13" ht="15.75" x14ac:dyDescent="0.25">
      <c r="B285" s="145" t="s">
        <v>122</v>
      </c>
      <c r="C285" s="146">
        <v>41827</v>
      </c>
      <c r="D285" s="147">
        <v>-0.11684719494943097</v>
      </c>
      <c r="E285" s="146">
        <v>11898</v>
      </c>
      <c r="F285" s="147">
        <f t="shared" si="44"/>
        <v>-0.7155425921055778</v>
      </c>
      <c r="G285" s="146">
        <v>31225</v>
      </c>
      <c r="H285" s="147">
        <f t="shared" si="44"/>
        <v>1.6243906538914104</v>
      </c>
      <c r="I285" s="146">
        <v>44226</v>
      </c>
      <c r="J285" s="147">
        <f t="shared" si="44"/>
        <v>0.41636509207365902</v>
      </c>
      <c r="K285" s="146">
        <v>30232</v>
      </c>
      <c r="L285" s="147">
        <v>0.16915461365921569</v>
      </c>
      <c r="M285" s="147">
        <v>0.23390882004816138</v>
      </c>
    </row>
    <row r="286" spans="2:13" ht="6" customHeight="1" x14ac:dyDescent="0.25"/>
    <row r="287" spans="2:13" x14ac:dyDescent="0.25">
      <c r="B287" s="49" t="s">
        <v>108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1"/>
      <c r="I288" s="141"/>
      <c r="L288" s="121"/>
    </row>
    <row r="290" spans="2:14" ht="48.75" customHeight="1" thickBot="1" x14ac:dyDescent="0.3">
      <c r="B290" s="322" t="s">
        <v>213</v>
      </c>
      <c r="C290" s="322"/>
      <c r="D290" s="322"/>
      <c r="E290" s="322"/>
      <c r="F290" s="322"/>
      <c r="G290" s="322"/>
      <c r="H290" s="322"/>
      <c r="I290" s="322"/>
      <c r="J290" s="322"/>
      <c r="K290" s="322"/>
      <c r="L290" s="322"/>
      <c r="M290" s="322"/>
      <c r="N290" s="1" t="s">
        <v>214</v>
      </c>
    </row>
    <row r="291" spans="2:14" ht="10.5" customHeight="1" thickBot="1" x14ac:dyDescent="0.3">
      <c r="B291" s="135"/>
      <c r="C291" s="136"/>
      <c r="D291" s="135"/>
      <c r="E291" s="135"/>
      <c r="F291" s="135"/>
      <c r="G291" s="135"/>
      <c r="H291" s="135"/>
      <c r="I291" s="135"/>
      <c r="J291" s="135"/>
      <c r="K291" s="4"/>
      <c r="L291" s="4"/>
      <c r="N291" s="1" t="s">
        <v>215</v>
      </c>
    </row>
    <row r="292" spans="2:14" ht="22.5" thickTop="1" thickBot="1" x14ac:dyDescent="0.3">
      <c r="B292" s="150" t="str">
        <f>C292</f>
        <v>Austria</v>
      </c>
      <c r="C292" s="332" t="s">
        <v>216</v>
      </c>
      <c r="D292" s="333"/>
      <c r="E292" s="333"/>
      <c r="F292" s="333"/>
      <c r="G292" s="333"/>
      <c r="H292" s="333"/>
      <c r="I292" s="333"/>
      <c r="J292" s="333"/>
      <c r="K292" s="333"/>
      <c r="L292" s="333"/>
      <c r="M292" s="334"/>
    </row>
    <row r="293" spans="2:14" ht="22.5" thickTop="1" thickBot="1" x14ac:dyDescent="0.3">
      <c r="B293" s="13"/>
      <c r="C293" s="335">
        <f>2019</f>
        <v>2019</v>
      </c>
      <c r="D293" s="336"/>
      <c r="E293" s="337">
        <v>2020</v>
      </c>
      <c r="F293" s="336"/>
      <c r="G293" s="337">
        <v>2021</v>
      </c>
      <c r="H293" s="336"/>
      <c r="I293" s="337">
        <v>2022</v>
      </c>
      <c r="J293" s="336"/>
      <c r="K293" s="337">
        <v>2023</v>
      </c>
      <c r="L293" s="338"/>
      <c r="M293" s="339"/>
    </row>
    <row r="294" spans="2:14" ht="16.5" thickTop="1" thickBot="1" x14ac:dyDescent="0.3">
      <c r="B294" s="16"/>
      <c r="C294" s="138" t="s">
        <v>136</v>
      </c>
      <c r="D294" s="139" t="str">
        <f>CONCATENATE("var ",RIGHT(2019,2),"/",RIGHT(2018,2))</f>
        <v>var 19/18</v>
      </c>
      <c r="E294" s="140" t="s">
        <v>136</v>
      </c>
      <c r="F294" s="139" t="str">
        <f>CONCATENATE("var ",RIGHT(E293,2),"/",RIGHT(E293-1,2))</f>
        <v>var 20/19</v>
      </c>
      <c r="G294" s="140" t="s">
        <v>136</v>
      </c>
      <c r="H294" s="139" t="str">
        <f>CONCATENATE("var ",RIGHT(G293,2),"/",RIGHT(G293-1,2))</f>
        <v>var 21/20</v>
      </c>
      <c r="I294" s="140" t="s">
        <v>136</v>
      </c>
      <c r="J294" s="139" t="str">
        <f>CONCATENATE("var ",RIGHT(I293,2),"/",RIGHT(I293-1,2))</f>
        <v>var 22/21</v>
      </c>
      <c r="K294" s="140" t="s">
        <v>136</v>
      </c>
      <c r="L294" s="139" t="str">
        <f>CONCATENATE("var ",RIGHT(K293,2),"/",RIGHT(K293-1,2))</f>
        <v>var 23/22</v>
      </c>
      <c r="M294" s="139" t="str">
        <f>CONCATENATE("var ",RIGHT(K293,2),"/",RIGHT(2019,2))</f>
        <v>var 23/19</v>
      </c>
    </row>
    <row r="295" spans="2:14" x14ac:dyDescent="0.25">
      <c r="B295" s="142" t="s">
        <v>140</v>
      </c>
      <c r="C295" s="143">
        <v>2768</v>
      </c>
      <c r="D295" s="144">
        <v>0.13489134891348908</v>
      </c>
      <c r="E295" s="143">
        <v>2947</v>
      </c>
      <c r="F295" s="144">
        <f t="shared" ref="F295:J307" si="47">IFERROR(E295/C295-1,"-")</f>
        <v>6.4667630057803516E-2</v>
      </c>
      <c r="G295" s="143">
        <v>348</v>
      </c>
      <c r="H295" s="144">
        <f t="shared" si="47"/>
        <v>-0.88191381065490326</v>
      </c>
      <c r="I295" s="143">
        <v>2305</v>
      </c>
      <c r="J295" s="144">
        <f t="shared" si="47"/>
        <v>5.6235632183908049</v>
      </c>
      <c r="K295" s="143">
        <v>2843</v>
      </c>
      <c r="L295" s="144">
        <f t="shared" ref="L295:L301" si="48">IFERROR(K295/I295-1,"-")</f>
        <v>0.23340563991323204</v>
      </c>
      <c r="M295" s="144">
        <f>K295/C295-1</f>
        <v>2.7095375722543391E-2</v>
      </c>
    </row>
    <row r="296" spans="2:14" x14ac:dyDescent="0.25">
      <c r="B296" s="142" t="s">
        <v>142</v>
      </c>
      <c r="C296" s="143">
        <v>2872</v>
      </c>
      <c r="D296" s="144">
        <v>0.14650698602794421</v>
      </c>
      <c r="E296" s="143">
        <v>2785</v>
      </c>
      <c r="F296" s="144">
        <f t="shared" si="47"/>
        <v>-3.0292479108635084E-2</v>
      </c>
      <c r="G296" s="143">
        <v>314</v>
      </c>
      <c r="H296" s="144">
        <f t="shared" si="47"/>
        <v>-0.88725314183123882</v>
      </c>
      <c r="I296" s="143">
        <v>2627</v>
      </c>
      <c r="J296" s="144">
        <f t="shared" si="47"/>
        <v>7.3662420382165603</v>
      </c>
      <c r="K296" s="143">
        <v>3197</v>
      </c>
      <c r="L296" s="144">
        <f t="shared" si="48"/>
        <v>0.21697754092120292</v>
      </c>
      <c r="M296" s="144">
        <f>IFERROR(K296/C296-1,"-")</f>
        <v>0.11316155988857934</v>
      </c>
    </row>
    <row r="297" spans="2:14" x14ac:dyDescent="0.25">
      <c r="B297" s="142" t="s">
        <v>144</v>
      </c>
      <c r="C297" s="143">
        <v>2378</v>
      </c>
      <c r="D297" s="144">
        <v>-3.1758957654723141E-2</v>
      </c>
      <c r="E297" s="143">
        <v>713</v>
      </c>
      <c r="F297" s="144">
        <f t="shared" si="47"/>
        <v>-0.70016820857863749</v>
      </c>
      <c r="G297" s="143">
        <v>443</v>
      </c>
      <c r="H297" s="144">
        <f t="shared" si="47"/>
        <v>-0.37868162692847129</v>
      </c>
      <c r="I297" s="143">
        <v>2006</v>
      </c>
      <c r="J297" s="144">
        <f t="shared" si="47"/>
        <v>3.5282167042889387</v>
      </c>
      <c r="K297" s="143">
        <v>2123</v>
      </c>
      <c r="L297" s="144">
        <f t="shared" si="48"/>
        <v>5.8325024925224289E-2</v>
      </c>
      <c r="M297" s="144">
        <f t="shared" ref="M297:M301" si="49">IFERROR(K297/C297-1,"-")</f>
        <v>-0.10723296888141298</v>
      </c>
    </row>
    <row r="298" spans="2:14" x14ac:dyDescent="0.25">
      <c r="B298" s="142" t="s">
        <v>146</v>
      </c>
      <c r="C298" s="143">
        <v>2304</v>
      </c>
      <c r="D298" s="144">
        <v>0.25149375339489399</v>
      </c>
      <c r="E298" s="143">
        <v>0</v>
      </c>
      <c r="F298" s="144">
        <f t="shared" si="47"/>
        <v>-1</v>
      </c>
      <c r="G298" s="143">
        <v>468</v>
      </c>
      <c r="H298" s="144" t="str">
        <f t="shared" si="47"/>
        <v>-</v>
      </c>
      <c r="I298" s="143">
        <v>2278</v>
      </c>
      <c r="J298" s="144">
        <f t="shared" si="47"/>
        <v>3.8675213675213671</v>
      </c>
      <c r="K298" s="143">
        <v>2553</v>
      </c>
      <c r="L298" s="144">
        <f t="shared" si="48"/>
        <v>0.12071992976294998</v>
      </c>
      <c r="M298" s="144">
        <f t="shared" si="49"/>
        <v>0.10807291666666674</v>
      </c>
    </row>
    <row r="299" spans="2:14" x14ac:dyDescent="0.25">
      <c r="B299" s="142" t="s">
        <v>148</v>
      </c>
      <c r="C299" s="143">
        <v>1548</v>
      </c>
      <c r="D299" s="144">
        <v>-0.57449147883452445</v>
      </c>
      <c r="E299" s="143">
        <v>0</v>
      </c>
      <c r="F299" s="144">
        <f t="shared" si="47"/>
        <v>-1</v>
      </c>
      <c r="G299" s="143">
        <v>605</v>
      </c>
      <c r="H299" s="144" t="str">
        <f t="shared" si="47"/>
        <v>-</v>
      </c>
      <c r="I299" s="143">
        <v>1430</v>
      </c>
      <c r="J299" s="144">
        <f t="shared" si="47"/>
        <v>1.3636363636363638</v>
      </c>
      <c r="K299" s="143">
        <v>1515</v>
      </c>
      <c r="L299" s="144">
        <f t="shared" si="48"/>
        <v>5.9440559440559371E-2</v>
      </c>
      <c r="M299" s="144">
        <f t="shared" si="49"/>
        <v>-2.1317829457364379E-2</v>
      </c>
    </row>
    <row r="300" spans="2:14" x14ac:dyDescent="0.25">
      <c r="B300" s="142" t="s">
        <v>150</v>
      </c>
      <c r="C300" s="143">
        <v>1591</v>
      </c>
      <c r="D300" s="144">
        <v>-0.13249727371864772</v>
      </c>
      <c r="E300" s="143">
        <v>6</v>
      </c>
      <c r="F300" s="144">
        <f t="shared" si="47"/>
        <v>-0.99622878692646133</v>
      </c>
      <c r="G300" s="143">
        <v>496</v>
      </c>
      <c r="H300" s="144">
        <f t="shared" si="47"/>
        <v>81.666666666666671</v>
      </c>
      <c r="I300" s="143">
        <v>1236</v>
      </c>
      <c r="J300" s="144">
        <f t="shared" si="47"/>
        <v>1.4919354838709675</v>
      </c>
      <c r="K300" s="143">
        <v>1536</v>
      </c>
      <c r="L300" s="144">
        <f t="shared" si="48"/>
        <v>0.24271844660194164</v>
      </c>
      <c r="M300" s="144">
        <f t="shared" si="49"/>
        <v>-3.4569453174104314E-2</v>
      </c>
    </row>
    <row r="301" spans="2:14" x14ac:dyDescent="0.25">
      <c r="B301" s="142" t="s">
        <v>152</v>
      </c>
      <c r="C301" s="143">
        <v>2514</v>
      </c>
      <c r="D301" s="144">
        <v>3.3717105263157965E-2</v>
      </c>
      <c r="E301" s="143">
        <v>270</v>
      </c>
      <c r="F301" s="144">
        <f t="shared" si="47"/>
        <v>-0.89260143198090691</v>
      </c>
      <c r="G301" s="143">
        <v>1542</v>
      </c>
      <c r="H301" s="144">
        <f t="shared" si="47"/>
        <v>4.7111111111111112</v>
      </c>
      <c r="I301" s="143">
        <v>2676</v>
      </c>
      <c r="J301" s="144">
        <f t="shared" si="47"/>
        <v>0.7354085603112841</v>
      </c>
      <c r="K301" s="143">
        <v>2560</v>
      </c>
      <c r="L301" s="144">
        <f t="shared" si="48"/>
        <v>-4.3348281016442503E-2</v>
      </c>
      <c r="M301" s="144">
        <f t="shared" si="49"/>
        <v>1.8297533810660349E-2</v>
      </c>
    </row>
    <row r="302" spans="2:14" x14ac:dyDescent="0.25">
      <c r="B302" s="142" t="s">
        <v>154</v>
      </c>
      <c r="C302" s="143">
        <v>2317</v>
      </c>
      <c r="D302" s="144">
        <v>2.7039007092198641E-2</v>
      </c>
      <c r="E302" s="143">
        <v>259</v>
      </c>
      <c r="F302" s="144">
        <f t="shared" si="47"/>
        <v>-0.88821752265861031</v>
      </c>
      <c r="G302" s="143">
        <v>1373</v>
      </c>
      <c r="H302" s="144">
        <f t="shared" si="47"/>
        <v>4.301158301158301</v>
      </c>
      <c r="I302" s="143">
        <v>1975</v>
      </c>
      <c r="J302" s="144">
        <f t="shared" si="47"/>
        <v>0.43845593590677345</v>
      </c>
      <c r="K302" s="143">
        <v>2266</v>
      </c>
      <c r="L302" s="144">
        <f>IFERROR(K302/I302-1,"-")</f>
        <v>0.14734177215189881</v>
      </c>
      <c r="M302" s="144">
        <f>IFERROR(K302/C302-1,"-")</f>
        <v>-2.2011221406991854E-2</v>
      </c>
    </row>
    <row r="303" spans="2:14" x14ac:dyDescent="0.25">
      <c r="B303" s="142" t="s">
        <v>156</v>
      </c>
      <c r="C303" s="143">
        <v>1734</v>
      </c>
      <c r="D303" s="144">
        <v>-0.16272332206663442</v>
      </c>
      <c r="E303" s="143">
        <v>166</v>
      </c>
      <c r="F303" s="144">
        <f t="shared" si="47"/>
        <v>-0.90426758938869667</v>
      </c>
      <c r="G303" s="143">
        <v>1296</v>
      </c>
      <c r="H303" s="144">
        <f t="shared" si="47"/>
        <v>6.8072289156626509</v>
      </c>
      <c r="I303" s="143">
        <v>1443</v>
      </c>
      <c r="J303" s="144">
        <f t="shared" si="47"/>
        <v>0.11342592592592582</v>
      </c>
      <c r="K303" s="143"/>
      <c r="L303" s="144"/>
      <c r="M303" s="144"/>
    </row>
    <row r="304" spans="2:14" x14ac:dyDescent="0.25">
      <c r="B304" s="142" t="s">
        <v>158</v>
      </c>
      <c r="C304" s="143">
        <v>2116</v>
      </c>
      <c r="D304" s="144">
        <v>-0.15931664680174806</v>
      </c>
      <c r="E304" s="143">
        <v>419</v>
      </c>
      <c r="F304" s="144">
        <f t="shared" si="47"/>
        <v>-0.80198487712665401</v>
      </c>
      <c r="G304" s="143">
        <v>2316</v>
      </c>
      <c r="H304" s="144">
        <f t="shared" si="47"/>
        <v>4.5274463007159902</v>
      </c>
      <c r="I304" s="143">
        <v>2325</v>
      </c>
      <c r="J304" s="144">
        <f t="shared" si="47"/>
        <v>3.8860103626943143E-3</v>
      </c>
      <c r="K304" s="143"/>
      <c r="L304" s="144"/>
      <c r="M304" s="144"/>
    </row>
    <row r="305" spans="2:14" x14ac:dyDescent="0.25">
      <c r="B305" s="142" t="s">
        <v>160</v>
      </c>
      <c r="C305" s="143">
        <v>3174</v>
      </c>
      <c r="D305" s="144">
        <v>4.8562933597621427E-2</v>
      </c>
      <c r="E305" s="143">
        <v>504</v>
      </c>
      <c r="F305" s="144">
        <f t="shared" si="47"/>
        <v>-0.8412098298676749</v>
      </c>
      <c r="G305" s="143">
        <v>2416</v>
      </c>
      <c r="H305" s="144">
        <f t="shared" si="47"/>
        <v>3.7936507936507935</v>
      </c>
      <c r="I305" s="143">
        <v>2632</v>
      </c>
      <c r="J305" s="144">
        <f t="shared" si="47"/>
        <v>8.9403973509933676E-2</v>
      </c>
      <c r="K305" s="143"/>
      <c r="L305" s="144"/>
      <c r="M305" s="144"/>
    </row>
    <row r="306" spans="2:14" x14ac:dyDescent="0.25">
      <c r="B306" s="142" t="s">
        <v>162</v>
      </c>
      <c r="C306" s="143">
        <v>2367</v>
      </c>
      <c r="D306" s="144">
        <v>-0.11480927449513834</v>
      </c>
      <c r="E306" s="143">
        <v>465</v>
      </c>
      <c r="F306" s="144">
        <f t="shared" si="47"/>
        <v>-0.80354879594423323</v>
      </c>
      <c r="G306" s="143">
        <v>2395</v>
      </c>
      <c r="H306" s="144">
        <f t="shared" si="47"/>
        <v>4.150537634408602</v>
      </c>
      <c r="I306" s="143">
        <v>2577</v>
      </c>
      <c r="J306" s="144">
        <f t="shared" si="47"/>
        <v>7.5991649269311123E-2</v>
      </c>
      <c r="K306" s="143"/>
      <c r="L306" s="144"/>
      <c r="M306" s="144"/>
    </row>
    <row r="307" spans="2:14" ht="15.75" x14ac:dyDescent="0.25">
      <c r="B307" s="145" t="s">
        <v>122</v>
      </c>
      <c r="C307" s="146">
        <v>27683</v>
      </c>
      <c r="D307" s="147">
        <v>-6.7598518019535203E-2</v>
      </c>
      <c r="E307" s="146">
        <v>8544</v>
      </c>
      <c r="F307" s="147">
        <f t="shared" si="47"/>
        <v>-0.69136293031824581</v>
      </c>
      <c r="G307" s="146">
        <v>14012</v>
      </c>
      <c r="H307" s="147">
        <f t="shared" si="47"/>
        <v>0.63998127340823974</v>
      </c>
      <c r="I307" s="146">
        <v>25510</v>
      </c>
      <c r="J307" s="147">
        <f t="shared" si="47"/>
        <v>0.82058235797887535</v>
      </c>
      <c r="K307" s="146">
        <v>18593</v>
      </c>
      <c r="L307" s="147">
        <v>0.12459928627593309</v>
      </c>
      <c r="M307" s="147">
        <v>1.6455280997157207E-2</v>
      </c>
    </row>
    <row r="308" spans="2:14" ht="6" customHeight="1" x14ac:dyDescent="0.25"/>
    <row r="309" spans="2:14" x14ac:dyDescent="0.25">
      <c r="B309" s="49" t="s">
        <v>108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1"/>
      <c r="E310" s="121"/>
      <c r="G310" s="121"/>
      <c r="I310" s="121"/>
      <c r="K310" s="121"/>
    </row>
    <row r="313" spans="2:14" ht="48.75" customHeight="1" thickBot="1" x14ac:dyDescent="0.3">
      <c r="B313" s="322" t="s">
        <v>217</v>
      </c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  <c r="M313" s="322"/>
      <c r="N313" s="1" t="s">
        <v>214</v>
      </c>
    </row>
    <row r="314" spans="2:14" ht="10.5" customHeight="1" thickBot="1" x14ac:dyDescent="0.3">
      <c r="B314" s="135"/>
      <c r="C314" s="136"/>
      <c r="D314" s="135"/>
      <c r="E314" s="135"/>
      <c r="F314" s="135"/>
      <c r="G314" s="135"/>
      <c r="H314" s="135"/>
      <c r="I314" s="135"/>
      <c r="J314" s="135"/>
      <c r="K314" s="4"/>
      <c r="L314" s="4"/>
      <c r="N314" s="1" t="s">
        <v>215</v>
      </c>
    </row>
    <row r="315" spans="2:14" ht="22.5" thickTop="1" thickBot="1" x14ac:dyDescent="0.3">
      <c r="B315" s="150" t="str">
        <f>C315</f>
        <v>Canadá</v>
      </c>
      <c r="C315" s="332" t="s">
        <v>218</v>
      </c>
      <c r="D315" s="333"/>
      <c r="E315" s="333"/>
      <c r="F315" s="333"/>
      <c r="G315" s="333"/>
      <c r="H315" s="333"/>
      <c r="I315" s="333"/>
      <c r="J315" s="333"/>
      <c r="K315" s="333"/>
      <c r="L315" s="333"/>
      <c r="M315" s="334"/>
    </row>
    <row r="316" spans="2:14" ht="22.5" thickTop="1" thickBot="1" x14ac:dyDescent="0.3">
      <c r="B316" s="13"/>
      <c r="C316" s="335">
        <f>2019</f>
        <v>2019</v>
      </c>
      <c r="D316" s="336"/>
      <c r="E316" s="337">
        <v>2020</v>
      </c>
      <c r="F316" s="336"/>
      <c r="G316" s="337">
        <v>2021</v>
      </c>
      <c r="H316" s="336"/>
      <c r="I316" s="337">
        <v>2022</v>
      </c>
      <c r="J316" s="336"/>
      <c r="K316" s="337">
        <v>2023</v>
      </c>
      <c r="L316" s="338"/>
      <c r="M316" s="339"/>
    </row>
    <row r="317" spans="2:14" ht="16.5" thickTop="1" thickBot="1" x14ac:dyDescent="0.3">
      <c r="B317" s="16"/>
      <c r="C317" s="138" t="s">
        <v>136</v>
      </c>
      <c r="D317" s="139" t="str">
        <f>CONCATENATE("var ",RIGHT(2019,2),"/",RIGHT(2018,2))</f>
        <v>var 19/18</v>
      </c>
      <c r="E317" s="140" t="s">
        <v>136</v>
      </c>
      <c r="F317" s="139" t="str">
        <f>CONCATENATE("var ",RIGHT(E316,2),"/",RIGHT(E316-1,2))</f>
        <v>var 20/19</v>
      </c>
      <c r="G317" s="140" t="s">
        <v>136</v>
      </c>
      <c r="H317" s="139" t="str">
        <f>CONCATENATE("var ",RIGHT(G316,2),"/",RIGHT(G316-1,2))</f>
        <v>var 21/20</v>
      </c>
      <c r="I317" s="140" t="s">
        <v>136</v>
      </c>
      <c r="J317" s="139" t="str">
        <f>CONCATENATE("var ",RIGHT(I316,2),"/",RIGHT(I316-1,2))</f>
        <v>var 22/21</v>
      </c>
      <c r="K317" s="140" t="s">
        <v>136</v>
      </c>
      <c r="L317" s="139" t="str">
        <f>CONCATENATE("var ",RIGHT(K316,2),"/",RIGHT(K316-1,2))</f>
        <v>var 23/22</v>
      </c>
      <c r="M317" s="139" t="str">
        <f>CONCATENATE("var ",RIGHT(K316,2),"/",RIGHT(2019,2))</f>
        <v>var 23/19</v>
      </c>
    </row>
    <row r="318" spans="2:14" x14ac:dyDescent="0.25">
      <c r="B318" s="142" t="s">
        <v>140</v>
      </c>
      <c r="C318" s="143">
        <v>458</v>
      </c>
      <c r="D318" s="144">
        <v>1.0538116591928253</v>
      </c>
      <c r="E318" s="143">
        <v>363</v>
      </c>
      <c r="F318" s="144">
        <f t="shared" ref="F318:J330" si="50">IFERROR(E318/C318-1,"-")</f>
        <v>-0.20742358078602618</v>
      </c>
      <c r="G318" s="143">
        <v>27</v>
      </c>
      <c r="H318" s="144">
        <f t="shared" si="50"/>
        <v>-0.92561983471074383</v>
      </c>
      <c r="I318" s="143">
        <v>331</v>
      </c>
      <c r="J318" s="144">
        <f t="shared" si="50"/>
        <v>11.25925925925926</v>
      </c>
      <c r="K318" s="143">
        <v>572</v>
      </c>
      <c r="L318" s="144">
        <f t="shared" ref="L318:L324" si="51">IFERROR(K318/I318-1,"-")</f>
        <v>0.72809667673716016</v>
      </c>
      <c r="M318" s="144">
        <f>K318/C318-1</f>
        <v>0.24890829694323147</v>
      </c>
    </row>
    <row r="319" spans="2:14" x14ac:dyDescent="0.25">
      <c r="B319" s="142" t="s">
        <v>142</v>
      </c>
      <c r="C319" s="143">
        <v>264</v>
      </c>
      <c r="D319" s="144">
        <v>-0.22352941176470587</v>
      </c>
      <c r="E319" s="143">
        <v>558</v>
      </c>
      <c r="F319" s="144">
        <f t="shared" si="50"/>
        <v>1.1136363636363638</v>
      </c>
      <c r="G319" s="143">
        <v>26</v>
      </c>
      <c r="H319" s="144">
        <f t="shared" si="50"/>
        <v>-0.95340501792114696</v>
      </c>
      <c r="I319" s="143">
        <v>327</v>
      </c>
      <c r="J319" s="144">
        <f t="shared" si="50"/>
        <v>11.576923076923077</v>
      </c>
      <c r="K319" s="143">
        <v>646</v>
      </c>
      <c r="L319" s="144">
        <f t="shared" si="51"/>
        <v>0.97553516819571873</v>
      </c>
      <c r="M319" s="144">
        <f>IFERROR(K319/C319-1,"-")</f>
        <v>1.4469696969696968</v>
      </c>
    </row>
    <row r="320" spans="2:14" x14ac:dyDescent="0.25">
      <c r="B320" s="142" t="s">
        <v>144</v>
      </c>
      <c r="C320" s="143">
        <v>501</v>
      </c>
      <c r="D320" s="144">
        <v>0.39166666666666661</v>
      </c>
      <c r="E320" s="143">
        <v>377</v>
      </c>
      <c r="F320" s="144">
        <f t="shared" si="50"/>
        <v>-0.24750499001996007</v>
      </c>
      <c r="G320" s="143">
        <v>44</v>
      </c>
      <c r="H320" s="144">
        <f t="shared" si="50"/>
        <v>-0.88328912466843501</v>
      </c>
      <c r="I320" s="143">
        <v>357</v>
      </c>
      <c r="J320" s="144">
        <f t="shared" si="50"/>
        <v>7.1136363636363633</v>
      </c>
      <c r="K320" s="143">
        <v>706</v>
      </c>
      <c r="L320" s="144">
        <f t="shared" si="51"/>
        <v>0.97759103641456591</v>
      </c>
      <c r="M320" s="144">
        <f t="shared" ref="M320:M324" si="52">IFERROR(K320/C320-1,"-")</f>
        <v>0.40918163672654684</v>
      </c>
    </row>
    <row r="321" spans="2:13" x14ac:dyDescent="0.25">
      <c r="B321" s="142" t="s">
        <v>146</v>
      </c>
      <c r="C321" s="143">
        <v>247</v>
      </c>
      <c r="D321" s="144">
        <v>-7.1428571428571397E-2</v>
      </c>
      <c r="E321" s="143">
        <v>0</v>
      </c>
      <c r="F321" s="144">
        <f t="shared" si="50"/>
        <v>-1</v>
      </c>
      <c r="G321" s="143">
        <v>28</v>
      </c>
      <c r="H321" s="144" t="str">
        <f t="shared" si="50"/>
        <v>-</v>
      </c>
      <c r="I321" s="143">
        <v>306</v>
      </c>
      <c r="J321" s="144">
        <f t="shared" si="50"/>
        <v>9.9285714285714288</v>
      </c>
      <c r="K321" s="143">
        <v>383</v>
      </c>
      <c r="L321" s="144">
        <f t="shared" si="51"/>
        <v>0.25163398692810457</v>
      </c>
      <c r="M321" s="144">
        <f t="shared" si="52"/>
        <v>0.5506072874493928</v>
      </c>
    </row>
    <row r="322" spans="2:13" x14ac:dyDescent="0.25">
      <c r="B322" s="142" t="s">
        <v>148</v>
      </c>
      <c r="C322" s="143">
        <v>187</v>
      </c>
      <c r="D322" s="144">
        <v>0.14723926380368102</v>
      </c>
      <c r="E322" s="143">
        <v>2</v>
      </c>
      <c r="F322" s="144">
        <f t="shared" si="50"/>
        <v>-0.98930481283422456</v>
      </c>
      <c r="G322" s="143">
        <v>17</v>
      </c>
      <c r="H322" s="144">
        <f t="shared" si="50"/>
        <v>7.5</v>
      </c>
      <c r="I322" s="143">
        <v>266</v>
      </c>
      <c r="J322" s="144">
        <f t="shared" si="50"/>
        <v>14.647058823529411</v>
      </c>
      <c r="K322" s="143">
        <v>402</v>
      </c>
      <c r="L322" s="144">
        <f t="shared" si="51"/>
        <v>0.51127819548872178</v>
      </c>
      <c r="M322" s="144">
        <f t="shared" si="52"/>
        <v>1.1497326203208558</v>
      </c>
    </row>
    <row r="323" spans="2:13" x14ac:dyDescent="0.25">
      <c r="B323" s="142" t="s">
        <v>150</v>
      </c>
      <c r="C323" s="143">
        <v>163</v>
      </c>
      <c r="D323" s="144">
        <v>0.147887323943662</v>
      </c>
      <c r="E323" s="143">
        <v>10</v>
      </c>
      <c r="F323" s="144">
        <f t="shared" si="50"/>
        <v>-0.93865030674846628</v>
      </c>
      <c r="G323" s="143">
        <v>44</v>
      </c>
      <c r="H323" s="144">
        <f t="shared" si="50"/>
        <v>3.4000000000000004</v>
      </c>
      <c r="I323" s="143">
        <v>263</v>
      </c>
      <c r="J323" s="144">
        <f t="shared" si="50"/>
        <v>4.9772727272727275</v>
      </c>
      <c r="K323" s="143">
        <v>351</v>
      </c>
      <c r="L323" s="144">
        <f t="shared" si="51"/>
        <v>0.33460076045627374</v>
      </c>
      <c r="M323" s="144">
        <f t="shared" si="52"/>
        <v>1.1533742331288344</v>
      </c>
    </row>
    <row r="324" spans="2:13" x14ac:dyDescent="0.25">
      <c r="B324" s="142" t="s">
        <v>152</v>
      </c>
      <c r="C324" s="143">
        <v>202</v>
      </c>
      <c r="D324" s="144">
        <v>-5.6074766355140193E-2</v>
      </c>
      <c r="E324" s="143">
        <v>15</v>
      </c>
      <c r="F324" s="144">
        <f t="shared" si="50"/>
        <v>-0.92574257425742579</v>
      </c>
      <c r="G324" s="143">
        <v>70</v>
      </c>
      <c r="H324" s="144">
        <f t="shared" si="50"/>
        <v>3.666666666666667</v>
      </c>
      <c r="I324" s="143">
        <v>382</v>
      </c>
      <c r="J324" s="144">
        <f t="shared" si="50"/>
        <v>4.4571428571428573</v>
      </c>
      <c r="K324" s="143">
        <v>281</v>
      </c>
      <c r="L324" s="144">
        <f t="shared" si="51"/>
        <v>-0.26439790575916233</v>
      </c>
      <c r="M324" s="144">
        <f t="shared" si="52"/>
        <v>0.39108910891089099</v>
      </c>
    </row>
    <row r="325" spans="2:13" x14ac:dyDescent="0.25">
      <c r="B325" s="142" t="s">
        <v>154</v>
      </c>
      <c r="C325" s="143">
        <v>251</v>
      </c>
      <c r="D325" s="144">
        <v>0.70748299319727881</v>
      </c>
      <c r="E325" s="143">
        <v>12</v>
      </c>
      <c r="F325" s="144">
        <f t="shared" si="50"/>
        <v>-0.952191235059761</v>
      </c>
      <c r="G325" s="143">
        <v>84</v>
      </c>
      <c r="H325" s="144">
        <f t="shared" si="50"/>
        <v>6</v>
      </c>
      <c r="I325" s="143">
        <v>229</v>
      </c>
      <c r="J325" s="144">
        <f t="shared" si="50"/>
        <v>1.7261904761904763</v>
      </c>
      <c r="K325" s="143">
        <v>279</v>
      </c>
      <c r="L325" s="144">
        <f>IFERROR(K325/I325-1,"-")</f>
        <v>0.21834061135371186</v>
      </c>
      <c r="M325" s="144">
        <f>IFERROR(K325/C325-1,"-")</f>
        <v>0.11155378486055767</v>
      </c>
    </row>
    <row r="326" spans="2:13" x14ac:dyDescent="0.25">
      <c r="B326" s="142" t="s">
        <v>156</v>
      </c>
      <c r="C326" s="143">
        <v>281</v>
      </c>
      <c r="D326" s="144">
        <v>0.93793103448275872</v>
      </c>
      <c r="E326" s="143">
        <v>16</v>
      </c>
      <c r="F326" s="144">
        <f t="shared" si="50"/>
        <v>-0.94306049822064053</v>
      </c>
      <c r="G326" s="143">
        <v>91</v>
      </c>
      <c r="H326" s="144">
        <f t="shared" si="50"/>
        <v>4.6875</v>
      </c>
      <c r="I326" s="143">
        <v>389</v>
      </c>
      <c r="J326" s="144">
        <f t="shared" si="50"/>
        <v>3.2747252747252746</v>
      </c>
      <c r="K326" s="143"/>
      <c r="L326" s="144"/>
      <c r="M326" s="144"/>
    </row>
    <row r="327" spans="2:13" x14ac:dyDescent="0.25">
      <c r="B327" s="142" t="s">
        <v>158</v>
      </c>
      <c r="C327" s="143">
        <v>278</v>
      </c>
      <c r="D327" s="144">
        <v>0.28110599078341014</v>
      </c>
      <c r="E327" s="143">
        <v>15</v>
      </c>
      <c r="F327" s="144">
        <f t="shared" si="50"/>
        <v>-0.9460431654676259</v>
      </c>
      <c r="G327" s="143">
        <v>176</v>
      </c>
      <c r="H327" s="144">
        <f t="shared" si="50"/>
        <v>10.733333333333333</v>
      </c>
      <c r="I327" s="143">
        <v>526</v>
      </c>
      <c r="J327" s="144">
        <f t="shared" si="50"/>
        <v>1.9886363636363638</v>
      </c>
      <c r="K327" s="143"/>
      <c r="L327" s="144"/>
      <c r="M327" s="144"/>
    </row>
    <row r="328" spans="2:13" x14ac:dyDescent="0.25">
      <c r="B328" s="142" t="s">
        <v>160</v>
      </c>
      <c r="C328" s="143">
        <v>319</v>
      </c>
      <c r="D328" s="144">
        <v>-8.8571428571428523E-2</v>
      </c>
      <c r="E328" s="143">
        <v>39</v>
      </c>
      <c r="F328" s="144">
        <f t="shared" si="50"/>
        <v>-0.87774294670846398</v>
      </c>
      <c r="G328" s="143">
        <v>227</v>
      </c>
      <c r="H328" s="144">
        <f t="shared" si="50"/>
        <v>4.8205128205128203</v>
      </c>
      <c r="I328" s="143">
        <v>511</v>
      </c>
      <c r="J328" s="144">
        <f t="shared" si="50"/>
        <v>1.251101321585903</v>
      </c>
      <c r="K328" s="143"/>
      <c r="L328" s="144"/>
      <c r="M328" s="144"/>
    </row>
    <row r="329" spans="2:13" x14ac:dyDescent="0.25">
      <c r="B329" s="142" t="s">
        <v>162</v>
      </c>
      <c r="C329" s="143">
        <v>331</v>
      </c>
      <c r="D329" s="144">
        <v>0.26335877862595414</v>
      </c>
      <c r="E329" s="143">
        <v>41</v>
      </c>
      <c r="F329" s="144">
        <f t="shared" si="50"/>
        <v>-0.8761329305135952</v>
      </c>
      <c r="G329" s="143">
        <v>307</v>
      </c>
      <c r="H329" s="144">
        <f t="shared" si="50"/>
        <v>6.4878048780487809</v>
      </c>
      <c r="I329" s="143">
        <v>547</v>
      </c>
      <c r="J329" s="144">
        <f t="shared" si="50"/>
        <v>0.78175895765472303</v>
      </c>
      <c r="K329" s="143"/>
      <c r="L329" s="144"/>
      <c r="M329" s="144"/>
    </row>
    <row r="330" spans="2:13" ht="15.75" x14ac:dyDescent="0.25">
      <c r="B330" s="145" t="s">
        <v>122</v>
      </c>
      <c r="C330" s="146">
        <v>3482</v>
      </c>
      <c r="D330" s="147">
        <v>0.23082361258395201</v>
      </c>
      <c r="E330" s="146">
        <v>1448</v>
      </c>
      <c r="F330" s="147">
        <f t="shared" si="50"/>
        <v>-0.58414704192992528</v>
      </c>
      <c r="G330" s="146">
        <v>1141</v>
      </c>
      <c r="H330" s="147">
        <f t="shared" si="50"/>
        <v>-0.21201657458563539</v>
      </c>
      <c r="I330" s="146">
        <v>4434</v>
      </c>
      <c r="J330" s="147">
        <f t="shared" si="50"/>
        <v>2.8860648553900088</v>
      </c>
      <c r="K330" s="146">
        <v>3620</v>
      </c>
      <c r="L330" s="147">
        <v>0.47094676960585136</v>
      </c>
      <c r="M330" s="147">
        <v>0.59260888693356795</v>
      </c>
    </row>
    <row r="331" spans="2:13" ht="6" customHeight="1" x14ac:dyDescent="0.25"/>
    <row r="332" spans="2:13" x14ac:dyDescent="0.25">
      <c r="B332" s="49" t="s">
        <v>108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1"/>
      <c r="E333" s="121"/>
      <c r="G333" s="121"/>
      <c r="I333" s="121"/>
      <c r="K333" s="121"/>
    </row>
    <row r="339" spans="2:14" ht="48.75" customHeight="1" thickBot="1" x14ac:dyDescent="0.3">
      <c r="B339" s="322" t="s">
        <v>219</v>
      </c>
      <c r="C339" s="322"/>
      <c r="D339" s="322"/>
      <c r="E339" s="322"/>
      <c r="F339" s="322"/>
      <c r="G339" s="322"/>
      <c r="H339" s="322"/>
      <c r="I339" s="322"/>
      <c r="J339" s="322"/>
      <c r="K339" s="322"/>
      <c r="L339" s="322"/>
      <c r="M339" s="322"/>
      <c r="N339" s="1" t="s">
        <v>214</v>
      </c>
    </row>
    <row r="340" spans="2:14" ht="10.5" customHeight="1" thickBot="1" x14ac:dyDescent="0.3">
      <c r="B340" s="135"/>
      <c r="C340" s="136"/>
      <c r="D340" s="135"/>
      <c r="E340" s="135"/>
      <c r="F340" s="135"/>
      <c r="G340" s="135"/>
      <c r="H340" s="135"/>
      <c r="I340" s="135"/>
      <c r="J340" s="135"/>
      <c r="K340" s="4"/>
      <c r="L340" s="4"/>
      <c r="N340" s="1" t="s">
        <v>215</v>
      </c>
    </row>
    <row r="341" spans="2:14" ht="22.5" thickTop="1" thickBot="1" x14ac:dyDescent="0.3">
      <c r="B341" s="150" t="str">
        <f>C341</f>
        <v>Dinamarca</v>
      </c>
      <c r="C341" s="332" t="s">
        <v>220</v>
      </c>
      <c r="D341" s="333"/>
      <c r="E341" s="333"/>
      <c r="F341" s="333"/>
      <c r="G341" s="333"/>
      <c r="H341" s="333"/>
      <c r="I341" s="333"/>
      <c r="J341" s="333"/>
      <c r="K341" s="333"/>
      <c r="L341" s="333"/>
      <c r="M341" s="334"/>
    </row>
    <row r="342" spans="2:14" ht="22.5" thickTop="1" thickBot="1" x14ac:dyDescent="0.3">
      <c r="B342" s="13"/>
      <c r="C342" s="335">
        <f>2019</f>
        <v>2019</v>
      </c>
      <c r="D342" s="336"/>
      <c r="E342" s="337">
        <v>2020</v>
      </c>
      <c r="F342" s="336"/>
      <c r="G342" s="337">
        <v>2021</v>
      </c>
      <c r="H342" s="336"/>
      <c r="I342" s="337">
        <v>2022</v>
      </c>
      <c r="J342" s="336"/>
      <c r="K342" s="337">
        <v>2023</v>
      </c>
      <c r="L342" s="338"/>
      <c r="M342" s="339"/>
    </row>
    <row r="343" spans="2:14" ht="16.5" thickTop="1" thickBot="1" x14ac:dyDescent="0.3">
      <c r="B343" s="16"/>
      <c r="C343" s="138" t="s">
        <v>136</v>
      </c>
      <c r="D343" s="139" t="str">
        <f>CONCATENATE("var ",RIGHT(2019,2),"/",RIGHT(2018,2))</f>
        <v>var 19/18</v>
      </c>
      <c r="E343" s="140" t="s">
        <v>136</v>
      </c>
      <c r="F343" s="139" t="str">
        <f>CONCATENATE("var ",RIGHT(E342,2),"/",RIGHT(E342-1,2))</f>
        <v>var 20/19</v>
      </c>
      <c r="G343" s="140" t="s">
        <v>136</v>
      </c>
      <c r="H343" s="139" t="str">
        <f>CONCATENATE("var ",RIGHT(G342,2),"/",RIGHT(G342-1,2))</f>
        <v>var 21/20</v>
      </c>
      <c r="I343" s="140" t="s">
        <v>136</v>
      </c>
      <c r="J343" s="139" t="str">
        <f>CONCATENATE("var ",RIGHT(I342,2),"/",RIGHT(I342-1,2))</f>
        <v>var 22/21</v>
      </c>
      <c r="K343" s="140" t="s">
        <v>136</v>
      </c>
      <c r="L343" s="139" t="str">
        <f>CONCATENATE("var ",RIGHT(K342,2),"/",RIGHT(K342-1,2))</f>
        <v>var 23/22</v>
      </c>
      <c r="M343" s="139" t="str">
        <f>CONCATENATE("var ",RIGHT(K342,2),"/",RIGHT(2019,2))</f>
        <v>var 23/19</v>
      </c>
    </row>
    <row r="344" spans="2:14" x14ac:dyDescent="0.25">
      <c r="B344" s="142" t="s">
        <v>140</v>
      </c>
      <c r="C344" s="143">
        <v>11406</v>
      </c>
      <c r="D344" s="144">
        <v>8.8462639564844014E-2</v>
      </c>
      <c r="E344" s="143">
        <v>10815</v>
      </c>
      <c r="F344" s="144">
        <f t="shared" ref="F344:J356" si="53">IFERROR(E344/C344-1,"-")</f>
        <v>-5.1814834297738033E-2</v>
      </c>
      <c r="G344" s="143">
        <v>136</v>
      </c>
      <c r="H344" s="144">
        <f t="shared" si="53"/>
        <v>-0.98742487286176606</v>
      </c>
      <c r="I344" s="143">
        <v>8191</v>
      </c>
      <c r="J344" s="144">
        <f t="shared" si="53"/>
        <v>59.227941176470587</v>
      </c>
      <c r="K344" s="143">
        <v>12291</v>
      </c>
      <c r="L344" s="144">
        <f t="shared" ref="L344:L350" si="54">IFERROR(K344/I344-1,"-")</f>
        <v>0.50054938346966193</v>
      </c>
      <c r="M344" s="144">
        <f>K344/C344-1</f>
        <v>7.7590741714886891E-2</v>
      </c>
    </row>
    <row r="345" spans="2:14" x14ac:dyDescent="0.25">
      <c r="B345" s="142" t="s">
        <v>142</v>
      </c>
      <c r="C345" s="143">
        <v>11670</v>
      </c>
      <c r="D345" s="144">
        <v>4.1871261494509371E-2</v>
      </c>
      <c r="E345" s="143">
        <v>12694</v>
      </c>
      <c r="F345" s="144">
        <f t="shared" si="53"/>
        <v>8.7746358183376172E-2</v>
      </c>
      <c r="G345" s="143">
        <v>101</v>
      </c>
      <c r="H345" s="144">
        <f t="shared" si="53"/>
        <v>-0.9920434851110761</v>
      </c>
      <c r="I345" s="143">
        <v>8703</v>
      </c>
      <c r="J345" s="144">
        <f t="shared" si="53"/>
        <v>85.168316831683171</v>
      </c>
      <c r="K345" s="143">
        <v>12445</v>
      </c>
      <c r="L345" s="144">
        <f t="shared" si="54"/>
        <v>0.42996667815695733</v>
      </c>
      <c r="M345" s="144">
        <f>IFERROR(K345/C345-1,"-")</f>
        <v>6.6409597257926389E-2</v>
      </c>
    </row>
    <row r="346" spans="2:14" x14ac:dyDescent="0.25">
      <c r="B346" s="142" t="s">
        <v>144</v>
      </c>
      <c r="C346" s="143">
        <v>13037</v>
      </c>
      <c r="D346" s="144">
        <v>0.23036995092487733</v>
      </c>
      <c r="E346" s="143">
        <v>4819</v>
      </c>
      <c r="F346" s="144">
        <f t="shared" si="53"/>
        <v>-0.63035974534018568</v>
      </c>
      <c r="G346" s="143">
        <v>110</v>
      </c>
      <c r="H346" s="144">
        <f t="shared" si="53"/>
        <v>-0.97717368748703048</v>
      </c>
      <c r="I346" s="143">
        <v>8801</v>
      </c>
      <c r="J346" s="144">
        <f t="shared" si="53"/>
        <v>79.009090909090915</v>
      </c>
      <c r="K346" s="143">
        <v>10180</v>
      </c>
      <c r="L346" s="144">
        <f t="shared" si="54"/>
        <v>0.15668674014316553</v>
      </c>
      <c r="M346" s="144">
        <f t="shared" ref="M346:M350" si="55">IFERROR(K346/C346-1,"-")</f>
        <v>-0.21914550893610496</v>
      </c>
    </row>
    <row r="347" spans="2:14" x14ac:dyDescent="0.25">
      <c r="B347" s="142" t="s">
        <v>146</v>
      </c>
      <c r="C347" s="143">
        <v>5084</v>
      </c>
      <c r="D347" s="144">
        <v>6.0050041701417811E-2</v>
      </c>
      <c r="E347" s="143">
        <v>0</v>
      </c>
      <c r="F347" s="144">
        <f t="shared" si="53"/>
        <v>-1</v>
      </c>
      <c r="G347" s="143">
        <v>78</v>
      </c>
      <c r="H347" s="144" t="str">
        <f t="shared" si="53"/>
        <v>-</v>
      </c>
      <c r="I347" s="143">
        <v>5291</v>
      </c>
      <c r="J347" s="144">
        <f t="shared" si="53"/>
        <v>66.833333333333329</v>
      </c>
      <c r="K347" s="143">
        <v>5293</v>
      </c>
      <c r="L347" s="144">
        <f t="shared" si="54"/>
        <v>3.7800037800028718E-4</v>
      </c>
      <c r="M347" s="144">
        <f t="shared" si="55"/>
        <v>4.1109362706530206E-2</v>
      </c>
    </row>
    <row r="348" spans="2:14" x14ac:dyDescent="0.25">
      <c r="B348" s="142" t="s">
        <v>148</v>
      </c>
      <c r="C348" s="143">
        <v>3362</v>
      </c>
      <c r="D348" s="144">
        <v>0.8761160714285714</v>
      </c>
      <c r="E348" s="143">
        <v>10</v>
      </c>
      <c r="F348" s="144">
        <f t="shared" si="53"/>
        <v>-0.99702558001189767</v>
      </c>
      <c r="G348" s="143">
        <v>100</v>
      </c>
      <c r="H348" s="144">
        <f t="shared" si="53"/>
        <v>9</v>
      </c>
      <c r="I348" s="143">
        <v>1043</v>
      </c>
      <c r="J348" s="144">
        <f t="shared" si="53"/>
        <v>9.43</v>
      </c>
      <c r="K348" s="143">
        <v>1049</v>
      </c>
      <c r="L348" s="144">
        <f t="shared" si="54"/>
        <v>5.7526366251199335E-3</v>
      </c>
      <c r="M348" s="144">
        <f t="shared" si="55"/>
        <v>-0.68798334324806665</v>
      </c>
    </row>
    <row r="349" spans="2:14" x14ac:dyDescent="0.25">
      <c r="B349" s="142" t="s">
        <v>150</v>
      </c>
      <c r="C349" s="143">
        <v>1362</v>
      </c>
      <c r="D349" s="144">
        <v>5.8275058275058189E-2</v>
      </c>
      <c r="E349" s="143">
        <v>8</v>
      </c>
      <c r="F349" s="144">
        <f t="shared" si="53"/>
        <v>-0.99412628487518351</v>
      </c>
      <c r="G349" s="143">
        <v>279</v>
      </c>
      <c r="H349" s="144">
        <f t="shared" si="53"/>
        <v>33.875</v>
      </c>
      <c r="I349" s="143">
        <v>926</v>
      </c>
      <c r="J349" s="144">
        <f t="shared" si="53"/>
        <v>2.3189964157706093</v>
      </c>
      <c r="K349" s="143">
        <v>1178</v>
      </c>
      <c r="L349" s="144">
        <f t="shared" si="54"/>
        <v>0.27213822894168471</v>
      </c>
      <c r="M349" s="144">
        <f t="shared" si="55"/>
        <v>-0.13509544787077832</v>
      </c>
    </row>
    <row r="350" spans="2:14" x14ac:dyDescent="0.25">
      <c r="B350" s="142" t="s">
        <v>152</v>
      </c>
      <c r="C350" s="143">
        <v>2362</v>
      </c>
      <c r="D350" s="144">
        <v>-9.188773548635143E-2</v>
      </c>
      <c r="E350" s="143">
        <v>88</v>
      </c>
      <c r="F350" s="144">
        <f t="shared" si="53"/>
        <v>-0.96274343776460625</v>
      </c>
      <c r="G350" s="143">
        <v>1270</v>
      </c>
      <c r="H350" s="144">
        <f t="shared" si="53"/>
        <v>13.431818181818182</v>
      </c>
      <c r="I350" s="143">
        <v>2101</v>
      </c>
      <c r="J350" s="144">
        <f t="shared" si="53"/>
        <v>0.6543307086614174</v>
      </c>
      <c r="K350" s="143">
        <v>1389</v>
      </c>
      <c r="L350" s="144">
        <f t="shared" si="54"/>
        <v>-0.33888624464540695</v>
      </c>
      <c r="M350" s="144">
        <f t="shared" si="55"/>
        <v>-0.41193903471634208</v>
      </c>
    </row>
    <row r="351" spans="2:14" x14ac:dyDescent="0.25">
      <c r="B351" s="142" t="s">
        <v>154</v>
      </c>
      <c r="C351" s="143">
        <v>1401</v>
      </c>
      <c r="D351" s="144">
        <v>0.28650137741046833</v>
      </c>
      <c r="E351" s="143">
        <v>36</v>
      </c>
      <c r="F351" s="144">
        <f t="shared" si="53"/>
        <v>-0.97430406852248397</v>
      </c>
      <c r="G351" s="143">
        <v>887</v>
      </c>
      <c r="H351" s="144">
        <f t="shared" si="53"/>
        <v>23.638888888888889</v>
      </c>
      <c r="I351" s="143">
        <v>1573</v>
      </c>
      <c r="J351" s="144">
        <f t="shared" si="53"/>
        <v>0.77339346110484786</v>
      </c>
      <c r="K351" s="143">
        <v>1274</v>
      </c>
      <c r="L351" s="144">
        <f>IFERROR(K351/I351-1,"-")</f>
        <v>-0.19008264462809921</v>
      </c>
      <c r="M351" s="144">
        <f>IFERROR(K351/C351-1,"-")</f>
        <v>-9.0649536045681711E-2</v>
      </c>
    </row>
    <row r="352" spans="2:14" x14ac:dyDescent="0.25">
      <c r="B352" s="142" t="s">
        <v>156</v>
      </c>
      <c r="C352" s="143">
        <v>1812</v>
      </c>
      <c r="D352" s="144">
        <v>4.0183696900114807E-2</v>
      </c>
      <c r="E352" s="143">
        <v>49</v>
      </c>
      <c r="F352" s="144">
        <f t="shared" si="53"/>
        <v>-0.97295805739514352</v>
      </c>
      <c r="G352" s="143">
        <v>873</v>
      </c>
      <c r="H352" s="144">
        <f t="shared" si="53"/>
        <v>16.816326530612244</v>
      </c>
      <c r="I352" s="143">
        <v>1312</v>
      </c>
      <c r="J352" s="144">
        <f t="shared" si="53"/>
        <v>0.50286368843069873</v>
      </c>
      <c r="K352" s="143"/>
      <c r="L352" s="144"/>
      <c r="M352" s="144"/>
    </row>
    <row r="353" spans="2:14" x14ac:dyDescent="0.25">
      <c r="B353" s="142" t="s">
        <v>158</v>
      </c>
      <c r="C353" s="143">
        <v>5731</v>
      </c>
      <c r="D353" s="144">
        <v>0.10615711252653925</v>
      </c>
      <c r="E353" s="143">
        <v>68</v>
      </c>
      <c r="F353" s="144">
        <f t="shared" si="53"/>
        <v>-0.98813470598499387</v>
      </c>
      <c r="G353" s="143">
        <v>5501</v>
      </c>
      <c r="H353" s="144">
        <f t="shared" si="53"/>
        <v>79.897058823529406</v>
      </c>
      <c r="I353" s="143">
        <v>6474</v>
      </c>
      <c r="J353" s="144">
        <f t="shared" si="53"/>
        <v>0.176876931467006</v>
      </c>
      <c r="K353" s="143"/>
      <c r="L353" s="144"/>
      <c r="M353" s="144"/>
    </row>
    <row r="354" spans="2:14" x14ac:dyDescent="0.25">
      <c r="B354" s="142" t="s">
        <v>160</v>
      </c>
      <c r="C354" s="143">
        <v>8081</v>
      </c>
      <c r="D354" s="144">
        <v>-2.1196705426356544E-2</v>
      </c>
      <c r="E354" s="143">
        <v>82</v>
      </c>
      <c r="F354" s="144">
        <f t="shared" si="53"/>
        <v>-0.98985274099740128</v>
      </c>
      <c r="G354" s="143">
        <v>9238</v>
      </c>
      <c r="H354" s="144">
        <f t="shared" si="53"/>
        <v>111.65853658536585</v>
      </c>
      <c r="I354" s="143">
        <v>10120</v>
      </c>
      <c r="J354" s="144">
        <f t="shared" si="53"/>
        <v>9.5475211084650402E-2</v>
      </c>
      <c r="K354" s="143"/>
      <c r="L354" s="144"/>
      <c r="M354" s="144"/>
    </row>
    <row r="355" spans="2:14" x14ac:dyDescent="0.25">
      <c r="B355" s="142" t="s">
        <v>162</v>
      </c>
      <c r="C355" s="143">
        <v>9082</v>
      </c>
      <c r="D355" s="144">
        <v>-5.8762566069022748E-2</v>
      </c>
      <c r="E355" s="143">
        <v>113</v>
      </c>
      <c r="F355" s="144">
        <f t="shared" si="53"/>
        <v>-0.98755780665051751</v>
      </c>
      <c r="G355" s="143">
        <v>6827</v>
      </c>
      <c r="H355" s="144">
        <f t="shared" si="53"/>
        <v>59.415929203539825</v>
      </c>
      <c r="I355" s="143">
        <v>7805</v>
      </c>
      <c r="J355" s="144">
        <f t="shared" si="53"/>
        <v>0.14325472389043514</v>
      </c>
      <c r="K355" s="143"/>
      <c r="L355" s="144"/>
      <c r="M355" s="144"/>
    </row>
    <row r="356" spans="2:14" ht="15.75" x14ac:dyDescent="0.25">
      <c r="B356" s="145" t="s">
        <v>122</v>
      </c>
      <c r="C356" s="146">
        <v>74390</v>
      </c>
      <c r="D356" s="147">
        <v>8.3312702966404029E-2</v>
      </c>
      <c r="E356" s="146">
        <v>28784</v>
      </c>
      <c r="F356" s="147">
        <f t="shared" si="53"/>
        <v>-0.61306627234843392</v>
      </c>
      <c r="G356" s="146">
        <v>25400</v>
      </c>
      <c r="H356" s="147">
        <f t="shared" si="53"/>
        <v>-0.11756531406336856</v>
      </c>
      <c r="I356" s="146">
        <v>62340</v>
      </c>
      <c r="J356" s="147">
        <f t="shared" si="53"/>
        <v>1.4543307086614172</v>
      </c>
      <c r="K356" s="146">
        <v>45099</v>
      </c>
      <c r="L356" s="147">
        <v>0.23123754402249586</v>
      </c>
      <c r="M356" s="147">
        <v>-9.2283230013686546E-2</v>
      </c>
    </row>
    <row r="357" spans="2:14" ht="6" customHeight="1" x14ac:dyDescent="0.25"/>
    <row r="358" spans="2:14" x14ac:dyDescent="0.25">
      <c r="B358" s="49" t="s">
        <v>108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1"/>
      <c r="E359" s="121"/>
      <c r="G359" s="121"/>
      <c r="I359" s="121"/>
      <c r="K359" s="121"/>
    </row>
    <row r="365" spans="2:14" ht="48.75" customHeight="1" thickBot="1" x14ac:dyDescent="0.3">
      <c r="B365" s="322" t="s">
        <v>221</v>
      </c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1" t="s">
        <v>214</v>
      </c>
    </row>
    <row r="366" spans="2:14" ht="10.5" customHeight="1" thickBot="1" x14ac:dyDescent="0.3">
      <c r="B366" s="135"/>
      <c r="C366" s="136"/>
      <c r="D366" s="135"/>
      <c r="E366" s="135"/>
      <c r="F366" s="135"/>
      <c r="G366" s="135"/>
      <c r="H366" s="135"/>
      <c r="I366" s="135"/>
      <c r="J366" s="135"/>
      <c r="K366" s="4"/>
      <c r="L366" s="4"/>
      <c r="N366" s="1" t="s">
        <v>215</v>
      </c>
    </row>
    <row r="367" spans="2:14" ht="22.5" thickTop="1" thickBot="1" x14ac:dyDescent="0.3">
      <c r="B367" s="150" t="str">
        <f>C367</f>
        <v>Finlandia</v>
      </c>
      <c r="C367" s="332" t="s">
        <v>222</v>
      </c>
      <c r="D367" s="333"/>
      <c r="E367" s="333"/>
      <c r="F367" s="333"/>
      <c r="G367" s="333"/>
      <c r="H367" s="333"/>
      <c r="I367" s="333"/>
      <c r="J367" s="333"/>
      <c r="K367" s="333"/>
      <c r="L367" s="333"/>
      <c r="M367" s="334"/>
    </row>
    <row r="368" spans="2:14" ht="22.5" thickTop="1" thickBot="1" x14ac:dyDescent="0.3">
      <c r="B368" s="13"/>
      <c r="C368" s="335">
        <f>2019</f>
        <v>2019</v>
      </c>
      <c r="D368" s="336"/>
      <c r="E368" s="337">
        <v>2020</v>
      </c>
      <c r="F368" s="336"/>
      <c r="G368" s="337">
        <v>2021</v>
      </c>
      <c r="H368" s="336"/>
      <c r="I368" s="337">
        <v>2022</v>
      </c>
      <c r="J368" s="336"/>
      <c r="K368" s="337">
        <v>2023</v>
      </c>
      <c r="L368" s="338"/>
      <c r="M368" s="339"/>
    </row>
    <row r="369" spans="2:13" ht="16.5" thickTop="1" thickBot="1" x14ac:dyDescent="0.3">
      <c r="B369" s="16"/>
      <c r="C369" s="138" t="s">
        <v>136</v>
      </c>
      <c r="D369" s="139" t="str">
        <f>CONCATENATE("var ",RIGHT(2019,2),"/",RIGHT(2018,2))</f>
        <v>var 19/18</v>
      </c>
      <c r="E369" s="140" t="s">
        <v>136</v>
      </c>
      <c r="F369" s="139" t="str">
        <f>CONCATENATE("var ",RIGHT(E368,2),"/",RIGHT(E368-1,2))</f>
        <v>var 20/19</v>
      </c>
      <c r="G369" s="140" t="s">
        <v>136</v>
      </c>
      <c r="H369" s="139" t="str">
        <f>CONCATENATE("var ",RIGHT(G368,2),"/",RIGHT(G368-1,2))</f>
        <v>var 21/20</v>
      </c>
      <c r="I369" s="140" t="s">
        <v>136</v>
      </c>
      <c r="J369" s="139" t="str">
        <f>CONCATENATE("var ",RIGHT(I368,2),"/",RIGHT(I368-1,2))</f>
        <v>var 22/21</v>
      </c>
      <c r="K369" s="140" t="s">
        <v>136</v>
      </c>
      <c r="L369" s="139" t="str">
        <f>CONCATENATE("var ",RIGHT(K368,2),"/",RIGHT(K368-1,2))</f>
        <v>var 23/22</v>
      </c>
      <c r="M369" s="139" t="str">
        <f>CONCATENATE("var ",RIGHT(K368,2),"/",RIGHT(2019,2))</f>
        <v>var 23/19</v>
      </c>
    </row>
    <row r="370" spans="2:13" x14ac:dyDescent="0.25">
      <c r="B370" s="142" t="s">
        <v>140</v>
      </c>
      <c r="C370" s="143">
        <v>12891</v>
      </c>
      <c r="D370" s="144">
        <v>-5.9394381612550173E-2</v>
      </c>
      <c r="E370" s="143">
        <v>13481</v>
      </c>
      <c r="F370" s="144">
        <f t="shared" ref="F370:J382" si="56">IFERROR(E370/C370-1,"-")</f>
        <v>4.5768365526336119E-2</v>
      </c>
      <c r="G370" s="143">
        <v>110</v>
      </c>
      <c r="H370" s="144">
        <f t="shared" si="56"/>
        <v>-0.99184036792522812</v>
      </c>
      <c r="I370" s="143">
        <v>8106</v>
      </c>
      <c r="J370" s="144">
        <f t="shared" si="56"/>
        <v>72.690909090909088</v>
      </c>
      <c r="K370" s="143">
        <v>10905</v>
      </c>
      <c r="L370" s="144">
        <f t="shared" ref="L370:L376" si="57">IFERROR(K370/I370-1,"-")</f>
        <v>0.34529977794226507</v>
      </c>
      <c r="M370" s="144">
        <f>K370/C370-1</f>
        <v>-0.15406097277170117</v>
      </c>
    </row>
    <row r="371" spans="2:13" x14ac:dyDescent="0.25">
      <c r="B371" s="142" t="s">
        <v>142</v>
      </c>
      <c r="C371" s="143">
        <v>13454</v>
      </c>
      <c r="D371" s="144">
        <v>4.2546838844517154E-3</v>
      </c>
      <c r="E371" s="143">
        <v>14277</v>
      </c>
      <c r="F371" s="144">
        <f t="shared" si="56"/>
        <v>6.1171398840493607E-2</v>
      </c>
      <c r="G371" s="143">
        <v>95</v>
      </c>
      <c r="H371" s="144">
        <f t="shared" si="56"/>
        <v>-0.99334594102402463</v>
      </c>
      <c r="I371" s="143">
        <v>7763</v>
      </c>
      <c r="J371" s="144">
        <f t="shared" si="56"/>
        <v>80.715789473684211</v>
      </c>
      <c r="K371" s="143">
        <v>11151</v>
      </c>
      <c r="L371" s="144">
        <f t="shared" si="57"/>
        <v>0.436429215509468</v>
      </c>
      <c r="M371" s="144">
        <f>IFERROR(K371/C371-1,"-")</f>
        <v>-0.17117585848074923</v>
      </c>
    </row>
    <row r="372" spans="2:13" x14ac:dyDescent="0.25">
      <c r="B372" s="142" t="s">
        <v>144</v>
      </c>
      <c r="C372" s="143">
        <v>14560</v>
      </c>
      <c r="D372" s="144">
        <v>5.7294314138406799E-2</v>
      </c>
      <c r="E372" s="143">
        <v>5740</v>
      </c>
      <c r="F372" s="144">
        <f t="shared" si="56"/>
        <v>-0.60576923076923084</v>
      </c>
      <c r="G372" s="143">
        <v>93</v>
      </c>
      <c r="H372" s="144">
        <f t="shared" si="56"/>
        <v>-0.98379790940766554</v>
      </c>
      <c r="I372" s="143">
        <v>7621</v>
      </c>
      <c r="J372" s="144">
        <f t="shared" si="56"/>
        <v>80.946236559139791</v>
      </c>
      <c r="K372" s="143">
        <v>9997</v>
      </c>
      <c r="L372" s="144">
        <f t="shared" si="57"/>
        <v>0.31177010890959189</v>
      </c>
      <c r="M372" s="144">
        <f t="shared" ref="M372:M376" si="58">IFERROR(K372/C372-1,"-")</f>
        <v>-0.31339285714285714</v>
      </c>
    </row>
    <row r="373" spans="2:13" x14ac:dyDescent="0.25">
      <c r="B373" s="142" t="s">
        <v>146</v>
      </c>
      <c r="C373" s="143">
        <v>4884</v>
      </c>
      <c r="D373" s="144">
        <v>6.1804697156984112E-3</v>
      </c>
      <c r="E373" s="143">
        <v>0</v>
      </c>
      <c r="F373" s="144">
        <f t="shared" si="56"/>
        <v>-1</v>
      </c>
      <c r="G373" s="143">
        <v>50</v>
      </c>
      <c r="H373" s="144" t="str">
        <f t="shared" si="56"/>
        <v>-</v>
      </c>
      <c r="I373" s="143">
        <v>2805</v>
      </c>
      <c r="J373" s="144">
        <f t="shared" si="56"/>
        <v>55.1</v>
      </c>
      <c r="K373" s="143">
        <v>3255</v>
      </c>
      <c r="L373" s="144">
        <f t="shared" si="57"/>
        <v>0.16042780748663099</v>
      </c>
      <c r="M373" s="144">
        <f t="shared" si="58"/>
        <v>-0.33353808353808356</v>
      </c>
    </row>
    <row r="374" spans="2:13" x14ac:dyDescent="0.25">
      <c r="B374" s="142" t="s">
        <v>148</v>
      </c>
      <c r="C374" s="143">
        <v>549</v>
      </c>
      <c r="D374" s="144">
        <v>-0.37113402061855671</v>
      </c>
      <c r="E374" s="143">
        <v>0</v>
      </c>
      <c r="F374" s="144">
        <f t="shared" si="56"/>
        <v>-1</v>
      </c>
      <c r="G374" s="143">
        <v>32</v>
      </c>
      <c r="H374" s="144" t="str">
        <f t="shared" si="56"/>
        <v>-</v>
      </c>
      <c r="I374" s="143">
        <v>300</v>
      </c>
      <c r="J374" s="144">
        <f t="shared" si="56"/>
        <v>8.375</v>
      </c>
      <c r="K374" s="143">
        <v>157</v>
      </c>
      <c r="L374" s="144">
        <f t="shared" si="57"/>
        <v>-0.47666666666666668</v>
      </c>
      <c r="M374" s="144">
        <f t="shared" si="58"/>
        <v>-0.71402550091074679</v>
      </c>
    </row>
    <row r="375" spans="2:13" x14ac:dyDescent="0.25">
      <c r="B375" s="142" t="s">
        <v>150</v>
      </c>
      <c r="C375" s="143">
        <v>380</v>
      </c>
      <c r="D375" s="144">
        <v>-0.17748917748917747</v>
      </c>
      <c r="E375" s="143">
        <v>3</v>
      </c>
      <c r="F375" s="144">
        <f t="shared" si="56"/>
        <v>-0.99210526315789471</v>
      </c>
      <c r="G375" s="143">
        <v>28</v>
      </c>
      <c r="H375" s="144">
        <f t="shared" si="56"/>
        <v>8.3333333333333339</v>
      </c>
      <c r="I375" s="143">
        <v>229</v>
      </c>
      <c r="J375" s="144">
        <f t="shared" si="56"/>
        <v>7.1785714285714288</v>
      </c>
      <c r="K375" s="143">
        <v>297</v>
      </c>
      <c r="L375" s="144">
        <f t="shared" si="57"/>
        <v>0.29694323144104806</v>
      </c>
      <c r="M375" s="144">
        <f t="shared" si="58"/>
        <v>-0.21842105263157896</v>
      </c>
    </row>
    <row r="376" spans="2:13" x14ac:dyDescent="0.25">
      <c r="B376" s="142" t="s">
        <v>152</v>
      </c>
      <c r="C376" s="143">
        <v>136</v>
      </c>
      <c r="D376" s="144">
        <v>-0.37899543378995437</v>
      </c>
      <c r="E376" s="143">
        <v>21</v>
      </c>
      <c r="F376" s="144">
        <f t="shared" si="56"/>
        <v>-0.84558823529411764</v>
      </c>
      <c r="G376" s="143">
        <v>56</v>
      </c>
      <c r="H376" s="144">
        <f t="shared" si="56"/>
        <v>1.6666666666666665</v>
      </c>
      <c r="I376" s="143">
        <v>179</v>
      </c>
      <c r="J376" s="144">
        <f t="shared" si="56"/>
        <v>2.1964285714285716</v>
      </c>
      <c r="K376" s="143">
        <v>137</v>
      </c>
      <c r="L376" s="144">
        <f t="shared" si="57"/>
        <v>-0.23463687150837986</v>
      </c>
      <c r="M376" s="144">
        <f t="shared" si="58"/>
        <v>7.3529411764705621E-3</v>
      </c>
    </row>
    <row r="377" spans="2:13" x14ac:dyDescent="0.25">
      <c r="B377" s="142" t="s">
        <v>154</v>
      </c>
      <c r="C377" s="143">
        <v>155</v>
      </c>
      <c r="D377" s="144">
        <v>0.80232558139534893</v>
      </c>
      <c r="E377" s="143">
        <v>54</v>
      </c>
      <c r="F377" s="144">
        <f t="shared" si="56"/>
        <v>-0.65161290322580645</v>
      </c>
      <c r="G377" s="143">
        <v>68</v>
      </c>
      <c r="H377" s="144">
        <f t="shared" si="56"/>
        <v>0.2592592592592593</v>
      </c>
      <c r="I377" s="143">
        <v>157</v>
      </c>
      <c r="J377" s="144">
        <f t="shared" si="56"/>
        <v>1.3088235294117645</v>
      </c>
      <c r="K377" s="143">
        <v>72</v>
      </c>
      <c r="L377" s="144">
        <f>IFERROR(K377/I377-1,"-")</f>
        <v>-0.54140127388535031</v>
      </c>
      <c r="M377" s="144">
        <f>IFERROR(K377/C377-1,"-")</f>
        <v>-0.53548387096774186</v>
      </c>
    </row>
    <row r="378" spans="2:13" x14ac:dyDescent="0.25">
      <c r="B378" s="142" t="s">
        <v>156</v>
      </c>
      <c r="C378" s="143">
        <v>545</v>
      </c>
      <c r="D378" s="144">
        <v>-0.20204978038067345</v>
      </c>
      <c r="E378" s="143">
        <v>25</v>
      </c>
      <c r="F378" s="144">
        <f t="shared" si="56"/>
        <v>-0.95412844036697253</v>
      </c>
      <c r="G378" s="143">
        <v>444</v>
      </c>
      <c r="H378" s="144">
        <f t="shared" si="56"/>
        <v>16.760000000000002</v>
      </c>
      <c r="I378" s="143">
        <v>219</v>
      </c>
      <c r="J378" s="144">
        <f t="shared" si="56"/>
        <v>-0.5067567567567568</v>
      </c>
      <c r="K378" s="143"/>
      <c r="L378" s="144"/>
      <c r="M378" s="144"/>
    </row>
    <row r="379" spans="2:13" x14ac:dyDescent="0.25">
      <c r="B379" s="142" t="s">
        <v>158</v>
      </c>
      <c r="C379" s="143">
        <v>8211</v>
      </c>
      <c r="D379" s="144">
        <v>-3.0120481927710885E-2</v>
      </c>
      <c r="E379" s="143">
        <v>62</v>
      </c>
      <c r="F379" s="144">
        <f t="shared" si="56"/>
        <v>-0.99244915357447328</v>
      </c>
      <c r="G379" s="143">
        <v>2952</v>
      </c>
      <c r="H379" s="144">
        <f t="shared" si="56"/>
        <v>46.612903225806448</v>
      </c>
      <c r="I379" s="143">
        <v>6127</v>
      </c>
      <c r="J379" s="144">
        <f t="shared" si="56"/>
        <v>1.0755420054200542</v>
      </c>
      <c r="K379" s="143"/>
      <c r="L379" s="144"/>
      <c r="M379" s="144"/>
    </row>
    <row r="380" spans="2:13" x14ac:dyDescent="0.25">
      <c r="B380" s="142" t="s">
        <v>160</v>
      </c>
      <c r="C380" s="143">
        <v>14645</v>
      </c>
      <c r="D380" s="144">
        <v>0.12949251889557312</v>
      </c>
      <c r="E380" s="143">
        <v>46</v>
      </c>
      <c r="F380" s="144">
        <f t="shared" si="56"/>
        <v>-0.99685899624445207</v>
      </c>
      <c r="G380" s="143">
        <v>7599</v>
      </c>
      <c r="H380" s="144">
        <f t="shared" si="56"/>
        <v>164.19565217391303</v>
      </c>
      <c r="I380" s="143">
        <v>11086</v>
      </c>
      <c r="J380" s="144">
        <f t="shared" si="56"/>
        <v>0.45887616791683117</v>
      </c>
      <c r="K380" s="143"/>
      <c r="L380" s="144"/>
      <c r="M380" s="144"/>
    </row>
    <row r="381" spans="2:13" x14ac:dyDescent="0.25">
      <c r="B381" s="142" t="s">
        <v>162</v>
      </c>
      <c r="C381" s="143">
        <v>14401</v>
      </c>
      <c r="D381" s="144">
        <v>-3.7880812399786246E-2</v>
      </c>
      <c r="E381" s="143">
        <v>86</v>
      </c>
      <c r="F381" s="144">
        <f t="shared" si="56"/>
        <v>-0.99402819248663288</v>
      </c>
      <c r="G381" s="143">
        <v>8183</v>
      </c>
      <c r="H381" s="144">
        <f t="shared" si="56"/>
        <v>94.151162790697668</v>
      </c>
      <c r="I381" s="143">
        <v>11049</v>
      </c>
      <c r="J381" s="144">
        <f t="shared" si="56"/>
        <v>0.35023829891237934</v>
      </c>
      <c r="K381" s="143"/>
      <c r="L381" s="144"/>
      <c r="M381" s="144"/>
    </row>
    <row r="382" spans="2:13" ht="15.75" x14ac:dyDescent="0.25">
      <c r="B382" s="145" t="s">
        <v>122</v>
      </c>
      <c r="C382" s="146">
        <v>84811</v>
      </c>
      <c r="D382" s="147">
        <v>4.2747187685021615E-3</v>
      </c>
      <c r="E382" s="146">
        <v>33820</v>
      </c>
      <c r="F382" s="147">
        <f t="shared" si="56"/>
        <v>-0.60123097239744849</v>
      </c>
      <c r="G382" s="146">
        <v>19710</v>
      </c>
      <c r="H382" s="147">
        <f t="shared" si="56"/>
        <v>-0.41720875221762266</v>
      </c>
      <c r="I382" s="146">
        <v>55641</v>
      </c>
      <c r="J382" s="147">
        <f t="shared" si="56"/>
        <v>1.8229832572298328</v>
      </c>
      <c r="K382" s="146">
        <v>35971</v>
      </c>
      <c r="L382" s="147">
        <v>0.3244108983799705</v>
      </c>
      <c r="M382" s="147">
        <v>-0.23480610095939081</v>
      </c>
    </row>
    <row r="383" spans="2:13" ht="6" customHeight="1" x14ac:dyDescent="0.25"/>
    <row r="384" spans="2:13" x14ac:dyDescent="0.25">
      <c r="B384" s="49" t="s">
        <v>108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1"/>
      <c r="E385" s="121"/>
      <c r="G385" s="121"/>
      <c r="I385" s="121"/>
      <c r="K385" s="121"/>
    </row>
    <row r="391" spans="2:14" ht="48.75" customHeight="1" thickBot="1" x14ac:dyDescent="0.3">
      <c r="B391" s="322" t="s">
        <v>223</v>
      </c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1" t="s">
        <v>214</v>
      </c>
    </row>
    <row r="392" spans="2:14" ht="10.5" customHeight="1" thickBot="1" x14ac:dyDescent="0.3">
      <c r="B392" s="135"/>
      <c r="C392" s="136"/>
      <c r="D392" s="135"/>
      <c r="E392" s="135"/>
      <c r="F392" s="135"/>
      <c r="G392" s="135"/>
      <c r="H392" s="135"/>
      <c r="I392" s="135"/>
      <c r="J392" s="135"/>
      <c r="K392" s="4"/>
      <c r="L392" s="4"/>
      <c r="N392" s="1" t="s">
        <v>215</v>
      </c>
    </row>
    <row r="393" spans="2:14" ht="22.5" thickTop="1" thickBot="1" x14ac:dyDescent="0.3">
      <c r="B393" s="150" t="str">
        <f>C393</f>
        <v>Noruega</v>
      </c>
      <c r="C393" s="332" t="s">
        <v>224</v>
      </c>
      <c r="D393" s="333"/>
      <c r="E393" s="333"/>
      <c r="F393" s="333"/>
      <c r="G393" s="333"/>
      <c r="H393" s="333"/>
      <c r="I393" s="333"/>
      <c r="J393" s="333"/>
      <c r="K393" s="333"/>
      <c r="L393" s="333"/>
      <c r="M393" s="334"/>
    </row>
    <row r="394" spans="2:14" ht="22.5" thickTop="1" thickBot="1" x14ac:dyDescent="0.3">
      <c r="B394" s="13"/>
      <c r="C394" s="335">
        <f>2019</f>
        <v>2019</v>
      </c>
      <c r="D394" s="336"/>
      <c r="E394" s="337">
        <v>2020</v>
      </c>
      <c r="F394" s="336"/>
      <c r="G394" s="337">
        <v>2021</v>
      </c>
      <c r="H394" s="336"/>
      <c r="I394" s="337">
        <v>2022</v>
      </c>
      <c r="J394" s="336"/>
      <c r="K394" s="337">
        <v>2023</v>
      </c>
      <c r="L394" s="338"/>
      <c r="M394" s="339"/>
    </row>
    <row r="395" spans="2:14" ht="16.5" thickTop="1" thickBot="1" x14ac:dyDescent="0.3">
      <c r="B395" s="16"/>
      <c r="C395" s="138" t="s">
        <v>136</v>
      </c>
      <c r="D395" s="139" t="str">
        <f>CONCATENATE("var ",RIGHT(2019,2),"/",RIGHT(2018,2))</f>
        <v>var 19/18</v>
      </c>
      <c r="E395" s="140" t="s">
        <v>136</v>
      </c>
      <c r="F395" s="139" t="str">
        <f>CONCATENATE("var ",RIGHT(E394,2),"/",RIGHT(E394-1,2))</f>
        <v>var 20/19</v>
      </c>
      <c r="G395" s="140" t="s">
        <v>136</v>
      </c>
      <c r="H395" s="139" t="str">
        <f>CONCATENATE("var ",RIGHT(G394,2),"/",RIGHT(G394-1,2))</f>
        <v>var 21/20</v>
      </c>
      <c r="I395" s="140" t="s">
        <v>136</v>
      </c>
      <c r="J395" s="139" t="str">
        <f>CONCATENATE("var ",RIGHT(I394,2),"/",RIGHT(I394-1,2))</f>
        <v>var 22/21</v>
      </c>
      <c r="K395" s="140" t="s">
        <v>136</v>
      </c>
      <c r="L395" s="139" t="str">
        <f>CONCATENATE("var ",RIGHT(K394,2),"/",RIGHT(K394-1,2))</f>
        <v>var 23/22</v>
      </c>
      <c r="M395" s="139" t="str">
        <f>CONCATENATE("var ",RIGHT(K394,2),"/",RIGHT(2019,2))</f>
        <v>var 23/19</v>
      </c>
    </row>
    <row r="396" spans="2:14" x14ac:dyDescent="0.25">
      <c r="B396" s="142" t="s">
        <v>140</v>
      </c>
      <c r="C396" s="143">
        <v>8585</v>
      </c>
      <c r="D396" s="144">
        <v>9.4062316284537761E-3</v>
      </c>
      <c r="E396" s="143">
        <v>7756</v>
      </c>
      <c r="F396" s="144">
        <f t="shared" ref="F396:J408" si="59">IFERROR(E396/C396-1,"-")</f>
        <v>-9.6563774024461257E-2</v>
      </c>
      <c r="G396" s="143">
        <v>25</v>
      </c>
      <c r="H396" s="144">
        <f t="shared" si="59"/>
        <v>-0.9967766890149562</v>
      </c>
      <c r="I396" s="143">
        <v>4251</v>
      </c>
      <c r="J396" s="144">
        <f t="shared" si="59"/>
        <v>169.04</v>
      </c>
      <c r="K396" s="143">
        <v>7577</v>
      </c>
      <c r="L396" s="144">
        <f t="shared" ref="L396:L402" si="60">IFERROR(K396/I396-1,"-")</f>
        <v>0.78240414020230542</v>
      </c>
      <c r="M396" s="144">
        <f>K396/C396-1</f>
        <v>-0.11741409435061156</v>
      </c>
    </row>
    <row r="397" spans="2:14" x14ac:dyDescent="0.25">
      <c r="B397" s="142" t="s">
        <v>142</v>
      </c>
      <c r="C397" s="143">
        <v>8979</v>
      </c>
      <c r="D397" s="144">
        <v>1.8835810734142644E-2</v>
      </c>
      <c r="E397" s="143">
        <v>9385</v>
      </c>
      <c r="F397" s="144">
        <f t="shared" si="59"/>
        <v>4.5216616549727195E-2</v>
      </c>
      <c r="G397" s="143">
        <v>65</v>
      </c>
      <c r="H397" s="144">
        <f t="shared" si="59"/>
        <v>-0.99307405434203522</v>
      </c>
      <c r="I397" s="143">
        <v>4350</v>
      </c>
      <c r="J397" s="144">
        <f t="shared" si="59"/>
        <v>65.92307692307692</v>
      </c>
      <c r="K397" s="143">
        <v>8120</v>
      </c>
      <c r="L397" s="144">
        <f t="shared" si="60"/>
        <v>0.8666666666666667</v>
      </c>
      <c r="M397" s="144">
        <f>IFERROR(K397/C397-1,"-")</f>
        <v>-9.5667669005457201E-2</v>
      </c>
    </row>
    <row r="398" spans="2:14" x14ac:dyDescent="0.25">
      <c r="B398" s="142" t="s">
        <v>144</v>
      </c>
      <c r="C398" s="143">
        <v>11017</v>
      </c>
      <c r="D398" s="144">
        <v>0.36585668237044389</v>
      </c>
      <c r="E398" s="143">
        <v>3457</v>
      </c>
      <c r="F398" s="144">
        <f t="shared" si="59"/>
        <v>-0.68621221748207317</v>
      </c>
      <c r="G398" s="143">
        <v>61</v>
      </c>
      <c r="H398" s="144">
        <f t="shared" si="59"/>
        <v>-0.98235464275383277</v>
      </c>
      <c r="I398" s="143">
        <v>4263</v>
      </c>
      <c r="J398" s="144">
        <f t="shared" si="59"/>
        <v>68.885245901639351</v>
      </c>
      <c r="K398" s="143">
        <v>6363</v>
      </c>
      <c r="L398" s="144">
        <f t="shared" si="60"/>
        <v>0.49261083743842371</v>
      </c>
      <c r="M398" s="144">
        <f t="shared" ref="M398:M402" si="61">IFERROR(K398/C398-1,"-")</f>
        <v>-0.42243805028592174</v>
      </c>
    </row>
    <row r="399" spans="2:14" x14ac:dyDescent="0.25">
      <c r="B399" s="142" t="s">
        <v>146</v>
      </c>
      <c r="C399" s="143">
        <v>3670</v>
      </c>
      <c r="D399" s="144">
        <v>0.19272018199545005</v>
      </c>
      <c r="E399" s="143">
        <v>0</v>
      </c>
      <c r="F399" s="144">
        <f t="shared" si="59"/>
        <v>-1</v>
      </c>
      <c r="G399" s="143">
        <v>28</v>
      </c>
      <c r="H399" s="144" t="str">
        <f t="shared" si="59"/>
        <v>-</v>
      </c>
      <c r="I399" s="143">
        <v>2519</v>
      </c>
      <c r="J399" s="144">
        <f t="shared" si="59"/>
        <v>88.964285714285708</v>
      </c>
      <c r="K399" s="143">
        <v>3424</v>
      </c>
      <c r="L399" s="144">
        <f t="shared" si="60"/>
        <v>0.3592695514092894</v>
      </c>
      <c r="M399" s="144">
        <f t="shared" si="61"/>
        <v>-6.7029972752043587E-2</v>
      </c>
    </row>
    <row r="400" spans="2:14" x14ac:dyDescent="0.25">
      <c r="B400" s="142" t="s">
        <v>148</v>
      </c>
      <c r="C400" s="143">
        <v>611</v>
      </c>
      <c r="D400" s="144">
        <v>-1.6339869281045694E-3</v>
      </c>
      <c r="E400" s="143">
        <v>0</v>
      </c>
      <c r="F400" s="144">
        <f t="shared" si="59"/>
        <v>-1</v>
      </c>
      <c r="G400" s="143">
        <v>31</v>
      </c>
      <c r="H400" s="144" t="str">
        <f t="shared" si="59"/>
        <v>-</v>
      </c>
      <c r="I400" s="143">
        <v>352</v>
      </c>
      <c r="J400" s="144">
        <f t="shared" si="59"/>
        <v>10.35483870967742</v>
      </c>
      <c r="K400" s="143">
        <v>281</v>
      </c>
      <c r="L400" s="144">
        <f t="shared" si="60"/>
        <v>-0.20170454545454541</v>
      </c>
      <c r="M400" s="144">
        <f t="shared" si="61"/>
        <v>-0.5400981996726677</v>
      </c>
    </row>
    <row r="401" spans="2:13" x14ac:dyDescent="0.25">
      <c r="B401" s="142" t="s">
        <v>150</v>
      </c>
      <c r="C401" s="143">
        <v>1376</v>
      </c>
      <c r="D401" s="144">
        <v>0.22638146167557927</v>
      </c>
      <c r="E401" s="143">
        <v>18</v>
      </c>
      <c r="F401" s="144">
        <f t="shared" si="59"/>
        <v>-0.98691860465116277</v>
      </c>
      <c r="G401" s="143">
        <v>20</v>
      </c>
      <c r="H401" s="144">
        <f t="shared" si="59"/>
        <v>0.11111111111111116</v>
      </c>
      <c r="I401" s="143">
        <v>557</v>
      </c>
      <c r="J401" s="144">
        <f t="shared" si="59"/>
        <v>26.85</v>
      </c>
      <c r="K401" s="143">
        <v>583</v>
      </c>
      <c r="L401" s="144">
        <f t="shared" si="60"/>
        <v>4.6678635547576341E-2</v>
      </c>
      <c r="M401" s="144">
        <f t="shared" si="61"/>
        <v>-0.57630813953488369</v>
      </c>
    </row>
    <row r="402" spans="2:13" x14ac:dyDescent="0.25">
      <c r="B402" s="142" t="s">
        <v>152</v>
      </c>
      <c r="C402" s="143">
        <v>2232</v>
      </c>
      <c r="D402" s="144">
        <v>-5.82278481012658E-2</v>
      </c>
      <c r="E402" s="143">
        <v>28</v>
      </c>
      <c r="F402" s="144">
        <f t="shared" si="59"/>
        <v>-0.98745519713261654</v>
      </c>
      <c r="G402" s="143">
        <v>101</v>
      </c>
      <c r="H402" s="144">
        <f t="shared" si="59"/>
        <v>2.6071428571428572</v>
      </c>
      <c r="I402" s="143">
        <v>512</v>
      </c>
      <c r="J402" s="144">
        <f t="shared" si="59"/>
        <v>4.0693069306930694</v>
      </c>
      <c r="K402" s="143">
        <v>1494</v>
      </c>
      <c r="L402" s="144">
        <f t="shared" si="60"/>
        <v>1.91796875</v>
      </c>
      <c r="M402" s="144">
        <f t="shared" si="61"/>
        <v>-0.33064516129032262</v>
      </c>
    </row>
    <row r="403" spans="2:13" x14ac:dyDescent="0.25">
      <c r="B403" s="142" t="s">
        <v>154</v>
      </c>
      <c r="C403" s="143">
        <v>1144</v>
      </c>
      <c r="D403" s="144">
        <v>0.44810126582278476</v>
      </c>
      <c r="E403" s="143">
        <v>32</v>
      </c>
      <c r="F403" s="144">
        <f t="shared" si="59"/>
        <v>-0.97202797202797198</v>
      </c>
      <c r="G403" s="143">
        <v>48</v>
      </c>
      <c r="H403" s="144">
        <f t="shared" si="59"/>
        <v>0.5</v>
      </c>
      <c r="I403" s="143">
        <v>359</v>
      </c>
      <c r="J403" s="144">
        <f t="shared" si="59"/>
        <v>6.479166666666667</v>
      </c>
      <c r="K403" s="143">
        <v>602</v>
      </c>
      <c r="L403" s="144">
        <f>IFERROR(K403/I403-1,"-")</f>
        <v>0.67688022284122562</v>
      </c>
      <c r="M403" s="144">
        <f>IFERROR(K403/C403-1,"-")</f>
        <v>-0.47377622377622375</v>
      </c>
    </row>
    <row r="404" spans="2:13" x14ac:dyDescent="0.25">
      <c r="B404" s="142" t="s">
        <v>156</v>
      </c>
      <c r="C404" s="143">
        <v>1782</v>
      </c>
      <c r="D404" s="144">
        <v>0.15864759427828345</v>
      </c>
      <c r="E404" s="143">
        <v>28</v>
      </c>
      <c r="F404" s="144">
        <f t="shared" si="59"/>
        <v>-0.98428731762065091</v>
      </c>
      <c r="G404" s="143">
        <v>93</v>
      </c>
      <c r="H404" s="144">
        <f t="shared" si="59"/>
        <v>2.3214285714285716</v>
      </c>
      <c r="I404" s="143">
        <v>303</v>
      </c>
      <c r="J404" s="144">
        <f t="shared" si="59"/>
        <v>2.2580645161290325</v>
      </c>
      <c r="K404" s="143"/>
      <c r="L404" s="144"/>
      <c r="M404" s="144"/>
    </row>
    <row r="405" spans="2:13" x14ac:dyDescent="0.25">
      <c r="B405" s="142" t="s">
        <v>158</v>
      </c>
      <c r="C405" s="143">
        <v>5207</v>
      </c>
      <c r="D405" s="144">
        <v>-0.23302400942701429</v>
      </c>
      <c r="E405" s="143">
        <v>43</v>
      </c>
      <c r="F405" s="144">
        <f t="shared" si="59"/>
        <v>-0.99174188592279622</v>
      </c>
      <c r="G405" s="143">
        <v>1116</v>
      </c>
      <c r="H405" s="144">
        <f t="shared" si="59"/>
        <v>24.953488372093023</v>
      </c>
      <c r="I405" s="143">
        <v>4320</v>
      </c>
      <c r="J405" s="144">
        <f t="shared" si="59"/>
        <v>2.870967741935484</v>
      </c>
      <c r="K405" s="143"/>
      <c r="L405" s="144"/>
      <c r="M405" s="144"/>
    </row>
    <row r="406" spans="2:13" x14ac:dyDescent="0.25">
      <c r="B406" s="142" t="s">
        <v>160</v>
      </c>
      <c r="C406" s="143">
        <v>8591</v>
      </c>
      <c r="D406" s="144">
        <v>-1.5358166189111788E-2</v>
      </c>
      <c r="E406" s="143">
        <v>38</v>
      </c>
      <c r="F406" s="144">
        <f t="shared" si="59"/>
        <v>-0.99557676638342452</v>
      </c>
      <c r="G406" s="143">
        <v>3420</v>
      </c>
      <c r="H406" s="144">
        <f t="shared" si="59"/>
        <v>89</v>
      </c>
      <c r="I406" s="143">
        <v>6929</v>
      </c>
      <c r="J406" s="144">
        <f t="shared" si="59"/>
        <v>1.0260233918128656</v>
      </c>
      <c r="K406" s="143"/>
      <c r="L406" s="144"/>
      <c r="M406" s="144"/>
    </row>
    <row r="407" spans="2:13" x14ac:dyDescent="0.25">
      <c r="B407" s="142" t="s">
        <v>162</v>
      </c>
      <c r="C407" s="143">
        <v>8348</v>
      </c>
      <c r="D407" s="144">
        <v>1.3475780016996453E-2</v>
      </c>
      <c r="E407" s="143">
        <v>26</v>
      </c>
      <c r="F407" s="144">
        <f t="shared" si="59"/>
        <v>-0.9968854815524677</v>
      </c>
      <c r="G407" s="143">
        <v>3192</v>
      </c>
      <c r="H407" s="144">
        <f t="shared" si="59"/>
        <v>121.76923076923077</v>
      </c>
      <c r="I407" s="143">
        <v>5702</v>
      </c>
      <c r="J407" s="144">
        <f t="shared" si="59"/>
        <v>0.7863408521303259</v>
      </c>
      <c r="K407" s="143"/>
      <c r="L407" s="144"/>
      <c r="M407" s="144"/>
    </row>
    <row r="408" spans="2:13" ht="15.75" x14ac:dyDescent="0.25">
      <c r="B408" s="145" t="s">
        <v>122</v>
      </c>
      <c r="C408" s="146">
        <v>61542</v>
      </c>
      <c r="D408" s="147">
        <v>4.941682013505222E-2</v>
      </c>
      <c r="E408" s="146">
        <v>20813</v>
      </c>
      <c r="F408" s="147">
        <f t="shared" si="59"/>
        <v>-0.66180819602872831</v>
      </c>
      <c r="G408" s="146">
        <v>8200</v>
      </c>
      <c r="H408" s="147">
        <f t="shared" si="59"/>
        <v>-0.60601547109979337</v>
      </c>
      <c r="I408" s="146">
        <v>34417</v>
      </c>
      <c r="J408" s="147">
        <f t="shared" si="59"/>
        <v>3.1971951219512196</v>
      </c>
      <c r="K408" s="146">
        <v>28444</v>
      </c>
      <c r="L408" s="147">
        <v>0.65728602225718125</v>
      </c>
      <c r="M408" s="147">
        <v>-0.24379220503004195</v>
      </c>
    </row>
    <row r="409" spans="2:13" ht="6" customHeight="1" x14ac:dyDescent="0.25"/>
    <row r="410" spans="2:13" x14ac:dyDescent="0.25">
      <c r="B410" s="49" t="s">
        <v>108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1"/>
      <c r="E411" s="121"/>
      <c r="G411" s="121"/>
      <c r="I411" s="121"/>
      <c r="K411" s="121"/>
    </row>
    <row r="417" spans="2:14" ht="48.75" customHeight="1" thickBot="1" x14ac:dyDescent="0.3">
      <c r="B417" s="322" t="s">
        <v>225</v>
      </c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1" t="s">
        <v>214</v>
      </c>
    </row>
    <row r="418" spans="2:14" ht="10.5" customHeight="1" thickBot="1" x14ac:dyDescent="0.3">
      <c r="B418" s="135"/>
      <c r="C418" s="136"/>
      <c r="D418" s="135"/>
      <c r="E418" s="135"/>
      <c r="F418" s="135"/>
      <c r="G418" s="135"/>
      <c r="H418" s="135"/>
      <c r="I418" s="135"/>
      <c r="J418" s="135"/>
      <c r="K418" s="4"/>
      <c r="L418" s="4"/>
      <c r="N418" s="1" t="s">
        <v>215</v>
      </c>
    </row>
    <row r="419" spans="2:14" ht="22.5" thickTop="1" thickBot="1" x14ac:dyDescent="0.3">
      <c r="B419" s="150" t="str">
        <f>C419</f>
        <v>Suecia</v>
      </c>
      <c r="C419" s="332" t="s">
        <v>226</v>
      </c>
      <c r="D419" s="333"/>
      <c r="E419" s="333"/>
      <c r="F419" s="333"/>
      <c r="G419" s="333"/>
      <c r="H419" s="333"/>
      <c r="I419" s="333"/>
      <c r="J419" s="333"/>
      <c r="K419" s="333"/>
      <c r="L419" s="333"/>
      <c r="M419" s="334"/>
    </row>
    <row r="420" spans="2:14" ht="22.5" thickTop="1" thickBot="1" x14ac:dyDescent="0.3">
      <c r="B420" s="13"/>
      <c r="C420" s="335">
        <f>2019</f>
        <v>2019</v>
      </c>
      <c r="D420" s="336"/>
      <c r="E420" s="337">
        <v>2020</v>
      </c>
      <c r="F420" s="336"/>
      <c r="G420" s="337">
        <v>2021</v>
      </c>
      <c r="H420" s="336"/>
      <c r="I420" s="337">
        <v>2022</v>
      </c>
      <c r="J420" s="336"/>
      <c r="K420" s="337">
        <v>2023</v>
      </c>
      <c r="L420" s="338"/>
      <c r="M420" s="339"/>
    </row>
    <row r="421" spans="2:14" ht="16.5" thickTop="1" thickBot="1" x14ac:dyDescent="0.3">
      <c r="B421" s="16"/>
      <c r="C421" s="138" t="s">
        <v>136</v>
      </c>
      <c r="D421" s="139" t="str">
        <f>CONCATENATE("var ",RIGHT(2019,2),"/",RIGHT(2018,2))</f>
        <v>var 19/18</v>
      </c>
      <c r="E421" s="140" t="s">
        <v>136</v>
      </c>
      <c r="F421" s="139" t="str">
        <f>CONCATENATE("var ",RIGHT(E420,2),"/",RIGHT(E420-1,2))</f>
        <v>var 20/19</v>
      </c>
      <c r="G421" s="140" t="s">
        <v>136</v>
      </c>
      <c r="H421" s="139" t="str">
        <f>CONCATENATE("var ",RIGHT(G420,2),"/",RIGHT(G420-1,2))</f>
        <v>var 21/20</v>
      </c>
      <c r="I421" s="140" t="s">
        <v>136</v>
      </c>
      <c r="J421" s="139" t="str">
        <f>CONCATENATE("var ",RIGHT(I420,2),"/",RIGHT(I420-1,2))</f>
        <v>var 22/21</v>
      </c>
      <c r="K421" s="140" t="s">
        <v>136</v>
      </c>
      <c r="L421" s="139" t="str">
        <f>CONCATENATE("var ",RIGHT(K420,2),"/",RIGHT(K420-1,2))</f>
        <v>var 23/22</v>
      </c>
      <c r="M421" s="139" t="str">
        <f>CONCATENATE("var ",RIGHT(K420,2),"/",RIGHT(2019,2))</f>
        <v>var 23/19</v>
      </c>
    </row>
    <row r="422" spans="2:14" x14ac:dyDescent="0.25">
      <c r="B422" s="142" t="s">
        <v>140</v>
      </c>
      <c r="C422" s="143">
        <v>16712</v>
      </c>
      <c r="D422" s="144">
        <v>-0.18917083110960164</v>
      </c>
      <c r="E422" s="143">
        <v>16794</v>
      </c>
      <c r="F422" s="144">
        <f t="shared" ref="F422:J434" si="62">IFERROR(E422/C422-1,"-")</f>
        <v>4.9066539013882249E-3</v>
      </c>
      <c r="G422" s="143">
        <v>728</v>
      </c>
      <c r="H422" s="144">
        <f t="shared" si="62"/>
        <v>-0.95665118494700485</v>
      </c>
      <c r="I422" s="143">
        <v>7732</v>
      </c>
      <c r="J422" s="144">
        <f t="shared" si="62"/>
        <v>9.6208791208791204</v>
      </c>
      <c r="K422" s="143">
        <v>12762</v>
      </c>
      <c r="L422" s="144">
        <f t="shared" ref="L422:L429" si="63">IFERROR(K422/I422-1,"-")</f>
        <v>0.65054319710294872</v>
      </c>
      <c r="M422" s="144">
        <f>K422/C422-1</f>
        <v>-0.23635710866443271</v>
      </c>
    </row>
    <row r="423" spans="2:14" x14ac:dyDescent="0.25">
      <c r="B423" s="142" t="s">
        <v>142</v>
      </c>
      <c r="C423" s="143">
        <v>14021</v>
      </c>
      <c r="D423" s="144">
        <v>-0.25451935346660992</v>
      </c>
      <c r="E423" s="143">
        <v>17581</v>
      </c>
      <c r="F423" s="144">
        <f t="shared" si="62"/>
        <v>0.25390485700021403</v>
      </c>
      <c r="G423" s="143">
        <v>577</v>
      </c>
      <c r="H423" s="144">
        <f t="shared" si="62"/>
        <v>-0.96718047892611336</v>
      </c>
      <c r="I423" s="143">
        <v>5816</v>
      </c>
      <c r="J423" s="144">
        <f t="shared" si="62"/>
        <v>9.0797227036395149</v>
      </c>
      <c r="K423" s="143">
        <v>9657</v>
      </c>
      <c r="L423" s="144">
        <f t="shared" si="63"/>
        <v>0.66041953232462181</v>
      </c>
      <c r="M423" s="144">
        <f>IFERROR(K423/C423-1,"-")</f>
        <v>-0.31124741459239713</v>
      </c>
    </row>
    <row r="424" spans="2:14" x14ac:dyDescent="0.25">
      <c r="B424" s="142" t="s">
        <v>144</v>
      </c>
      <c r="C424" s="143">
        <v>17537</v>
      </c>
      <c r="D424" s="144">
        <v>-7.2607086197779003E-2</v>
      </c>
      <c r="E424" s="143">
        <v>5710</v>
      </c>
      <c r="F424" s="144">
        <f t="shared" si="62"/>
        <v>-0.67440269145235787</v>
      </c>
      <c r="G424" s="143">
        <v>660</v>
      </c>
      <c r="H424" s="144">
        <f t="shared" si="62"/>
        <v>-0.88441330998248691</v>
      </c>
      <c r="I424" s="143">
        <v>6989</v>
      </c>
      <c r="J424" s="144">
        <f t="shared" si="62"/>
        <v>9.5893939393939398</v>
      </c>
      <c r="K424" s="143">
        <v>9056</v>
      </c>
      <c r="L424" s="144">
        <f t="shared" si="63"/>
        <v>0.29575046501645441</v>
      </c>
      <c r="M424" s="144">
        <f t="shared" ref="M424:M429" si="64">IFERROR(K424/C424-1,"-")</f>
        <v>-0.4836060899811826</v>
      </c>
    </row>
    <row r="425" spans="2:14" x14ac:dyDescent="0.25">
      <c r="B425" s="142" t="s">
        <v>146</v>
      </c>
      <c r="C425" s="143">
        <v>6610</v>
      </c>
      <c r="D425" s="144">
        <v>-0.28832902670111971</v>
      </c>
      <c r="E425" s="143">
        <v>0</v>
      </c>
      <c r="F425" s="144">
        <f t="shared" si="62"/>
        <v>-1</v>
      </c>
      <c r="G425" s="143">
        <v>248</v>
      </c>
      <c r="H425" s="144" t="str">
        <f t="shared" si="62"/>
        <v>-</v>
      </c>
      <c r="I425" s="143">
        <v>4370</v>
      </c>
      <c r="J425" s="144">
        <f t="shared" si="62"/>
        <v>16.620967741935484</v>
      </c>
      <c r="K425" s="143">
        <v>5653</v>
      </c>
      <c r="L425" s="144">
        <f t="shared" si="63"/>
        <v>0.29359267734553773</v>
      </c>
      <c r="M425" s="144">
        <f t="shared" si="64"/>
        <v>-0.14478063540090769</v>
      </c>
    </row>
    <row r="426" spans="2:14" x14ac:dyDescent="0.25">
      <c r="B426" s="142" t="s">
        <v>148</v>
      </c>
      <c r="C426" s="143">
        <v>1044</v>
      </c>
      <c r="D426" s="144">
        <v>0.12987012987012991</v>
      </c>
      <c r="E426" s="143">
        <v>21</v>
      </c>
      <c r="F426" s="144">
        <f t="shared" si="62"/>
        <v>-0.97988505747126442</v>
      </c>
      <c r="G426" s="143">
        <v>231</v>
      </c>
      <c r="H426" s="144">
        <f t="shared" si="62"/>
        <v>10</v>
      </c>
      <c r="I426" s="143">
        <v>447</v>
      </c>
      <c r="J426" s="144">
        <f t="shared" si="62"/>
        <v>0.93506493506493515</v>
      </c>
      <c r="K426" s="143">
        <v>722</v>
      </c>
      <c r="L426" s="144">
        <f t="shared" si="63"/>
        <v>0.61521252796420578</v>
      </c>
      <c r="M426" s="144">
        <f t="shared" si="64"/>
        <v>-0.30842911877394641</v>
      </c>
    </row>
    <row r="427" spans="2:14" x14ac:dyDescent="0.25">
      <c r="B427" s="142" t="s">
        <v>150</v>
      </c>
      <c r="C427" s="143">
        <v>1923</v>
      </c>
      <c r="D427" s="144">
        <v>0.61596638655462188</v>
      </c>
      <c r="E427" s="143">
        <v>19</v>
      </c>
      <c r="F427" s="144">
        <f t="shared" si="62"/>
        <v>-0.99011960478419136</v>
      </c>
      <c r="G427" s="143">
        <v>151</v>
      </c>
      <c r="H427" s="144">
        <f t="shared" si="62"/>
        <v>6.9473684210526319</v>
      </c>
      <c r="I427" s="143">
        <v>719</v>
      </c>
      <c r="J427" s="144">
        <f t="shared" si="62"/>
        <v>3.7615894039735096</v>
      </c>
      <c r="K427" s="143">
        <v>917</v>
      </c>
      <c r="L427" s="144">
        <f t="shared" si="63"/>
        <v>0.27538247566063978</v>
      </c>
      <c r="M427" s="144">
        <f t="shared" si="64"/>
        <v>-0.52314092563702541</v>
      </c>
    </row>
    <row r="428" spans="2:14" x14ac:dyDescent="0.25">
      <c r="B428" s="142" t="s">
        <v>152</v>
      </c>
      <c r="C428" s="143">
        <v>1700</v>
      </c>
      <c r="D428" s="144">
        <v>0.22390208783297338</v>
      </c>
      <c r="E428" s="143">
        <v>58</v>
      </c>
      <c r="F428" s="144">
        <f t="shared" si="62"/>
        <v>-0.96588235294117641</v>
      </c>
      <c r="G428" s="143">
        <v>216</v>
      </c>
      <c r="H428" s="144">
        <f t="shared" si="62"/>
        <v>2.7241379310344827</v>
      </c>
      <c r="I428" s="143">
        <v>648</v>
      </c>
      <c r="J428" s="144">
        <f t="shared" si="62"/>
        <v>2</v>
      </c>
      <c r="K428" s="143">
        <v>860</v>
      </c>
      <c r="L428" s="144">
        <f t="shared" si="63"/>
        <v>0.32716049382716039</v>
      </c>
      <c r="M428" s="144">
        <f t="shared" si="64"/>
        <v>-0.49411764705882355</v>
      </c>
    </row>
    <row r="429" spans="2:14" x14ac:dyDescent="0.25">
      <c r="B429" s="142" t="s">
        <v>154</v>
      </c>
      <c r="C429" s="143">
        <v>1267</v>
      </c>
      <c r="D429" s="144">
        <v>0.28238866396761142</v>
      </c>
      <c r="E429" s="143">
        <v>96</v>
      </c>
      <c r="F429" s="144">
        <f t="shared" si="62"/>
        <v>-0.92423046566692979</v>
      </c>
      <c r="G429" s="143">
        <v>211</v>
      </c>
      <c r="H429" s="144">
        <f t="shared" si="62"/>
        <v>1.1979166666666665</v>
      </c>
      <c r="I429" s="143">
        <v>649</v>
      </c>
      <c r="J429" s="144">
        <f t="shared" si="62"/>
        <v>2.0758293838862558</v>
      </c>
      <c r="K429" s="143">
        <v>896</v>
      </c>
      <c r="L429" s="144">
        <f t="shared" si="63"/>
        <v>0.38058551617873659</v>
      </c>
      <c r="M429" s="144">
        <f t="shared" si="64"/>
        <v>-0.29281767955801108</v>
      </c>
    </row>
    <row r="430" spans="2:14" x14ac:dyDescent="0.25">
      <c r="B430" s="142" t="s">
        <v>156</v>
      </c>
      <c r="C430" s="143">
        <v>1250</v>
      </c>
      <c r="D430" s="144">
        <v>-0.10007199424046076</v>
      </c>
      <c r="E430" s="143">
        <v>111</v>
      </c>
      <c r="F430" s="144">
        <f t="shared" si="62"/>
        <v>-0.91120000000000001</v>
      </c>
      <c r="G430" s="143">
        <v>273</v>
      </c>
      <c r="H430" s="144">
        <f t="shared" si="62"/>
        <v>1.4594594594594597</v>
      </c>
      <c r="I430" s="143">
        <v>714</v>
      </c>
      <c r="J430" s="144">
        <f t="shared" si="62"/>
        <v>1.6153846153846154</v>
      </c>
      <c r="K430" s="143"/>
      <c r="L430" s="144"/>
      <c r="M430" s="144"/>
    </row>
    <row r="431" spans="2:14" x14ac:dyDescent="0.25">
      <c r="B431" s="142" t="s">
        <v>158</v>
      </c>
      <c r="C431" s="143">
        <v>10088</v>
      </c>
      <c r="D431" s="144">
        <v>-6.6962634110247832E-2</v>
      </c>
      <c r="E431" s="143">
        <v>719</v>
      </c>
      <c r="F431" s="144">
        <f t="shared" si="62"/>
        <v>-0.92872720063441716</v>
      </c>
      <c r="G431" s="143">
        <v>3666</v>
      </c>
      <c r="H431" s="144">
        <f t="shared" si="62"/>
        <v>4.0987482614742694</v>
      </c>
      <c r="I431" s="143">
        <v>5899</v>
      </c>
      <c r="J431" s="144">
        <f t="shared" si="62"/>
        <v>0.6091107474086197</v>
      </c>
      <c r="K431" s="143"/>
      <c r="L431" s="144"/>
      <c r="M431" s="144"/>
    </row>
    <row r="432" spans="2:14" x14ac:dyDescent="0.25">
      <c r="B432" s="142" t="s">
        <v>160</v>
      </c>
      <c r="C432" s="143">
        <v>15908</v>
      </c>
      <c r="D432" s="144">
        <v>-8.3530731828949101E-3</v>
      </c>
      <c r="E432" s="143">
        <v>997</v>
      </c>
      <c r="F432" s="144">
        <f t="shared" si="62"/>
        <v>-0.93732713100326881</v>
      </c>
      <c r="G432" s="143">
        <v>7949</v>
      </c>
      <c r="H432" s="144">
        <f t="shared" si="62"/>
        <v>6.9729187562688066</v>
      </c>
      <c r="I432" s="143">
        <v>11799</v>
      </c>
      <c r="J432" s="144">
        <f t="shared" si="62"/>
        <v>0.48433765253491012</v>
      </c>
      <c r="K432" s="143"/>
      <c r="L432" s="144"/>
      <c r="M432" s="144"/>
    </row>
    <row r="433" spans="2:14" x14ac:dyDescent="0.25">
      <c r="B433" s="142" t="s">
        <v>162</v>
      </c>
      <c r="C433" s="143">
        <v>17968</v>
      </c>
      <c r="D433" s="144">
        <v>-7.648026315789469E-2</v>
      </c>
      <c r="E433" s="143">
        <v>605</v>
      </c>
      <c r="F433" s="144">
        <f t="shared" si="62"/>
        <v>-0.96632902938557441</v>
      </c>
      <c r="G433" s="143">
        <v>7237</v>
      </c>
      <c r="H433" s="144">
        <f t="shared" si="62"/>
        <v>10.96198347107438</v>
      </c>
      <c r="I433" s="143">
        <v>10970</v>
      </c>
      <c r="J433" s="144">
        <f t="shared" si="62"/>
        <v>0.51582147298604397</v>
      </c>
      <c r="K433" s="143"/>
      <c r="L433" s="144"/>
      <c r="M433" s="144"/>
    </row>
    <row r="434" spans="2:14" ht="15.75" x14ac:dyDescent="0.25">
      <c r="B434" s="145" t="s">
        <v>122</v>
      </c>
      <c r="C434" s="146">
        <v>106028</v>
      </c>
      <c r="D434" s="147">
        <v>-0.11500997437545391</v>
      </c>
      <c r="E434" s="146">
        <v>42711</v>
      </c>
      <c r="F434" s="147">
        <f t="shared" si="62"/>
        <v>-0.59717244501452449</v>
      </c>
      <c r="G434" s="146">
        <v>22147</v>
      </c>
      <c r="H434" s="147">
        <f t="shared" si="62"/>
        <v>-0.48146847416356442</v>
      </c>
      <c r="I434" s="146">
        <v>56752</v>
      </c>
      <c r="J434" s="147">
        <f t="shared" si="62"/>
        <v>1.5625141102632409</v>
      </c>
      <c r="K434" s="146">
        <v>40523</v>
      </c>
      <c r="L434" s="147">
        <v>0.48056265984654734</v>
      </c>
      <c r="M434" s="147">
        <v>-0.33365672378070843</v>
      </c>
    </row>
    <row r="435" spans="2:14" ht="6" customHeight="1" x14ac:dyDescent="0.25"/>
    <row r="436" spans="2:14" x14ac:dyDescent="0.25">
      <c r="B436" s="49" t="s">
        <v>108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1"/>
      <c r="E437" s="121"/>
      <c r="G437" s="121"/>
      <c r="I437" s="121"/>
      <c r="K437" s="121"/>
    </row>
    <row r="443" spans="2:14" ht="48.75" customHeight="1" thickBot="1" x14ac:dyDescent="0.3">
      <c r="B443" s="322" t="s">
        <v>227</v>
      </c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1" t="s">
        <v>214</v>
      </c>
    </row>
    <row r="444" spans="2:14" ht="10.5" customHeight="1" thickBot="1" x14ac:dyDescent="0.3">
      <c r="B444" s="135"/>
      <c r="C444" s="136"/>
      <c r="D444" s="135"/>
      <c r="E444" s="135"/>
      <c r="F444" s="135"/>
      <c r="G444" s="135"/>
      <c r="H444" s="135"/>
      <c r="I444" s="135"/>
      <c r="J444" s="135"/>
      <c r="K444" s="4"/>
      <c r="L444" s="4"/>
      <c r="N444" s="1" t="s">
        <v>215</v>
      </c>
    </row>
    <row r="445" spans="2:14" ht="22.5" thickTop="1" thickBot="1" x14ac:dyDescent="0.3">
      <c r="B445" s="150" t="str">
        <f>C445</f>
        <v>Portugal</v>
      </c>
      <c r="C445" s="332" t="s">
        <v>228</v>
      </c>
      <c r="D445" s="333"/>
      <c r="E445" s="333"/>
      <c r="F445" s="333"/>
      <c r="G445" s="333"/>
      <c r="H445" s="333"/>
      <c r="I445" s="333"/>
      <c r="J445" s="333"/>
      <c r="K445" s="333"/>
      <c r="L445" s="333"/>
      <c r="M445" s="334"/>
    </row>
    <row r="446" spans="2:14" ht="22.5" thickTop="1" thickBot="1" x14ac:dyDescent="0.3">
      <c r="B446" s="13"/>
      <c r="C446" s="335">
        <f>2019</f>
        <v>2019</v>
      </c>
      <c r="D446" s="336"/>
      <c r="E446" s="337">
        <v>2020</v>
      </c>
      <c r="F446" s="336"/>
      <c r="G446" s="337">
        <v>2021</v>
      </c>
      <c r="H446" s="336"/>
      <c r="I446" s="337">
        <v>2022</v>
      </c>
      <c r="J446" s="336"/>
      <c r="K446" s="337">
        <v>2023</v>
      </c>
      <c r="L446" s="338"/>
      <c r="M446" s="339"/>
    </row>
    <row r="447" spans="2:14" ht="16.5" thickTop="1" thickBot="1" x14ac:dyDescent="0.3">
      <c r="B447" s="16"/>
      <c r="C447" s="138" t="s">
        <v>136</v>
      </c>
      <c r="D447" s="139" t="str">
        <f>CONCATENATE("var ",RIGHT(2019,2),"/",RIGHT(2018,2))</f>
        <v>var 19/18</v>
      </c>
      <c r="E447" s="140" t="s">
        <v>136</v>
      </c>
      <c r="F447" s="139" t="str">
        <f>CONCATENATE("var ",RIGHT(E446,2),"/",RIGHT(E446-1,2))</f>
        <v>var 20/19</v>
      </c>
      <c r="G447" s="140" t="s">
        <v>136</v>
      </c>
      <c r="H447" s="139" t="str">
        <f>CONCATENATE("var ",RIGHT(G446,2),"/",RIGHT(G446-1,2))</f>
        <v>var 21/20</v>
      </c>
      <c r="I447" s="140" t="s">
        <v>136</v>
      </c>
      <c r="J447" s="139" t="str">
        <f>CONCATENATE("var ",RIGHT(I446,2),"/",RIGHT(I446-1,2))</f>
        <v>var 22/21</v>
      </c>
      <c r="K447" s="140" t="s">
        <v>136</v>
      </c>
      <c r="L447" s="139" t="str">
        <f>CONCATENATE("var ",RIGHT(K446,2),"/",RIGHT(K446-1,2))</f>
        <v>var 23/22</v>
      </c>
      <c r="M447" s="139" t="str">
        <f>CONCATENATE("var ",RIGHT(K446,2),"/",RIGHT(2019,2))</f>
        <v>var 23/19</v>
      </c>
    </row>
    <row r="448" spans="2:14" x14ac:dyDescent="0.25">
      <c r="B448" s="142" t="s">
        <v>140</v>
      </c>
      <c r="C448" s="143">
        <v>387</v>
      </c>
      <c r="D448" s="144">
        <v>0</v>
      </c>
      <c r="E448" s="143">
        <v>555</v>
      </c>
      <c r="F448" s="144">
        <f t="shared" ref="F448:J460" si="65">IFERROR(E448/C448-1,"-")</f>
        <v>0.43410852713178305</v>
      </c>
      <c r="G448" s="143">
        <v>156</v>
      </c>
      <c r="H448" s="144">
        <f t="shared" si="65"/>
        <v>-0.7189189189189189</v>
      </c>
      <c r="I448" s="143">
        <v>411</v>
      </c>
      <c r="J448" s="144">
        <f t="shared" si="65"/>
        <v>1.6346153846153846</v>
      </c>
      <c r="K448" s="143">
        <v>996</v>
      </c>
      <c r="L448" s="144">
        <f t="shared" ref="L448:L454" si="66">IFERROR(K448/I448-1,"-")</f>
        <v>1.4233576642335768</v>
      </c>
      <c r="M448" s="144">
        <f>K448/C448-1</f>
        <v>1.5736434108527133</v>
      </c>
    </row>
    <row r="449" spans="2:13" x14ac:dyDescent="0.25">
      <c r="B449" s="142" t="s">
        <v>142</v>
      </c>
      <c r="C449" s="143">
        <v>408</v>
      </c>
      <c r="D449" s="144">
        <v>0.45714285714285707</v>
      </c>
      <c r="E449" s="143">
        <v>507</v>
      </c>
      <c r="F449" s="144">
        <f t="shared" si="65"/>
        <v>0.24264705882352944</v>
      </c>
      <c r="G449" s="143">
        <v>114</v>
      </c>
      <c r="H449" s="144">
        <f t="shared" si="65"/>
        <v>-0.7751479289940828</v>
      </c>
      <c r="I449" s="143">
        <v>667</v>
      </c>
      <c r="J449" s="144">
        <f t="shared" si="65"/>
        <v>4.8508771929824563</v>
      </c>
      <c r="K449" s="143">
        <v>916</v>
      </c>
      <c r="L449" s="144">
        <f t="shared" si="66"/>
        <v>0.37331334332833577</v>
      </c>
      <c r="M449" s="144">
        <f>IFERROR(K449/C449-1,"-")</f>
        <v>1.2450980392156863</v>
      </c>
    </row>
    <row r="450" spans="2:13" x14ac:dyDescent="0.25">
      <c r="B450" s="142" t="s">
        <v>144</v>
      </c>
      <c r="C450" s="143">
        <v>455</v>
      </c>
      <c r="D450" s="144">
        <v>0.48208469055374592</v>
      </c>
      <c r="E450" s="143">
        <v>155</v>
      </c>
      <c r="F450" s="144">
        <f t="shared" si="65"/>
        <v>-0.65934065934065933</v>
      </c>
      <c r="G450" s="143">
        <v>183</v>
      </c>
      <c r="H450" s="144">
        <f t="shared" si="65"/>
        <v>0.1806451612903226</v>
      </c>
      <c r="I450" s="143">
        <v>862</v>
      </c>
      <c r="J450" s="144">
        <f t="shared" si="65"/>
        <v>3.7103825136612025</v>
      </c>
      <c r="K450" s="143">
        <v>1066</v>
      </c>
      <c r="L450" s="144">
        <f t="shared" si="66"/>
        <v>0.23665893271461713</v>
      </c>
      <c r="M450" s="144">
        <f t="shared" ref="M450:M454" si="67">IFERROR(K450/C450-1,"-")</f>
        <v>1.342857142857143</v>
      </c>
    </row>
    <row r="451" spans="2:13" x14ac:dyDescent="0.25">
      <c r="B451" s="142" t="s">
        <v>146</v>
      </c>
      <c r="C451" s="143">
        <v>1040</v>
      </c>
      <c r="D451" s="144">
        <v>1.295805739514349</v>
      </c>
      <c r="E451" s="143">
        <v>0</v>
      </c>
      <c r="F451" s="144">
        <f t="shared" si="65"/>
        <v>-1</v>
      </c>
      <c r="G451" s="143">
        <v>284</v>
      </c>
      <c r="H451" s="144" t="str">
        <f t="shared" si="65"/>
        <v>-</v>
      </c>
      <c r="I451" s="143">
        <v>1288</v>
      </c>
      <c r="J451" s="144">
        <f t="shared" si="65"/>
        <v>3.535211267605634</v>
      </c>
      <c r="K451" s="143">
        <v>1958</v>
      </c>
      <c r="L451" s="144">
        <f t="shared" si="66"/>
        <v>0.52018633540372661</v>
      </c>
      <c r="M451" s="144">
        <f t="shared" si="67"/>
        <v>0.88269230769230766</v>
      </c>
    </row>
    <row r="452" spans="2:13" x14ac:dyDescent="0.25">
      <c r="B452" s="142" t="s">
        <v>148</v>
      </c>
      <c r="C452" s="143">
        <v>996</v>
      </c>
      <c r="D452" s="144">
        <v>0.78815080789946146</v>
      </c>
      <c r="E452" s="143">
        <v>4</v>
      </c>
      <c r="F452" s="144">
        <f t="shared" si="65"/>
        <v>-0.99598393574297184</v>
      </c>
      <c r="G452" s="143">
        <v>394</v>
      </c>
      <c r="H452" s="144">
        <f t="shared" si="65"/>
        <v>97.5</v>
      </c>
      <c r="I452" s="143">
        <v>1689</v>
      </c>
      <c r="J452" s="144">
        <f t="shared" si="65"/>
        <v>3.2868020304568528</v>
      </c>
      <c r="K452" s="143">
        <v>1815</v>
      </c>
      <c r="L452" s="144">
        <f t="shared" si="66"/>
        <v>7.460035523978692E-2</v>
      </c>
      <c r="M452" s="144">
        <f t="shared" si="67"/>
        <v>0.82228915662650603</v>
      </c>
    </row>
    <row r="453" spans="2:13" x14ac:dyDescent="0.25">
      <c r="B453" s="142" t="s">
        <v>150</v>
      </c>
      <c r="C453" s="143">
        <v>1638</v>
      </c>
      <c r="D453" s="144">
        <v>0.56297709923664119</v>
      </c>
      <c r="E453" s="143">
        <v>9</v>
      </c>
      <c r="F453" s="144">
        <f t="shared" si="65"/>
        <v>-0.99450549450549453</v>
      </c>
      <c r="G453" s="143">
        <v>650</v>
      </c>
      <c r="H453" s="144">
        <f t="shared" si="65"/>
        <v>71.222222222222229</v>
      </c>
      <c r="I453" s="143">
        <v>2250</v>
      </c>
      <c r="J453" s="144">
        <f t="shared" si="65"/>
        <v>2.4615384615384617</v>
      </c>
      <c r="K453" s="143">
        <v>3277</v>
      </c>
      <c r="L453" s="144">
        <f t="shared" si="66"/>
        <v>0.45644444444444443</v>
      </c>
      <c r="M453" s="144">
        <f t="shared" si="67"/>
        <v>1.0006105006105006</v>
      </c>
    </row>
    <row r="454" spans="2:13" x14ac:dyDescent="0.25">
      <c r="B454" s="142" t="s">
        <v>152</v>
      </c>
      <c r="C454" s="143">
        <v>1730</v>
      </c>
      <c r="D454" s="144">
        <v>-9.4714809000523315E-2</v>
      </c>
      <c r="E454" s="143">
        <v>288</v>
      </c>
      <c r="F454" s="144">
        <f t="shared" si="65"/>
        <v>-0.83352601156069361</v>
      </c>
      <c r="G454" s="143">
        <v>1314</v>
      </c>
      <c r="H454" s="144">
        <f t="shared" si="65"/>
        <v>3.5625</v>
      </c>
      <c r="I454" s="143">
        <v>2964</v>
      </c>
      <c r="J454" s="144">
        <f t="shared" si="65"/>
        <v>1.2557077625570776</v>
      </c>
      <c r="K454" s="143">
        <v>3475</v>
      </c>
      <c r="L454" s="144">
        <f t="shared" si="66"/>
        <v>0.17240215924426461</v>
      </c>
      <c r="M454" s="144">
        <f t="shared" si="67"/>
        <v>1.0086705202312141</v>
      </c>
    </row>
    <row r="455" spans="2:13" x14ac:dyDescent="0.25">
      <c r="B455" s="142" t="s">
        <v>154</v>
      </c>
      <c r="C455" s="143">
        <v>2223</v>
      </c>
      <c r="D455" s="144">
        <v>-0.19718309859154926</v>
      </c>
      <c r="E455" s="143">
        <v>814</v>
      </c>
      <c r="F455" s="144">
        <f t="shared" si="65"/>
        <v>-0.6338281601439496</v>
      </c>
      <c r="G455" s="143">
        <v>2103</v>
      </c>
      <c r="H455" s="144">
        <f t="shared" si="65"/>
        <v>1.5835380835380835</v>
      </c>
      <c r="I455" s="143">
        <v>3666</v>
      </c>
      <c r="J455" s="144">
        <f t="shared" si="65"/>
        <v>0.74322396576319538</v>
      </c>
      <c r="K455" s="143">
        <v>4319</v>
      </c>
      <c r="L455" s="144">
        <f>IFERROR(K455/I455-1,"-")</f>
        <v>0.1781232951445717</v>
      </c>
      <c r="M455" s="144">
        <f>IFERROR(K455/C455-1,"-")</f>
        <v>0.94286999550157446</v>
      </c>
    </row>
    <row r="456" spans="2:13" x14ac:dyDescent="0.25">
      <c r="B456" s="142" t="s">
        <v>156</v>
      </c>
      <c r="C456" s="143">
        <v>1934</v>
      </c>
      <c r="D456" s="144">
        <v>0.30323450134770891</v>
      </c>
      <c r="E456" s="143">
        <v>570</v>
      </c>
      <c r="F456" s="144">
        <f t="shared" si="65"/>
        <v>-0.70527404343329891</v>
      </c>
      <c r="G456" s="143">
        <v>1697</v>
      </c>
      <c r="H456" s="144">
        <f t="shared" si="65"/>
        <v>1.9771929824561405</v>
      </c>
      <c r="I456" s="143">
        <v>2780</v>
      </c>
      <c r="J456" s="144">
        <f t="shared" si="65"/>
        <v>0.63818503241013547</v>
      </c>
      <c r="K456" s="143"/>
      <c r="L456" s="144"/>
      <c r="M456" s="144"/>
    </row>
    <row r="457" spans="2:13" x14ac:dyDescent="0.25">
      <c r="B457" s="142" t="s">
        <v>158</v>
      </c>
      <c r="C457" s="143">
        <v>1047</v>
      </c>
      <c r="D457" s="144">
        <v>1.036964980544747</v>
      </c>
      <c r="E457" s="143">
        <v>354</v>
      </c>
      <c r="F457" s="144">
        <f t="shared" si="65"/>
        <v>-0.66189111747851004</v>
      </c>
      <c r="G457" s="143">
        <v>971</v>
      </c>
      <c r="H457" s="144">
        <f t="shared" si="65"/>
        <v>1.7429378531073447</v>
      </c>
      <c r="I457" s="143">
        <v>1666</v>
      </c>
      <c r="J457" s="144">
        <f t="shared" si="65"/>
        <v>0.71575695159629249</v>
      </c>
      <c r="K457" s="143"/>
      <c r="L457" s="144"/>
      <c r="M457" s="144"/>
    </row>
    <row r="458" spans="2:13" x14ac:dyDescent="0.25">
      <c r="B458" s="142" t="s">
        <v>160</v>
      </c>
      <c r="C458" s="143">
        <v>752</v>
      </c>
      <c r="D458" s="144">
        <v>0.61373390557939911</v>
      </c>
      <c r="E458" s="143">
        <v>169</v>
      </c>
      <c r="F458" s="144">
        <f t="shared" si="65"/>
        <v>-0.77526595744680848</v>
      </c>
      <c r="G458" s="143">
        <v>891</v>
      </c>
      <c r="H458" s="144">
        <f t="shared" si="65"/>
        <v>4.2721893491124261</v>
      </c>
      <c r="I458" s="143">
        <v>1352</v>
      </c>
      <c r="J458" s="144">
        <f t="shared" si="65"/>
        <v>0.51739618406285071</v>
      </c>
      <c r="K458" s="143"/>
      <c r="L458" s="144"/>
      <c r="M458" s="144"/>
    </row>
    <row r="459" spans="2:13" x14ac:dyDescent="0.25">
      <c r="B459" s="142" t="s">
        <v>162</v>
      </c>
      <c r="C459" s="143">
        <v>760</v>
      </c>
      <c r="D459" s="144">
        <v>0.75115207373271886</v>
      </c>
      <c r="E459" s="143">
        <v>202</v>
      </c>
      <c r="F459" s="144">
        <f t="shared" si="65"/>
        <v>-0.73421052631578942</v>
      </c>
      <c r="G459" s="143">
        <v>814</v>
      </c>
      <c r="H459" s="144">
        <f t="shared" si="65"/>
        <v>3.0297029702970297</v>
      </c>
      <c r="I459" s="143">
        <v>1061</v>
      </c>
      <c r="J459" s="144">
        <f t="shared" si="65"/>
        <v>0.30343980343980337</v>
      </c>
      <c r="K459" s="143"/>
      <c r="L459" s="144"/>
      <c r="M459" s="144"/>
    </row>
    <row r="460" spans="2:13" ht="15.75" x14ac:dyDescent="0.25">
      <c r="B460" s="145" t="s">
        <v>122</v>
      </c>
      <c r="C460" s="146">
        <v>13370</v>
      </c>
      <c r="D460" s="147">
        <v>0.26013195098963249</v>
      </c>
      <c r="E460" s="146">
        <v>3627</v>
      </c>
      <c r="F460" s="147">
        <f t="shared" si="65"/>
        <v>-0.72872101720269256</v>
      </c>
      <c r="G460" s="146">
        <v>9571</v>
      </c>
      <c r="H460" s="147">
        <f t="shared" si="65"/>
        <v>1.6388199614006065</v>
      </c>
      <c r="I460" s="146">
        <v>20656</v>
      </c>
      <c r="J460" s="147">
        <f t="shared" si="65"/>
        <v>1.1581861874412289</v>
      </c>
      <c r="K460" s="146">
        <v>17822</v>
      </c>
      <c r="L460" s="147">
        <v>0.29173008625063424</v>
      </c>
      <c r="M460" s="147">
        <v>1.0076602455784611</v>
      </c>
    </row>
    <row r="461" spans="2:13" ht="6" customHeight="1" x14ac:dyDescent="0.25"/>
    <row r="462" spans="2:13" x14ac:dyDescent="0.25">
      <c r="B462" s="49" t="s">
        <v>108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1"/>
      <c r="E463" s="121"/>
      <c r="G463" s="121"/>
      <c r="I463" s="121"/>
      <c r="K463" s="121"/>
    </row>
    <row r="466" spans="2:14" ht="48.75" customHeight="1" thickBot="1" x14ac:dyDescent="0.3">
      <c r="B466" s="322" t="s">
        <v>229</v>
      </c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1" t="s">
        <v>214</v>
      </c>
    </row>
    <row r="467" spans="2:14" ht="10.5" customHeight="1" thickBot="1" x14ac:dyDescent="0.3">
      <c r="B467" s="135"/>
      <c r="C467" s="136"/>
      <c r="D467" s="135"/>
      <c r="E467" s="135"/>
      <c r="F467" s="135"/>
      <c r="G467" s="135"/>
      <c r="H467" s="135"/>
      <c r="I467" s="135"/>
      <c r="J467" s="135"/>
      <c r="K467" s="4"/>
      <c r="L467" s="4"/>
      <c r="N467" s="1" t="s">
        <v>215</v>
      </c>
    </row>
    <row r="468" spans="2:14" ht="22.5" thickTop="1" thickBot="1" x14ac:dyDescent="0.3">
      <c r="B468" s="150" t="str">
        <f>C468</f>
        <v>Polonia</v>
      </c>
      <c r="C468" s="332" t="s">
        <v>230</v>
      </c>
      <c r="D468" s="333"/>
      <c r="E468" s="333"/>
      <c r="F468" s="333"/>
      <c r="G468" s="333"/>
      <c r="H468" s="333"/>
      <c r="I468" s="333"/>
      <c r="J468" s="333"/>
      <c r="K468" s="333"/>
      <c r="L468" s="333"/>
      <c r="M468" s="334"/>
    </row>
    <row r="469" spans="2:14" ht="22.5" thickTop="1" thickBot="1" x14ac:dyDescent="0.3">
      <c r="B469" s="13"/>
      <c r="C469" s="335">
        <f>2019</f>
        <v>2019</v>
      </c>
      <c r="D469" s="336"/>
      <c r="E469" s="337">
        <v>2020</v>
      </c>
      <c r="F469" s="336"/>
      <c r="G469" s="337">
        <v>2021</v>
      </c>
      <c r="H469" s="336"/>
      <c r="I469" s="337">
        <v>2022</v>
      </c>
      <c r="J469" s="336"/>
      <c r="K469" s="337">
        <v>2023</v>
      </c>
      <c r="L469" s="338"/>
      <c r="M469" s="339"/>
    </row>
    <row r="470" spans="2:14" ht="16.5" thickTop="1" thickBot="1" x14ac:dyDescent="0.3">
      <c r="B470" s="16"/>
      <c r="C470" s="138" t="s">
        <v>136</v>
      </c>
      <c r="D470" s="139" t="str">
        <f>CONCATENATE("var ",RIGHT(2019,2),"/",RIGHT(2018,2))</f>
        <v>var 19/18</v>
      </c>
      <c r="E470" s="140" t="s">
        <v>136</v>
      </c>
      <c r="F470" s="139" t="str">
        <f>CONCATENATE("var ",RIGHT(E469,2),"/",RIGHT(E469-1,2))</f>
        <v>var 20/19</v>
      </c>
      <c r="G470" s="140" t="s">
        <v>136</v>
      </c>
      <c r="H470" s="139" t="str">
        <f>CONCATENATE("var ",RIGHT(G469,2),"/",RIGHT(G469-1,2))</f>
        <v>var 21/20</v>
      </c>
      <c r="I470" s="140" t="s">
        <v>136</v>
      </c>
      <c r="J470" s="139" t="str">
        <f>CONCATENATE("var ",RIGHT(I469,2),"/",RIGHT(I469-1,2))</f>
        <v>var 22/21</v>
      </c>
      <c r="K470" s="140" t="s">
        <v>136</v>
      </c>
      <c r="L470" s="139" t="str">
        <f>CONCATENATE("var ",RIGHT(K469,2),"/",RIGHT(K469-1,2))</f>
        <v>var 23/22</v>
      </c>
      <c r="M470" s="139" t="str">
        <f>CONCATENATE("var ",RIGHT(K469,2),"/",RIGHT(2019,2))</f>
        <v>var 23/19</v>
      </c>
    </row>
    <row r="471" spans="2:14" x14ac:dyDescent="0.25">
      <c r="B471" s="142" t="s">
        <v>140</v>
      </c>
      <c r="C471" s="143">
        <v>4077</v>
      </c>
      <c r="D471" s="144">
        <v>2.3343373493975861E-2</v>
      </c>
      <c r="E471" s="143">
        <v>5674</v>
      </c>
      <c r="F471" s="144">
        <f t="shared" ref="F471:J483" si="68">IFERROR(E471/C471-1,"-")</f>
        <v>0.39170959038508713</v>
      </c>
      <c r="G471" s="143">
        <v>2224</v>
      </c>
      <c r="H471" s="144">
        <f t="shared" si="68"/>
        <v>-0.60803665844201626</v>
      </c>
      <c r="I471" s="143">
        <v>7725</v>
      </c>
      <c r="J471" s="144">
        <f t="shared" si="68"/>
        <v>2.473471223021583</v>
      </c>
      <c r="K471" s="143">
        <v>9856</v>
      </c>
      <c r="L471" s="144">
        <f t="shared" ref="L471:L477" si="69">IFERROR(K471/I471-1,"-")</f>
        <v>0.27585760517799351</v>
      </c>
      <c r="M471" s="144">
        <f>K471/C471-1</f>
        <v>1.4174638214373312</v>
      </c>
    </row>
    <row r="472" spans="2:14" x14ac:dyDescent="0.25">
      <c r="B472" s="142" t="s">
        <v>142</v>
      </c>
      <c r="C472" s="143">
        <v>3794</v>
      </c>
      <c r="D472" s="144">
        <v>-4.3609780690698208E-2</v>
      </c>
      <c r="E472" s="143">
        <v>6153</v>
      </c>
      <c r="F472" s="144">
        <f t="shared" si="68"/>
        <v>0.62177121771217703</v>
      </c>
      <c r="G472" s="143">
        <v>1915</v>
      </c>
      <c r="H472" s="144">
        <f t="shared" si="68"/>
        <v>-0.68876970583455233</v>
      </c>
      <c r="I472" s="143">
        <v>7768</v>
      </c>
      <c r="J472" s="144">
        <f t="shared" si="68"/>
        <v>3.0563968668407311</v>
      </c>
      <c r="K472" s="143">
        <v>9688</v>
      </c>
      <c r="L472" s="144">
        <f t="shared" si="69"/>
        <v>0.24716786817713698</v>
      </c>
      <c r="M472" s="144">
        <f>IFERROR(K472/C472-1,"-")</f>
        <v>1.5535055350553506</v>
      </c>
    </row>
    <row r="473" spans="2:14" x14ac:dyDescent="0.25">
      <c r="B473" s="142" t="s">
        <v>144</v>
      </c>
      <c r="C473" s="143">
        <v>4418</v>
      </c>
      <c r="D473" s="144">
        <v>0.13954088212535476</v>
      </c>
      <c r="E473" s="143">
        <v>1768</v>
      </c>
      <c r="F473" s="144">
        <f t="shared" si="68"/>
        <v>-0.59981892258940694</v>
      </c>
      <c r="G473" s="143">
        <v>2228</v>
      </c>
      <c r="H473" s="144">
        <f t="shared" si="68"/>
        <v>0.26018099547511309</v>
      </c>
      <c r="I473" s="143">
        <v>6642</v>
      </c>
      <c r="J473" s="144">
        <f t="shared" si="68"/>
        <v>1.9811490125673248</v>
      </c>
      <c r="K473" s="143">
        <v>8109</v>
      </c>
      <c r="L473" s="144">
        <f t="shared" si="69"/>
        <v>0.22086720867208665</v>
      </c>
      <c r="M473" s="144">
        <f t="shared" ref="M473:M477" si="70">IFERROR(K473/C473-1,"-")</f>
        <v>0.83544590312358524</v>
      </c>
    </row>
    <row r="474" spans="2:14" x14ac:dyDescent="0.25">
      <c r="B474" s="142" t="s">
        <v>146</v>
      </c>
      <c r="C474" s="143">
        <v>4145</v>
      </c>
      <c r="D474" s="144">
        <v>-0.1634712411705348</v>
      </c>
      <c r="E474" s="143">
        <v>0</v>
      </c>
      <c r="F474" s="144">
        <f t="shared" si="68"/>
        <v>-1</v>
      </c>
      <c r="G474" s="143">
        <v>3165</v>
      </c>
      <c r="H474" s="144" t="str">
        <f t="shared" si="68"/>
        <v>-</v>
      </c>
      <c r="I474" s="143">
        <v>6432</v>
      </c>
      <c r="J474" s="144">
        <f t="shared" si="68"/>
        <v>1.0322274881516589</v>
      </c>
      <c r="K474" s="143">
        <v>8091</v>
      </c>
      <c r="L474" s="144">
        <f t="shared" si="69"/>
        <v>0.25792910447761197</v>
      </c>
      <c r="M474" s="144">
        <f t="shared" si="70"/>
        <v>0.95199034981905917</v>
      </c>
    </row>
    <row r="475" spans="2:14" x14ac:dyDescent="0.25">
      <c r="B475" s="142" t="s">
        <v>148</v>
      </c>
      <c r="C475" s="143">
        <v>4275</v>
      </c>
      <c r="D475" s="144">
        <v>-0.13879935535858179</v>
      </c>
      <c r="E475" s="143">
        <v>4</v>
      </c>
      <c r="F475" s="144">
        <f t="shared" si="68"/>
        <v>-0.9990643274853801</v>
      </c>
      <c r="G475" s="143">
        <v>3823</v>
      </c>
      <c r="H475" s="144">
        <f t="shared" si="68"/>
        <v>954.75</v>
      </c>
      <c r="I475" s="143">
        <v>7440</v>
      </c>
      <c r="J475" s="144">
        <f t="shared" si="68"/>
        <v>0.94611561600837035</v>
      </c>
      <c r="K475" s="143">
        <v>7048</v>
      </c>
      <c r="L475" s="144">
        <f t="shared" si="69"/>
        <v>-5.2688172043010795E-2</v>
      </c>
      <c r="M475" s="144">
        <f t="shared" si="70"/>
        <v>0.64865497076023382</v>
      </c>
    </row>
    <row r="476" spans="2:14" x14ac:dyDescent="0.25">
      <c r="B476" s="142" t="s">
        <v>150</v>
      </c>
      <c r="C476" s="143">
        <v>4620</v>
      </c>
      <c r="D476" s="144">
        <v>-0.21039138608784824</v>
      </c>
      <c r="E476" s="143">
        <v>30</v>
      </c>
      <c r="F476" s="144">
        <f t="shared" si="68"/>
        <v>-0.99350649350649356</v>
      </c>
      <c r="G476" s="143">
        <v>4349</v>
      </c>
      <c r="H476" s="144">
        <f t="shared" si="68"/>
        <v>143.96666666666667</v>
      </c>
      <c r="I476" s="143">
        <v>7190</v>
      </c>
      <c r="J476" s="144">
        <f t="shared" si="68"/>
        <v>0.65325362152218891</v>
      </c>
      <c r="K476" s="143">
        <v>8800</v>
      </c>
      <c r="L476" s="144">
        <f t="shared" si="69"/>
        <v>0.22392211404728779</v>
      </c>
      <c r="M476" s="144">
        <f t="shared" si="70"/>
        <v>0.90476190476190466</v>
      </c>
    </row>
    <row r="477" spans="2:14" x14ac:dyDescent="0.25">
      <c r="B477" s="142" t="s">
        <v>152</v>
      </c>
      <c r="C477" s="143">
        <v>4820</v>
      </c>
      <c r="D477" s="144">
        <v>-0.12427325581395354</v>
      </c>
      <c r="E477" s="143">
        <v>2480</v>
      </c>
      <c r="F477" s="144">
        <f t="shared" si="68"/>
        <v>-0.48547717842323657</v>
      </c>
      <c r="G477" s="143">
        <v>8160</v>
      </c>
      <c r="H477" s="144">
        <f t="shared" si="68"/>
        <v>2.2903225806451615</v>
      </c>
      <c r="I477" s="143">
        <v>9038</v>
      </c>
      <c r="J477" s="144">
        <f t="shared" si="68"/>
        <v>0.10759803921568634</v>
      </c>
      <c r="K477" s="143">
        <v>10542</v>
      </c>
      <c r="L477" s="144">
        <f t="shared" si="69"/>
        <v>0.16640849745518915</v>
      </c>
      <c r="M477" s="144">
        <f t="shared" si="70"/>
        <v>1.1871369294605807</v>
      </c>
    </row>
    <row r="478" spans="2:14" x14ac:dyDescent="0.25">
      <c r="B478" s="142" t="s">
        <v>154</v>
      </c>
      <c r="C478" s="143">
        <v>5518</v>
      </c>
      <c r="D478" s="144">
        <v>-4.7964113181504509E-2</v>
      </c>
      <c r="E478" s="143">
        <v>4018</v>
      </c>
      <c r="F478" s="144">
        <f t="shared" si="68"/>
        <v>-0.2718376223269301</v>
      </c>
      <c r="G478" s="143">
        <v>8147</v>
      </c>
      <c r="H478" s="144">
        <f t="shared" si="68"/>
        <v>1.0276256844201095</v>
      </c>
      <c r="I478" s="143">
        <v>8119</v>
      </c>
      <c r="J478" s="144">
        <f t="shared" si="68"/>
        <v>-3.4368479194795132E-3</v>
      </c>
      <c r="K478" s="143">
        <v>9076</v>
      </c>
      <c r="L478" s="144">
        <f>IFERROR(K478/I478-1,"-")</f>
        <v>0.11787165907131425</v>
      </c>
      <c r="M478" s="144">
        <f>IFERROR(K478/C478-1,"-")</f>
        <v>0.64479884015947797</v>
      </c>
    </row>
    <row r="479" spans="2:14" x14ac:dyDescent="0.25">
      <c r="B479" s="142" t="s">
        <v>156</v>
      </c>
      <c r="C479" s="143">
        <v>5043</v>
      </c>
      <c r="D479" s="144">
        <v>-5.2957746478873191E-2</v>
      </c>
      <c r="E479" s="143">
        <v>1891</v>
      </c>
      <c r="F479" s="144">
        <f t="shared" si="68"/>
        <v>-0.62502478683323415</v>
      </c>
      <c r="G479" s="143">
        <v>8181</v>
      </c>
      <c r="H479" s="144">
        <f t="shared" si="68"/>
        <v>3.3262823902696983</v>
      </c>
      <c r="I479" s="143">
        <v>9035</v>
      </c>
      <c r="J479" s="144">
        <f t="shared" si="68"/>
        <v>0.10438821659943764</v>
      </c>
      <c r="K479" s="143"/>
      <c r="L479" s="144"/>
      <c r="M479" s="144"/>
    </row>
    <row r="480" spans="2:14" x14ac:dyDescent="0.25">
      <c r="B480" s="142" t="s">
        <v>158</v>
      </c>
      <c r="C480" s="143">
        <v>4270</v>
      </c>
      <c r="D480" s="144">
        <v>3.7162982754432861E-2</v>
      </c>
      <c r="E480" s="143">
        <v>2564</v>
      </c>
      <c r="F480" s="144">
        <f t="shared" si="68"/>
        <v>-0.39953161592505859</v>
      </c>
      <c r="G480" s="143">
        <v>5206</v>
      </c>
      <c r="H480" s="144">
        <f t="shared" si="68"/>
        <v>1.0304212168486742</v>
      </c>
      <c r="I480" s="143">
        <v>6965</v>
      </c>
      <c r="J480" s="144">
        <f t="shared" si="68"/>
        <v>0.33787936995774115</v>
      </c>
      <c r="K480" s="143"/>
      <c r="L480" s="144"/>
      <c r="M480" s="144"/>
    </row>
    <row r="481" spans="2:14" x14ac:dyDescent="0.25">
      <c r="B481" s="142" t="s">
        <v>160</v>
      </c>
      <c r="C481" s="143">
        <v>3997</v>
      </c>
      <c r="D481" s="144">
        <v>4.7431865828092334E-2</v>
      </c>
      <c r="E481" s="143">
        <v>2053</v>
      </c>
      <c r="F481" s="144">
        <f t="shared" si="68"/>
        <v>-0.48636477358018515</v>
      </c>
      <c r="G481" s="143">
        <v>6097</v>
      </c>
      <c r="H481" s="144">
        <f t="shared" si="68"/>
        <v>1.9698002922552362</v>
      </c>
      <c r="I481" s="143">
        <v>7112</v>
      </c>
      <c r="J481" s="144">
        <f t="shared" si="68"/>
        <v>0.16647531572904706</v>
      </c>
      <c r="K481" s="143"/>
      <c r="L481" s="144"/>
      <c r="M481" s="144"/>
    </row>
    <row r="482" spans="2:14" x14ac:dyDescent="0.25">
      <c r="B482" s="142" t="s">
        <v>162</v>
      </c>
      <c r="C482" s="143">
        <v>4130</v>
      </c>
      <c r="D482" s="144">
        <v>3.7427781964330498E-2</v>
      </c>
      <c r="E482" s="143">
        <v>2828</v>
      </c>
      <c r="F482" s="144">
        <f t="shared" si="68"/>
        <v>-0.31525423728813562</v>
      </c>
      <c r="G482" s="143">
        <v>7456</v>
      </c>
      <c r="H482" s="144">
        <f t="shared" si="68"/>
        <v>1.6364922206506365</v>
      </c>
      <c r="I482" s="143">
        <v>7799</v>
      </c>
      <c r="J482" s="144">
        <f t="shared" si="68"/>
        <v>4.6003218884120178E-2</v>
      </c>
      <c r="K482" s="143"/>
      <c r="L482" s="144"/>
      <c r="M482" s="144"/>
    </row>
    <row r="483" spans="2:14" ht="15.75" x14ac:dyDescent="0.25">
      <c r="B483" s="145" t="s">
        <v>122</v>
      </c>
      <c r="C483" s="146">
        <v>53107</v>
      </c>
      <c r="D483" s="147">
        <v>-5.3975096638580577E-2</v>
      </c>
      <c r="E483" s="146">
        <v>29463</v>
      </c>
      <c r="F483" s="147">
        <f t="shared" si="68"/>
        <v>-0.44521437851883927</v>
      </c>
      <c r="G483" s="146">
        <v>60951</v>
      </c>
      <c r="H483" s="147">
        <f t="shared" si="68"/>
        <v>1.0687302718664089</v>
      </c>
      <c r="I483" s="146">
        <v>91265</v>
      </c>
      <c r="J483" s="147">
        <f t="shared" si="68"/>
        <v>0.49735033059342748</v>
      </c>
      <c r="K483" s="146">
        <v>71210</v>
      </c>
      <c r="L483" s="147">
        <v>0.17987208801405052</v>
      </c>
      <c r="M483" s="147">
        <v>0.9965233969775984</v>
      </c>
    </row>
    <row r="484" spans="2:14" ht="6" customHeight="1" x14ac:dyDescent="0.25"/>
    <row r="485" spans="2:14" x14ac:dyDescent="0.25">
      <c r="B485" s="49" t="s">
        <v>108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1"/>
      <c r="E486" s="121"/>
      <c r="G486" s="121"/>
      <c r="I486" s="121"/>
      <c r="K486" s="121"/>
    </row>
    <row r="493" spans="2:14" ht="48.75" customHeight="1" thickBot="1" x14ac:dyDescent="0.3">
      <c r="B493" s="322" t="s">
        <v>231</v>
      </c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1" t="s">
        <v>214</v>
      </c>
    </row>
    <row r="494" spans="2:14" ht="10.5" customHeight="1" thickBot="1" x14ac:dyDescent="0.3">
      <c r="B494" s="135"/>
      <c r="C494" s="136"/>
      <c r="D494" s="135"/>
      <c r="E494" s="135"/>
      <c r="F494" s="135"/>
      <c r="G494" s="135"/>
      <c r="H494" s="135"/>
      <c r="I494" s="135"/>
      <c r="J494" s="135"/>
      <c r="K494" s="4"/>
      <c r="L494" s="4"/>
      <c r="N494" s="1" t="s">
        <v>215</v>
      </c>
    </row>
    <row r="495" spans="2:14" ht="22.5" thickTop="1" thickBot="1" x14ac:dyDescent="0.3">
      <c r="B495" s="150" t="str">
        <f>C495</f>
        <v>Islandia</v>
      </c>
      <c r="C495" s="332" t="s">
        <v>232</v>
      </c>
      <c r="D495" s="333"/>
      <c r="E495" s="333"/>
      <c r="F495" s="333"/>
      <c r="G495" s="333"/>
      <c r="H495" s="333"/>
      <c r="I495" s="333"/>
      <c r="J495" s="333"/>
      <c r="K495" s="333"/>
      <c r="L495" s="333"/>
      <c r="M495" s="334"/>
    </row>
    <row r="496" spans="2:14" ht="22.5" thickTop="1" thickBot="1" x14ac:dyDescent="0.3">
      <c r="B496" s="13"/>
      <c r="C496" s="335">
        <f>2019</f>
        <v>2019</v>
      </c>
      <c r="D496" s="336"/>
      <c r="E496" s="337">
        <v>2020</v>
      </c>
      <c r="F496" s="336"/>
      <c r="G496" s="337">
        <v>2021</v>
      </c>
      <c r="H496" s="336"/>
      <c r="I496" s="337">
        <v>2022</v>
      </c>
      <c r="J496" s="336"/>
      <c r="K496" s="337">
        <v>2023</v>
      </c>
      <c r="L496" s="338"/>
      <c r="M496" s="339"/>
    </row>
    <row r="497" spans="2:13" ht="16.5" thickTop="1" thickBot="1" x14ac:dyDescent="0.3">
      <c r="B497" s="16"/>
      <c r="C497" s="138" t="s">
        <v>136</v>
      </c>
      <c r="D497" s="139" t="str">
        <f>CONCATENATE("var ",RIGHT(2019,2),"/",RIGHT(2018,2))</f>
        <v>var 19/18</v>
      </c>
      <c r="E497" s="140" t="s">
        <v>136</v>
      </c>
      <c r="F497" s="139" t="str">
        <f>CONCATENATE("var ",RIGHT(E496,2),"/",RIGHT(E496-1,2))</f>
        <v>var 20/19</v>
      </c>
      <c r="G497" s="140" t="s">
        <v>136</v>
      </c>
      <c r="H497" s="139" t="str">
        <f>CONCATENATE("var ",RIGHT(G496,2),"/",RIGHT(G496-1,2))</f>
        <v>var 21/20</v>
      </c>
      <c r="I497" s="140" t="s">
        <v>136</v>
      </c>
      <c r="J497" s="139" t="str">
        <f>CONCATENATE("var ",RIGHT(I496,2),"/",RIGHT(I496-1,2))</f>
        <v>var 22/21</v>
      </c>
      <c r="K497" s="140" t="s">
        <v>136</v>
      </c>
      <c r="L497" s="139" t="str">
        <f>CONCATENATE("var ",RIGHT(K496,2),"/",RIGHT(K496-1,2))</f>
        <v>var 23/22</v>
      </c>
      <c r="M497" s="139" t="str">
        <f>CONCATENATE("var ",RIGHT(K496,2),"/",RIGHT(2019,2))</f>
        <v>var 23/19</v>
      </c>
    </row>
    <row r="498" spans="2:13" x14ac:dyDescent="0.25">
      <c r="B498" s="142" t="s">
        <v>140</v>
      </c>
      <c r="C498" s="143">
        <v>1925</v>
      </c>
      <c r="D498" s="144">
        <v>0.21298046628859479</v>
      </c>
      <c r="E498" s="143">
        <v>3209</v>
      </c>
      <c r="F498" s="144">
        <f t="shared" ref="F498:J510" si="71">IFERROR(E498/C498-1,"-")</f>
        <v>0.66701298701298706</v>
      </c>
      <c r="G498" s="143">
        <v>95</v>
      </c>
      <c r="H498" s="144">
        <f t="shared" si="71"/>
        <v>-0.97039576191960109</v>
      </c>
      <c r="I498" s="143">
        <v>4299</v>
      </c>
      <c r="J498" s="144">
        <f t="shared" si="71"/>
        <v>44.252631578947366</v>
      </c>
      <c r="K498" s="143">
        <v>4920</v>
      </c>
      <c r="L498" s="144">
        <f t="shared" ref="L498:L504" si="72">IFERROR(K498/I498-1,"-")</f>
        <v>0.1444521981856246</v>
      </c>
      <c r="M498" s="144">
        <f>K498/C498-1</f>
        <v>1.5558441558441558</v>
      </c>
    </row>
    <row r="499" spans="2:13" x14ac:dyDescent="0.25">
      <c r="B499" s="142" t="s">
        <v>142</v>
      </c>
      <c r="C499" s="143">
        <v>2446</v>
      </c>
      <c r="D499" s="144">
        <v>7.9911699779249501E-2</v>
      </c>
      <c r="E499" s="143">
        <v>3208</v>
      </c>
      <c r="F499" s="144">
        <f t="shared" si="71"/>
        <v>0.31152902698282903</v>
      </c>
      <c r="G499" s="143">
        <v>235</v>
      </c>
      <c r="H499" s="144">
        <f t="shared" si="71"/>
        <v>-0.92674563591022441</v>
      </c>
      <c r="I499" s="143">
        <v>4391</v>
      </c>
      <c r="J499" s="144">
        <f t="shared" si="71"/>
        <v>17.685106382978724</v>
      </c>
      <c r="K499" s="143">
        <v>6110</v>
      </c>
      <c r="L499" s="144">
        <f t="shared" si="72"/>
        <v>0.39148257800045538</v>
      </c>
      <c r="M499" s="144">
        <f>IFERROR(K499/C499-1,"-")</f>
        <v>1.4979558462796403</v>
      </c>
    </row>
    <row r="500" spans="2:13" x14ac:dyDescent="0.25">
      <c r="B500" s="142" t="s">
        <v>144</v>
      </c>
      <c r="C500" s="143">
        <v>2568</v>
      </c>
      <c r="D500" s="144">
        <v>2.4331870761866714E-2</v>
      </c>
      <c r="E500" s="143">
        <v>1261</v>
      </c>
      <c r="F500" s="144">
        <f t="shared" si="71"/>
        <v>-0.50895638629283491</v>
      </c>
      <c r="G500" s="143">
        <v>337</v>
      </c>
      <c r="H500" s="144">
        <f t="shared" si="71"/>
        <v>-0.73275178429817611</v>
      </c>
      <c r="I500" s="143">
        <v>5161</v>
      </c>
      <c r="J500" s="144">
        <f t="shared" si="71"/>
        <v>14.314540059347181</v>
      </c>
      <c r="K500" s="143">
        <v>5249</v>
      </c>
      <c r="L500" s="144">
        <f t="shared" si="72"/>
        <v>1.7050959116450271E-2</v>
      </c>
      <c r="M500" s="144">
        <f t="shared" ref="M500:M504" si="73">IFERROR(K500/C500-1,"-")</f>
        <v>1.0440031152647977</v>
      </c>
    </row>
    <row r="501" spans="2:13" x14ac:dyDescent="0.25">
      <c r="B501" s="142" t="s">
        <v>146</v>
      </c>
      <c r="C501" s="143">
        <v>2274</v>
      </c>
      <c r="D501" s="144">
        <v>0.54693877551020398</v>
      </c>
      <c r="E501" s="143">
        <v>0</v>
      </c>
      <c r="F501" s="144">
        <f t="shared" si="71"/>
        <v>-1</v>
      </c>
      <c r="G501" s="143">
        <v>138</v>
      </c>
      <c r="H501" s="144" t="str">
        <f t="shared" si="71"/>
        <v>-</v>
      </c>
      <c r="I501" s="143">
        <v>5011</v>
      </c>
      <c r="J501" s="144">
        <f t="shared" si="71"/>
        <v>35.311594202898547</v>
      </c>
      <c r="K501" s="143">
        <v>5208</v>
      </c>
      <c r="L501" s="144">
        <f t="shared" si="72"/>
        <v>3.9313510277389829E-2</v>
      </c>
      <c r="M501" s="144">
        <f t="shared" si="73"/>
        <v>1.2902374670184695</v>
      </c>
    </row>
    <row r="502" spans="2:13" x14ac:dyDescent="0.25">
      <c r="B502" s="142" t="s">
        <v>148</v>
      </c>
      <c r="C502" s="143">
        <v>1230</v>
      </c>
      <c r="D502" s="144">
        <v>-0.12642045454545459</v>
      </c>
      <c r="E502" s="143">
        <v>0</v>
      </c>
      <c r="F502" s="144">
        <f t="shared" si="71"/>
        <v>-1</v>
      </c>
      <c r="G502" s="143">
        <v>278</v>
      </c>
      <c r="H502" s="144" t="str">
        <f t="shared" si="71"/>
        <v>-</v>
      </c>
      <c r="I502" s="143">
        <v>3031</v>
      </c>
      <c r="J502" s="144">
        <f t="shared" si="71"/>
        <v>9.9028776978417259</v>
      </c>
      <c r="K502" s="143">
        <v>3077</v>
      </c>
      <c r="L502" s="144">
        <f t="shared" si="72"/>
        <v>1.5176509402837324E-2</v>
      </c>
      <c r="M502" s="144">
        <f t="shared" si="73"/>
        <v>1.5016260162601625</v>
      </c>
    </row>
    <row r="503" spans="2:13" x14ac:dyDescent="0.25">
      <c r="B503" s="142" t="s">
        <v>150</v>
      </c>
      <c r="C503" s="143">
        <v>2289</v>
      </c>
      <c r="D503" s="144">
        <v>0.33391608391608396</v>
      </c>
      <c r="E503" s="143">
        <v>2</v>
      </c>
      <c r="F503" s="144">
        <f t="shared" si="71"/>
        <v>-0.9991262560069899</v>
      </c>
      <c r="G503" s="143">
        <v>1048</v>
      </c>
      <c r="H503" s="144">
        <f t="shared" si="71"/>
        <v>523</v>
      </c>
      <c r="I503" s="143">
        <v>4239</v>
      </c>
      <c r="J503" s="144">
        <f t="shared" si="71"/>
        <v>3.0448473282442752</v>
      </c>
      <c r="K503" s="143">
        <v>4305</v>
      </c>
      <c r="L503" s="144">
        <f t="shared" si="72"/>
        <v>1.5569709837225831E-2</v>
      </c>
      <c r="M503" s="144">
        <f t="shared" si="73"/>
        <v>0.88073394495412849</v>
      </c>
    </row>
    <row r="504" spans="2:13" x14ac:dyDescent="0.25">
      <c r="B504" s="142" t="s">
        <v>152</v>
      </c>
      <c r="C504" s="143">
        <v>2449</v>
      </c>
      <c r="D504" s="144">
        <v>0.36055555555555552</v>
      </c>
      <c r="E504" s="143">
        <v>90</v>
      </c>
      <c r="F504" s="144">
        <f t="shared" si="71"/>
        <v>-0.9632503062474479</v>
      </c>
      <c r="G504" s="143">
        <v>2684</v>
      </c>
      <c r="H504" s="144">
        <f t="shared" si="71"/>
        <v>28.822222222222223</v>
      </c>
      <c r="I504" s="143">
        <v>5114</v>
      </c>
      <c r="J504" s="144">
        <f t="shared" si="71"/>
        <v>0.90536512667660207</v>
      </c>
      <c r="K504" s="143">
        <v>4842</v>
      </c>
      <c r="L504" s="144">
        <f t="shared" si="72"/>
        <v>-5.318732890105593E-2</v>
      </c>
      <c r="M504" s="144">
        <f t="shared" si="73"/>
        <v>0.9771335238873009</v>
      </c>
    </row>
    <row r="505" spans="2:13" x14ac:dyDescent="0.25">
      <c r="B505" s="142" t="s">
        <v>154</v>
      </c>
      <c r="C505" s="143">
        <v>1463</v>
      </c>
      <c r="D505" s="144">
        <v>-6.9338422391857502E-2</v>
      </c>
      <c r="E505" s="143">
        <v>219</v>
      </c>
      <c r="F505" s="144">
        <f t="shared" si="71"/>
        <v>-0.85030758714969235</v>
      </c>
      <c r="G505" s="143">
        <v>1484</v>
      </c>
      <c r="H505" s="144">
        <f t="shared" si="71"/>
        <v>5.7762557077625569</v>
      </c>
      <c r="I505" s="143">
        <v>2991</v>
      </c>
      <c r="J505" s="144">
        <f t="shared" si="71"/>
        <v>1.0154986522911051</v>
      </c>
      <c r="K505" s="143">
        <v>2398</v>
      </c>
      <c r="L505" s="144">
        <f>IFERROR(K505/I505-1,"-")</f>
        <v>-0.19826145101972581</v>
      </c>
      <c r="M505" s="144">
        <f>IFERROR(K505/C505-1,"-")</f>
        <v>0.63909774436090228</v>
      </c>
    </row>
    <row r="506" spans="2:13" x14ac:dyDescent="0.25">
      <c r="B506" s="142" t="s">
        <v>156</v>
      </c>
      <c r="C506" s="143">
        <v>1374</v>
      </c>
      <c r="D506" s="144">
        <v>-0.11297611362169147</v>
      </c>
      <c r="E506" s="143">
        <v>15</v>
      </c>
      <c r="F506" s="144">
        <f t="shared" si="71"/>
        <v>-0.98908296943231444</v>
      </c>
      <c r="G506" s="143">
        <v>2699</v>
      </c>
      <c r="H506" s="144">
        <f t="shared" si="71"/>
        <v>178.93333333333334</v>
      </c>
      <c r="I506" s="143">
        <v>3337</v>
      </c>
      <c r="J506" s="144">
        <f t="shared" si="71"/>
        <v>0.23638384586884031</v>
      </c>
      <c r="K506" s="143"/>
      <c r="L506" s="144"/>
      <c r="M506" s="144"/>
    </row>
    <row r="507" spans="2:13" x14ac:dyDescent="0.25">
      <c r="B507" s="142" t="s">
        <v>158</v>
      </c>
      <c r="C507" s="143">
        <v>2555</v>
      </c>
      <c r="D507" s="144">
        <v>0.30157921548650024</v>
      </c>
      <c r="E507" s="143">
        <v>25</v>
      </c>
      <c r="F507" s="144">
        <f t="shared" si="71"/>
        <v>-0.99021526418786698</v>
      </c>
      <c r="G507" s="143">
        <v>4587</v>
      </c>
      <c r="H507" s="144">
        <f t="shared" si="71"/>
        <v>182.48</v>
      </c>
      <c r="I507" s="143">
        <v>5084</v>
      </c>
      <c r="J507" s="144">
        <f t="shared" si="71"/>
        <v>0.10834968388925215</v>
      </c>
      <c r="K507" s="143"/>
      <c r="L507" s="144"/>
      <c r="M507" s="144"/>
    </row>
    <row r="508" spans="2:13" x14ac:dyDescent="0.25">
      <c r="B508" s="142" t="s">
        <v>160</v>
      </c>
      <c r="C508" s="143">
        <v>2216</v>
      </c>
      <c r="D508" s="144">
        <v>0.42324983943481054</v>
      </c>
      <c r="E508" s="143">
        <v>24</v>
      </c>
      <c r="F508" s="144">
        <f t="shared" si="71"/>
        <v>-0.98916967509025266</v>
      </c>
      <c r="G508" s="143">
        <v>2748</v>
      </c>
      <c r="H508" s="144">
        <f t="shared" si="71"/>
        <v>113.5</v>
      </c>
      <c r="I508" s="143">
        <v>3402</v>
      </c>
      <c r="J508" s="144">
        <f t="shared" si="71"/>
        <v>0.23799126637554591</v>
      </c>
      <c r="K508" s="143"/>
      <c r="L508" s="144"/>
      <c r="M508" s="144"/>
    </row>
    <row r="509" spans="2:13" x14ac:dyDescent="0.25">
      <c r="B509" s="142" t="s">
        <v>162</v>
      </c>
      <c r="C509" s="143">
        <v>2578</v>
      </c>
      <c r="D509" s="144">
        <v>0.25389105058365757</v>
      </c>
      <c r="E509" s="143">
        <v>37</v>
      </c>
      <c r="F509" s="144">
        <f t="shared" si="71"/>
        <v>-0.98564778898370831</v>
      </c>
      <c r="G509" s="143">
        <v>4076</v>
      </c>
      <c r="H509" s="144">
        <f t="shared" si="71"/>
        <v>109.16216216216216</v>
      </c>
      <c r="I509" s="143">
        <v>5002</v>
      </c>
      <c r="J509" s="144">
        <f t="shared" si="71"/>
        <v>0.22718351324828268</v>
      </c>
      <c r="K509" s="143"/>
      <c r="L509" s="144"/>
      <c r="M509" s="144"/>
    </row>
    <row r="510" spans="2:13" ht="15.75" x14ac:dyDescent="0.25">
      <c r="B510" s="145" t="s">
        <v>122</v>
      </c>
      <c r="C510" s="146">
        <v>25367</v>
      </c>
      <c r="D510" s="147">
        <v>0.18261072261072253</v>
      </c>
      <c r="E510" s="146">
        <v>8090</v>
      </c>
      <c r="F510" s="147">
        <f t="shared" si="71"/>
        <v>-0.68108172034533054</v>
      </c>
      <c r="G510" s="146">
        <v>20409</v>
      </c>
      <c r="H510" s="147">
        <f t="shared" si="71"/>
        <v>1.5227441285537702</v>
      </c>
      <c r="I510" s="146">
        <v>51062</v>
      </c>
      <c r="J510" s="147">
        <f t="shared" si="71"/>
        <v>1.5019354206477535</v>
      </c>
      <c r="K510" s="146">
        <v>36109</v>
      </c>
      <c r="L510" s="147">
        <v>5.46776878815316E-2</v>
      </c>
      <c r="M510" s="147">
        <v>1.169490507089642</v>
      </c>
    </row>
    <row r="511" spans="2:13" ht="6" customHeight="1" x14ac:dyDescent="0.25"/>
    <row r="512" spans="2:13" x14ac:dyDescent="0.25">
      <c r="B512" s="49" t="s">
        <v>108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1"/>
      <c r="E513" s="121"/>
      <c r="G513" s="121"/>
      <c r="I513" s="141"/>
    </row>
    <row r="516" spans="2:14" ht="48.75" customHeight="1" thickBot="1" x14ac:dyDescent="0.3">
      <c r="B516" s="322" t="s">
        <v>233</v>
      </c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1" t="s">
        <v>214</v>
      </c>
    </row>
    <row r="517" spans="2:14" ht="10.5" customHeight="1" thickBot="1" x14ac:dyDescent="0.3">
      <c r="B517" s="135"/>
      <c r="C517" s="136"/>
      <c r="D517" s="135"/>
      <c r="E517" s="135"/>
      <c r="F517" s="135"/>
      <c r="G517" s="135"/>
      <c r="H517" s="135"/>
      <c r="I517" s="135"/>
      <c r="J517" s="135"/>
      <c r="K517" s="4"/>
      <c r="L517" s="4"/>
      <c r="N517" s="1" t="s">
        <v>215</v>
      </c>
    </row>
    <row r="518" spans="2:14" ht="22.5" thickTop="1" thickBot="1" x14ac:dyDescent="0.3">
      <c r="B518" s="150" t="str">
        <f>C518</f>
        <v>Luxemburgo</v>
      </c>
      <c r="C518" s="332" t="s">
        <v>234</v>
      </c>
      <c r="D518" s="333"/>
      <c r="E518" s="333"/>
      <c r="F518" s="333"/>
      <c r="G518" s="333"/>
      <c r="H518" s="333"/>
      <c r="I518" s="333"/>
      <c r="J518" s="333"/>
      <c r="K518" s="333"/>
      <c r="L518" s="333"/>
      <c r="M518" s="334"/>
    </row>
    <row r="519" spans="2:14" ht="22.5" thickTop="1" thickBot="1" x14ac:dyDescent="0.3">
      <c r="B519" s="13"/>
      <c r="C519" s="335">
        <f>2019</f>
        <v>2019</v>
      </c>
      <c r="D519" s="336"/>
      <c r="E519" s="337">
        <v>2020</v>
      </c>
      <c r="F519" s="336"/>
      <c r="G519" s="337">
        <v>2021</v>
      </c>
      <c r="H519" s="336"/>
      <c r="I519" s="337">
        <v>2022</v>
      </c>
      <c r="J519" s="336"/>
      <c r="K519" s="337">
        <v>2023</v>
      </c>
      <c r="L519" s="338"/>
      <c r="M519" s="339"/>
    </row>
    <row r="520" spans="2:14" ht="16.5" thickTop="1" thickBot="1" x14ac:dyDescent="0.3">
      <c r="B520" s="16"/>
      <c r="C520" s="138" t="s">
        <v>136</v>
      </c>
      <c r="D520" s="139" t="str">
        <f>CONCATENATE("var ",RIGHT(2019,2),"/",RIGHT(2018,2))</f>
        <v>var 19/18</v>
      </c>
      <c r="E520" s="140" t="s">
        <v>136</v>
      </c>
      <c r="F520" s="139" t="str">
        <f>CONCATENATE("var ",RIGHT(E519,2),"/",RIGHT(E519-1,2))</f>
        <v>var 20/19</v>
      </c>
      <c r="G520" s="140" t="s">
        <v>136</v>
      </c>
      <c r="H520" s="139" t="str">
        <f>CONCATENATE("var ",RIGHT(G519,2),"/",RIGHT(G519-1,2))</f>
        <v>var 21/20</v>
      </c>
      <c r="I520" s="140" t="s">
        <v>136</v>
      </c>
      <c r="J520" s="139" t="str">
        <f>CONCATENATE("var ",RIGHT(I519,2),"/",RIGHT(I519-1,2))</f>
        <v>var 22/21</v>
      </c>
      <c r="K520" s="140" t="s">
        <v>136</v>
      </c>
      <c r="L520" s="139" t="str">
        <f>CONCATENATE("var ",RIGHT(K519,2),"/",RIGHT(K519-1,2))</f>
        <v>var 23/22</v>
      </c>
      <c r="M520" s="139" t="str">
        <f>CONCATENATE("var ",RIGHT(K519,2),"/",RIGHT(2019,2))</f>
        <v>var 23/19</v>
      </c>
    </row>
    <row r="521" spans="2:14" x14ac:dyDescent="0.25">
      <c r="B521" s="142" t="s">
        <v>140</v>
      </c>
      <c r="C521" s="143">
        <v>197</v>
      </c>
      <c r="D521" s="144">
        <v>-0.2334630350194552</v>
      </c>
      <c r="E521" s="143">
        <v>294</v>
      </c>
      <c r="F521" s="144">
        <f t="shared" ref="F521:J533" si="74">IFERROR(E521/C521-1,"-")</f>
        <v>0.49238578680203049</v>
      </c>
      <c r="G521" s="143">
        <v>186</v>
      </c>
      <c r="H521" s="144">
        <f t="shared" si="74"/>
        <v>-0.36734693877551017</v>
      </c>
      <c r="I521" s="143">
        <v>416</v>
      </c>
      <c r="J521" s="144">
        <f t="shared" si="74"/>
        <v>1.236559139784946</v>
      </c>
      <c r="K521" s="143">
        <v>471</v>
      </c>
      <c r="L521" s="144">
        <f t="shared" ref="L521:L528" si="75">IFERROR(K521/I521-1,"-")</f>
        <v>0.13221153846153855</v>
      </c>
      <c r="M521" s="144">
        <f>K521/C521-1</f>
        <v>1.3908629441624365</v>
      </c>
    </row>
    <row r="522" spans="2:14" x14ac:dyDescent="0.25">
      <c r="B522" s="142" t="s">
        <v>142</v>
      </c>
      <c r="C522" s="143">
        <v>289</v>
      </c>
      <c r="D522" s="144">
        <v>-6.7741935483870974E-2</v>
      </c>
      <c r="E522" s="143">
        <v>337</v>
      </c>
      <c r="F522" s="144">
        <f t="shared" si="74"/>
        <v>0.16608996539792398</v>
      </c>
      <c r="G522" s="143">
        <v>284</v>
      </c>
      <c r="H522" s="144">
        <f t="shared" si="74"/>
        <v>-0.15727002967359049</v>
      </c>
      <c r="I522" s="143">
        <v>634</v>
      </c>
      <c r="J522" s="144">
        <f t="shared" si="74"/>
        <v>1.232394366197183</v>
      </c>
      <c r="K522" s="143">
        <v>528</v>
      </c>
      <c r="L522" s="144">
        <f t="shared" si="75"/>
        <v>-0.16719242902208198</v>
      </c>
      <c r="M522" s="144">
        <f>IFERROR(K522/C522-1,"-")</f>
        <v>0.82698961937716264</v>
      </c>
    </row>
    <row r="523" spans="2:14" x14ac:dyDescent="0.25">
      <c r="B523" s="142" t="s">
        <v>144</v>
      </c>
      <c r="C523" s="143">
        <v>206</v>
      </c>
      <c r="D523" s="144">
        <v>-0.26164874551971329</v>
      </c>
      <c r="E523" s="143">
        <v>142</v>
      </c>
      <c r="F523" s="144">
        <f t="shared" si="74"/>
        <v>-0.31067961165048541</v>
      </c>
      <c r="G523" s="143">
        <v>268</v>
      </c>
      <c r="H523" s="144">
        <f t="shared" si="74"/>
        <v>0.88732394366197176</v>
      </c>
      <c r="I523" s="143">
        <v>411</v>
      </c>
      <c r="J523" s="144">
        <f t="shared" si="74"/>
        <v>0.53358208955223874</v>
      </c>
      <c r="K523" s="143">
        <v>371</v>
      </c>
      <c r="L523" s="144">
        <f t="shared" si="75"/>
        <v>-9.7323600973236002E-2</v>
      </c>
      <c r="M523" s="144">
        <f t="shared" ref="M523:M528" si="76">IFERROR(K523/C523-1,"-")</f>
        <v>0.80097087378640786</v>
      </c>
    </row>
    <row r="524" spans="2:14" x14ac:dyDescent="0.25">
      <c r="B524" s="142" t="s">
        <v>146</v>
      </c>
      <c r="C524" s="143">
        <v>367</v>
      </c>
      <c r="D524" s="144">
        <v>0.21122112211221111</v>
      </c>
      <c r="E524" s="143">
        <v>0</v>
      </c>
      <c r="F524" s="144">
        <f t="shared" si="74"/>
        <v>-1</v>
      </c>
      <c r="G524" s="143">
        <v>790</v>
      </c>
      <c r="H524" s="144" t="str">
        <f t="shared" si="74"/>
        <v>-</v>
      </c>
      <c r="I524" s="143">
        <v>673</v>
      </c>
      <c r="J524" s="144">
        <f t="shared" si="74"/>
        <v>-0.14810126582278482</v>
      </c>
      <c r="K524" s="143">
        <v>578</v>
      </c>
      <c r="L524" s="144">
        <f t="shared" si="75"/>
        <v>-0.14115898959881135</v>
      </c>
      <c r="M524" s="144">
        <f t="shared" si="76"/>
        <v>0.57493188010899177</v>
      </c>
    </row>
    <row r="525" spans="2:14" x14ac:dyDescent="0.25">
      <c r="B525" s="142" t="s">
        <v>148</v>
      </c>
      <c r="C525" s="143">
        <v>165</v>
      </c>
      <c r="D525" s="144">
        <v>-0.11764705882352944</v>
      </c>
      <c r="E525" s="143">
        <v>0</v>
      </c>
      <c r="F525" s="144">
        <f t="shared" si="74"/>
        <v>-1</v>
      </c>
      <c r="G525" s="143">
        <v>418</v>
      </c>
      <c r="H525" s="144" t="str">
        <f t="shared" si="74"/>
        <v>-</v>
      </c>
      <c r="I525" s="143">
        <v>247</v>
      </c>
      <c r="J525" s="144">
        <f t="shared" si="74"/>
        <v>-0.40909090909090906</v>
      </c>
      <c r="K525" s="143">
        <v>379</v>
      </c>
      <c r="L525" s="144">
        <f t="shared" si="75"/>
        <v>0.53441295546558698</v>
      </c>
      <c r="M525" s="144">
        <f t="shared" si="76"/>
        <v>1.2969696969696969</v>
      </c>
    </row>
    <row r="526" spans="2:14" x14ac:dyDescent="0.25">
      <c r="B526" s="142" t="s">
        <v>150</v>
      </c>
      <c r="C526" s="143">
        <v>95</v>
      </c>
      <c r="D526" s="144">
        <v>-0.20168067226890751</v>
      </c>
      <c r="E526" s="143">
        <v>0</v>
      </c>
      <c r="F526" s="144">
        <f t="shared" si="74"/>
        <v>-1</v>
      </c>
      <c r="G526" s="143">
        <v>199</v>
      </c>
      <c r="H526" s="144" t="str">
        <f t="shared" si="74"/>
        <v>-</v>
      </c>
      <c r="I526" s="143">
        <v>216</v>
      </c>
      <c r="J526" s="144">
        <f t="shared" si="74"/>
        <v>8.5427135678391997E-2</v>
      </c>
      <c r="K526" s="143">
        <v>232</v>
      </c>
      <c r="L526" s="144">
        <f t="shared" si="75"/>
        <v>7.4074074074074181E-2</v>
      </c>
      <c r="M526" s="144">
        <f t="shared" si="76"/>
        <v>1.4421052631578948</v>
      </c>
    </row>
    <row r="527" spans="2:14" x14ac:dyDescent="0.25">
      <c r="B527" s="142" t="s">
        <v>152</v>
      </c>
      <c r="C527" s="143">
        <v>145</v>
      </c>
      <c r="D527" s="144">
        <v>-0.24870466321243523</v>
      </c>
      <c r="E527" s="143">
        <v>71</v>
      </c>
      <c r="F527" s="144">
        <f t="shared" si="74"/>
        <v>-0.51034482758620692</v>
      </c>
      <c r="G527" s="143">
        <v>218</v>
      </c>
      <c r="H527" s="144">
        <f t="shared" si="74"/>
        <v>2.0704225352112675</v>
      </c>
      <c r="I527" s="143">
        <v>233</v>
      </c>
      <c r="J527" s="144">
        <f t="shared" si="74"/>
        <v>6.8807339449541205E-2</v>
      </c>
      <c r="K527" s="143">
        <v>234</v>
      </c>
      <c r="L527" s="144">
        <f t="shared" si="75"/>
        <v>4.2918454935623185E-3</v>
      </c>
      <c r="M527" s="144">
        <f t="shared" si="76"/>
        <v>0.61379310344827576</v>
      </c>
    </row>
    <row r="528" spans="2:14" x14ac:dyDescent="0.25">
      <c r="B528" s="142" t="s">
        <v>154</v>
      </c>
      <c r="C528" s="143">
        <v>264</v>
      </c>
      <c r="D528" s="144">
        <v>-2.5830258302583009E-2</v>
      </c>
      <c r="E528" s="143">
        <v>122</v>
      </c>
      <c r="F528" s="144">
        <f t="shared" si="74"/>
        <v>-0.53787878787878785</v>
      </c>
      <c r="G528" s="143">
        <v>340</v>
      </c>
      <c r="H528" s="144">
        <f t="shared" si="74"/>
        <v>1.7868852459016393</v>
      </c>
      <c r="I528" s="143">
        <v>428</v>
      </c>
      <c r="J528" s="144">
        <f t="shared" si="74"/>
        <v>0.25882352941176467</v>
      </c>
      <c r="K528" s="143">
        <v>400</v>
      </c>
      <c r="L528" s="144">
        <f t="shared" si="75"/>
        <v>-6.5420560747663559E-2</v>
      </c>
      <c r="M528" s="144">
        <f t="shared" si="76"/>
        <v>0.51515151515151514</v>
      </c>
    </row>
    <row r="529" spans="2:14" x14ac:dyDescent="0.25">
      <c r="B529" s="142" t="s">
        <v>156</v>
      </c>
      <c r="C529" s="143">
        <v>204</v>
      </c>
      <c r="D529" s="144">
        <v>3.5532994923857864E-2</v>
      </c>
      <c r="E529" s="143">
        <v>83</v>
      </c>
      <c r="F529" s="144">
        <f t="shared" si="74"/>
        <v>-0.59313725490196079</v>
      </c>
      <c r="G529" s="143">
        <v>236</v>
      </c>
      <c r="H529" s="144">
        <f t="shared" si="74"/>
        <v>1.8433734939759034</v>
      </c>
      <c r="I529" s="143">
        <v>363</v>
      </c>
      <c r="J529" s="144">
        <f t="shared" si="74"/>
        <v>0.53813559322033888</v>
      </c>
      <c r="K529" s="143"/>
      <c r="L529" s="144"/>
      <c r="M529" s="144"/>
    </row>
    <row r="530" spans="2:14" x14ac:dyDescent="0.25">
      <c r="B530" s="142" t="s">
        <v>158</v>
      </c>
      <c r="C530" s="143">
        <v>235</v>
      </c>
      <c r="D530" s="144">
        <v>-8.203125E-2</v>
      </c>
      <c r="E530" s="143">
        <v>146</v>
      </c>
      <c r="F530" s="144">
        <f t="shared" si="74"/>
        <v>-0.37872340425531914</v>
      </c>
      <c r="G530" s="143">
        <v>463</v>
      </c>
      <c r="H530" s="144">
        <f t="shared" si="74"/>
        <v>2.1712328767123288</v>
      </c>
      <c r="I530" s="143">
        <v>416</v>
      </c>
      <c r="J530" s="144">
        <f t="shared" si="74"/>
        <v>-0.10151187904967607</v>
      </c>
      <c r="K530" s="143"/>
      <c r="L530" s="144"/>
      <c r="M530" s="144"/>
    </row>
    <row r="531" spans="2:14" x14ac:dyDescent="0.25">
      <c r="B531" s="142" t="s">
        <v>160</v>
      </c>
      <c r="C531" s="143">
        <v>224</v>
      </c>
      <c r="D531" s="144">
        <v>-0.14828897338403046</v>
      </c>
      <c r="E531" s="143">
        <v>184</v>
      </c>
      <c r="F531" s="144">
        <f t="shared" si="74"/>
        <v>-0.1785714285714286</v>
      </c>
      <c r="G531" s="143">
        <v>435</v>
      </c>
      <c r="H531" s="144">
        <f t="shared" si="74"/>
        <v>1.3641304347826089</v>
      </c>
      <c r="I531" s="143">
        <v>344</v>
      </c>
      <c r="J531" s="144">
        <f t="shared" si="74"/>
        <v>-0.20919540229885059</v>
      </c>
      <c r="K531" s="143"/>
      <c r="L531" s="144"/>
      <c r="M531" s="144"/>
    </row>
    <row r="532" spans="2:14" x14ac:dyDescent="0.25">
      <c r="B532" s="142" t="s">
        <v>162</v>
      </c>
      <c r="C532" s="143">
        <v>411</v>
      </c>
      <c r="D532" s="144">
        <v>0.15774647887323945</v>
      </c>
      <c r="E532" s="143">
        <v>342</v>
      </c>
      <c r="F532" s="144">
        <f t="shared" si="74"/>
        <v>-0.16788321167883213</v>
      </c>
      <c r="G532" s="143">
        <v>612</v>
      </c>
      <c r="H532" s="144">
        <f t="shared" si="74"/>
        <v>0.78947368421052633</v>
      </c>
      <c r="I532" s="143">
        <v>594</v>
      </c>
      <c r="J532" s="144">
        <f t="shared" si="74"/>
        <v>-2.9411764705882359E-2</v>
      </c>
      <c r="K532" s="143"/>
      <c r="L532" s="144"/>
      <c r="M532" s="144"/>
    </row>
    <row r="533" spans="2:14" ht="15.75" x14ac:dyDescent="0.25">
      <c r="B533" s="145" t="s">
        <v>122</v>
      </c>
      <c r="C533" s="146">
        <v>2802</v>
      </c>
      <c r="D533" s="147">
        <v>-6.2876254180602054E-2</v>
      </c>
      <c r="E533" s="146">
        <v>1721</v>
      </c>
      <c r="F533" s="147">
        <f t="shared" si="74"/>
        <v>-0.38579586009992861</v>
      </c>
      <c r="G533" s="146">
        <v>4449</v>
      </c>
      <c r="H533" s="147">
        <f t="shared" si="74"/>
        <v>1.5851249273678096</v>
      </c>
      <c r="I533" s="146">
        <v>4975</v>
      </c>
      <c r="J533" s="147">
        <f t="shared" si="74"/>
        <v>0.11822881546414932</v>
      </c>
      <c r="K533" s="146">
        <v>3193</v>
      </c>
      <c r="L533" s="147">
        <v>-1.9950890116635978E-2</v>
      </c>
      <c r="M533" s="147">
        <v>0.84780092592592582</v>
      </c>
    </row>
    <row r="534" spans="2:14" ht="6" customHeight="1" x14ac:dyDescent="0.25"/>
    <row r="535" spans="2:14" x14ac:dyDescent="0.25">
      <c r="B535" s="49" t="s">
        <v>108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1"/>
      <c r="E536" s="121"/>
      <c r="G536" s="121"/>
      <c r="I536" s="121"/>
      <c r="K536" s="121"/>
    </row>
    <row r="539" spans="2:14" ht="48.75" customHeight="1" thickBot="1" x14ac:dyDescent="0.3">
      <c r="B539" s="322" t="s">
        <v>235</v>
      </c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1" t="s">
        <v>214</v>
      </c>
    </row>
    <row r="540" spans="2:14" ht="10.5" customHeight="1" thickBot="1" x14ac:dyDescent="0.3">
      <c r="B540" s="135"/>
      <c r="C540" s="136"/>
      <c r="D540" s="135"/>
      <c r="E540" s="135"/>
      <c r="F540" s="135"/>
      <c r="G540" s="135"/>
      <c r="H540" s="135"/>
      <c r="I540" s="135"/>
      <c r="J540" s="135"/>
      <c r="K540" s="4"/>
      <c r="L540" s="4"/>
      <c r="N540" s="1" t="s">
        <v>215</v>
      </c>
    </row>
    <row r="541" spans="2:14" ht="22.5" thickTop="1" thickBot="1" x14ac:dyDescent="0.3">
      <c r="B541" s="150" t="str">
        <f>C541</f>
        <v>Lituania</v>
      </c>
      <c r="C541" s="332" t="s">
        <v>236</v>
      </c>
      <c r="D541" s="333"/>
      <c r="E541" s="333"/>
      <c r="F541" s="333"/>
      <c r="G541" s="333"/>
      <c r="H541" s="333"/>
      <c r="I541" s="333"/>
      <c r="J541" s="333"/>
      <c r="K541" s="333"/>
      <c r="L541" s="333"/>
      <c r="M541" s="334"/>
    </row>
    <row r="542" spans="2:14" ht="22.5" thickTop="1" thickBot="1" x14ac:dyDescent="0.3">
      <c r="B542" s="13"/>
      <c r="C542" s="335">
        <f>2019</f>
        <v>2019</v>
      </c>
      <c r="D542" s="336"/>
      <c r="E542" s="337">
        <v>2020</v>
      </c>
      <c r="F542" s="336"/>
      <c r="G542" s="337">
        <v>2021</v>
      </c>
      <c r="H542" s="336"/>
      <c r="I542" s="337">
        <v>2022</v>
      </c>
      <c r="J542" s="336"/>
      <c r="K542" s="337">
        <v>2023</v>
      </c>
      <c r="L542" s="338"/>
      <c r="M542" s="339"/>
    </row>
    <row r="543" spans="2:14" ht="16.5" thickTop="1" thickBot="1" x14ac:dyDescent="0.3">
      <c r="B543" s="16"/>
      <c r="C543" s="138" t="s">
        <v>136</v>
      </c>
      <c r="D543" s="139" t="str">
        <f>CONCATENATE("var ",RIGHT(2019,2),"/",RIGHT(2018,2))</f>
        <v>var 19/18</v>
      </c>
      <c r="E543" s="140" t="s">
        <v>136</v>
      </c>
      <c r="F543" s="139" t="str">
        <f>CONCATENATE("var ",RIGHT(E542,2),"/",RIGHT(E542-1,2))</f>
        <v>var 20/19</v>
      </c>
      <c r="G543" s="140" t="s">
        <v>136</v>
      </c>
      <c r="H543" s="139" t="str">
        <f>CONCATENATE("var ",RIGHT(G542,2),"/",RIGHT(G542-1,2))</f>
        <v>var 21/20</v>
      </c>
      <c r="I543" s="140" t="s">
        <v>136</v>
      </c>
      <c r="J543" s="139" t="str">
        <f>CONCATENATE("var ",RIGHT(I542,2),"/",RIGHT(I542-1,2))</f>
        <v>var 22/21</v>
      </c>
      <c r="K543" s="140" t="s">
        <v>136</v>
      </c>
      <c r="L543" s="139" t="str">
        <f>CONCATENATE("var ",RIGHT(K542,2),"/",RIGHT(K542-1,2))</f>
        <v>var 23/22</v>
      </c>
      <c r="M543" s="139" t="str">
        <f>CONCATENATE("var ",RIGHT(K542,2),"/",RIGHT(2019,2))</f>
        <v>var 23/19</v>
      </c>
    </row>
    <row r="544" spans="2:14" x14ac:dyDescent="0.25">
      <c r="B544" s="142" t="s">
        <v>140</v>
      </c>
      <c r="C544" s="143">
        <v>1009</v>
      </c>
      <c r="D544" s="144">
        <v>-4.3601895734597163E-2</v>
      </c>
      <c r="E544" s="143">
        <v>1169</v>
      </c>
      <c r="F544" s="144">
        <f t="shared" ref="F544:J556" si="77">IFERROR(E544/C544-1,"-")</f>
        <v>0.15857284440039643</v>
      </c>
      <c r="G544" s="143">
        <v>664</v>
      </c>
      <c r="H544" s="144">
        <f t="shared" si="77"/>
        <v>-0.43199315654405479</v>
      </c>
      <c r="I544" s="143">
        <v>2347</v>
      </c>
      <c r="J544" s="144">
        <f t="shared" si="77"/>
        <v>2.5346385542168677</v>
      </c>
      <c r="K544" s="143">
        <v>2983</v>
      </c>
      <c r="L544" s="144">
        <f t="shared" ref="L544:L550" si="78">IFERROR(K544/I544-1,"-")</f>
        <v>0.2709842351938645</v>
      </c>
      <c r="M544" s="144">
        <f>K544/C544-1</f>
        <v>1.956392467789891</v>
      </c>
    </row>
    <row r="545" spans="2:13" x14ac:dyDescent="0.25">
      <c r="B545" s="142" t="s">
        <v>142</v>
      </c>
      <c r="C545" s="143">
        <v>967</v>
      </c>
      <c r="D545" s="144">
        <v>0.16086434573829522</v>
      </c>
      <c r="E545" s="143">
        <v>1117</v>
      </c>
      <c r="F545" s="144">
        <f t="shared" si="77"/>
        <v>0.15511892450879006</v>
      </c>
      <c r="G545" s="143">
        <v>1808</v>
      </c>
      <c r="H545" s="144">
        <f t="shared" si="77"/>
        <v>0.61862130707251572</v>
      </c>
      <c r="I545" s="143">
        <v>2812</v>
      </c>
      <c r="J545" s="144">
        <f t="shared" si="77"/>
        <v>0.55530973451327426</v>
      </c>
      <c r="K545" s="143">
        <v>3202</v>
      </c>
      <c r="L545" s="144">
        <f t="shared" si="78"/>
        <v>0.13869132290184916</v>
      </c>
      <c r="M545" s="144">
        <f>IFERROR(K545/C545-1,"-")</f>
        <v>2.311271975180972</v>
      </c>
    </row>
    <row r="546" spans="2:13" x14ac:dyDescent="0.25">
      <c r="B546" s="142" t="s">
        <v>144</v>
      </c>
      <c r="C546" s="143">
        <v>833</v>
      </c>
      <c r="D546" s="144">
        <v>-0.24683544303797467</v>
      </c>
      <c r="E546" s="143">
        <v>453</v>
      </c>
      <c r="F546" s="144">
        <f t="shared" si="77"/>
        <v>-0.45618247298919568</v>
      </c>
      <c r="G546" s="143">
        <v>1500</v>
      </c>
      <c r="H546" s="144">
        <f t="shared" si="77"/>
        <v>2.3112582781456954</v>
      </c>
      <c r="I546" s="143">
        <v>2942</v>
      </c>
      <c r="J546" s="144">
        <f t="shared" si="77"/>
        <v>0.96133333333333337</v>
      </c>
      <c r="K546" s="143">
        <v>2731</v>
      </c>
      <c r="L546" s="144">
        <f t="shared" si="78"/>
        <v>-7.1719918422841644E-2</v>
      </c>
      <c r="M546" s="144">
        <f t="shared" ref="M546:M550" si="79">IFERROR(K546/C546-1,"-")</f>
        <v>2.2785114045618249</v>
      </c>
    </row>
    <row r="547" spans="2:13" x14ac:dyDescent="0.25">
      <c r="B547" s="142" t="s">
        <v>146</v>
      </c>
      <c r="C547" s="143">
        <v>799</v>
      </c>
      <c r="D547" s="144">
        <v>-0.40328603435399557</v>
      </c>
      <c r="E547" s="143">
        <v>0</v>
      </c>
      <c r="F547" s="144">
        <f t="shared" si="77"/>
        <v>-1</v>
      </c>
      <c r="G547" s="143">
        <v>1189</v>
      </c>
      <c r="H547" s="144" t="str">
        <f t="shared" si="77"/>
        <v>-</v>
      </c>
      <c r="I547" s="143">
        <v>2602</v>
      </c>
      <c r="J547" s="144">
        <f t="shared" si="77"/>
        <v>1.1883936080740116</v>
      </c>
      <c r="K547" s="143">
        <v>2340</v>
      </c>
      <c r="L547" s="144">
        <f t="shared" si="78"/>
        <v>-0.10069177555726361</v>
      </c>
      <c r="M547" s="144">
        <f t="shared" si="79"/>
        <v>1.9286608260325409</v>
      </c>
    </row>
    <row r="548" spans="2:13" x14ac:dyDescent="0.25">
      <c r="B548" s="142" t="s">
        <v>148</v>
      </c>
      <c r="C548" s="143">
        <v>729</v>
      </c>
      <c r="D548" s="144">
        <v>2.6760563380281654E-2</v>
      </c>
      <c r="E548" s="143">
        <v>6</v>
      </c>
      <c r="F548" s="144">
        <f t="shared" si="77"/>
        <v>-0.99176954732510292</v>
      </c>
      <c r="G548" s="143">
        <v>573</v>
      </c>
      <c r="H548" s="144">
        <f t="shared" si="77"/>
        <v>94.5</v>
      </c>
      <c r="I548" s="143">
        <v>1393</v>
      </c>
      <c r="J548" s="144">
        <f t="shared" si="77"/>
        <v>1.4310645724258291</v>
      </c>
      <c r="K548" s="143">
        <v>1069</v>
      </c>
      <c r="L548" s="144">
        <f t="shared" si="78"/>
        <v>-0.23259152907394109</v>
      </c>
      <c r="M548" s="144">
        <f t="shared" si="79"/>
        <v>0.46639231824417005</v>
      </c>
    </row>
    <row r="549" spans="2:13" x14ac:dyDescent="0.25">
      <c r="B549" s="142" t="s">
        <v>150</v>
      </c>
      <c r="C549" s="143">
        <v>414</v>
      </c>
      <c r="D549" s="144">
        <v>-7.194244604316502E-3</v>
      </c>
      <c r="E549" s="143">
        <v>2</v>
      </c>
      <c r="F549" s="144">
        <f t="shared" si="77"/>
        <v>-0.99516908212560384</v>
      </c>
      <c r="G549" s="143">
        <v>279</v>
      </c>
      <c r="H549" s="144">
        <f t="shared" si="77"/>
        <v>138.5</v>
      </c>
      <c r="I549" s="143">
        <v>699</v>
      </c>
      <c r="J549" s="144">
        <f t="shared" si="77"/>
        <v>1.5053763440860215</v>
      </c>
      <c r="K549" s="143">
        <v>747</v>
      </c>
      <c r="L549" s="144">
        <f t="shared" si="78"/>
        <v>6.8669527896995763E-2</v>
      </c>
      <c r="M549" s="144">
        <f t="shared" si="79"/>
        <v>0.80434782608695654</v>
      </c>
    </row>
    <row r="550" spans="2:13" x14ac:dyDescent="0.25">
      <c r="B550" s="142" t="s">
        <v>152</v>
      </c>
      <c r="C550" s="143">
        <v>636</v>
      </c>
      <c r="D550" s="144">
        <v>0.81196581196581197</v>
      </c>
      <c r="E550" s="143">
        <v>80</v>
      </c>
      <c r="F550" s="144">
        <f t="shared" si="77"/>
        <v>-0.87421383647798745</v>
      </c>
      <c r="G550" s="143">
        <v>450</v>
      </c>
      <c r="H550" s="144">
        <f t="shared" si="77"/>
        <v>4.625</v>
      </c>
      <c r="I550" s="143">
        <v>618</v>
      </c>
      <c r="J550" s="144">
        <f t="shared" si="77"/>
        <v>0.37333333333333329</v>
      </c>
      <c r="K550" s="143">
        <v>595</v>
      </c>
      <c r="L550" s="144">
        <f t="shared" si="78"/>
        <v>-3.7216828478964348E-2</v>
      </c>
      <c r="M550" s="144">
        <f t="shared" si="79"/>
        <v>-6.4465408805031488E-2</v>
      </c>
    </row>
    <row r="551" spans="2:13" x14ac:dyDescent="0.25">
      <c r="B551" s="142" t="s">
        <v>154</v>
      </c>
      <c r="C551" s="143">
        <v>747</v>
      </c>
      <c r="D551" s="144">
        <v>0.98670212765957444</v>
      </c>
      <c r="E551" s="143">
        <v>86</v>
      </c>
      <c r="F551" s="144">
        <f t="shared" si="77"/>
        <v>-0.88487282463186079</v>
      </c>
      <c r="G551" s="143">
        <v>336</v>
      </c>
      <c r="H551" s="144">
        <f t="shared" si="77"/>
        <v>2.9069767441860463</v>
      </c>
      <c r="I551" s="143">
        <v>494</v>
      </c>
      <c r="J551" s="144">
        <f t="shared" si="77"/>
        <v>0.47023809523809534</v>
      </c>
      <c r="K551" s="143">
        <v>472</v>
      </c>
      <c r="L551" s="144">
        <f>IFERROR(K551/I551-1,"-")</f>
        <v>-4.4534412955465563E-2</v>
      </c>
      <c r="M551" s="144">
        <f>IFERROR(K551/C551-1,"-")</f>
        <v>-0.36813922356091033</v>
      </c>
    </row>
    <row r="552" spans="2:13" x14ac:dyDescent="0.25">
      <c r="B552" s="142" t="s">
        <v>156</v>
      </c>
      <c r="C552" s="143">
        <v>572</v>
      </c>
      <c r="D552" s="144">
        <v>0.62962962962962954</v>
      </c>
      <c r="E552" s="143">
        <v>62</v>
      </c>
      <c r="F552" s="144">
        <f t="shared" si="77"/>
        <v>-0.89160839160839167</v>
      </c>
      <c r="G552" s="143">
        <v>435</v>
      </c>
      <c r="H552" s="144">
        <f t="shared" si="77"/>
        <v>6.0161290322580649</v>
      </c>
      <c r="I552" s="143">
        <v>673</v>
      </c>
      <c r="J552" s="144">
        <f t="shared" si="77"/>
        <v>0.5471264367816091</v>
      </c>
      <c r="K552" s="143"/>
      <c r="L552" s="144"/>
      <c r="M552" s="144"/>
    </row>
    <row r="553" spans="2:13" x14ac:dyDescent="0.25">
      <c r="B553" s="142" t="s">
        <v>158</v>
      </c>
      <c r="C553" s="143">
        <v>1175</v>
      </c>
      <c r="D553" s="144">
        <v>0.18686868686868685</v>
      </c>
      <c r="E553" s="143">
        <v>158</v>
      </c>
      <c r="F553" s="144">
        <f t="shared" si="77"/>
        <v>-0.86553191489361703</v>
      </c>
      <c r="G553" s="143">
        <v>1362</v>
      </c>
      <c r="H553" s="144">
        <f t="shared" si="77"/>
        <v>7.6202531645569618</v>
      </c>
      <c r="I553" s="143">
        <v>2067</v>
      </c>
      <c r="J553" s="144">
        <f t="shared" si="77"/>
        <v>0.51762114537444925</v>
      </c>
      <c r="K553" s="143"/>
      <c r="L553" s="144"/>
      <c r="M553" s="144"/>
    </row>
    <row r="554" spans="2:13" x14ac:dyDescent="0.25">
      <c r="B554" s="142" t="s">
        <v>160</v>
      </c>
      <c r="C554" s="143">
        <v>1297</v>
      </c>
      <c r="D554" s="144">
        <v>2.0456333595594067E-2</v>
      </c>
      <c r="E554" s="143">
        <v>217</v>
      </c>
      <c r="F554" s="144">
        <f t="shared" si="77"/>
        <v>-0.83269082498072478</v>
      </c>
      <c r="G554" s="143">
        <v>1984</v>
      </c>
      <c r="H554" s="144">
        <f t="shared" si="77"/>
        <v>8.1428571428571423</v>
      </c>
      <c r="I554" s="143">
        <v>2070</v>
      </c>
      <c r="J554" s="144">
        <f t="shared" si="77"/>
        <v>4.3346774193548487E-2</v>
      </c>
      <c r="K554" s="143"/>
      <c r="L554" s="144"/>
      <c r="M554" s="144"/>
    </row>
    <row r="555" spans="2:13" x14ac:dyDescent="0.25">
      <c r="B555" s="142" t="s">
        <v>162</v>
      </c>
      <c r="C555" s="143">
        <v>1298</v>
      </c>
      <c r="D555" s="144">
        <v>1.9638648860958341E-2</v>
      </c>
      <c r="E555" s="143">
        <v>813</v>
      </c>
      <c r="F555" s="144">
        <f t="shared" si="77"/>
        <v>-0.37365177195685673</v>
      </c>
      <c r="G555" s="143">
        <v>1993</v>
      </c>
      <c r="H555" s="144">
        <f t="shared" si="77"/>
        <v>1.4514145141451413</v>
      </c>
      <c r="I555" s="143">
        <v>2380</v>
      </c>
      <c r="J555" s="144">
        <f t="shared" si="77"/>
        <v>0.19417962870045158</v>
      </c>
      <c r="K555" s="143"/>
      <c r="L555" s="144"/>
      <c r="M555" s="144"/>
    </row>
    <row r="556" spans="2:13" ht="15.75" x14ac:dyDescent="0.25">
      <c r="B556" s="145" t="s">
        <v>122</v>
      </c>
      <c r="C556" s="146">
        <v>10476</v>
      </c>
      <c r="D556" s="147">
        <v>4.0111199364575079E-2</v>
      </c>
      <c r="E556" s="146">
        <v>4167</v>
      </c>
      <c r="F556" s="147">
        <f t="shared" si="77"/>
        <v>-0.6022336769759451</v>
      </c>
      <c r="G556" s="146">
        <v>12573</v>
      </c>
      <c r="H556" s="147">
        <f t="shared" si="77"/>
        <v>2.0172786177105833</v>
      </c>
      <c r="I556" s="146">
        <v>21097</v>
      </c>
      <c r="J556" s="147">
        <f t="shared" si="77"/>
        <v>0.67796070945677256</v>
      </c>
      <c r="K556" s="146">
        <v>14139</v>
      </c>
      <c r="L556" s="147">
        <v>1.6682246350758545E-2</v>
      </c>
      <c r="M556" s="147">
        <v>1.3050211933485492</v>
      </c>
    </row>
    <row r="557" spans="2:13" ht="6" customHeight="1" x14ac:dyDescent="0.25"/>
    <row r="558" spans="2:13" x14ac:dyDescent="0.25">
      <c r="B558" s="49" t="s">
        <v>108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1"/>
      <c r="E559" s="121"/>
      <c r="G559" s="121"/>
      <c r="I559" s="121"/>
      <c r="K559" s="121"/>
    </row>
    <row r="562" spans="2:14" ht="48.75" customHeight="1" thickBot="1" x14ac:dyDescent="0.3">
      <c r="B562" s="322" t="s">
        <v>237</v>
      </c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1" t="s">
        <v>214</v>
      </c>
    </row>
    <row r="563" spans="2:14" ht="10.5" customHeight="1" thickBot="1" x14ac:dyDescent="0.3">
      <c r="B563" s="135"/>
      <c r="C563" s="136"/>
      <c r="D563" s="135"/>
      <c r="E563" s="135"/>
      <c r="F563" s="135"/>
      <c r="G563" s="135"/>
      <c r="H563" s="135"/>
      <c r="I563" s="135"/>
      <c r="J563" s="135"/>
      <c r="K563" s="4"/>
      <c r="L563" s="4"/>
      <c r="N563" s="1" t="s">
        <v>215</v>
      </c>
    </row>
    <row r="564" spans="2:14" ht="22.5" thickTop="1" thickBot="1" x14ac:dyDescent="0.3">
      <c r="B564" s="150" t="str">
        <f>C564</f>
        <v>Hungría</v>
      </c>
      <c r="C564" s="332" t="s">
        <v>238</v>
      </c>
      <c r="D564" s="333"/>
      <c r="E564" s="333"/>
      <c r="F564" s="333"/>
      <c r="G564" s="333"/>
      <c r="H564" s="333"/>
      <c r="I564" s="333"/>
      <c r="J564" s="333"/>
      <c r="K564" s="333"/>
      <c r="L564" s="333"/>
      <c r="M564" s="334"/>
    </row>
    <row r="565" spans="2:14" ht="22.5" thickTop="1" thickBot="1" x14ac:dyDescent="0.3">
      <c r="B565" s="13"/>
      <c r="C565" s="335">
        <f>2019</f>
        <v>2019</v>
      </c>
      <c r="D565" s="336"/>
      <c r="E565" s="337">
        <v>2020</v>
      </c>
      <c r="F565" s="336"/>
      <c r="G565" s="337">
        <v>2021</v>
      </c>
      <c r="H565" s="336"/>
      <c r="I565" s="337">
        <v>2022</v>
      </c>
      <c r="J565" s="336"/>
      <c r="K565" s="337">
        <v>2023</v>
      </c>
      <c r="L565" s="338"/>
      <c r="M565" s="339"/>
    </row>
    <row r="566" spans="2:14" ht="16.5" thickTop="1" thickBot="1" x14ac:dyDescent="0.3">
      <c r="B566" s="16"/>
      <c r="C566" s="138" t="s">
        <v>136</v>
      </c>
      <c r="D566" s="139" t="str">
        <f>CONCATENATE("var ",RIGHT(2019,2),"/",RIGHT(2018,2))</f>
        <v>var 19/18</v>
      </c>
      <c r="E566" s="140" t="s">
        <v>136</v>
      </c>
      <c r="F566" s="139" t="str">
        <f>CONCATENATE("var ",RIGHT(E565,2),"/",RIGHT(E565-1,2))</f>
        <v>var 20/19</v>
      </c>
      <c r="G566" s="140" t="s">
        <v>136</v>
      </c>
      <c r="H566" s="139" t="str">
        <f>CONCATENATE("var ",RIGHT(G565,2),"/",RIGHT(G565-1,2))</f>
        <v>var 21/20</v>
      </c>
      <c r="I566" s="140" t="s">
        <v>136</v>
      </c>
      <c r="J566" s="139" t="str">
        <f>CONCATENATE("var ",RIGHT(I565,2),"/",RIGHT(I565-1,2))</f>
        <v>var 22/21</v>
      </c>
      <c r="K566" s="140" t="s">
        <v>136</v>
      </c>
      <c r="L566" s="139" t="str">
        <f>CONCATENATE("var ",RIGHT(K565,2),"/",RIGHT(K565-1,2))</f>
        <v>var 23/22</v>
      </c>
      <c r="M566" s="139" t="str">
        <f>CONCATENATE("var ",RIGHT(K565,2),"/",RIGHT(2019,2))</f>
        <v>var 23/19</v>
      </c>
    </row>
    <row r="567" spans="2:14" x14ac:dyDescent="0.25">
      <c r="B567" s="142" t="s">
        <v>140</v>
      </c>
      <c r="C567" s="143">
        <v>825</v>
      </c>
      <c r="D567" s="144">
        <v>0.24810892586989408</v>
      </c>
      <c r="E567" s="143">
        <v>1231</v>
      </c>
      <c r="F567" s="144">
        <f t="shared" ref="F567:J579" si="80">IFERROR(E567/C567-1,"-")</f>
        <v>0.49212121212121218</v>
      </c>
      <c r="G567" s="143">
        <v>189</v>
      </c>
      <c r="H567" s="144">
        <f t="shared" si="80"/>
        <v>-0.84646628757108044</v>
      </c>
      <c r="I567" s="143">
        <v>1124</v>
      </c>
      <c r="J567" s="144">
        <f t="shared" si="80"/>
        <v>4.947089947089947</v>
      </c>
      <c r="K567" s="143">
        <v>1688</v>
      </c>
      <c r="L567" s="144">
        <f t="shared" ref="L567:L574" si="81">IFERROR(K567/I567-1,"-")</f>
        <v>0.50177935943060503</v>
      </c>
      <c r="M567" s="144">
        <f>K567/C567-1</f>
        <v>1.0460606060606059</v>
      </c>
    </row>
    <row r="568" spans="2:14" x14ac:dyDescent="0.25">
      <c r="B568" s="142" t="s">
        <v>142</v>
      </c>
      <c r="C568" s="143">
        <v>718</v>
      </c>
      <c r="D568" s="144">
        <v>5.7437407952871888E-2</v>
      </c>
      <c r="E568" s="143">
        <v>753</v>
      </c>
      <c r="F568" s="144">
        <f t="shared" si="80"/>
        <v>4.8746518105849512E-2</v>
      </c>
      <c r="G568" s="143">
        <v>160</v>
      </c>
      <c r="H568" s="144">
        <f t="shared" si="80"/>
        <v>-0.78751660026560422</v>
      </c>
      <c r="I568" s="143">
        <v>1077</v>
      </c>
      <c r="J568" s="144">
        <f t="shared" si="80"/>
        <v>5.7312500000000002</v>
      </c>
      <c r="K568" s="143">
        <v>1238</v>
      </c>
      <c r="L568" s="144">
        <f t="shared" si="81"/>
        <v>0.14948932219127209</v>
      </c>
      <c r="M568" s="144">
        <f>IFERROR(K568/C568-1,"-")</f>
        <v>0.72423398328690802</v>
      </c>
    </row>
    <row r="569" spans="2:14" x14ac:dyDescent="0.25">
      <c r="B569" s="142" t="s">
        <v>144</v>
      </c>
      <c r="C569" s="143">
        <v>829</v>
      </c>
      <c r="D569" s="144">
        <v>3.2378580323785711E-2</v>
      </c>
      <c r="E569" s="143">
        <v>183</v>
      </c>
      <c r="F569" s="144">
        <f t="shared" si="80"/>
        <v>-0.7792521109770808</v>
      </c>
      <c r="G569" s="143">
        <v>253</v>
      </c>
      <c r="H569" s="144">
        <f t="shared" si="80"/>
        <v>0.38251366120218577</v>
      </c>
      <c r="I569" s="143">
        <v>1284</v>
      </c>
      <c r="J569" s="144">
        <f t="shared" si="80"/>
        <v>4.075098814229249</v>
      </c>
      <c r="K569" s="143">
        <v>1409</v>
      </c>
      <c r="L569" s="144">
        <f t="shared" si="81"/>
        <v>9.7352024922118474E-2</v>
      </c>
      <c r="M569" s="144">
        <f t="shared" ref="M569:M574" si="82">IFERROR(K569/C569-1,"-")</f>
        <v>0.69963811821471644</v>
      </c>
    </row>
    <row r="570" spans="2:14" x14ac:dyDescent="0.25">
      <c r="B570" s="142" t="s">
        <v>146</v>
      </c>
      <c r="C570" s="143">
        <v>622</v>
      </c>
      <c r="D570" s="144">
        <v>0.22200392927308443</v>
      </c>
      <c r="E570" s="143">
        <v>0</v>
      </c>
      <c r="F570" s="144">
        <f t="shared" si="80"/>
        <v>-1</v>
      </c>
      <c r="G570" s="143">
        <v>366</v>
      </c>
      <c r="H570" s="144" t="str">
        <f t="shared" si="80"/>
        <v>-</v>
      </c>
      <c r="I570" s="143">
        <v>1253</v>
      </c>
      <c r="J570" s="144">
        <f t="shared" si="80"/>
        <v>2.4234972677595628</v>
      </c>
      <c r="K570" s="143">
        <v>1445</v>
      </c>
      <c r="L570" s="144">
        <f t="shared" si="81"/>
        <v>0.15323224261771751</v>
      </c>
      <c r="M570" s="144">
        <f t="shared" si="82"/>
        <v>1.3231511254019295</v>
      </c>
    </row>
    <row r="571" spans="2:14" x14ac:dyDescent="0.25">
      <c r="B571" s="142" t="s">
        <v>148</v>
      </c>
      <c r="C571" s="143">
        <v>629</v>
      </c>
      <c r="D571" s="144">
        <v>-0.20580808080808077</v>
      </c>
      <c r="E571" s="143">
        <v>54</v>
      </c>
      <c r="F571" s="144">
        <f t="shared" si="80"/>
        <v>-0.91414944356120831</v>
      </c>
      <c r="G571" s="143">
        <v>358</v>
      </c>
      <c r="H571" s="144">
        <f t="shared" si="80"/>
        <v>5.6296296296296298</v>
      </c>
      <c r="I571" s="143">
        <v>1163</v>
      </c>
      <c r="J571" s="144">
        <f t="shared" si="80"/>
        <v>2.2486033519553073</v>
      </c>
      <c r="K571" s="143">
        <v>1867</v>
      </c>
      <c r="L571" s="144">
        <f t="shared" si="81"/>
        <v>0.60533104041272567</v>
      </c>
      <c r="M571" s="144">
        <f t="shared" si="82"/>
        <v>1.9682034976152623</v>
      </c>
    </row>
    <row r="572" spans="2:14" x14ac:dyDescent="0.25">
      <c r="B572" s="142" t="s">
        <v>150</v>
      </c>
      <c r="C572" s="143">
        <v>1035</v>
      </c>
      <c r="D572" s="144">
        <v>0.16422947131608545</v>
      </c>
      <c r="E572" s="143">
        <v>7</v>
      </c>
      <c r="F572" s="144">
        <f t="shared" si="80"/>
        <v>-0.99323671497584543</v>
      </c>
      <c r="G572" s="143">
        <v>607</v>
      </c>
      <c r="H572" s="144">
        <f t="shared" si="80"/>
        <v>85.714285714285708</v>
      </c>
      <c r="I572" s="143">
        <v>1386</v>
      </c>
      <c r="J572" s="144">
        <f t="shared" si="80"/>
        <v>1.2833607907742999</v>
      </c>
      <c r="K572" s="143">
        <v>1746</v>
      </c>
      <c r="L572" s="144">
        <f t="shared" si="81"/>
        <v>0.25974025974025983</v>
      </c>
      <c r="M572" s="144">
        <f t="shared" si="82"/>
        <v>0.68695652173913047</v>
      </c>
    </row>
    <row r="573" spans="2:14" x14ac:dyDescent="0.25">
      <c r="B573" s="142" t="s">
        <v>152</v>
      </c>
      <c r="C573" s="143">
        <v>1192</v>
      </c>
      <c r="D573" s="144">
        <v>0.17786561264822143</v>
      </c>
      <c r="E573" s="143">
        <v>318</v>
      </c>
      <c r="F573" s="144">
        <f t="shared" si="80"/>
        <v>-0.73322147651006708</v>
      </c>
      <c r="G573" s="143">
        <v>1197</v>
      </c>
      <c r="H573" s="144">
        <f t="shared" si="80"/>
        <v>2.7641509433962264</v>
      </c>
      <c r="I573" s="143">
        <v>1445</v>
      </c>
      <c r="J573" s="144">
        <f t="shared" si="80"/>
        <v>0.2071846282372598</v>
      </c>
      <c r="K573" s="143">
        <v>1994</v>
      </c>
      <c r="L573" s="144">
        <f t="shared" si="81"/>
        <v>0.37993079584775091</v>
      </c>
      <c r="M573" s="144">
        <f t="shared" si="82"/>
        <v>0.67281879194630867</v>
      </c>
    </row>
    <row r="574" spans="2:14" x14ac:dyDescent="0.25">
      <c r="B574" s="142" t="s">
        <v>154</v>
      </c>
      <c r="C574" s="143">
        <v>925</v>
      </c>
      <c r="D574" s="144">
        <v>-1.5957446808510634E-2</v>
      </c>
      <c r="E574" s="143">
        <v>451</v>
      </c>
      <c r="F574" s="144">
        <f t="shared" si="80"/>
        <v>-0.51243243243243242</v>
      </c>
      <c r="G574" s="143">
        <v>932</v>
      </c>
      <c r="H574" s="144">
        <f t="shared" si="80"/>
        <v>1.0665188470066518</v>
      </c>
      <c r="I574" s="143">
        <v>1294</v>
      </c>
      <c r="J574" s="144">
        <f t="shared" si="80"/>
        <v>0.38841201716738194</v>
      </c>
      <c r="K574" s="143">
        <v>1406</v>
      </c>
      <c r="L574" s="144">
        <f t="shared" si="81"/>
        <v>8.6553323029366247E-2</v>
      </c>
      <c r="M574" s="144">
        <f t="shared" si="82"/>
        <v>0.52</v>
      </c>
    </row>
    <row r="575" spans="2:14" x14ac:dyDescent="0.25">
      <c r="B575" s="142" t="s">
        <v>156</v>
      </c>
      <c r="C575" s="143">
        <v>918</v>
      </c>
      <c r="D575" s="144">
        <v>6.127167630057806E-2</v>
      </c>
      <c r="E575" s="143">
        <v>105</v>
      </c>
      <c r="F575" s="144">
        <f t="shared" si="80"/>
        <v>-0.8856209150326797</v>
      </c>
      <c r="G575" s="143">
        <v>906</v>
      </c>
      <c r="H575" s="144">
        <f t="shared" si="80"/>
        <v>7.6285714285714281</v>
      </c>
      <c r="I575" s="143">
        <v>1137</v>
      </c>
      <c r="J575" s="144">
        <f t="shared" si="80"/>
        <v>0.25496688741721862</v>
      </c>
      <c r="K575" s="143"/>
      <c r="L575" s="144"/>
      <c r="M575" s="144"/>
    </row>
    <row r="576" spans="2:14" x14ac:dyDescent="0.25">
      <c r="B576" s="142" t="s">
        <v>158</v>
      </c>
      <c r="C576" s="143">
        <v>1115</v>
      </c>
      <c r="D576" s="144">
        <v>2.7649769585253559E-2</v>
      </c>
      <c r="E576" s="143">
        <v>97</v>
      </c>
      <c r="F576" s="144">
        <f t="shared" si="80"/>
        <v>-0.91300448430493275</v>
      </c>
      <c r="G576" s="143">
        <v>1219</v>
      </c>
      <c r="H576" s="144">
        <f t="shared" si="80"/>
        <v>11.56701030927835</v>
      </c>
      <c r="I576" s="143">
        <v>1452</v>
      </c>
      <c r="J576" s="144">
        <f t="shared" si="80"/>
        <v>0.19114027891714525</v>
      </c>
      <c r="K576" s="143"/>
      <c r="L576" s="144"/>
      <c r="M576" s="144"/>
    </row>
    <row r="577" spans="2:14" x14ac:dyDescent="0.25">
      <c r="B577" s="142" t="s">
        <v>160</v>
      </c>
      <c r="C577" s="143">
        <v>850</v>
      </c>
      <c r="D577" s="144">
        <v>0.16120218579234979</v>
      </c>
      <c r="E577" s="143">
        <v>95</v>
      </c>
      <c r="F577" s="144">
        <f t="shared" si="80"/>
        <v>-0.88823529411764701</v>
      </c>
      <c r="G577" s="143">
        <v>937</v>
      </c>
      <c r="H577" s="144">
        <f t="shared" si="80"/>
        <v>8.8631578947368421</v>
      </c>
      <c r="I577" s="143">
        <v>1083</v>
      </c>
      <c r="J577" s="144">
        <f t="shared" si="80"/>
        <v>0.15581643543223045</v>
      </c>
      <c r="K577" s="143"/>
      <c r="L577" s="144"/>
      <c r="M577" s="144"/>
    </row>
    <row r="578" spans="2:14" x14ac:dyDescent="0.25">
      <c r="B578" s="142" t="s">
        <v>162</v>
      </c>
      <c r="C578" s="143">
        <v>994</v>
      </c>
      <c r="D578" s="144">
        <v>0.21071863580998773</v>
      </c>
      <c r="E578" s="143">
        <v>244</v>
      </c>
      <c r="F578" s="144">
        <f t="shared" si="80"/>
        <v>-0.75452716297786715</v>
      </c>
      <c r="G578" s="143">
        <v>1132</v>
      </c>
      <c r="H578" s="144">
        <f t="shared" si="80"/>
        <v>3.639344262295082</v>
      </c>
      <c r="I578" s="143">
        <v>1544</v>
      </c>
      <c r="J578" s="144">
        <f t="shared" si="80"/>
        <v>0.3639575971731448</v>
      </c>
      <c r="K578" s="143"/>
      <c r="L578" s="144"/>
      <c r="M578" s="144"/>
    </row>
    <row r="579" spans="2:14" ht="15.75" x14ac:dyDescent="0.25">
      <c r="B579" s="145" t="s">
        <v>122</v>
      </c>
      <c r="C579" s="146">
        <v>10652</v>
      </c>
      <c r="D579" s="147">
        <v>8.8271352676747128E-2</v>
      </c>
      <c r="E579" s="146">
        <v>3538</v>
      </c>
      <c r="F579" s="147">
        <f t="shared" si="80"/>
        <v>-0.66785580172737513</v>
      </c>
      <c r="G579" s="146">
        <v>8256</v>
      </c>
      <c r="H579" s="147">
        <f t="shared" si="80"/>
        <v>1.3335217637083097</v>
      </c>
      <c r="I579" s="146">
        <v>15242</v>
      </c>
      <c r="J579" s="147">
        <f t="shared" si="80"/>
        <v>0.84617248062015493</v>
      </c>
      <c r="K579" s="146">
        <v>12793</v>
      </c>
      <c r="L579" s="147">
        <v>0.27598244564133245</v>
      </c>
      <c r="M579" s="147">
        <v>0.88826568265682648</v>
      </c>
    </row>
    <row r="580" spans="2:14" ht="6" customHeight="1" x14ac:dyDescent="0.25"/>
    <row r="581" spans="2:14" x14ac:dyDescent="0.25">
      <c r="B581" s="49" t="s">
        <v>108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1"/>
      <c r="E582" s="121"/>
      <c r="G582" s="121"/>
      <c r="I582" s="121"/>
      <c r="K582" s="121"/>
    </row>
    <row r="585" spans="2:14" ht="48.75" customHeight="1" thickBot="1" x14ac:dyDescent="0.3">
      <c r="B585" s="322" t="s">
        <v>239</v>
      </c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1" t="s">
        <v>214</v>
      </c>
    </row>
    <row r="586" spans="2:14" ht="10.5" customHeight="1" thickBot="1" x14ac:dyDescent="0.3">
      <c r="B586" s="135"/>
      <c r="C586" s="136"/>
      <c r="D586" s="135"/>
      <c r="E586" s="135"/>
      <c r="F586" s="135"/>
      <c r="G586" s="135"/>
      <c r="H586" s="135"/>
      <c r="I586" s="135"/>
      <c r="J586" s="135"/>
      <c r="K586" s="4"/>
      <c r="L586" s="4"/>
      <c r="N586" s="1" t="s">
        <v>215</v>
      </c>
    </row>
    <row r="587" spans="2:14" ht="22.5" thickTop="1" thickBot="1" x14ac:dyDescent="0.3">
      <c r="B587" s="150" t="str">
        <f>C587</f>
        <v>Rusia</v>
      </c>
      <c r="C587" s="332" t="s">
        <v>240</v>
      </c>
      <c r="D587" s="333"/>
      <c r="E587" s="333"/>
      <c r="F587" s="333"/>
      <c r="G587" s="333"/>
      <c r="H587" s="333"/>
      <c r="I587" s="333"/>
      <c r="J587" s="333"/>
      <c r="K587" s="333"/>
      <c r="L587" s="333"/>
      <c r="M587" s="334"/>
    </row>
    <row r="588" spans="2:14" ht="22.5" thickTop="1" thickBot="1" x14ac:dyDescent="0.3">
      <c r="B588" s="13"/>
      <c r="C588" s="335">
        <f>2019</f>
        <v>2019</v>
      </c>
      <c r="D588" s="336"/>
      <c r="E588" s="337">
        <v>2020</v>
      </c>
      <c r="F588" s="336"/>
      <c r="G588" s="337">
        <v>2021</v>
      </c>
      <c r="H588" s="336"/>
      <c r="I588" s="337">
        <v>2022</v>
      </c>
      <c r="J588" s="336"/>
      <c r="K588" s="337">
        <v>2023</v>
      </c>
      <c r="L588" s="338"/>
      <c r="M588" s="339"/>
    </row>
    <row r="589" spans="2:14" ht="16.5" thickTop="1" thickBot="1" x14ac:dyDescent="0.3">
      <c r="B589" s="16"/>
      <c r="C589" s="138" t="s">
        <v>136</v>
      </c>
      <c r="D589" s="139" t="str">
        <f>CONCATENATE("var ",RIGHT(2019,2),"/",RIGHT(2018,2))</f>
        <v>var 19/18</v>
      </c>
      <c r="E589" s="140" t="s">
        <v>136</v>
      </c>
      <c r="F589" s="139" t="str">
        <f>CONCATENATE("var ",RIGHT(E588,2),"/",RIGHT(E588-1,2))</f>
        <v>var 20/19</v>
      </c>
      <c r="G589" s="140" t="s">
        <v>136</v>
      </c>
      <c r="H589" s="139" t="str">
        <f>CONCATENATE("var ",RIGHT(G588,2),"/",RIGHT(G588-1,2))</f>
        <v>var 21/20</v>
      </c>
      <c r="I589" s="140" t="s">
        <v>136</v>
      </c>
      <c r="J589" s="139" t="str">
        <f>CONCATENATE("var ",RIGHT(I588,2),"/",RIGHT(I588-1,2))</f>
        <v>var 22/21</v>
      </c>
      <c r="K589" s="140" t="s">
        <v>136</v>
      </c>
      <c r="L589" s="139" t="str">
        <f>CONCATENATE("var ",RIGHT(K588,2),"/",RIGHT(K588-1,2))</f>
        <v>var 23/22</v>
      </c>
      <c r="M589" s="139" t="str">
        <f>CONCATENATE("var ",RIGHT(K588,2),"/",RIGHT(2019,2))</f>
        <v>var 23/19</v>
      </c>
    </row>
    <row r="590" spans="2:14" x14ac:dyDescent="0.25">
      <c r="B590" s="142" t="s">
        <v>140</v>
      </c>
      <c r="C590" s="143">
        <v>5379</v>
      </c>
      <c r="D590" s="144">
        <v>5.5326662742789967E-2</v>
      </c>
      <c r="E590" s="143">
        <v>6112</v>
      </c>
      <c r="F590" s="144">
        <f t="shared" ref="F590:J602" si="83">IFERROR(E590/C590-1,"-")</f>
        <v>0.13627068228295225</v>
      </c>
      <c r="G590" s="143">
        <v>403</v>
      </c>
      <c r="H590" s="144">
        <f t="shared" si="83"/>
        <v>-0.93406413612565442</v>
      </c>
      <c r="I590" s="143">
        <v>1253</v>
      </c>
      <c r="J590" s="144">
        <f t="shared" si="83"/>
        <v>2.1091811414392061</v>
      </c>
      <c r="K590" s="143">
        <v>1154</v>
      </c>
      <c r="L590" s="144">
        <f t="shared" ref="L590:L596" si="84">IFERROR(K590/I590-1,"-")</f>
        <v>-7.901037509976061E-2</v>
      </c>
      <c r="M590" s="144">
        <f>K590/C590-1</f>
        <v>-0.78546198178100024</v>
      </c>
    </row>
    <row r="591" spans="2:14" x14ac:dyDescent="0.25">
      <c r="B591" s="142" t="s">
        <v>142</v>
      </c>
      <c r="C591" s="143">
        <v>2650</v>
      </c>
      <c r="D591" s="144">
        <v>8.7848932676518832E-2</v>
      </c>
      <c r="E591" s="143">
        <v>3074</v>
      </c>
      <c r="F591" s="144">
        <f t="shared" si="83"/>
        <v>0.15999999999999992</v>
      </c>
      <c r="G591" s="143">
        <v>311</v>
      </c>
      <c r="H591" s="144">
        <f t="shared" si="83"/>
        <v>-0.89882888744307088</v>
      </c>
      <c r="I591" s="143">
        <v>750</v>
      </c>
      <c r="J591" s="144">
        <f t="shared" si="83"/>
        <v>1.4115755627009645</v>
      </c>
      <c r="K591" s="143">
        <v>787</v>
      </c>
      <c r="L591" s="144">
        <f t="shared" si="84"/>
        <v>4.9333333333333229E-2</v>
      </c>
      <c r="M591" s="144">
        <f>IFERROR(K591/C591-1,"-")</f>
        <v>-0.70301886792452828</v>
      </c>
    </row>
    <row r="592" spans="2:14" x14ac:dyDescent="0.25">
      <c r="B592" s="142" t="s">
        <v>144</v>
      </c>
      <c r="C592" s="143">
        <v>4002</v>
      </c>
      <c r="D592" s="144">
        <v>0.28971962616822422</v>
      </c>
      <c r="E592" s="143">
        <v>1106</v>
      </c>
      <c r="F592" s="144">
        <f t="shared" si="83"/>
        <v>-0.72363818090954524</v>
      </c>
      <c r="G592" s="143">
        <v>420</v>
      </c>
      <c r="H592" s="144">
        <f t="shared" si="83"/>
        <v>-0.620253164556962</v>
      </c>
      <c r="I592" s="143">
        <v>492</v>
      </c>
      <c r="J592" s="144">
        <f t="shared" si="83"/>
        <v>0.17142857142857149</v>
      </c>
      <c r="K592" s="143">
        <v>756</v>
      </c>
      <c r="L592" s="144">
        <f t="shared" si="84"/>
        <v>0.53658536585365857</v>
      </c>
      <c r="M592" s="144">
        <f t="shared" ref="M592:M596" si="85">IFERROR(K592/C592-1,"-")</f>
        <v>-0.81109445277361325</v>
      </c>
    </row>
    <row r="593" spans="2:14" x14ac:dyDescent="0.25">
      <c r="B593" s="142" t="s">
        <v>146</v>
      </c>
      <c r="C593" s="143">
        <v>4605</v>
      </c>
      <c r="D593" s="144">
        <v>0.1107091172214183</v>
      </c>
      <c r="E593" s="143">
        <v>0</v>
      </c>
      <c r="F593" s="144">
        <f t="shared" si="83"/>
        <v>-1</v>
      </c>
      <c r="G593" s="143">
        <v>362</v>
      </c>
      <c r="H593" s="144" t="str">
        <f t="shared" si="83"/>
        <v>-</v>
      </c>
      <c r="I593" s="143">
        <v>589</v>
      </c>
      <c r="J593" s="144">
        <f t="shared" si="83"/>
        <v>0.6270718232044199</v>
      </c>
      <c r="K593" s="143">
        <v>834</v>
      </c>
      <c r="L593" s="144">
        <f t="shared" si="84"/>
        <v>0.41595925297113756</v>
      </c>
      <c r="M593" s="144">
        <f t="shared" si="85"/>
        <v>-0.81889250814332248</v>
      </c>
    </row>
    <row r="594" spans="2:14" x14ac:dyDescent="0.25">
      <c r="B594" s="142" t="s">
        <v>148</v>
      </c>
      <c r="C594" s="143">
        <v>5079</v>
      </c>
      <c r="D594" s="144">
        <v>0.2687984011991007</v>
      </c>
      <c r="E594" s="143">
        <v>4</v>
      </c>
      <c r="F594" s="144">
        <f t="shared" si="83"/>
        <v>-0.99921244339436899</v>
      </c>
      <c r="G594" s="143">
        <v>279</v>
      </c>
      <c r="H594" s="144">
        <f t="shared" si="83"/>
        <v>68.75</v>
      </c>
      <c r="I594" s="143">
        <v>423</v>
      </c>
      <c r="J594" s="144">
        <f t="shared" si="83"/>
        <v>0.5161290322580645</v>
      </c>
      <c r="K594" s="143">
        <v>592</v>
      </c>
      <c r="L594" s="144">
        <f t="shared" si="84"/>
        <v>0.39952718676122934</v>
      </c>
      <c r="M594" s="144">
        <f t="shared" si="85"/>
        <v>-0.88344162236660762</v>
      </c>
    </row>
    <row r="595" spans="2:14" x14ac:dyDescent="0.25">
      <c r="B595" s="142" t="s">
        <v>150</v>
      </c>
      <c r="C595" s="143">
        <v>5524</v>
      </c>
      <c r="D595" s="144">
        <v>0.22537710736468508</v>
      </c>
      <c r="E595" s="143">
        <v>7</v>
      </c>
      <c r="F595" s="144">
        <f t="shared" si="83"/>
        <v>-0.99873280231716144</v>
      </c>
      <c r="G595" s="143">
        <v>674</v>
      </c>
      <c r="H595" s="144">
        <f t="shared" si="83"/>
        <v>95.285714285714292</v>
      </c>
      <c r="I595" s="143">
        <v>402</v>
      </c>
      <c r="J595" s="144">
        <f t="shared" si="83"/>
        <v>-0.40356083086053407</v>
      </c>
      <c r="K595" s="143">
        <v>650</v>
      </c>
      <c r="L595" s="144">
        <f t="shared" si="84"/>
        <v>0.61691542288557222</v>
      </c>
      <c r="M595" s="144">
        <f t="shared" si="85"/>
        <v>-0.88233164373642292</v>
      </c>
    </row>
    <row r="596" spans="2:14" x14ac:dyDescent="0.25">
      <c r="B596" s="142" t="s">
        <v>152</v>
      </c>
      <c r="C596" s="143">
        <v>5844</v>
      </c>
      <c r="D596" s="144">
        <v>0.24791800128122987</v>
      </c>
      <c r="E596" s="143">
        <v>273</v>
      </c>
      <c r="F596" s="144">
        <f t="shared" si="83"/>
        <v>-0.95328542094455848</v>
      </c>
      <c r="G596" s="143">
        <v>409</v>
      </c>
      <c r="H596" s="144">
        <f t="shared" si="83"/>
        <v>0.49816849816849818</v>
      </c>
      <c r="I596" s="143">
        <v>589</v>
      </c>
      <c r="J596" s="144">
        <f t="shared" si="83"/>
        <v>0.44009779951100247</v>
      </c>
      <c r="K596" s="143">
        <v>609</v>
      </c>
      <c r="L596" s="144">
        <f t="shared" si="84"/>
        <v>3.395585738539908E-2</v>
      </c>
      <c r="M596" s="144">
        <f t="shared" si="85"/>
        <v>-0.89579055441478439</v>
      </c>
    </row>
    <row r="597" spans="2:14" x14ac:dyDescent="0.25">
      <c r="B597" s="142" t="s">
        <v>154</v>
      </c>
      <c r="C597" s="143">
        <v>5525</v>
      </c>
      <c r="D597" s="144">
        <v>7.7628242637019618E-2</v>
      </c>
      <c r="E597" s="143">
        <v>208</v>
      </c>
      <c r="F597" s="144">
        <f t="shared" si="83"/>
        <v>-0.96235294117647063</v>
      </c>
      <c r="G597" s="143">
        <v>375</v>
      </c>
      <c r="H597" s="144">
        <f t="shared" si="83"/>
        <v>0.80288461538461542</v>
      </c>
      <c r="I597" s="143">
        <v>428</v>
      </c>
      <c r="J597" s="144">
        <f t="shared" si="83"/>
        <v>0.14133333333333331</v>
      </c>
      <c r="K597" s="143">
        <v>615</v>
      </c>
      <c r="L597" s="144">
        <f>IFERROR(K597/I597-1,"-")</f>
        <v>0.43691588785046731</v>
      </c>
      <c r="M597" s="144">
        <f>IFERROR(K597/C597-1,"-")</f>
        <v>-0.88868778280542982</v>
      </c>
    </row>
    <row r="598" spans="2:14" x14ac:dyDescent="0.25">
      <c r="B598" s="142" t="s">
        <v>156</v>
      </c>
      <c r="C598" s="143">
        <v>5634</v>
      </c>
      <c r="D598" s="144">
        <v>0.16164948453608252</v>
      </c>
      <c r="E598" s="143">
        <v>153</v>
      </c>
      <c r="F598" s="144">
        <f t="shared" si="83"/>
        <v>-0.97284345047923326</v>
      </c>
      <c r="G598" s="143">
        <v>381</v>
      </c>
      <c r="H598" s="144">
        <f t="shared" si="83"/>
        <v>1.4901960784313726</v>
      </c>
      <c r="I598" s="143">
        <v>537</v>
      </c>
      <c r="J598" s="144">
        <f t="shared" si="83"/>
        <v>0.40944881889763773</v>
      </c>
      <c r="K598" s="143"/>
      <c r="L598" s="144"/>
      <c r="M598" s="144"/>
    </row>
    <row r="599" spans="2:14" x14ac:dyDescent="0.25">
      <c r="B599" s="142" t="s">
        <v>158</v>
      </c>
      <c r="C599" s="143">
        <v>5843</v>
      </c>
      <c r="D599" s="144">
        <v>6.2750090942160774E-2</v>
      </c>
      <c r="E599" s="143">
        <v>263</v>
      </c>
      <c r="F599" s="144">
        <f t="shared" si="83"/>
        <v>-0.95498887557761425</v>
      </c>
      <c r="G599" s="143">
        <v>633</v>
      </c>
      <c r="H599" s="144">
        <f t="shared" si="83"/>
        <v>1.4068441064638781</v>
      </c>
      <c r="I599" s="143">
        <v>668</v>
      </c>
      <c r="J599" s="144">
        <f t="shared" si="83"/>
        <v>5.5292259083728368E-2</v>
      </c>
      <c r="K599" s="143"/>
      <c r="L599" s="144"/>
      <c r="M599" s="144"/>
    </row>
    <row r="600" spans="2:14" x14ac:dyDescent="0.25">
      <c r="B600" s="142" t="s">
        <v>160</v>
      </c>
      <c r="C600" s="143">
        <v>4402</v>
      </c>
      <c r="D600" s="144">
        <v>-1.5873015873015928E-2</v>
      </c>
      <c r="E600" s="143">
        <v>272</v>
      </c>
      <c r="F600" s="144">
        <f t="shared" si="83"/>
        <v>-0.93820990458882325</v>
      </c>
      <c r="G600" s="143">
        <v>790</v>
      </c>
      <c r="H600" s="144">
        <f t="shared" si="83"/>
        <v>1.9044117647058822</v>
      </c>
      <c r="I600" s="143">
        <v>739</v>
      </c>
      <c r="J600" s="144">
        <f t="shared" si="83"/>
        <v>-6.4556962025316467E-2</v>
      </c>
      <c r="K600" s="143"/>
      <c r="L600" s="144"/>
      <c r="M600" s="144"/>
    </row>
    <row r="601" spans="2:14" x14ac:dyDescent="0.25">
      <c r="B601" s="142" t="s">
        <v>162</v>
      </c>
      <c r="C601" s="143">
        <v>4286</v>
      </c>
      <c r="D601" s="144">
        <v>-0.18871853113761117</v>
      </c>
      <c r="E601" s="143">
        <v>412</v>
      </c>
      <c r="F601" s="144">
        <f t="shared" si="83"/>
        <v>-0.90387307512832482</v>
      </c>
      <c r="G601" s="143">
        <v>961</v>
      </c>
      <c r="H601" s="144">
        <f t="shared" si="83"/>
        <v>1.3325242718446604</v>
      </c>
      <c r="I601" s="143">
        <v>985</v>
      </c>
      <c r="J601" s="144">
        <f t="shared" si="83"/>
        <v>2.4973985431841816E-2</v>
      </c>
      <c r="K601" s="143"/>
      <c r="L601" s="144"/>
      <c r="M601" s="144"/>
    </row>
    <row r="602" spans="2:14" ht="15.75" x14ac:dyDescent="0.25">
      <c r="B602" s="145" t="s">
        <v>122</v>
      </c>
      <c r="C602" s="146">
        <v>58773</v>
      </c>
      <c r="D602" s="147">
        <v>0.10461029563779212</v>
      </c>
      <c r="E602" s="146">
        <v>11884</v>
      </c>
      <c r="F602" s="147">
        <f t="shared" si="83"/>
        <v>-0.7977983087472138</v>
      </c>
      <c r="G602" s="146">
        <v>5998</v>
      </c>
      <c r="H602" s="147">
        <f t="shared" si="83"/>
        <v>-0.49528778189161904</v>
      </c>
      <c r="I602" s="146">
        <v>7855</v>
      </c>
      <c r="J602" s="147">
        <f t="shared" si="83"/>
        <v>0.30960320106702244</v>
      </c>
      <c r="K602" s="146">
        <v>5997</v>
      </c>
      <c r="L602" s="147">
        <v>0.21741778319123028</v>
      </c>
      <c r="M602" s="147">
        <v>-0.84466949854952345</v>
      </c>
    </row>
    <row r="603" spans="2:14" ht="6" customHeight="1" x14ac:dyDescent="0.25"/>
    <row r="604" spans="2:14" x14ac:dyDescent="0.25">
      <c r="B604" s="49" t="s">
        <v>108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1"/>
      <c r="E605" s="121"/>
      <c r="G605" s="121"/>
      <c r="I605" s="121"/>
      <c r="K605" s="121"/>
    </row>
    <row r="608" spans="2:14" ht="48.75" customHeight="1" thickBot="1" x14ac:dyDescent="0.3">
      <c r="B608" s="322" t="s">
        <v>241</v>
      </c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1" t="s">
        <v>214</v>
      </c>
    </row>
    <row r="609" spans="2:14" ht="10.5" customHeight="1" thickBot="1" x14ac:dyDescent="0.3">
      <c r="B609" s="135"/>
      <c r="C609" s="136"/>
      <c r="D609" s="135"/>
      <c r="E609" s="135"/>
      <c r="F609" s="135"/>
      <c r="G609" s="135"/>
      <c r="H609" s="135"/>
      <c r="I609" s="135"/>
      <c r="J609" s="135"/>
      <c r="K609" s="4"/>
      <c r="L609" s="4"/>
      <c r="N609" s="1" t="s">
        <v>215</v>
      </c>
    </row>
    <row r="610" spans="2:14" ht="22.5" thickTop="1" thickBot="1" x14ac:dyDescent="0.3">
      <c r="B610" s="150" t="str">
        <f>C610</f>
        <v>República Checa</v>
      </c>
      <c r="C610" s="332" t="s">
        <v>242</v>
      </c>
      <c r="D610" s="333"/>
      <c r="E610" s="333"/>
      <c r="F610" s="333"/>
      <c r="G610" s="333"/>
      <c r="H610" s="333"/>
      <c r="I610" s="333"/>
      <c r="J610" s="333"/>
      <c r="K610" s="333"/>
      <c r="L610" s="333"/>
      <c r="M610" s="334"/>
    </row>
    <row r="611" spans="2:14" ht="22.5" thickTop="1" thickBot="1" x14ac:dyDescent="0.3">
      <c r="B611" s="13"/>
      <c r="C611" s="335">
        <f>2019</f>
        <v>2019</v>
      </c>
      <c r="D611" s="336"/>
      <c r="E611" s="337">
        <v>2020</v>
      </c>
      <c r="F611" s="336"/>
      <c r="G611" s="337">
        <v>2021</v>
      </c>
      <c r="H611" s="336"/>
      <c r="I611" s="337">
        <v>2022</v>
      </c>
      <c r="J611" s="336"/>
      <c r="K611" s="337">
        <v>2023</v>
      </c>
      <c r="L611" s="338"/>
      <c r="M611" s="339"/>
    </row>
    <row r="612" spans="2:14" ht="16.5" thickTop="1" thickBot="1" x14ac:dyDescent="0.3">
      <c r="B612" s="16"/>
      <c r="C612" s="138" t="s">
        <v>136</v>
      </c>
      <c r="D612" s="139" t="str">
        <f>CONCATENATE("var ",RIGHT(2019,2),"/",RIGHT(2018,2))</f>
        <v>var 19/18</v>
      </c>
      <c r="E612" s="140" t="s">
        <v>136</v>
      </c>
      <c r="F612" s="139" t="str">
        <f>CONCATENATE("var ",RIGHT(E611,2),"/",RIGHT(E611-1,2))</f>
        <v>var 20/19</v>
      </c>
      <c r="G612" s="140" t="s">
        <v>136</v>
      </c>
      <c r="H612" s="139" t="str">
        <f>CONCATENATE("var ",RIGHT(G611,2),"/",RIGHT(G611-1,2))</f>
        <v>var 21/20</v>
      </c>
      <c r="I612" s="140" t="s">
        <v>136</v>
      </c>
      <c r="J612" s="139" t="str">
        <f>CONCATENATE("var ",RIGHT(I611,2),"/",RIGHT(I611-1,2))</f>
        <v>var 22/21</v>
      </c>
      <c r="K612" s="140" t="s">
        <v>136</v>
      </c>
      <c r="L612" s="139" t="str">
        <f>CONCATENATE("var ",RIGHT(K611,2),"/",RIGHT(K611-1,2))</f>
        <v>var 23/22</v>
      </c>
      <c r="M612" s="139" t="str">
        <f>CONCATENATE("var ",RIGHT(K611,2),"/",RIGHT(2019,2))</f>
        <v>var 23/19</v>
      </c>
    </row>
    <row r="613" spans="2:14" x14ac:dyDescent="0.25">
      <c r="B613" s="142" t="s">
        <v>140</v>
      </c>
      <c r="C613" s="143">
        <v>576</v>
      </c>
      <c r="D613" s="144">
        <v>0.11844660194174761</v>
      </c>
      <c r="E613" s="143">
        <v>782</v>
      </c>
      <c r="F613" s="144">
        <f t="shared" ref="F613:J625" si="86">IFERROR(E613/C613-1,"-")</f>
        <v>0.35763888888888884</v>
      </c>
      <c r="G613" s="143">
        <v>701</v>
      </c>
      <c r="H613" s="144">
        <f t="shared" si="86"/>
        <v>-0.1035805626598465</v>
      </c>
      <c r="I613" s="143">
        <v>2132</v>
      </c>
      <c r="J613" s="144">
        <f t="shared" si="86"/>
        <v>2.0413694721825961</v>
      </c>
      <c r="K613" s="143">
        <v>1912</v>
      </c>
      <c r="L613" s="144">
        <f t="shared" ref="L613:L619" si="87">IFERROR(K613/I613-1,"-")</f>
        <v>-0.1031894934333959</v>
      </c>
      <c r="M613" s="144">
        <f>K613/C613-1</f>
        <v>2.3194444444444446</v>
      </c>
    </row>
    <row r="614" spans="2:14" x14ac:dyDescent="0.25">
      <c r="B614" s="142" t="s">
        <v>142</v>
      </c>
      <c r="C614" s="143">
        <v>685</v>
      </c>
      <c r="D614" s="144">
        <v>0.42708333333333326</v>
      </c>
      <c r="E614" s="143">
        <v>871</v>
      </c>
      <c r="F614" s="144">
        <f t="shared" si="86"/>
        <v>0.2715328467153284</v>
      </c>
      <c r="G614" s="143">
        <v>1186</v>
      </c>
      <c r="H614" s="144">
        <f t="shared" si="86"/>
        <v>0.36165327210103326</v>
      </c>
      <c r="I614" s="143">
        <v>2172</v>
      </c>
      <c r="J614" s="144">
        <f t="shared" si="86"/>
        <v>0.83136593591905572</v>
      </c>
      <c r="K614" s="143">
        <v>2361</v>
      </c>
      <c r="L614" s="144">
        <f t="shared" si="87"/>
        <v>8.7016574585635276E-2</v>
      </c>
      <c r="M614" s="144">
        <f>IFERROR(K614/C614-1,"-")</f>
        <v>2.4467153284671532</v>
      </c>
    </row>
    <row r="615" spans="2:14" x14ac:dyDescent="0.25">
      <c r="B615" s="142" t="s">
        <v>144</v>
      </c>
      <c r="C615" s="143">
        <v>764</v>
      </c>
      <c r="D615" s="144">
        <v>0.29054054054054057</v>
      </c>
      <c r="E615" s="143">
        <v>334</v>
      </c>
      <c r="F615" s="144">
        <f t="shared" si="86"/>
        <v>-0.56282722513089012</v>
      </c>
      <c r="G615" s="143">
        <v>1704</v>
      </c>
      <c r="H615" s="144">
        <f t="shared" si="86"/>
        <v>4.1017964071856285</v>
      </c>
      <c r="I615" s="143">
        <v>2523</v>
      </c>
      <c r="J615" s="144">
        <f t="shared" si="86"/>
        <v>0.48063380281690149</v>
      </c>
      <c r="K615" s="143">
        <v>3026</v>
      </c>
      <c r="L615" s="144">
        <f t="shared" si="87"/>
        <v>0.19936583432421728</v>
      </c>
      <c r="M615" s="144">
        <f t="shared" ref="M615:M619" si="88">IFERROR(K615/C615-1,"-")</f>
        <v>2.9607329842931938</v>
      </c>
    </row>
    <row r="616" spans="2:14" x14ac:dyDescent="0.25">
      <c r="B616" s="142" t="s">
        <v>146</v>
      </c>
      <c r="C616" s="143">
        <v>753</v>
      </c>
      <c r="D616" s="144">
        <v>0.16203703703703698</v>
      </c>
      <c r="E616" s="143">
        <v>0</v>
      </c>
      <c r="F616" s="144">
        <f t="shared" si="86"/>
        <v>-1</v>
      </c>
      <c r="G616" s="143">
        <v>1802</v>
      </c>
      <c r="H616" s="144" t="str">
        <f t="shared" si="86"/>
        <v>-</v>
      </c>
      <c r="I616" s="143">
        <v>2211</v>
      </c>
      <c r="J616" s="144">
        <f t="shared" si="86"/>
        <v>0.22697003329633736</v>
      </c>
      <c r="K616" s="143">
        <v>2013</v>
      </c>
      <c r="L616" s="144">
        <f t="shared" si="87"/>
        <v>-8.9552238805970186E-2</v>
      </c>
      <c r="M616" s="144">
        <f t="shared" si="88"/>
        <v>1.6733067729083664</v>
      </c>
    </row>
    <row r="617" spans="2:14" x14ac:dyDescent="0.25">
      <c r="B617" s="142" t="s">
        <v>148</v>
      </c>
      <c r="C617" s="143">
        <v>578</v>
      </c>
      <c r="D617" s="144">
        <v>-0.18246110325318243</v>
      </c>
      <c r="E617" s="143">
        <v>6</v>
      </c>
      <c r="F617" s="144">
        <f t="shared" si="86"/>
        <v>-0.98961937716262971</v>
      </c>
      <c r="G617" s="143">
        <v>1952</v>
      </c>
      <c r="H617" s="144">
        <f t="shared" si="86"/>
        <v>324.33333333333331</v>
      </c>
      <c r="I617" s="143">
        <v>2184</v>
      </c>
      <c r="J617" s="144">
        <f t="shared" si="86"/>
        <v>0.11885245901639352</v>
      </c>
      <c r="K617" s="143">
        <v>2083</v>
      </c>
      <c r="L617" s="144">
        <f t="shared" si="87"/>
        <v>-4.6245421245421192E-2</v>
      </c>
      <c r="M617" s="144">
        <f t="shared" si="88"/>
        <v>2.6038062283737022</v>
      </c>
    </row>
    <row r="618" spans="2:14" x14ac:dyDescent="0.25">
      <c r="B618" s="142" t="s">
        <v>150</v>
      </c>
      <c r="C618" s="143">
        <v>840</v>
      </c>
      <c r="D618" s="144">
        <v>-0.20754716981132071</v>
      </c>
      <c r="E618" s="143">
        <v>5</v>
      </c>
      <c r="F618" s="144">
        <f t="shared" si="86"/>
        <v>-0.99404761904761907</v>
      </c>
      <c r="G618" s="143">
        <v>1470</v>
      </c>
      <c r="H618" s="144">
        <f t="shared" si="86"/>
        <v>293</v>
      </c>
      <c r="I618" s="143">
        <v>2029</v>
      </c>
      <c r="J618" s="144">
        <f t="shared" si="86"/>
        <v>0.38027210884353746</v>
      </c>
      <c r="K618" s="143">
        <v>2705</v>
      </c>
      <c r="L618" s="144">
        <f t="shared" si="87"/>
        <v>0.33316904879250853</v>
      </c>
      <c r="M618" s="144">
        <f t="shared" si="88"/>
        <v>2.2202380952380953</v>
      </c>
    </row>
    <row r="619" spans="2:14" x14ac:dyDescent="0.25">
      <c r="B619" s="142" t="s">
        <v>152</v>
      </c>
      <c r="C619" s="143">
        <v>1043</v>
      </c>
      <c r="D619" s="144">
        <v>-0.11006825938566556</v>
      </c>
      <c r="E619" s="143">
        <v>290</v>
      </c>
      <c r="F619" s="144">
        <f t="shared" si="86"/>
        <v>-0.72195589645254077</v>
      </c>
      <c r="G619" s="143">
        <v>1990</v>
      </c>
      <c r="H619" s="144">
        <f t="shared" si="86"/>
        <v>5.8620689655172411</v>
      </c>
      <c r="I619" s="143">
        <v>2567</v>
      </c>
      <c r="J619" s="144">
        <f t="shared" si="86"/>
        <v>0.28994974874371859</v>
      </c>
      <c r="K619" s="143">
        <v>3396</v>
      </c>
      <c r="L619" s="144">
        <f t="shared" si="87"/>
        <v>0.32294507206856249</v>
      </c>
      <c r="M619" s="144">
        <f t="shared" si="88"/>
        <v>2.255992329817833</v>
      </c>
    </row>
    <row r="620" spans="2:14" x14ac:dyDescent="0.25">
      <c r="B620" s="142" t="s">
        <v>154</v>
      </c>
      <c r="C620" s="143">
        <v>1049</v>
      </c>
      <c r="D620" s="144">
        <v>-9.8022355975924347E-2</v>
      </c>
      <c r="E620" s="143">
        <v>551</v>
      </c>
      <c r="F620" s="144">
        <f t="shared" si="86"/>
        <v>-0.47473784556720688</v>
      </c>
      <c r="G620" s="143">
        <v>1447</v>
      </c>
      <c r="H620" s="144">
        <f t="shared" si="86"/>
        <v>1.6261343012704175</v>
      </c>
      <c r="I620" s="143">
        <v>2451</v>
      </c>
      <c r="J620" s="144">
        <f t="shared" si="86"/>
        <v>0.69384934346924676</v>
      </c>
      <c r="K620" s="143">
        <v>2369</v>
      </c>
      <c r="L620" s="144">
        <f>IFERROR(K620/I620-1,"-")</f>
        <v>-3.3455732354141121E-2</v>
      </c>
      <c r="M620" s="144">
        <f>IFERROR(K620/C620-1,"-")</f>
        <v>1.2583412774070544</v>
      </c>
    </row>
    <row r="621" spans="2:14" x14ac:dyDescent="0.25">
      <c r="B621" s="142" t="s">
        <v>156</v>
      </c>
      <c r="C621" s="143">
        <v>1042</v>
      </c>
      <c r="D621" s="144">
        <v>3.3730158730158832E-2</v>
      </c>
      <c r="E621" s="143">
        <v>360</v>
      </c>
      <c r="F621" s="144">
        <f t="shared" si="86"/>
        <v>-0.65451055662188096</v>
      </c>
      <c r="G621" s="143">
        <v>1580</v>
      </c>
      <c r="H621" s="144">
        <f t="shared" si="86"/>
        <v>3.3888888888888893</v>
      </c>
      <c r="I621" s="143">
        <v>2391</v>
      </c>
      <c r="J621" s="144">
        <f t="shared" si="86"/>
        <v>0.5132911392405064</v>
      </c>
      <c r="K621" s="143"/>
      <c r="L621" s="144"/>
      <c r="M621" s="144"/>
    </row>
    <row r="622" spans="2:14" x14ac:dyDescent="0.25">
      <c r="B622" s="142" t="s">
        <v>158</v>
      </c>
      <c r="C622" s="143">
        <v>1351</v>
      </c>
      <c r="D622" s="144">
        <v>0.40729166666666661</v>
      </c>
      <c r="E622" s="143">
        <v>1101</v>
      </c>
      <c r="F622" s="144">
        <f t="shared" si="86"/>
        <v>-0.18504811250925246</v>
      </c>
      <c r="G622" s="143">
        <v>2191</v>
      </c>
      <c r="H622" s="144">
        <f t="shared" si="86"/>
        <v>0.99000908265213439</v>
      </c>
      <c r="I622" s="143">
        <v>2778</v>
      </c>
      <c r="J622" s="144">
        <f t="shared" si="86"/>
        <v>0.26791419443176623</v>
      </c>
      <c r="K622" s="143"/>
      <c r="L622" s="144"/>
      <c r="M622" s="144"/>
    </row>
    <row r="623" spans="2:14" x14ac:dyDescent="0.25">
      <c r="B623" s="142" t="s">
        <v>160</v>
      </c>
      <c r="C623" s="143">
        <v>988</v>
      </c>
      <c r="D623" s="144">
        <v>0.19902912621359214</v>
      </c>
      <c r="E623" s="143">
        <v>1032</v>
      </c>
      <c r="F623" s="144">
        <f t="shared" si="86"/>
        <v>4.4534412955465674E-2</v>
      </c>
      <c r="G623" s="143">
        <v>2133</v>
      </c>
      <c r="H623" s="144">
        <f t="shared" si="86"/>
        <v>1.066860465116279</v>
      </c>
      <c r="I623" s="143">
        <v>2189</v>
      </c>
      <c r="J623" s="144">
        <f t="shared" si="86"/>
        <v>2.6254102203469243E-2</v>
      </c>
      <c r="K623" s="143"/>
      <c r="L623" s="144"/>
      <c r="M623" s="144"/>
    </row>
    <row r="624" spans="2:14" x14ac:dyDescent="0.25">
      <c r="B624" s="142" t="s">
        <v>162</v>
      </c>
      <c r="C624" s="143">
        <v>1005</v>
      </c>
      <c r="D624" s="144">
        <v>0.39004149377593356</v>
      </c>
      <c r="E624" s="143">
        <v>823</v>
      </c>
      <c r="F624" s="144">
        <f t="shared" si="86"/>
        <v>-0.1810945273631841</v>
      </c>
      <c r="G624" s="143">
        <v>2333</v>
      </c>
      <c r="H624" s="144">
        <f t="shared" si="86"/>
        <v>1.8347509113001217</v>
      </c>
      <c r="I624" s="143">
        <v>1993</v>
      </c>
      <c r="J624" s="144">
        <f t="shared" si="86"/>
        <v>-0.1457351050150022</v>
      </c>
      <c r="K624" s="143"/>
      <c r="L624" s="144"/>
      <c r="M624" s="144"/>
    </row>
    <row r="625" spans="2:14" ht="15.75" x14ac:dyDescent="0.25">
      <c r="B625" s="145" t="s">
        <v>122</v>
      </c>
      <c r="C625" s="146">
        <v>10674</v>
      </c>
      <c r="D625" s="147">
        <v>8.3434835566382537E-2</v>
      </c>
      <c r="E625" s="146">
        <v>6155</v>
      </c>
      <c r="F625" s="147">
        <f t="shared" si="86"/>
        <v>-0.42336518643432641</v>
      </c>
      <c r="G625" s="146">
        <v>20489</v>
      </c>
      <c r="H625" s="147">
        <f t="shared" si="86"/>
        <v>2.3288383428107231</v>
      </c>
      <c r="I625" s="146">
        <v>27620</v>
      </c>
      <c r="J625" s="147">
        <f t="shared" si="86"/>
        <v>0.34804041192835178</v>
      </c>
      <c r="K625" s="146">
        <v>19865</v>
      </c>
      <c r="L625" s="147">
        <v>8.7361103508675875E-2</v>
      </c>
      <c r="M625" s="147">
        <v>2.1591921119592876</v>
      </c>
    </row>
    <row r="626" spans="2:14" ht="6" customHeight="1" x14ac:dyDescent="0.25"/>
    <row r="627" spans="2:14" x14ac:dyDescent="0.25">
      <c r="B627" s="49" t="s">
        <v>108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1"/>
      <c r="E628" s="121"/>
      <c r="G628" s="121"/>
      <c r="I628" s="121"/>
      <c r="K628" s="121"/>
    </row>
    <row r="630" spans="2:14" ht="48.75" customHeight="1" thickBot="1" x14ac:dyDescent="0.3">
      <c r="B630" s="322" t="s">
        <v>243</v>
      </c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1" t="s">
        <v>214</v>
      </c>
    </row>
    <row r="631" spans="2:14" ht="10.5" customHeight="1" thickBot="1" x14ac:dyDescent="0.3">
      <c r="B631" s="135"/>
      <c r="C631" s="136"/>
      <c r="D631" s="135"/>
      <c r="E631" s="135"/>
      <c r="F631" s="135"/>
      <c r="G631" s="135"/>
      <c r="H631" s="135"/>
      <c r="I631" s="135"/>
      <c r="J631" s="135"/>
      <c r="K631" s="4"/>
      <c r="L631" s="4"/>
      <c r="N631" s="1" t="s">
        <v>215</v>
      </c>
    </row>
    <row r="632" spans="2:14" ht="22.5" thickTop="1" thickBot="1" x14ac:dyDescent="0.3">
      <c r="B632" s="150" t="s">
        <v>244</v>
      </c>
      <c r="C632" s="332" t="s">
        <v>245</v>
      </c>
      <c r="D632" s="333"/>
      <c r="E632" s="333"/>
      <c r="F632" s="333"/>
      <c r="G632" s="333"/>
      <c r="H632" s="333"/>
      <c r="I632" s="333"/>
      <c r="J632" s="333"/>
      <c r="K632" s="333"/>
      <c r="L632" s="333"/>
      <c r="M632" s="334"/>
    </row>
    <row r="633" spans="2:14" ht="22.5" thickTop="1" thickBot="1" x14ac:dyDescent="0.3">
      <c r="B633" s="13"/>
      <c r="C633" s="335">
        <f>2019</f>
        <v>2019</v>
      </c>
      <c r="D633" s="336"/>
      <c r="E633" s="337">
        <v>2020</v>
      </c>
      <c r="F633" s="336"/>
      <c r="G633" s="337">
        <v>2021</v>
      </c>
      <c r="H633" s="336"/>
      <c r="I633" s="337">
        <v>2022</v>
      </c>
      <c r="J633" s="336"/>
      <c r="K633" s="337">
        <v>2023</v>
      </c>
      <c r="L633" s="338"/>
      <c r="M633" s="339"/>
    </row>
    <row r="634" spans="2:14" ht="16.5" thickTop="1" thickBot="1" x14ac:dyDescent="0.3">
      <c r="B634" s="16"/>
      <c r="C634" s="138" t="s">
        <v>136</v>
      </c>
      <c r="D634" s="139" t="str">
        <f>CONCATENATE("var ",RIGHT(2019,2),"/",RIGHT(2018,2))</f>
        <v>var 19/18</v>
      </c>
      <c r="E634" s="140" t="s">
        <v>136</v>
      </c>
      <c r="F634" s="139" t="str">
        <f>CONCATENATE("var ",RIGHT(E633,2),"/",RIGHT(E633-1,2))</f>
        <v>var 20/19</v>
      </c>
      <c r="G634" s="140" t="s">
        <v>136</v>
      </c>
      <c r="H634" s="139" t="str">
        <f>CONCATENATE("var ",RIGHT(G633,2),"/",RIGHT(G633-1,2))</f>
        <v>var 21/20</v>
      </c>
      <c r="I634" s="140" t="s">
        <v>136</v>
      </c>
      <c r="J634" s="139" t="str">
        <f>CONCATENATE("var ",RIGHT(I633,2),"/",RIGHT(I633-1,2))</f>
        <v>var 22/21</v>
      </c>
      <c r="K634" s="140" t="s">
        <v>136</v>
      </c>
      <c r="L634" s="139" t="str">
        <f>CONCATENATE("var ",RIGHT(K633,2),"/",RIGHT(K633-1,2))</f>
        <v>var 23/22</v>
      </c>
      <c r="M634" s="139" t="str">
        <f>CONCATENATE("var ",RIGHT(K633,2),"/",RIGHT(2019,2))</f>
        <v>var 23/19</v>
      </c>
    </row>
    <row r="635" spans="2:14" x14ac:dyDescent="0.25">
      <c r="B635" s="142" t="s">
        <v>140</v>
      </c>
      <c r="C635" s="143">
        <v>674</v>
      </c>
      <c r="D635" s="144">
        <v>-3.8516405135520682E-2</v>
      </c>
      <c r="E635" s="143">
        <v>1076</v>
      </c>
      <c r="F635" s="144">
        <f t="shared" ref="F635:J647" si="89">IFERROR(E635/C635-1,"-")</f>
        <v>0.59643916913946593</v>
      </c>
      <c r="G635" s="143">
        <v>292</v>
      </c>
      <c r="H635" s="144">
        <f t="shared" si="89"/>
        <v>-0.72862453531598514</v>
      </c>
      <c r="I635" s="143">
        <v>1451</v>
      </c>
      <c r="J635" s="144">
        <f t="shared" si="89"/>
        <v>3.9691780821917808</v>
      </c>
      <c r="K635" s="143">
        <v>2082</v>
      </c>
      <c r="L635" s="144">
        <f t="shared" ref="L635:L642" si="90">IFERROR(K635/I635-1,"-")</f>
        <v>0.43487250172294978</v>
      </c>
      <c r="M635" s="144">
        <f>K635/C635-1</f>
        <v>2.0890207715133533</v>
      </c>
    </row>
    <row r="636" spans="2:14" x14ac:dyDescent="0.25">
      <c r="B636" s="142" t="s">
        <v>142</v>
      </c>
      <c r="C636" s="143">
        <v>730</v>
      </c>
      <c r="D636" s="144">
        <v>0.21464226289517474</v>
      </c>
      <c r="E636" s="143">
        <v>953</v>
      </c>
      <c r="F636" s="144">
        <f t="shared" si="89"/>
        <v>0.30547945205479454</v>
      </c>
      <c r="G636" s="143">
        <v>202</v>
      </c>
      <c r="H636" s="144">
        <f t="shared" si="89"/>
        <v>-0.7880377754459601</v>
      </c>
      <c r="I636" s="143">
        <v>1625</v>
      </c>
      <c r="J636" s="144">
        <f t="shared" si="89"/>
        <v>7.0445544554455441</v>
      </c>
      <c r="K636" s="143">
        <v>2256</v>
      </c>
      <c r="L636" s="144">
        <f t="shared" si="90"/>
        <v>0.38830769230769224</v>
      </c>
      <c r="M636" s="144">
        <f>IFERROR(K636/C636-1,"-")</f>
        <v>2.0904109589041098</v>
      </c>
    </row>
    <row r="637" spans="2:14" x14ac:dyDescent="0.25">
      <c r="B637" s="142" t="s">
        <v>144</v>
      </c>
      <c r="C637" s="143">
        <v>821</v>
      </c>
      <c r="D637" s="144">
        <v>0.26502311248073962</v>
      </c>
      <c r="E637" s="143">
        <v>337</v>
      </c>
      <c r="F637" s="144">
        <f t="shared" si="89"/>
        <v>-0.58952496954933009</v>
      </c>
      <c r="G637" s="143">
        <v>207</v>
      </c>
      <c r="H637" s="144">
        <f t="shared" si="89"/>
        <v>-0.3857566765578635</v>
      </c>
      <c r="I637" s="143">
        <v>1662</v>
      </c>
      <c r="J637" s="144">
        <f t="shared" si="89"/>
        <v>7.0289855072463769</v>
      </c>
      <c r="K637" s="143">
        <v>1904</v>
      </c>
      <c r="L637" s="144">
        <f t="shared" si="90"/>
        <v>0.14560770156438019</v>
      </c>
      <c r="M637" s="144">
        <f t="shared" ref="M637:M642" si="91">IFERROR(K637/C637-1,"-")</f>
        <v>1.3191230207064555</v>
      </c>
    </row>
    <row r="638" spans="2:14" x14ac:dyDescent="0.25">
      <c r="B638" s="142" t="s">
        <v>146</v>
      </c>
      <c r="C638" s="143">
        <v>1282</v>
      </c>
      <c r="D638" s="144">
        <v>0.45516458569807039</v>
      </c>
      <c r="E638" s="143">
        <v>0</v>
      </c>
      <c r="F638" s="144">
        <f t="shared" si="89"/>
        <v>-1</v>
      </c>
      <c r="G638" s="143">
        <v>518</v>
      </c>
      <c r="H638" s="144" t="str">
        <f t="shared" si="89"/>
        <v>-</v>
      </c>
      <c r="I638" s="143">
        <v>2647</v>
      </c>
      <c r="J638" s="144">
        <f t="shared" si="89"/>
        <v>4.1100386100386102</v>
      </c>
      <c r="K638" s="143">
        <v>3282</v>
      </c>
      <c r="L638" s="144">
        <f t="shared" si="90"/>
        <v>0.23989421987155279</v>
      </c>
      <c r="M638" s="144">
        <f t="shared" si="91"/>
        <v>1.5600624024960998</v>
      </c>
    </row>
    <row r="639" spans="2:14" x14ac:dyDescent="0.25">
      <c r="B639" s="142" t="s">
        <v>148</v>
      </c>
      <c r="C639" s="143">
        <v>1368</v>
      </c>
      <c r="D639" s="144">
        <v>2.2421524663677195E-2</v>
      </c>
      <c r="E639" s="143">
        <v>1</v>
      </c>
      <c r="F639" s="144">
        <f t="shared" si="89"/>
        <v>-0.9992690058479532</v>
      </c>
      <c r="G639" s="143">
        <v>592</v>
      </c>
      <c r="H639" s="144">
        <f t="shared" si="89"/>
        <v>591</v>
      </c>
      <c r="I639" s="143">
        <v>2712</v>
      </c>
      <c r="J639" s="144">
        <f t="shared" si="89"/>
        <v>3.5810810810810807</v>
      </c>
      <c r="K639" s="143">
        <v>3136</v>
      </c>
      <c r="L639" s="144">
        <f t="shared" si="90"/>
        <v>0.15634218289085555</v>
      </c>
      <c r="M639" s="144">
        <f t="shared" si="91"/>
        <v>1.2923976608187133</v>
      </c>
    </row>
    <row r="640" spans="2:14" x14ac:dyDescent="0.25">
      <c r="B640" s="142" t="s">
        <v>150</v>
      </c>
      <c r="C640" s="143">
        <v>2020</v>
      </c>
      <c r="D640" s="144">
        <v>-6.481481481481477E-2</v>
      </c>
      <c r="E640" s="143">
        <v>19</v>
      </c>
      <c r="F640" s="144">
        <f t="shared" si="89"/>
        <v>-0.99059405940594059</v>
      </c>
      <c r="G640" s="143">
        <v>1158</v>
      </c>
      <c r="H640" s="144">
        <f t="shared" si="89"/>
        <v>59.94736842105263</v>
      </c>
      <c r="I640" s="143">
        <v>3163</v>
      </c>
      <c r="J640" s="144">
        <f t="shared" si="89"/>
        <v>1.7314335060449051</v>
      </c>
      <c r="K640" s="143">
        <v>3708</v>
      </c>
      <c r="L640" s="144">
        <f t="shared" si="90"/>
        <v>0.17230477394878285</v>
      </c>
      <c r="M640" s="144">
        <f t="shared" si="91"/>
        <v>0.83564356435643572</v>
      </c>
    </row>
    <row r="641" spans="2:14" x14ac:dyDescent="0.25">
      <c r="B641" s="142" t="s">
        <v>152</v>
      </c>
      <c r="C641" s="143">
        <v>2495</v>
      </c>
      <c r="D641" s="144">
        <v>0.38611111111111107</v>
      </c>
      <c r="E641" s="143">
        <v>879</v>
      </c>
      <c r="F641" s="144">
        <f t="shared" si="89"/>
        <v>-0.64769539078156313</v>
      </c>
      <c r="G641" s="143">
        <v>2192</v>
      </c>
      <c r="H641" s="144">
        <f t="shared" si="89"/>
        <v>1.4937428896473266</v>
      </c>
      <c r="I641" s="143">
        <v>3094</v>
      </c>
      <c r="J641" s="144">
        <f t="shared" si="89"/>
        <v>0.41149635036496357</v>
      </c>
      <c r="K641" s="143">
        <v>4315</v>
      </c>
      <c r="L641" s="144">
        <f t="shared" si="90"/>
        <v>0.39463477698771809</v>
      </c>
      <c r="M641" s="144">
        <f t="shared" si="91"/>
        <v>0.72945891783567141</v>
      </c>
    </row>
    <row r="642" spans="2:14" x14ac:dyDescent="0.25">
      <c r="B642" s="142" t="s">
        <v>154</v>
      </c>
      <c r="C642" s="143">
        <v>2263</v>
      </c>
      <c r="D642" s="144">
        <v>0.1202970297029704</v>
      </c>
      <c r="E642" s="143">
        <v>1409</v>
      </c>
      <c r="F642" s="144">
        <f t="shared" si="89"/>
        <v>-0.37737516570923557</v>
      </c>
      <c r="G642" s="143">
        <v>2134</v>
      </c>
      <c r="H642" s="144">
        <f t="shared" si="89"/>
        <v>0.51454932576295254</v>
      </c>
      <c r="I642" s="143">
        <v>3343</v>
      </c>
      <c r="J642" s="144">
        <f t="shared" si="89"/>
        <v>0.5665417057169635</v>
      </c>
      <c r="K642" s="143">
        <v>4010</v>
      </c>
      <c r="L642" s="144">
        <f t="shared" si="90"/>
        <v>0.19952138797487295</v>
      </c>
      <c r="M642" s="144">
        <f t="shared" si="91"/>
        <v>0.77198409191338935</v>
      </c>
    </row>
    <row r="643" spans="2:14" x14ac:dyDescent="0.25">
      <c r="B643" s="142" t="s">
        <v>156</v>
      </c>
      <c r="C643" s="143">
        <v>2136</v>
      </c>
      <c r="D643" s="144">
        <v>0.16276537833424065</v>
      </c>
      <c r="E643" s="143">
        <v>828</v>
      </c>
      <c r="F643" s="144">
        <f t="shared" si="89"/>
        <v>-0.61235955056179781</v>
      </c>
      <c r="G643" s="143">
        <v>1768</v>
      </c>
      <c r="H643" s="144">
        <f t="shared" si="89"/>
        <v>1.1352657004830919</v>
      </c>
      <c r="I643" s="143">
        <v>2472</v>
      </c>
      <c r="J643" s="144">
        <f t="shared" si="89"/>
        <v>0.3981900452488687</v>
      </c>
      <c r="K643" s="143"/>
      <c r="L643" s="144"/>
      <c r="M643" s="144"/>
    </row>
    <row r="644" spans="2:14" x14ac:dyDescent="0.25">
      <c r="B644" s="142" t="s">
        <v>158</v>
      </c>
      <c r="C644" s="143">
        <v>1369</v>
      </c>
      <c r="D644" s="144">
        <v>0.35948361469712009</v>
      </c>
      <c r="E644" s="143">
        <v>461</v>
      </c>
      <c r="F644" s="144">
        <f t="shared" si="89"/>
        <v>-0.66325785244704161</v>
      </c>
      <c r="G644" s="143">
        <v>1594</v>
      </c>
      <c r="H644" s="144">
        <f t="shared" si="89"/>
        <v>2.457700650759219</v>
      </c>
      <c r="I644" s="143">
        <v>2285</v>
      </c>
      <c r="J644" s="144">
        <f t="shared" si="89"/>
        <v>0.43350062735257211</v>
      </c>
      <c r="K644" s="143"/>
      <c r="L644" s="144"/>
      <c r="M644" s="144"/>
    </row>
    <row r="645" spans="2:14" x14ac:dyDescent="0.25">
      <c r="B645" s="142" t="s">
        <v>160</v>
      </c>
      <c r="C645" s="143">
        <v>804</v>
      </c>
      <c r="D645" s="144">
        <v>0.22748091603053444</v>
      </c>
      <c r="E645" s="143">
        <v>287</v>
      </c>
      <c r="F645" s="144">
        <f t="shared" si="89"/>
        <v>-0.64303482587064675</v>
      </c>
      <c r="G645" s="143">
        <v>1245</v>
      </c>
      <c r="H645" s="144">
        <f t="shared" si="89"/>
        <v>3.3379790940766547</v>
      </c>
      <c r="I645" s="143">
        <v>1790</v>
      </c>
      <c r="J645" s="144">
        <f t="shared" si="89"/>
        <v>0.43775100401606415</v>
      </c>
      <c r="K645" s="143"/>
      <c r="L645" s="144"/>
      <c r="M645" s="144"/>
    </row>
    <row r="646" spans="2:14" x14ac:dyDescent="0.25">
      <c r="B646" s="142" t="s">
        <v>162</v>
      </c>
      <c r="C646" s="143">
        <v>1197</v>
      </c>
      <c r="D646" s="144">
        <v>0.34645669291338588</v>
      </c>
      <c r="E646" s="143">
        <v>415</v>
      </c>
      <c r="F646" s="144">
        <f t="shared" si="89"/>
        <v>-0.65329991645781127</v>
      </c>
      <c r="G646" s="143">
        <v>1394</v>
      </c>
      <c r="H646" s="144">
        <f t="shared" si="89"/>
        <v>2.3590361445783135</v>
      </c>
      <c r="I646" s="143">
        <v>2020</v>
      </c>
      <c r="J646" s="144">
        <f t="shared" si="89"/>
        <v>0.44906743185078901</v>
      </c>
      <c r="K646" s="143"/>
      <c r="L646" s="144"/>
      <c r="M646" s="144"/>
    </row>
    <row r="647" spans="2:14" ht="15.75" x14ac:dyDescent="0.25">
      <c r="B647" s="145" t="s">
        <v>122</v>
      </c>
      <c r="C647" s="146">
        <v>17159</v>
      </c>
      <c r="D647" s="147">
        <v>0.18028614665015819</v>
      </c>
      <c r="E647" s="146">
        <v>6665</v>
      </c>
      <c r="F647" s="147">
        <f t="shared" si="89"/>
        <v>-0.61157410105484</v>
      </c>
      <c r="G647" s="146">
        <v>13296</v>
      </c>
      <c r="H647" s="147">
        <f t="shared" si="89"/>
        <v>0.99489872468117024</v>
      </c>
      <c r="I647" s="146">
        <v>28264</v>
      </c>
      <c r="J647" s="147">
        <f t="shared" si="89"/>
        <v>1.1257521058965101</v>
      </c>
      <c r="K647" s="146">
        <v>24693</v>
      </c>
      <c r="L647" s="147">
        <v>0.25364268670355883</v>
      </c>
      <c r="M647" s="147">
        <v>1.1190251437398095</v>
      </c>
    </row>
    <row r="648" spans="2:14" ht="6" customHeight="1" x14ac:dyDescent="0.25"/>
    <row r="649" spans="2:14" x14ac:dyDescent="0.25">
      <c r="B649" s="49" t="s">
        <v>108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1"/>
      <c r="E650" s="121"/>
      <c r="G650" s="121"/>
      <c r="I650" s="121"/>
      <c r="K650" s="121"/>
    </row>
    <row r="655" spans="2:14" ht="48.75" customHeight="1" thickBot="1" x14ac:dyDescent="0.3">
      <c r="B655" s="322" t="s">
        <v>246</v>
      </c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1" t="s">
        <v>214</v>
      </c>
    </row>
    <row r="656" spans="2:14" ht="10.5" customHeight="1" thickBot="1" x14ac:dyDescent="0.3">
      <c r="B656" s="135"/>
      <c r="C656" s="136"/>
      <c r="D656" s="135"/>
      <c r="E656" s="135"/>
      <c r="F656" s="135"/>
      <c r="G656" s="135"/>
      <c r="H656" s="135"/>
      <c r="I656" s="135"/>
      <c r="J656" s="135"/>
      <c r="K656" s="4"/>
      <c r="L656" s="4"/>
      <c r="N656" s="1" t="s">
        <v>215</v>
      </c>
    </row>
    <row r="657" spans="2:15" ht="22.5" thickTop="1" thickBot="1" x14ac:dyDescent="0.3">
      <c r="B657" s="150" t="str">
        <f>C657</f>
        <v>Estados Unidos de América</v>
      </c>
      <c r="C657" s="332" t="s">
        <v>247</v>
      </c>
      <c r="D657" s="333"/>
      <c r="E657" s="333"/>
      <c r="F657" s="333"/>
      <c r="G657" s="333"/>
      <c r="H657" s="333"/>
      <c r="I657" s="333"/>
      <c r="J657" s="333"/>
      <c r="K657" s="333"/>
      <c r="L657" s="333"/>
      <c r="M657" s="334"/>
    </row>
    <row r="658" spans="2:15" ht="22.5" thickTop="1" thickBot="1" x14ac:dyDescent="0.3">
      <c r="B658" s="13"/>
      <c r="C658" s="335">
        <f>2019</f>
        <v>2019</v>
      </c>
      <c r="D658" s="336"/>
      <c r="E658" s="337">
        <v>2020</v>
      </c>
      <c r="F658" s="336"/>
      <c r="G658" s="337">
        <v>2021</v>
      </c>
      <c r="H658" s="336"/>
      <c r="I658" s="337">
        <v>2022</v>
      </c>
      <c r="J658" s="336"/>
      <c r="K658" s="337">
        <v>2023</v>
      </c>
      <c r="L658" s="338"/>
      <c r="M658" s="339"/>
    </row>
    <row r="659" spans="2:15" ht="16.5" thickTop="1" thickBot="1" x14ac:dyDescent="0.3">
      <c r="B659" s="16"/>
      <c r="C659" s="138" t="s">
        <v>136</v>
      </c>
      <c r="D659" s="139" t="str">
        <f>CONCATENATE("var ",RIGHT(2019,2),"/",RIGHT(2018,2))</f>
        <v>var 19/18</v>
      </c>
      <c r="E659" s="140" t="s">
        <v>136</v>
      </c>
      <c r="F659" s="139" t="str">
        <f>CONCATENATE("var ",RIGHT(E658,2),"/",RIGHT(E658-1,2))</f>
        <v>var 20/19</v>
      </c>
      <c r="G659" s="140" t="s">
        <v>136</v>
      </c>
      <c r="H659" s="139" t="str">
        <f>CONCATENATE("var ",RIGHT(G658,2),"/",RIGHT(G658-1,2))</f>
        <v>var 21/20</v>
      </c>
      <c r="I659" s="140" t="s">
        <v>136</v>
      </c>
      <c r="J659" s="139" t="str">
        <f>CONCATENATE("var ",RIGHT(I658,2),"/",RIGHT(I658-1,2))</f>
        <v>var 22/21</v>
      </c>
      <c r="K659" s="140" t="s">
        <v>136</v>
      </c>
      <c r="L659" s="139" t="str">
        <f>CONCATENATE("var ",RIGHT(K658,2),"/",RIGHT(K658-1,2))</f>
        <v>var 23/22</v>
      </c>
      <c r="M659" s="139" t="str">
        <f>CONCATENATE("var ",RIGHT(K658,2),"/",RIGHT(2019,2))</f>
        <v>var 23/19</v>
      </c>
      <c r="N659" s="139"/>
      <c r="O659" s="139"/>
    </row>
    <row r="660" spans="2:15" x14ac:dyDescent="0.25">
      <c r="B660" s="142" t="s">
        <v>140</v>
      </c>
      <c r="C660" s="143">
        <v>1336</v>
      </c>
      <c r="D660" s="144">
        <v>0.2784688995215312</v>
      </c>
      <c r="E660" s="143">
        <v>1372</v>
      </c>
      <c r="F660" s="144">
        <f t="shared" ref="F660:J672" si="92">IFERROR(E660/C660-1,"-")</f>
        <v>2.6946107784431073E-2</v>
      </c>
      <c r="G660" s="143">
        <v>181</v>
      </c>
      <c r="H660" s="144">
        <f t="shared" si="92"/>
        <v>-0.86807580174927113</v>
      </c>
      <c r="I660" s="143">
        <v>1057</v>
      </c>
      <c r="J660" s="144">
        <f t="shared" si="92"/>
        <v>4.8397790055248615</v>
      </c>
      <c r="K660" s="143">
        <v>2324</v>
      </c>
      <c r="L660" s="144">
        <f t="shared" ref="L660:L666" si="93">IFERROR(K660/I660-1,"-")</f>
        <v>1.1986754966887418</v>
      </c>
      <c r="M660" s="144">
        <f>K660/C660-1</f>
        <v>0.73952095808383222</v>
      </c>
      <c r="N660" s="143"/>
      <c r="O660" s="151"/>
    </row>
    <row r="661" spans="2:15" x14ac:dyDescent="0.25">
      <c r="B661" s="142" t="s">
        <v>142</v>
      </c>
      <c r="C661" s="143">
        <v>1340</v>
      </c>
      <c r="D661" s="144">
        <v>0.11573688592839293</v>
      </c>
      <c r="E661" s="143">
        <v>1501</v>
      </c>
      <c r="F661" s="144">
        <f t="shared" si="92"/>
        <v>0.12014925373134333</v>
      </c>
      <c r="G661" s="143">
        <v>180</v>
      </c>
      <c r="H661" s="144">
        <f t="shared" si="92"/>
        <v>-0.88007994670219858</v>
      </c>
      <c r="I661" s="143">
        <v>1321</v>
      </c>
      <c r="J661" s="144">
        <f t="shared" si="92"/>
        <v>6.3388888888888886</v>
      </c>
      <c r="K661" s="143">
        <v>2360</v>
      </c>
      <c r="L661" s="144">
        <f t="shared" si="93"/>
        <v>0.78652535957607883</v>
      </c>
      <c r="M661" s="144">
        <f>IFERROR(K661/C661-1,"-")</f>
        <v>0.76119402985074625</v>
      </c>
      <c r="N661" s="143"/>
      <c r="O661" s="151"/>
    </row>
    <row r="662" spans="2:15" x14ac:dyDescent="0.25">
      <c r="B662" s="142" t="s">
        <v>144</v>
      </c>
      <c r="C662" s="143">
        <v>1776</v>
      </c>
      <c r="D662" s="144">
        <v>-0.10528967254408061</v>
      </c>
      <c r="E662" s="143">
        <v>541</v>
      </c>
      <c r="F662" s="144">
        <f t="shared" si="92"/>
        <v>-0.69538288288288286</v>
      </c>
      <c r="G662" s="143">
        <v>185</v>
      </c>
      <c r="H662" s="144">
        <f t="shared" si="92"/>
        <v>-0.65804066543438078</v>
      </c>
      <c r="I662" s="143">
        <v>2502</v>
      </c>
      <c r="J662" s="144">
        <f t="shared" si="92"/>
        <v>12.524324324324324</v>
      </c>
      <c r="K662" s="143">
        <v>2872</v>
      </c>
      <c r="L662" s="144">
        <f t="shared" si="93"/>
        <v>0.14788169464428447</v>
      </c>
      <c r="M662" s="144">
        <f t="shared" ref="M662:M666" si="94">IFERROR(K662/C662-1,"-")</f>
        <v>0.61711711711711703</v>
      </c>
      <c r="N662" s="143"/>
      <c r="O662" s="151"/>
    </row>
    <row r="663" spans="2:15" x14ac:dyDescent="0.25">
      <c r="B663" s="142" t="s">
        <v>146</v>
      </c>
      <c r="C663" s="143">
        <v>1691</v>
      </c>
      <c r="D663" s="144">
        <v>0.13337801608579092</v>
      </c>
      <c r="E663" s="143">
        <v>0</v>
      </c>
      <c r="F663" s="144">
        <f t="shared" si="92"/>
        <v>-1</v>
      </c>
      <c r="G663" s="143">
        <v>266</v>
      </c>
      <c r="H663" s="144" t="str">
        <f t="shared" si="92"/>
        <v>-</v>
      </c>
      <c r="I663" s="143">
        <v>2880</v>
      </c>
      <c r="J663" s="144">
        <f t="shared" si="92"/>
        <v>9.8270676691729317</v>
      </c>
      <c r="K663" s="143">
        <v>3582</v>
      </c>
      <c r="L663" s="144">
        <f t="shared" si="93"/>
        <v>0.24374999999999991</v>
      </c>
      <c r="M663" s="144">
        <f t="shared" si="94"/>
        <v>1.1182732111176819</v>
      </c>
      <c r="N663" s="143"/>
      <c r="O663" s="151"/>
    </row>
    <row r="664" spans="2:15" x14ac:dyDescent="0.25">
      <c r="B664" s="142" t="s">
        <v>148</v>
      </c>
      <c r="C664" s="143">
        <v>1250</v>
      </c>
      <c r="D664" s="144">
        <v>-0.2711370262390671</v>
      </c>
      <c r="E664" s="143">
        <v>0</v>
      </c>
      <c r="F664" s="144">
        <f t="shared" si="92"/>
        <v>-1</v>
      </c>
      <c r="G664" s="143">
        <v>405</v>
      </c>
      <c r="H664" s="144" t="str">
        <f t="shared" si="92"/>
        <v>-</v>
      </c>
      <c r="I664" s="143">
        <v>1563</v>
      </c>
      <c r="J664" s="144">
        <f t="shared" si="92"/>
        <v>2.8592592592592592</v>
      </c>
      <c r="K664" s="143">
        <v>2767</v>
      </c>
      <c r="L664" s="144">
        <f t="shared" si="93"/>
        <v>0.77031349968010243</v>
      </c>
      <c r="M664" s="144">
        <f t="shared" si="94"/>
        <v>1.2136</v>
      </c>
      <c r="N664" s="143"/>
      <c r="O664" s="151"/>
    </row>
    <row r="665" spans="2:15" x14ac:dyDescent="0.25">
      <c r="B665" s="142" t="s">
        <v>150</v>
      </c>
      <c r="C665" s="143">
        <v>1566</v>
      </c>
      <c r="D665" s="144">
        <v>-0.15579514824797847</v>
      </c>
      <c r="E665" s="143">
        <v>12</v>
      </c>
      <c r="F665" s="144">
        <f t="shared" si="92"/>
        <v>-0.9923371647509579</v>
      </c>
      <c r="G665" s="143">
        <v>364</v>
      </c>
      <c r="H665" s="144">
        <f t="shared" si="92"/>
        <v>29.333333333333332</v>
      </c>
      <c r="I665" s="143">
        <v>3423</v>
      </c>
      <c r="J665" s="144">
        <f t="shared" si="92"/>
        <v>8.4038461538461533</v>
      </c>
      <c r="K665" s="143">
        <v>2266</v>
      </c>
      <c r="L665" s="144">
        <f t="shared" si="93"/>
        <v>-0.33800759567630734</v>
      </c>
      <c r="M665" s="144">
        <f t="shared" si="94"/>
        <v>0.4469987228607919</v>
      </c>
      <c r="N665" s="143"/>
      <c r="O665" s="151"/>
    </row>
    <row r="666" spans="2:15" x14ac:dyDescent="0.25">
      <c r="B666" s="142" t="s">
        <v>152</v>
      </c>
      <c r="C666" s="143">
        <v>1527</v>
      </c>
      <c r="D666" s="144">
        <v>0.21479713603818618</v>
      </c>
      <c r="E666" s="143">
        <v>189</v>
      </c>
      <c r="F666" s="144">
        <f t="shared" si="92"/>
        <v>-0.87622789783889976</v>
      </c>
      <c r="G666" s="143">
        <v>942</v>
      </c>
      <c r="H666" s="144">
        <f t="shared" si="92"/>
        <v>3.9841269841269842</v>
      </c>
      <c r="I666" s="143">
        <v>2471</v>
      </c>
      <c r="J666" s="144">
        <f t="shared" si="92"/>
        <v>1.6231422505307855</v>
      </c>
      <c r="K666" s="143">
        <v>2371</v>
      </c>
      <c r="L666" s="144">
        <f t="shared" si="93"/>
        <v>-4.0469445568595663E-2</v>
      </c>
      <c r="M666" s="144">
        <f t="shared" si="94"/>
        <v>0.55271774721676481</v>
      </c>
      <c r="N666" s="143"/>
      <c r="O666" s="151"/>
    </row>
    <row r="667" spans="2:15" x14ac:dyDescent="0.25">
      <c r="B667" s="142" t="s">
        <v>154</v>
      </c>
      <c r="C667" s="143">
        <v>1264</v>
      </c>
      <c r="D667" s="144">
        <v>0.10974539069359079</v>
      </c>
      <c r="E667" s="143">
        <v>140</v>
      </c>
      <c r="F667" s="144">
        <f t="shared" si="92"/>
        <v>-0.88924050632911389</v>
      </c>
      <c r="G667" s="143">
        <v>830</v>
      </c>
      <c r="H667" s="144">
        <f t="shared" si="92"/>
        <v>4.9285714285714288</v>
      </c>
      <c r="I667" s="143">
        <v>1900</v>
      </c>
      <c r="J667" s="144">
        <f t="shared" si="92"/>
        <v>1.2891566265060241</v>
      </c>
      <c r="K667" s="143">
        <v>3632</v>
      </c>
      <c r="L667" s="144">
        <f>IFERROR(K667/I667-1,"-")</f>
        <v>0.91157894736842104</v>
      </c>
      <c r="M667" s="144">
        <f>IFERROR(K667/C667-1,"-")</f>
        <v>1.8734177215189876</v>
      </c>
      <c r="N667" s="143"/>
      <c r="O667" s="151"/>
    </row>
    <row r="668" spans="2:15" x14ac:dyDescent="0.25">
      <c r="B668" s="142" t="s">
        <v>156</v>
      </c>
      <c r="C668" s="143">
        <v>1110</v>
      </c>
      <c r="D668" s="144">
        <v>-0.11412609736632084</v>
      </c>
      <c r="E668" s="143">
        <v>127</v>
      </c>
      <c r="F668" s="144">
        <f t="shared" si="92"/>
        <v>-0.88558558558558564</v>
      </c>
      <c r="G668" s="143">
        <v>817</v>
      </c>
      <c r="H668" s="144">
        <f t="shared" si="92"/>
        <v>5.4330708661417324</v>
      </c>
      <c r="I668" s="143">
        <v>2189</v>
      </c>
      <c r="J668" s="144">
        <f t="shared" si="92"/>
        <v>1.6793145654834762</v>
      </c>
      <c r="K668" s="143"/>
      <c r="L668" s="144"/>
      <c r="M668" s="144"/>
      <c r="N668" s="143"/>
      <c r="O668" s="151"/>
    </row>
    <row r="669" spans="2:15" x14ac:dyDescent="0.25">
      <c r="B669" s="142" t="s">
        <v>158</v>
      </c>
      <c r="C669" s="143">
        <v>1231</v>
      </c>
      <c r="D669" s="144">
        <v>-2.4564183835182218E-2</v>
      </c>
      <c r="E669" s="143">
        <v>149</v>
      </c>
      <c r="F669" s="144">
        <f t="shared" si="92"/>
        <v>-0.87896019496344435</v>
      </c>
      <c r="G669" s="143">
        <v>873</v>
      </c>
      <c r="H669" s="144">
        <f t="shared" si="92"/>
        <v>4.8590604026845634</v>
      </c>
      <c r="I669" s="143">
        <v>2144</v>
      </c>
      <c r="J669" s="144">
        <f t="shared" si="92"/>
        <v>1.4558991981672396</v>
      </c>
      <c r="K669" s="143"/>
      <c r="L669" s="144"/>
      <c r="M669" s="144"/>
      <c r="N669" s="143"/>
      <c r="O669" s="151"/>
    </row>
    <row r="670" spans="2:15" x14ac:dyDescent="0.25">
      <c r="B670" s="142" t="s">
        <v>160</v>
      </c>
      <c r="C670" s="143">
        <v>1324</v>
      </c>
      <c r="D670" s="144">
        <v>-0.11615487316421891</v>
      </c>
      <c r="E670" s="143">
        <v>114</v>
      </c>
      <c r="F670" s="144">
        <f t="shared" si="92"/>
        <v>-0.91389728096676737</v>
      </c>
      <c r="G670" s="143">
        <v>1038</v>
      </c>
      <c r="H670" s="144">
        <f t="shared" si="92"/>
        <v>8.1052631578947363</v>
      </c>
      <c r="I670" s="143">
        <v>2283</v>
      </c>
      <c r="J670" s="144">
        <f t="shared" si="92"/>
        <v>1.199421965317919</v>
      </c>
      <c r="K670" s="143"/>
      <c r="L670" s="144"/>
      <c r="M670" s="144"/>
      <c r="N670" s="143"/>
      <c r="O670" s="151"/>
    </row>
    <row r="671" spans="2:15" x14ac:dyDescent="0.25">
      <c r="B671" s="142" t="s">
        <v>162</v>
      </c>
      <c r="C671" s="143">
        <v>1622</v>
      </c>
      <c r="D671" s="144">
        <v>-5.4227405247813443E-2</v>
      </c>
      <c r="E671" s="143">
        <v>337</v>
      </c>
      <c r="F671" s="144">
        <f t="shared" si="92"/>
        <v>-0.79223181257706532</v>
      </c>
      <c r="G671" s="143">
        <v>1479</v>
      </c>
      <c r="H671" s="144">
        <f t="shared" si="92"/>
        <v>3.388724035608309</v>
      </c>
      <c r="I671" s="143">
        <v>2774</v>
      </c>
      <c r="J671" s="144">
        <f t="shared" si="92"/>
        <v>0.87559161595672741</v>
      </c>
      <c r="K671" s="143"/>
      <c r="L671" s="144"/>
      <c r="M671" s="144"/>
      <c r="N671" s="143"/>
      <c r="O671" s="151"/>
    </row>
    <row r="672" spans="2:15" ht="15.75" x14ac:dyDescent="0.25">
      <c r="B672" s="145" t="s">
        <v>122</v>
      </c>
      <c r="C672" s="146">
        <v>17037</v>
      </c>
      <c r="D672" s="147">
        <v>-2.1817764253315719E-2</v>
      </c>
      <c r="E672" s="146">
        <v>4482</v>
      </c>
      <c r="F672" s="147">
        <f t="shared" si="92"/>
        <v>-0.73692551505546744</v>
      </c>
      <c r="G672" s="146">
        <v>7560</v>
      </c>
      <c r="H672" s="147">
        <f t="shared" si="92"/>
        <v>0.68674698795180733</v>
      </c>
      <c r="I672" s="146">
        <v>26507</v>
      </c>
      <c r="J672" s="147">
        <f t="shared" si="92"/>
        <v>2.5062169312169313</v>
      </c>
      <c r="K672" s="146">
        <v>22174</v>
      </c>
      <c r="L672" s="147">
        <v>0.29543728457089435</v>
      </c>
      <c r="M672" s="147">
        <v>0.88714893617021273</v>
      </c>
      <c r="N672" s="143"/>
      <c r="O672" s="151"/>
    </row>
    <row r="673" spans="2:13" ht="6" customHeight="1" x14ac:dyDescent="0.25"/>
    <row r="674" spans="2:13" x14ac:dyDescent="0.25">
      <c r="B674" s="49" t="s">
        <v>108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3" x14ac:dyDescent="0.25">
      <c r="C675" s="141"/>
      <c r="E675" s="121"/>
      <c r="G675" s="121"/>
      <c r="I675" s="143"/>
      <c r="K675" s="121"/>
      <c r="L675" s="121"/>
    </row>
  </sheetData>
  <mergeCells count="215">
    <mergeCell ref="I7:J7"/>
    <mergeCell ref="K7:M7"/>
    <mergeCell ref="AA7:AB7"/>
    <mergeCell ref="B4:M4"/>
    <mergeCell ref="Z4:AI4"/>
    <mergeCell ref="AK4:AT4"/>
    <mergeCell ref="C6:M6"/>
    <mergeCell ref="AA6:AI6"/>
    <mergeCell ref="AL6:AT6"/>
    <mergeCell ref="B48:M48"/>
    <mergeCell ref="C50:M50"/>
    <mergeCell ref="C51:D51"/>
    <mergeCell ref="E51:F51"/>
    <mergeCell ref="G51:H51"/>
    <mergeCell ref="I51:J51"/>
    <mergeCell ref="K51:M51"/>
    <mergeCell ref="AR7:AT7"/>
    <mergeCell ref="B26:M26"/>
    <mergeCell ref="C28:M28"/>
    <mergeCell ref="C29:D29"/>
    <mergeCell ref="E29:F29"/>
    <mergeCell ref="G29:H29"/>
    <mergeCell ref="I29:J29"/>
    <mergeCell ref="K29:M29"/>
    <mergeCell ref="AC7:AD7"/>
    <mergeCell ref="AE7:AF7"/>
    <mergeCell ref="AG7:AI7"/>
    <mergeCell ref="AL7:AM7"/>
    <mergeCell ref="AN7:AO7"/>
    <mergeCell ref="AP7:AQ7"/>
    <mergeCell ref="C7:D7"/>
    <mergeCell ref="E7:F7"/>
    <mergeCell ref="G7:H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313:M313"/>
    <mergeCell ref="C315:M315"/>
    <mergeCell ref="C316:D316"/>
    <mergeCell ref="E316:F316"/>
    <mergeCell ref="G316:H316"/>
    <mergeCell ref="I316:J316"/>
    <mergeCell ref="K316:M316"/>
    <mergeCell ref="B290:M290"/>
    <mergeCell ref="C292:M292"/>
    <mergeCell ref="C293:D293"/>
    <mergeCell ref="E293:F293"/>
    <mergeCell ref="G293:H293"/>
    <mergeCell ref="I293:J293"/>
    <mergeCell ref="K293:M293"/>
    <mergeCell ref="B365:M365"/>
    <mergeCell ref="C367:M367"/>
    <mergeCell ref="C368:D368"/>
    <mergeCell ref="E368:F368"/>
    <mergeCell ref="G368:H368"/>
    <mergeCell ref="I368:J368"/>
    <mergeCell ref="K368:M368"/>
    <mergeCell ref="B339:M339"/>
    <mergeCell ref="C341:M341"/>
    <mergeCell ref="C342:D342"/>
    <mergeCell ref="E342:F342"/>
    <mergeCell ref="G342:H342"/>
    <mergeCell ref="I342:J342"/>
    <mergeCell ref="K342:M342"/>
    <mergeCell ref="B417:M417"/>
    <mergeCell ref="C419:M419"/>
    <mergeCell ref="C420:D420"/>
    <mergeCell ref="E420:F420"/>
    <mergeCell ref="G420:H420"/>
    <mergeCell ref="I420:J420"/>
    <mergeCell ref="K420:M420"/>
    <mergeCell ref="B391:M391"/>
    <mergeCell ref="C393:M393"/>
    <mergeCell ref="C394:D394"/>
    <mergeCell ref="E394:F394"/>
    <mergeCell ref="G394:H394"/>
    <mergeCell ref="I394:J394"/>
    <mergeCell ref="K394:M394"/>
    <mergeCell ref="B466:M466"/>
    <mergeCell ref="C468:M468"/>
    <mergeCell ref="C469:D469"/>
    <mergeCell ref="E469:F469"/>
    <mergeCell ref="G469:H469"/>
    <mergeCell ref="I469:J469"/>
    <mergeCell ref="K469:M469"/>
    <mergeCell ref="B443:M443"/>
    <mergeCell ref="C445:M445"/>
    <mergeCell ref="C446:D446"/>
    <mergeCell ref="E446:F446"/>
    <mergeCell ref="G446:H446"/>
    <mergeCell ref="I446:J446"/>
    <mergeCell ref="K446:M446"/>
    <mergeCell ref="B516:M516"/>
    <mergeCell ref="C518:M518"/>
    <mergeCell ref="C519:D519"/>
    <mergeCell ref="E519:F519"/>
    <mergeCell ref="G519:H519"/>
    <mergeCell ref="I519:J519"/>
    <mergeCell ref="K519:M519"/>
    <mergeCell ref="B493:M493"/>
    <mergeCell ref="C495:M495"/>
    <mergeCell ref="C496:D496"/>
    <mergeCell ref="E496:F496"/>
    <mergeCell ref="G496:H496"/>
    <mergeCell ref="I496:J496"/>
    <mergeCell ref="K496:M496"/>
    <mergeCell ref="B562:M562"/>
    <mergeCell ref="C564:M564"/>
    <mergeCell ref="C565:D565"/>
    <mergeCell ref="E565:F565"/>
    <mergeCell ref="G565:H565"/>
    <mergeCell ref="I565:J565"/>
    <mergeCell ref="K565:M565"/>
    <mergeCell ref="B539:M539"/>
    <mergeCell ref="C541:M541"/>
    <mergeCell ref="C542:D542"/>
    <mergeCell ref="E542:F542"/>
    <mergeCell ref="G542:H542"/>
    <mergeCell ref="I542:J542"/>
    <mergeCell ref="K542:M542"/>
    <mergeCell ref="B608:M608"/>
    <mergeCell ref="C610:M610"/>
    <mergeCell ref="C611:D611"/>
    <mergeCell ref="E611:F611"/>
    <mergeCell ref="G611:H611"/>
    <mergeCell ref="I611:J611"/>
    <mergeCell ref="K611:M611"/>
    <mergeCell ref="B585:M585"/>
    <mergeCell ref="C587:M587"/>
    <mergeCell ref="C588:D588"/>
    <mergeCell ref="E588:F588"/>
    <mergeCell ref="G588:H588"/>
    <mergeCell ref="I588:J588"/>
    <mergeCell ref="K588:M588"/>
    <mergeCell ref="B655:M655"/>
    <mergeCell ref="C657:M657"/>
    <mergeCell ref="C658:D658"/>
    <mergeCell ref="E658:F658"/>
    <mergeCell ref="G658:H658"/>
    <mergeCell ref="I658:J658"/>
    <mergeCell ref="K658:M658"/>
    <mergeCell ref="B630:M630"/>
    <mergeCell ref="C632:M632"/>
    <mergeCell ref="C633:D633"/>
    <mergeCell ref="E633:F633"/>
    <mergeCell ref="G633:H633"/>
    <mergeCell ref="I633:J633"/>
    <mergeCell ref="K633:M63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E2604-0367-4999-B19F-1A73E6FA354B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22" t="s">
        <v>130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1" t="s">
        <v>131</v>
      </c>
    </row>
    <row r="5" spans="1:14" ht="10.5" customHeight="1" thickBot="1" x14ac:dyDescent="0.3">
      <c r="B5" s="135"/>
      <c r="C5" s="136"/>
      <c r="D5" s="135"/>
      <c r="E5" s="135"/>
      <c r="F5" s="135"/>
      <c r="G5" s="135"/>
      <c r="H5" s="135"/>
      <c r="I5" s="135"/>
      <c r="J5" s="135"/>
      <c r="K5" s="4"/>
      <c r="L5" s="4"/>
      <c r="N5" s="1" t="s">
        <v>133</v>
      </c>
    </row>
    <row r="6" spans="1:14" ht="22.5" thickTop="1" thickBot="1" x14ac:dyDescent="0.3">
      <c r="B6" s="137" t="s">
        <v>122</v>
      </c>
      <c r="C6" s="332" t="s">
        <v>135</v>
      </c>
      <c r="D6" s="333"/>
      <c r="E6" s="333"/>
      <c r="F6" s="333"/>
      <c r="G6" s="333"/>
      <c r="H6" s="333"/>
      <c r="I6" s="333"/>
      <c r="J6" s="333"/>
      <c r="K6" s="333"/>
      <c r="L6" s="333"/>
      <c r="M6" s="334"/>
    </row>
    <row r="7" spans="1:14" ht="22.5" thickTop="1" thickBot="1" x14ac:dyDescent="0.3">
      <c r="B7" s="13"/>
      <c r="C7" s="335">
        <f>2019</f>
        <v>2019</v>
      </c>
      <c r="D7" s="336"/>
      <c r="E7" s="337">
        <v>2020</v>
      </c>
      <c r="F7" s="336"/>
      <c r="G7" s="337">
        <v>2021</v>
      </c>
      <c r="H7" s="336"/>
      <c r="I7" s="337">
        <v>2022</v>
      </c>
      <c r="J7" s="336"/>
      <c r="K7" s="337">
        <v>2023</v>
      </c>
      <c r="L7" s="338"/>
      <c r="M7" s="339"/>
    </row>
    <row r="8" spans="1:14" ht="16.5" thickTop="1" thickBot="1" x14ac:dyDescent="0.3">
      <c r="B8" s="16"/>
      <c r="C8" s="138" t="s">
        <v>136</v>
      </c>
      <c r="D8" s="139" t="str">
        <f>CONCATENATE("var ",RIGHT(2019,2),"/",RIGHT(2018,2))</f>
        <v>var 19/18</v>
      </c>
      <c r="E8" s="140" t="s">
        <v>136</v>
      </c>
      <c r="F8" s="139" t="str">
        <f>CONCATENATE("var ",RIGHT(E7,2),"/",RIGHT(E7-1,2))</f>
        <v>var 20/19</v>
      </c>
      <c r="G8" s="140" t="s">
        <v>136</v>
      </c>
      <c r="H8" s="139" t="str">
        <f>CONCATENATE("var ",RIGHT(G7,2),"/",RIGHT(G7-1,2))</f>
        <v>var 21/20</v>
      </c>
      <c r="I8" s="140" t="s">
        <v>136</v>
      </c>
      <c r="J8" s="139" t="str">
        <f>CONCATENATE("var ",RIGHT(I7,2),"/",RIGHT(I7-1,2))</f>
        <v>var 22/21</v>
      </c>
      <c r="K8" s="140" t="s">
        <v>136</v>
      </c>
      <c r="L8" s="139" t="str">
        <f>CONCATENATE("var ",RIGHT(K7,2),"/",RIGHT(K7-1,2))</f>
        <v>var 23/22</v>
      </c>
      <c r="M8" s="139" t="str">
        <f>CONCATENATE("var ",RIGHT(K7,2),"/",RIGHT(2019,2))</f>
        <v>var 23/19</v>
      </c>
    </row>
    <row r="9" spans="1:14" x14ac:dyDescent="0.25">
      <c r="A9" s="1" t="s">
        <v>139</v>
      </c>
      <c r="B9" s="142" t="s">
        <v>140</v>
      </c>
      <c r="C9" s="143">
        <v>373317</v>
      </c>
      <c r="D9" s="144">
        <v>2.0449053674324036E-2</v>
      </c>
      <c r="E9" s="143">
        <v>386253</v>
      </c>
      <c r="F9" s="144">
        <f t="shared" ref="F9:F21" si="0">IFERROR(E9/C9-1,"-")</f>
        <v>3.4651516003825211E-2</v>
      </c>
      <c r="G9" s="143">
        <v>46362</v>
      </c>
      <c r="H9" s="144">
        <f t="shared" ref="H9:J21" si="1">IFERROR(G9/E9-1,"-")</f>
        <v>-0.87996986431173352</v>
      </c>
      <c r="I9" s="143">
        <v>273717</v>
      </c>
      <c r="J9" s="144">
        <f t="shared" si="1"/>
        <v>4.9039083732367024</v>
      </c>
      <c r="K9" s="143">
        <v>403637</v>
      </c>
      <c r="L9" s="144">
        <f t="shared" ref="L9:L16" si="2">IFERROR(K9/I9-1,"-")</f>
        <v>0.47465082548763871</v>
      </c>
      <c r="M9" s="144">
        <f>K9/C9-1</f>
        <v>8.1217838994741776E-2</v>
      </c>
    </row>
    <row r="10" spans="1:14" x14ac:dyDescent="0.25">
      <c r="A10" s="1" t="s">
        <v>141</v>
      </c>
      <c r="B10" s="142" t="s">
        <v>142</v>
      </c>
      <c r="C10" s="143">
        <v>364413</v>
      </c>
      <c r="D10" s="144">
        <v>-5.5994433301952418E-3</v>
      </c>
      <c r="E10" s="143">
        <v>404607</v>
      </c>
      <c r="F10" s="144">
        <f t="shared" si="0"/>
        <v>0.11029793119345355</v>
      </c>
      <c r="G10" s="143">
        <v>56791</v>
      </c>
      <c r="H10" s="144">
        <f t="shared" si="1"/>
        <v>-0.85963910658985143</v>
      </c>
      <c r="I10" s="143">
        <v>349079</v>
      </c>
      <c r="J10" s="144">
        <f t="shared" si="1"/>
        <v>5.1467309961085386</v>
      </c>
      <c r="K10" s="143">
        <v>411122</v>
      </c>
      <c r="L10" s="144">
        <f>IFERROR(K10/I10-1,"-")</f>
        <v>0.17773340705112606</v>
      </c>
      <c r="M10" s="144">
        <f>IFERROR(K10/C10-1,"-")</f>
        <v>0.12817599811203229</v>
      </c>
    </row>
    <row r="11" spans="1:14" x14ac:dyDescent="0.25">
      <c r="A11" s="1" t="s">
        <v>143</v>
      </c>
      <c r="B11" s="142" t="s">
        <v>144</v>
      </c>
      <c r="C11" s="143">
        <v>430515</v>
      </c>
      <c r="D11" s="144">
        <v>-1.563946908118119E-2</v>
      </c>
      <c r="E11" s="143">
        <v>156456</v>
      </c>
      <c r="F11" s="144">
        <f t="shared" si="0"/>
        <v>-0.63658409114664993</v>
      </c>
      <c r="G11" s="143">
        <v>74197</v>
      </c>
      <c r="H11" s="144">
        <f t="shared" si="1"/>
        <v>-0.52576443217262359</v>
      </c>
      <c r="I11" s="143">
        <v>393667</v>
      </c>
      <c r="J11" s="144">
        <f t="shared" si="1"/>
        <v>4.3056996913621841</v>
      </c>
      <c r="K11" s="143">
        <v>440377</v>
      </c>
      <c r="L11" s="144">
        <f t="shared" si="2"/>
        <v>0.11865358285048022</v>
      </c>
      <c r="M11" s="144">
        <f t="shared" ref="M11:M16" si="3">IFERROR(K11/C11-1,"-")</f>
        <v>2.290744805639755E-2</v>
      </c>
    </row>
    <row r="12" spans="1:14" x14ac:dyDescent="0.25">
      <c r="A12" s="1" t="s">
        <v>145</v>
      </c>
      <c r="B12" s="142" t="s">
        <v>146</v>
      </c>
      <c r="C12" s="143">
        <v>402943</v>
      </c>
      <c r="D12" s="144">
        <v>2.8795016149004926E-2</v>
      </c>
      <c r="E12" s="143">
        <v>0</v>
      </c>
      <c r="F12" s="144">
        <f t="shared" si="0"/>
        <v>-1</v>
      </c>
      <c r="G12" s="143">
        <v>86160</v>
      </c>
      <c r="H12" s="144" t="str">
        <f t="shared" si="1"/>
        <v>-</v>
      </c>
      <c r="I12" s="143">
        <v>425687</v>
      </c>
      <c r="J12" s="144">
        <f t="shared" si="1"/>
        <v>3.9406569173630457</v>
      </c>
      <c r="K12" s="143">
        <v>445687</v>
      </c>
      <c r="L12" s="144">
        <f t="shared" si="2"/>
        <v>4.6982877090444353E-2</v>
      </c>
      <c r="M12" s="144">
        <f t="shared" si="3"/>
        <v>0.10607951993209963</v>
      </c>
    </row>
    <row r="13" spans="1:14" x14ac:dyDescent="0.25">
      <c r="A13" s="1" t="s">
        <v>147</v>
      </c>
      <c r="B13" s="142" t="s">
        <v>148</v>
      </c>
      <c r="C13" s="143">
        <v>387465</v>
      </c>
      <c r="D13" s="144">
        <v>1.9609855452313418E-2</v>
      </c>
      <c r="E13" s="143">
        <v>1066</v>
      </c>
      <c r="F13" s="144">
        <f t="shared" si="0"/>
        <v>-0.99724878376111392</v>
      </c>
      <c r="G13" s="143">
        <v>114793</v>
      </c>
      <c r="H13" s="144">
        <f t="shared" si="1"/>
        <v>106.68574108818011</v>
      </c>
      <c r="I13" s="143">
        <v>379380</v>
      </c>
      <c r="J13" s="144">
        <f t="shared" si="1"/>
        <v>2.3049053513715991</v>
      </c>
      <c r="K13" s="143">
        <v>391272</v>
      </c>
      <c r="L13" s="144">
        <f t="shared" si="2"/>
        <v>3.1345880120196012E-2</v>
      </c>
      <c r="M13" s="144">
        <f t="shared" si="3"/>
        <v>9.8254035848399646E-3</v>
      </c>
    </row>
    <row r="14" spans="1:14" x14ac:dyDescent="0.25">
      <c r="A14" s="1" t="s">
        <v>149</v>
      </c>
      <c r="B14" s="142" t="s">
        <v>150</v>
      </c>
      <c r="C14" s="143">
        <v>406415</v>
      </c>
      <c r="D14" s="144">
        <v>-2.1278696499225758E-2</v>
      </c>
      <c r="E14" s="143">
        <v>4661</v>
      </c>
      <c r="F14" s="144">
        <f t="shared" si="0"/>
        <v>-0.98853142723570731</v>
      </c>
      <c r="G14" s="143">
        <v>142483</v>
      </c>
      <c r="H14" s="144">
        <f t="shared" si="1"/>
        <v>29.56919116069513</v>
      </c>
      <c r="I14" s="143">
        <v>381871</v>
      </c>
      <c r="J14" s="144">
        <f t="shared" si="1"/>
        <v>1.6801162243916816</v>
      </c>
      <c r="K14" s="143">
        <v>433518</v>
      </c>
      <c r="L14" s="144">
        <f t="shared" si="2"/>
        <v>0.13524724317897929</v>
      </c>
      <c r="M14" s="144">
        <f t="shared" si="3"/>
        <v>6.6687991338902464E-2</v>
      </c>
    </row>
    <row r="15" spans="1:14" x14ac:dyDescent="0.25">
      <c r="A15" s="1" t="s">
        <v>151</v>
      </c>
      <c r="B15" s="142" t="s">
        <v>152</v>
      </c>
      <c r="C15" s="143">
        <v>426749</v>
      </c>
      <c r="D15" s="144">
        <v>-3.4118773498984512E-3</v>
      </c>
      <c r="E15" s="143">
        <v>96087</v>
      </c>
      <c r="F15" s="144">
        <f t="shared" si="0"/>
        <v>-0.77483954268199806</v>
      </c>
      <c r="G15" s="143">
        <v>224964</v>
      </c>
      <c r="H15" s="144">
        <f t="shared" si="1"/>
        <v>1.3412532392519281</v>
      </c>
      <c r="I15" s="143">
        <v>455417</v>
      </c>
      <c r="J15" s="144">
        <f t="shared" si="1"/>
        <v>1.0243994594690706</v>
      </c>
      <c r="K15" s="143">
        <v>453884</v>
      </c>
      <c r="L15" s="144">
        <f t="shared" si="2"/>
        <v>-3.366145752134897E-3</v>
      </c>
      <c r="M15" s="144">
        <f t="shared" si="3"/>
        <v>6.3585386257495546E-2</v>
      </c>
    </row>
    <row r="16" spans="1:14" x14ac:dyDescent="0.25">
      <c r="A16" s="1" t="s">
        <v>153</v>
      </c>
      <c r="B16" s="142" t="s">
        <v>154</v>
      </c>
      <c r="C16" s="143">
        <v>446971</v>
      </c>
      <c r="D16" s="144">
        <v>-1.5538757692290739E-2</v>
      </c>
      <c r="E16" s="143">
        <v>152176</v>
      </c>
      <c r="F16" s="144">
        <f t="shared" si="0"/>
        <v>-0.65953943320707609</v>
      </c>
      <c r="G16" s="143">
        <v>286184</v>
      </c>
      <c r="H16" s="144">
        <f t="shared" si="1"/>
        <v>0.88061192303648417</v>
      </c>
      <c r="I16" s="143">
        <v>442299</v>
      </c>
      <c r="J16" s="144">
        <f t="shared" si="1"/>
        <v>0.54550568864786286</v>
      </c>
      <c r="K16" s="143">
        <v>447853</v>
      </c>
      <c r="L16" s="144">
        <f t="shared" si="2"/>
        <v>1.255711633985146E-2</v>
      </c>
      <c r="M16" s="144">
        <f t="shared" si="3"/>
        <v>1.9732823829734514E-3</v>
      </c>
    </row>
    <row r="17" spans="1:14" x14ac:dyDescent="0.25">
      <c r="A17" s="1" t="s">
        <v>155</v>
      </c>
      <c r="B17" s="142" t="s">
        <v>156</v>
      </c>
      <c r="C17" s="143">
        <v>382041</v>
      </c>
      <c r="D17" s="144">
        <v>-4.2877972522021413E-2</v>
      </c>
      <c r="E17" s="143">
        <v>109886</v>
      </c>
      <c r="F17" s="144">
        <f t="shared" si="0"/>
        <v>-0.71237118529163101</v>
      </c>
      <c r="G17" s="143">
        <v>280035</v>
      </c>
      <c r="H17" s="144">
        <f t="shared" si="1"/>
        <v>1.5484138106765193</v>
      </c>
      <c r="I17" s="143">
        <v>390968</v>
      </c>
      <c r="J17" s="144">
        <f t="shared" si="1"/>
        <v>0.39613976824325525</v>
      </c>
      <c r="K17" s="143"/>
      <c r="L17" s="144"/>
      <c r="M17" s="144"/>
    </row>
    <row r="18" spans="1:14" x14ac:dyDescent="0.25">
      <c r="A18" s="1" t="s">
        <v>157</v>
      </c>
      <c r="B18" s="142" t="s">
        <v>158</v>
      </c>
      <c r="C18" s="143">
        <v>420241</v>
      </c>
      <c r="D18" s="144">
        <v>-4.713522240034107E-2</v>
      </c>
      <c r="E18" s="143">
        <v>96220</v>
      </c>
      <c r="F18" s="144">
        <f t="shared" si="0"/>
        <v>-0.7710361435462032</v>
      </c>
      <c r="G18" s="143">
        <v>366988</v>
      </c>
      <c r="H18" s="144">
        <f t="shared" si="1"/>
        <v>2.8140511328206195</v>
      </c>
      <c r="I18" s="143">
        <v>432738</v>
      </c>
      <c r="J18" s="144">
        <f t="shared" si="1"/>
        <v>0.17916117148244637</v>
      </c>
      <c r="K18" s="143"/>
      <c r="L18" s="144"/>
      <c r="M18" s="144"/>
    </row>
    <row r="19" spans="1:14" x14ac:dyDescent="0.25">
      <c r="A19" s="1" t="s">
        <v>159</v>
      </c>
      <c r="B19" s="142" t="s">
        <v>160</v>
      </c>
      <c r="C19" s="143">
        <v>393250</v>
      </c>
      <c r="D19" s="144">
        <v>6.1327404420588039E-3</v>
      </c>
      <c r="E19" s="143">
        <v>71141</v>
      </c>
      <c r="F19" s="144">
        <f t="shared" si="0"/>
        <v>-0.81909472345835987</v>
      </c>
      <c r="G19" s="143">
        <v>342567</v>
      </c>
      <c r="H19" s="144">
        <f t="shared" si="1"/>
        <v>3.8153244964225976</v>
      </c>
      <c r="I19" s="143">
        <v>409402</v>
      </c>
      <c r="J19" s="144">
        <f t="shared" si="1"/>
        <v>0.19510052048212456</v>
      </c>
      <c r="K19" s="143"/>
      <c r="L19" s="144"/>
      <c r="M19" s="144"/>
    </row>
    <row r="20" spans="1:14" x14ac:dyDescent="0.25">
      <c r="A20" s="1" t="s">
        <v>161</v>
      </c>
      <c r="B20" s="142" t="s">
        <v>162</v>
      </c>
      <c r="C20" s="143">
        <v>397253</v>
      </c>
      <c r="D20" s="144">
        <v>-1.3273819725432623E-2</v>
      </c>
      <c r="E20" s="143">
        <v>86477</v>
      </c>
      <c r="F20" s="144">
        <f t="shared" si="0"/>
        <v>-0.78231253130876288</v>
      </c>
      <c r="G20" s="143">
        <v>313914</v>
      </c>
      <c r="H20" s="144">
        <f t="shared" si="1"/>
        <v>2.630028793783318</v>
      </c>
      <c r="I20" s="143">
        <v>423458</v>
      </c>
      <c r="J20" s="144">
        <f t="shared" si="1"/>
        <v>0.34896181756786882</v>
      </c>
      <c r="K20" s="143"/>
      <c r="L20" s="144"/>
      <c r="M20" s="144"/>
    </row>
    <row r="21" spans="1:14" ht="15.75" x14ac:dyDescent="0.25">
      <c r="A21" s="1" t="s">
        <v>0</v>
      </c>
      <c r="B21" s="145" t="s">
        <v>122</v>
      </c>
      <c r="C21" s="146">
        <v>4831573</v>
      </c>
      <c r="D21" s="147">
        <v>-8.3906350308755595E-3</v>
      </c>
      <c r="E21" s="146">
        <v>1565303</v>
      </c>
      <c r="F21" s="147">
        <f t="shared" si="0"/>
        <v>-0.67602621340917335</v>
      </c>
      <c r="G21" s="146">
        <v>2335438</v>
      </c>
      <c r="H21" s="147">
        <f t="shared" si="1"/>
        <v>0.49200378457078275</v>
      </c>
      <c r="I21" s="146">
        <v>4757683</v>
      </c>
      <c r="J21" s="147">
        <f t="shared" si="1"/>
        <v>1.0371694731352319</v>
      </c>
      <c r="K21" s="146">
        <v>3427350</v>
      </c>
      <c r="L21" s="147">
        <v>0.1051985462012559</v>
      </c>
      <c r="M21" s="147">
        <v>5.8219926713326098E-2</v>
      </c>
    </row>
    <row r="22" spans="1:14" ht="6" customHeight="1" x14ac:dyDescent="0.25"/>
    <row r="23" spans="1:14" x14ac:dyDescent="0.25">
      <c r="B23" s="49" t="s">
        <v>108</v>
      </c>
      <c r="C23" s="49"/>
      <c r="D23" s="49"/>
      <c r="E23" s="49"/>
      <c r="F23" s="49"/>
      <c r="G23" s="49"/>
      <c r="H23" s="49"/>
      <c r="I23" s="49"/>
      <c r="J23" s="49"/>
      <c r="K23" s="143"/>
      <c r="L23" s="49"/>
      <c r="M23" s="49"/>
    </row>
    <row r="24" spans="1:14" x14ac:dyDescent="0.25">
      <c r="I24" s="141"/>
      <c r="L24" s="121"/>
    </row>
    <row r="26" spans="1:14" ht="48.75" customHeight="1" thickBot="1" x14ac:dyDescent="0.3">
      <c r="B26" s="322" t="s">
        <v>251</v>
      </c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1" t="s">
        <v>164</v>
      </c>
    </row>
    <row r="27" spans="1:14" ht="10.5" customHeight="1" thickBot="1" x14ac:dyDescent="0.3">
      <c r="B27" s="135"/>
      <c r="C27" s="136"/>
      <c r="D27" s="135"/>
      <c r="E27" s="135"/>
      <c r="F27" s="135"/>
      <c r="G27" s="135"/>
      <c r="H27" s="135"/>
      <c r="I27" s="135"/>
      <c r="J27" s="135"/>
      <c r="K27" s="4"/>
      <c r="L27" s="4"/>
      <c r="N27" s="1" t="s">
        <v>165</v>
      </c>
    </row>
    <row r="28" spans="1:14" ht="22.5" thickTop="1" thickBot="1" x14ac:dyDescent="0.3">
      <c r="B28" s="150" t="s">
        <v>166</v>
      </c>
      <c r="C28" s="332" t="s">
        <v>252</v>
      </c>
      <c r="D28" s="333"/>
      <c r="E28" s="333"/>
      <c r="F28" s="333"/>
      <c r="G28" s="333"/>
      <c r="H28" s="333"/>
      <c r="I28" s="333"/>
      <c r="J28" s="333"/>
      <c r="K28" s="333"/>
      <c r="L28" s="333"/>
      <c r="M28" s="334"/>
    </row>
    <row r="29" spans="1:14" ht="22.5" thickTop="1" thickBot="1" x14ac:dyDescent="0.3">
      <c r="B29" s="13"/>
      <c r="C29" s="335">
        <f>2019</f>
        <v>2019</v>
      </c>
      <c r="D29" s="336"/>
      <c r="E29" s="337">
        <v>2020</v>
      </c>
      <c r="F29" s="336"/>
      <c r="G29" s="337">
        <v>2021</v>
      </c>
      <c r="H29" s="336"/>
      <c r="I29" s="337">
        <v>2022</v>
      </c>
      <c r="J29" s="336"/>
      <c r="K29" s="337">
        <v>2023</v>
      </c>
      <c r="L29" s="338"/>
      <c r="M29" s="339"/>
    </row>
    <row r="30" spans="1:14" ht="16.5" thickTop="1" thickBot="1" x14ac:dyDescent="0.3">
      <c r="B30" s="16"/>
      <c r="C30" s="138" t="s">
        <v>136</v>
      </c>
      <c r="D30" s="139" t="str">
        <f>CONCATENATE("var ",RIGHT(2019,2),"/",RIGHT(2018,2))</f>
        <v>var 19/18</v>
      </c>
      <c r="E30" s="140" t="s">
        <v>136</v>
      </c>
      <c r="F30" s="139" t="str">
        <f>CONCATENATE("var ",RIGHT(E29,2),"/",RIGHT(E29-1,2))</f>
        <v>var 20/19</v>
      </c>
      <c r="G30" s="140" t="s">
        <v>136</v>
      </c>
      <c r="H30" s="139" t="str">
        <f>CONCATENATE("var ",RIGHT(G29,2),"/",RIGHT(G29-1,2))</f>
        <v>var 21/20</v>
      </c>
      <c r="I30" s="140" t="s">
        <v>136</v>
      </c>
      <c r="J30" s="139" t="str">
        <f>CONCATENATE("var ",RIGHT(I29,2),"/",RIGHT(I29-1,2))</f>
        <v>var 22/21</v>
      </c>
      <c r="K30" s="140" t="s">
        <v>136</v>
      </c>
      <c r="L30" s="139" t="str">
        <f>CONCATENATE("var ",RIGHT(K29,2),"/",RIGHT(K29-1,2))</f>
        <v>var 23/22</v>
      </c>
      <c r="M30" s="139" t="str">
        <f>CONCATENATE("var ",RIGHT(K29,2),"/",RIGHT(2019,2))</f>
        <v>var 23/19</v>
      </c>
    </row>
    <row r="31" spans="1:14" x14ac:dyDescent="0.25">
      <c r="B31" s="142" t="s">
        <v>140</v>
      </c>
      <c r="C31" s="143">
        <v>276086</v>
      </c>
      <c r="D31" s="144">
        <v>3.9683974272071376E-2</v>
      </c>
      <c r="E31" s="143">
        <v>293229</v>
      </c>
      <c r="F31" s="144">
        <f t="shared" ref="F31:F43" si="4">IFERROR(E31/C31-1,"-")</f>
        <v>6.2092971030765831E-2</v>
      </c>
      <c r="G31" s="143">
        <v>35671</v>
      </c>
      <c r="H31" s="144">
        <f t="shared" ref="H31:J43" si="5">IFERROR(G31/E31-1,"-")</f>
        <v>-0.87835104986205326</v>
      </c>
      <c r="I31" s="143">
        <v>211722</v>
      </c>
      <c r="J31" s="144">
        <f t="shared" si="5"/>
        <v>4.9354097165764905</v>
      </c>
      <c r="K31" s="143">
        <v>323159</v>
      </c>
      <c r="L31" s="144">
        <f t="shared" ref="L31:L38" si="6">IFERROR(K31/I31-1,"-")</f>
        <v>0.52633642228960609</v>
      </c>
      <c r="M31" s="144">
        <f>K31/C31-1</f>
        <v>0.1705012206341503</v>
      </c>
    </row>
    <row r="32" spans="1:14" x14ac:dyDescent="0.25">
      <c r="B32" s="142" t="s">
        <v>142</v>
      </c>
      <c r="C32" s="143">
        <v>270304</v>
      </c>
      <c r="D32" s="144">
        <v>5.3970013353021873E-3</v>
      </c>
      <c r="E32" s="143">
        <v>311807</v>
      </c>
      <c r="F32" s="144">
        <f t="shared" si="4"/>
        <v>0.15354193796614179</v>
      </c>
      <c r="G32" s="143">
        <v>43424</v>
      </c>
      <c r="H32" s="144">
        <f t="shared" si="5"/>
        <v>-0.86073436452677454</v>
      </c>
      <c r="I32" s="143">
        <v>279945</v>
      </c>
      <c r="J32" s="144">
        <f t="shared" si="5"/>
        <v>5.4467805821665438</v>
      </c>
      <c r="K32" s="143">
        <v>327297</v>
      </c>
      <c r="L32" s="144">
        <f t="shared" si="6"/>
        <v>0.16914751111825543</v>
      </c>
      <c r="M32" s="144">
        <f>IFERROR(K32/C32-1,"-")</f>
        <v>0.21084778619628275</v>
      </c>
    </row>
    <row r="33" spans="2:14" x14ac:dyDescent="0.25">
      <c r="B33" s="142" t="s">
        <v>144</v>
      </c>
      <c r="C33" s="143">
        <v>313846</v>
      </c>
      <c r="D33" s="144">
        <v>-7.3190789473683848E-3</v>
      </c>
      <c r="E33" s="143">
        <v>119555</v>
      </c>
      <c r="F33" s="144">
        <f t="shared" si="4"/>
        <v>-0.6190647642474334</v>
      </c>
      <c r="G33" s="143">
        <v>56792</v>
      </c>
      <c r="H33" s="144">
        <f t="shared" si="5"/>
        <v>-0.52497177031491782</v>
      </c>
      <c r="I33" s="143">
        <v>315116</v>
      </c>
      <c r="J33" s="144">
        <f t="shared" si="5"/>
        <v>4.5485983941400194</v>
      </c>
      <c r="K33" s="143">
        <v>343050</v>
      </c>
      <c r="L33" s="144">
        <f t="shared" si="6"/>
        <v>8.8646720572741478E-2</v>
      </c>
      <c r="M33" s="144">
        <f t="shared" ref="M33:M38" si="7">IFERROR(K33/C33-1,"-")</f>
        <v>9.3052006398042453E-2</v>
      </c>
    </row>
    <row r="34" spans="2:14" x14ac:dyDescent="0.25">
      <c r="B34" s="142" t="s">
        <v>146</v>
      </c>
      <c r="C34" s="143">
        <v>293476</v>
      </c>
      <c r="D34" s="144">
        <v>9.3757523645743301E-3</v>
      </c>
      <c r="E34" s="143">
        <v>0</v>
      </c>
      <c r="F34" s="144">
        <f t="shared" si="4"/>
        <v>-1</v>
      </c>
      <c r="G34" s="143">
        <v>64473</v>
      </c>
      <c r="H34" s="144" t="str">
        <f t="shared" si="5"/>
        <v>-</v>
      </c>
      <c r="I34" s="143">
        <v>337375</v>
      </c>
      <c r="J34" s="144">
        <f t="shared" si="5"/>
        <v>4.2328106339087679</v>
      </c>
      <c r="K34" s="143">
        <v>349241</v>
      </c>
      <c r="L34" s="144">
        <f t="shared" si="6"/>
        <v>3.5171545016672745E-2</v>
      </c>
      <c r="M34" s="144">
        <f t="shared" si="7"/>
        <v>0.19001553789747705</v>
      </c>
    </row>
    <row r="35" spans="2:14" x14ac:dyDescent="0.25">
      <c r="B35" s="142" t="s">
        <v>148</v>
      </c>
      <c r="C35" s="143">
        <v>283721</v>
      </c>
      <c r="D35" s="144">
        <v>3.6542053429928778E-3</v>
      </c>
      <c r="E35" s="143">
        <v>0</v>
      </c>
      <c r="F35" s="144">
        <f t="shared" si="4"/>
        <v>-1</v>
      </c>
      <c r="G35" s="143">
        <v>88479</v>
      </c>
      <c r="H35" s="144" t="str">
        <f t="shared" si="5"/>
        <v>-</v>
      </c>
      <c r="I35" s="143">
        <v>305518</v>
      </c>
      <c r="J35" s="144">
        <f t="shared" si="5"/>
        <v>2.4530001469275193</v>
      </c>
      <c r="K35" s="143">
        <v>311677</v>
      </c>
      <c r="L35" s="144">
        <f t="shared" si="6"/>
        <v>2.0159205022290072E-2</v>
      </c>
      <c r="M35" s="144">
        <f t="shared" si="7"/>
        <v>9.8533418393421668E-2</v>
      </c>
    </row>
    <row r="36" spans="2:14" x14ac:dyDescent="0.25">
      <c r="B36" s="142" t="s">
        <v>150</v>
      </c>
      <c r="C36" s="143">
        <v>293679</v>
      </c>
      <c r="D36" s="144">
        <v>-6.6565870785091352E-3</v>
      </c>
      <c r="E36" s="143">
        <v>0</v>
      </c>
      <c r="F36" s="144">
        <f t="shared" si="4"/>
        <v>-1</v>
      </c>
      <c r="G36" s="143">
        <v>111793</v>
      </c>
      <c r="H36" s="144" t="str">
        <f t="shared" si="5"/>
        <v>-</v>
      </c>
      <c r="I36" s="143">
        <v>305537</v>
      </c>
      <c r="J36" s="144">
        <f t="shared" si="5"/>
        <v>1.7330602094943335</v>
      </c>
      <c r="K36" s="143">
        <v>340000</v>
      </c>
      <c r="L36" s="144">
        <f t="shared" si="6"/>
        <v>0.11279484972360132</v>
      </c>
      <c r="M36" s="144">
        <f t="shared" si="7"/>
        <v>0.15772663350120375</v>
      </c>
    </row>
    <row r="37" spans="2:14" x14ac:dyDescent="0.25">
      <c r="B37" s="142" t="s">
        <v>152</v>
      </c>
      <c r="C37" s="143">
        <v>309509</v>
      </c>
      <c r="D37" s="144">
        <v>1.6006145099184854E-2</v>
      </c>
      <c r="E37" s="143">
        <v>70284</v>
      </c>
      <c r="F37" s="144">
        <f t="shared" si="4"/>
        <v>-0.77291775037236399</v>
      </c>
      <c r="G37" s="143">
        <v>177784</v>
      </c>
      <c r="H37" s="144">
        <f t="shared" si="5"/>
        <v>1.529508849809345</v>
      </c>
      <c r="I37" s="143">
        <v>355886</v>
      </c>
      <c r="J37" s="144">
        <f t="shared" si="5"/>
        <v>1.001788687395941</v>
      </c>
      <c r="K37" s="143">
        <v>358994</v>
      </c>
      <c r="L37" s="144">
        <f t="shared" si="6"/>
        <v>8.7331336439195884E-3</v>
      </c>
      <c r="M37" s="144">
        <f t="shared" si="7"/>
        <v>0.15988226513607029</v>
      </c>
    </row>
    <row r="38" spans="2:14" x14ac:dyDescent="0.25">
      <c r="B38" s="142" t="s">
        <v>154</v>
      </c>
      <c r="C38" s="143">
        <v>325829</v>
      </c>
      <c r="D38" s="144">
        <v>2.1602877039182955E-2</v>
      </c>
      <c r="E38" s="143">
        <v>120031</v>
      </c>
      <c r="F38" s="144">
        <f t="shared" si="4"/>
        <v>-0.63161351506465047</v>
      </c>
      <c r="G38" s="143">
        <v>230328</v>
      </c>
      <c r="H38" s="144">
        <f t="shared" si="5"/>
        <v>0.91890428306020944</v>
      </c>
      <c r="I38" s="143">
        <v>347304</v>
      </c>
      <c r="J38" s="144">
        <f t="shared" si="5"/>
        <v>0.50786704178389086</v>
      </c>
      <c r="K38" s="143">
        <v>346742</v>
      </c>
      <c r="L38" s="144">
        <f t="shared" si="6"/>
        <v>-1.6181788865086144E-3</v>
      </c>
      <c r="M38" s="144">
        <f t="shared" si="7"/>
        <v>6.4183973802209193E-2</v>
      </c>
    </row>
    <row r="39" spans="2:14" x14ac:dyDescent="0.25">
      <c r="B39" s="142" t="s">
        <v>156</v>
      </c>
      <c r="C39" s="143">
        <v>286586</v>
      </c>
      <c r="D39" s="144">
        <v>-1.4914496863452809E-2</v>
      </c>
      <c r="E39" s="143">
        <v>87408</v>
      </c>
      <c r="F39" s="144">
        <f t="shared" si="4"/>
        <v>-0.69500254722840615</v>
      </c>
      <c r="G39" s="143">
        <v>229668</v>
      </c>
      <c r="H39" s="144">
        <f t="shared" si="5"/>
        <v>1.6275398132894012</v>
      </c>
      <c r="I39" s="143">
        <v>311856</v>
      </c>
      <c r="J39" s="144">
        <f t="shared" si="5"/>
        <v>0.35785568733998652</v>
      </c>
      <c r="K39" s="143"/>
      <c r="L39" s="144"/>
      <c r="M39" s="144"/>
    </row>
    <row r="40" spans="2:14" x14ac:dyDescent="0.25">
      <c r="B40" s="142" t="s">
        <v>158</v>
      </c>
      <c r="C40" s="143">
        <v>320464</v>
      </c>
      <c r="D40" s="144">
        <v>-4.674363059797737E-3</v>
      </c>
      <c r="E40" s="143">
        <v>72715</v>
      </c>
      <c r="F40" s="144">
        <f t="shared" si="4"/>
        <v>-0.77309463777522591</v>
      </c>
      <c r="G40" s="143">
        <v>297544</v>
      </c>
      <c r="H40" s="144">
        <f t="shared" si="5"/>
        <v>3.0919205115863306</v>
      </c>
      <c r="I40" s="143">
        <v>345763</v>
      </c>
      <c r="J40" s="144">
        <f t="shared" si="5"/>
        <v>0.16205670421853569</v>
      </c>
      <c r="K40" s="143"/>
      <c r="L40" s="144"/>
      <c r="M40" s="144"/>
    </row>
    <row r="41" spans="2:14" x14ac:dyDescent="0.25">
      <c r="B41" s="142" t="s">
        <v>160</v>
      </c>
      <c r="C41" s="143">
        <v>296638</v>
      </c>
      <c r="D41" s="144">
        <v>3.272187968903939E-2</v>
      </c>
      <c r="E41" s="143">
        <v>53376</v>
      </c>
      <c r="F41" s="144">
        <f t="shared" si="4"/>
        <v>-0.82006351175506853</v>
      </c>
      <c r="G41" s="143">
        <v>274669</v>
      </c>
      <c r="H41" s="144">
        <f t="shared" si="5"/>
        <v>4.1459270083932855</v>
      </c>
      <c r="I41" s="143">
        <v>324591</v>
      </c>
      <c r="J41" s="144">
        <f t="shared" si="5"/>
        <v>0.18175331034809172</v>
      </c>
      <c r="K41" s="143"/>
      <c r="L41" s="144"/>
      <c r="M41" s="144"/>
    </row>
    <row r="42" spans="2:14" x14ac:dyDescent="0.25">
      <c r="B42" s="142" t="s">
        <v>162</v>
      </c>
      <c r="C42" s="143">
        <v>298050</v>
      </c>
      <c r="D42" s="144">
        <v>2.2221002774624354E-2</v>
      </c>
      <c r="E42" s="143">
        <v>67414</v>
      </c>
      <c r="F42" s="144">
        <f t="shared" si="4"/>
        <v>-0.77381647374601581</v>
      </c>
      <c r="G42" s="143">
        <v>247406</v>
      </c>
      <c r="H42" s="144">
        <f t="shared" si="5"/>
        <v>2.669949862046459</v>
      </c>
      <c r="I42" s="143">
        <v>336260</v>
      </c>
      <c r="J42" s="144">
        <f t="shared" si="5"/>
        <v>0.35914246218765911</v>
      </c>
      <c r="K42" s="143"/>
      <c r="L42" s="144"/>
      <c r="M42" s="144"/>
    </row>
    <row r="43" spans="2:14" ht="15.75" x14ac:dyDescent="0.25">
      <c r="B43" s="145" t="s">
        <v>122</v>
      </c>
      <c r="C43" s="146">
        <v>3568188</v>
      </c>
      <c r="D43" s="147">
        <v>9.4106744080915128E-3</v>
      </c>
      <c r="E43" s="146">
        <v>1200286</v>
      </c>
      <c r="F43" s="147">
        <f t="shared" si="4"/>
        <v>-0.66361469743186174</v>
      </c>
      <c r="G43" s="146">
        <v>1858031</v>
      </c>
      <c r="H43" s="147">
        <f t="shared" si="5"/>
        <v>0.54799022899542282</v>
      </c>
      <c r="I43" s="146">
        <v>3776873</v>
      </c>
      <c r="J43" s="147">
        <f t="shared" si="5"/>
        <v>1.0327287327283559</v>
      </c>
      <c r="K43" s="146">
        <v>2700160</v>
      </c>
      <c r="L43" s="147">
        <v>9.8339043679982474E-2</v>
      </c>
      <c r="M43" s="147">
        <v>0.14101713537154814</v>
      </c>
    </row>
    <row r="44" spans="2:14" ht="6" customHeight="1" x14ac:dyDescent="0.25"/>
    <row r="45" spans="2:14" x14ac:dyDescent="0.25">
      <c r="B45" s="49" t="s">
        <v>108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4" x14ac:dyDescent="0.25">
      <c r="I46" s="121"/>
    </row>
    <row r="48" spans="2:14" ht="48.75" customHeight="1" thickBot="1" x14ac:dyDescent="0.3">
      <c r="B48" s="322" t="s">
        <v>253</v>
      </c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1" t="s">
        <v>169</v>
      </c>
    </row>
    <row r="49" spans="1:14" ht="10.5" customHeight="1" thickBot="1" x14ac:dyDescent="0.3">
      <c r="B49" s="135"/>
      <c r="C49" s="136"/>
      <c r="D49" s="135"/>
      <c r="E49" s="135"/>
      <c r="F49" s="135"/>
      <c r="G49" s="135"/>
      <c r="H49" s="135"/>
      <c r="I49" s="135"/>
      <c r="J49" s="135"/>
      <c r="K49" s="4"/>
      <c r="L49" s="4"/>
      <c r="N49" s="1" t="s">
        <v>170</v>
      </c>
    </row>
    <row r="50" spans="1:14" ht="22.5" thickTop="1" thickBot="1" x14ac:dyDescent="0.3">
      <c r="B50" s="13"/>
      <c r="C50" s="332" t="s">
        <v>110</v>
      </c>
      <c r="D50" s="333"/>
      <c r="E50" s="333"/>
      <c r="F50" s="333"/>
      <c r="G50" s="333"/>
      <c r="H50" s="333"/>
      <c r="I50" s="333"/>
      <c r="J50" s="333"/>
      <c r="K50" s="333"/>
      <c r="L50" s="333"/>
      <c r="M50" s="334"/>
    </row>
    <row r="51" spans="1:14" ht="22.5" thickTop="1" thickBot="1" x14ac:dyDescent="0.3">
      <c r="B51" s="13"/>
      <c r="C51" s="335">
        <f>2019</f>
        <v>2019</v>
      </c>
      <c r="D51" s="336"/>
      <c r="E51" s="337">
        <v>2020</v>
      </c>
      <c r="F51" s="336"/>
      <c r="G51" s="337">
        <v>2021</v>
      </c>
      <c r="H51" s="336"/>
      <c r="I51" s="337">
        <v>2022</v>
      </c>
      <c r="J51" s="336"/>
      <c r="K51" s="337">
        <v>2023</v>
      </c>
      <c r="L51" s="338"/>
      <c r="M51" s="339"/>
    </row>
    <row r="52" spans="1:14" ht="16.5" thickTop="1" thickBot="1" x14ac:dyDescent="0.3">
      <c r="B52" s="16"/>
      <c r="C52" s="138" t="s">
        <v>136</v>
      </c>
      <c r="D52" s="139" t="str">
        <f>CONCATENATE("var ",RIGHT(2019,2),"/",RIGHT(2018,2))</f>
        <v>var 19/18</v>
      </c>
      <c r="E52" s="140" t="s">
        <v>136</v>
      </c>
      <c r="F52" s="139" t="str">
        <f>CONCATENATE("var ",RIGHT(E51,2),"/",RIGHT(E51-1,2))</f>
        <v>var 20/19</v>
      </c>
      <c r="G52" s="140" t="s">
        <v>136</v>
      </c>
      <c r="H52" s="139" t="str">
        <f>CONCATENATE("var ",RIGHT(G51,2),"/",RIGHT(G51-1,2))</f>
        <v>var 21/20</v>
      </c>
      <c r="I52" s="140" t="s">
        <v>136</v>
      </c>
      <c r="J52" s="139" t="str">
        <f>CONCATENATE("var ",RIGHT(I51,2),"/",RIGHT(I51-1,2))</f>
        <v>var 22/21</v>
      </c>
      <c r="K52" s="140" t="s">
        <v>136</v>
      </c>
      <c r="L52" s="139" t="str">
        <f>CONCATENATE("var ",RIGHT(K51,2),"/",RIGHT(K51-1,2))</f>
        <v>var 23/22</v>
      </c>
      <c r="M52" s="139" t="str">
        <f>CONCATENATE("var ",RIGHT(K51,2),"/",RIGHT(2019,2))</f>
        <v>var 23/19</v>
      </c>
    </row>
    <row r="53" spans="1:14" x14ac:dyDescent="0.25">
      <c r="A53" s="1">
        <v>1</v>
      </c>
      <c r="B53" s="142" t="s">
        <v>140</v>
      </c>
      <c r="C53" s="143">
        <v>44446</v>
      </c>
      <c r="D53" s="144">
        <v>0.19286097691894799</v>
      </c>
      <c r="E53" s="143">
        <v>56020</v>
      </c>
      <c r="F53" s="144">
        <f t="shared" ref="F53:F65" si="8">IFERROR(E53/C53-1,"-")</f>
        <v>0.26040588579399726</v>
      </c>
      <c r="G53" s="143">
        <v>6298</v>
      </c>
      <c r="H53" s="144">
        <f t="shared" ref="H53:J65" si="9">IFERROR(G53/E53-1,"-")</f>
        <v>-0.8875758657622278</v>
      </c>
      <c r="I53" s="143">
        <v>48711</v>
      </c>
      <c r="J53" s="144">
        <f t="shared" si="9"/>
        <v>6.7343601143220067</v>
      </c>
      <c r="K53" s="143">
        <v>60660</v>
      </c>
      <c r="L53" s="144">
        <f t="shared" ref="L53:L60" si="10">IFERROR(K53/I53-1,"-")</f>
        <v>0.24530393545605711</v>
      </c>
      <c r="M53" s="144">
        <f>K53/C53-1</f>
        <v>0.36480223192188266</v>
      </c>
    </row>
    <row r="54" spans="1:14" x14ac:dyDescent="0.25">
      <c r="A54" s="1">
        <v>2</v>
      </c>
      <c r="B54" s="142" t="s">
        <v>142</v>
      </c>
      <c r="C54" s="143">
        <v>46135</v>
      </c>
      <c r="D54" s="144">
        <v>0.10834834834834828</v>
      </c>
      <c r="E54" s="143">
        <v>61080</v>
      </c>
      <c r="F54" s="144">
        <f t="shared" si="8"/>
        <v>0.32394060908204181</v>
      </c>
      <c r="G54" s="143">
        <v>8069</v>
      </c>
      <c r="H54" s="144">
        <f t="shared" si="9"/>
        <v>-0.86789456450556646</v>
      </c>
      <c r="I54" s="143">
        <v>61135</v>
      </c>
      <c r="J54" s="144">
        <f t="shared" si="9"/>
        <v>6.5765274507373901</v>
      </c>
      <c r="K54" s="143">
        <v>66108</v>
      </c>
      <c r="L54" s="144">
        <f t="shared" si="10"/>
        <v>8.1344565306289418E-2</v>
      </c>
      <c r="M54" s="144">
        <f>IFERROR(K54/C54-1,"-")</f>
        <v>0.43292511108702714</v>
      </c>
    </row>
    <row r="55" spans="1:14" x14ac:dyDescent="0.25">
      <c r="A55" s="1">
        <v>3</v>
      </c>
      <c r="B55" s="142" t="s">
        <v>144</v>
      </c>
      <c r="C55" s="143">
        <v>52850</v>
      </c>
      <c r="D55" s="144">
        <v>6.8691484844195516E-2</v>
      </c>
      <c r="E55" s="143">
        <v>19976</v>
      </c>
      <c r="F55" s="144">
        <f t="shared" si="8"/>
        <v>-0.62202459791863762</v>
      </c>
      <c r="G55" s="143">
        <v>13156</v>
      </c>
      <c r="H55" s="144">
        <f t="shared" si="9"/>
        <v>-0.34140969162995594</v>
      </c>
      <c r="I55" s="143">
        <v>62463</v>
      </c>
      <c r="J55" s="144">
        <f t="shared" si="9"/>
        <v>3.7478716935238676</v>
      </c>
      <c r="K55" s="143">
        <v>63992</v>
      </c>
      <c r="L55" s="144">
        <f t="shared" si="10"/>
        <v>2.4478491266829883E-2</v>
      </c>
      <c r="M55" s="144">
        <f t="shared" ref="M55:M60" si="11">IFERROR(K55/C55-1,"-")</f>
        <v>0.21082308420056761</v>
      </c>
    </row>
    <row r="56" spans="1:14" x14ac:dyDescent="0.25">
      <c r="A56" s="1">
        <v>4</v>
      </c>
      <c r="B56" s="142" t="s">
        <v>146</v>
      </c>
      <c r="C56" s="143">
        <v>50747</v>
      </c>
      <c r="D56" s="144">
        <v>7.6242789277231049E-2</v>
      </c>
      <c r="E56" s="143" t="s">
        <v>527</v>
      </c>
      <c r="F56" s="144" t="str">
        <f t="shared" si="8"/>
        <v>-</v>
      </c>
      <c r="G56" s="143">
        <v>18016</v>
      </c>
      <c r="H56" s="144" t="str">
        <f t="shared" si="9"/>
        <v>-</v>
      </c>
      <c r="I56" s="143">
        <v>72188</v>
      </c>
      <c r="J56" s="144">
        <f t="shared" si="9"/>
        <v>3.0068827708703374</v>
      </c>
      <c r="K56" s="143">
        <v>65295</v>
      </c>
      <c r="L56" s="144">
        <f t="shared" si="10"/>
        <v>-9.5486784507120337E-2</v>
      </c>
      <c r="M56" s="144">
        <f t="shared" si="11"/>
        <v>0.28667704494846991</v>
      </c>
    </row>
    <row r="57" spans="1:14" x14ac:dyDescent="0.25">
      <c r="A57" s="1">
        <v>5</v>
      </c>
      <c r="B57" s="142" t="s">
        <v>148</v>
      </c>
      <c r="C57" s="143">
        <v>47042</v>
      </c>
      <c r="D57" s="144">
        <v>9.5554158224457897E-2</v>
      </c>
      <c r="E57" s="143" t="s">
        <v>527</v>
      </c>
      <c r="F57" s="144" t="str">
        <f t="shared" si="8"/>
        <v>-</v>
      </c>
      <c r="G57" s="143">
        <v>22764</v>
      </c>
      <c r="H57" s="144" t="str">
        <f t="shared" si="9"/>
        <v>-</v>
      </c>
      <c r="I57" s="143">
        <v>62414</v>
      </c>
      <c r="J57" s="144">
        <f t="shared" si="9"/>
        <v>1.7417852749956073</v>
      </c>
      <c r="K57" s="143">
        <v>48965</v>
      </c>
      <c r="L57" s="144">
        <f t="shared" si="10"/>
        <v>-0.21548050116960937</v>
      </c>
      <c r="M57" s="144">
        <f t="shared" si="11"/>
        <v>4.0878364015135338E-2</v>
      </c>
    </row>
    <row r="58" spans="1:14" x14ac:dyDescent="0.25">
      <c r="A58" s="1">
        <v>6</v>
      </c>
      <c r="B58" s="142" t="s">
        <v>150</v>
      </c>
      <c r="C58" s="143">
        <v>46916</v>
      </c>
      <c r="D58" s="144">
        <v>7.1924693840248688E-2</v>
      </c>
      <c r="E58" s="143">
        <v>0</v>
      </c>
      <c r="F58" s="144">
        <f t="shared" si="8"/>
        <v>-1</v>
      </c>
      <c r="G58" s="143">
        <v>31220</v>
      </c>
      <c r="H58" s="144" t="str">
        <f t="shared" si="9"/>
        <v>-</v>
      </c>
      <c r="I58" s="143">
        <v>56978</v>
      </c>
      <c r="J58" s="144">
        <f t="shared" si="9"/>
        <v>0.82504804612427929</v>
      </c>
      <c r="K58" s="143">
        <v>67278</v>
      </c>
      <c r="L58" s="144">
        <f t="shared" si="10"/>
        <v>0.18077152585208323</v>
      </c>
      <c r="M58" s="144">
        <f t="shared" si="11"/>
        <v>0.4340097194986785</v>
      </c>
    </row>
    <row r="59" spans="1:14" x14ac:dyDescent="0.25">
      <c r="A59" s="1">
        <v>7</v>
      </c>
      <c r="B59" s="142" t="s">
        <v>152</v>
      </c>
      <c r="C59" s="143">
        <v>53890</v>
      </c>
      <c r="D59" s="144">
        <v>0.13407268671478767</v>
      </c>
      <c r="E59" s="143">
        <v>0</v>
      </c>
      <c r="F59" s="144">
        <f t="shared" si="8"/>
        <v>-1</v>
      </c>
      <c r="G59" s="143">
        <v>41300</v>
      </c>
      <c r="H59" s="144" t="str">
        <f t="shared" si="9"/>
        <v>-</v>
      </c>
      <c r="I59" s="143">
        <v>79160</v>
      </c>
      <c r="J59" s="144">
        <f t="shared" si="9"/>
        <v>0.91670702179176766</v>
      </c>
      <c r="K59" s="143">
        <v>72567</v>
      </c>
      <c r="L59" s="144">
        <f t="shared" si="10"/>
        <v>-8.3287013643254193E-2</v>
      </c>
      <c r="M59" s="144">
        <f t="shared" si="11"/>
        <v>0.34657635925032482</v>
      </c>
    </row>
    <row r="60" spans="1:14" x14ac:dyDescent="0.25">
      <c r="A60" s="1">
        <v>8</v>
      </c>
      <c r="B60" s="142" t="s">
        <v>154</v>
      </c>
      <c r="C60" s="143">
        <v>53585</v>
      </c>
      <c r="D60" s="144">
        <v>1.1782254866788744E-2</v>
      </c>
      <c r="E60" s="143">
        <v>0</v>
      </c>
      <c r="F60" s="144">
        <f t="shared" si="8"/>
        <v>-1</v>
      </c>
      <c r="G60" s="143">
        <v>50599</v>
      </c>
      <c r="H60" s="144" t="str">
        <f t="shared" si="9"/>
        <v>-</v>
      </c>
      <c r="I60" s="143">
        <v>72192</v>
      </c>
      <c r="J60" s="144">
        <f t="shared" si="9"/>
        <v>0.42674756418111026</v>
      </c>
      <c r="K60" s="143">
        <v>60153</v>
      </c>
      <c r="L60" s="144">
        <f t="shared" si="10"/>
        <v>-0.16676363031914898</v>
      </c>
      <c r="M60" s="144">
        <f t="shared" si="11"/>
        <v>0.12257161519081827</v>
      </c>
    </row>
    <row r="61" spans="1:14" x14ac:dyDescent="0.25">
      <c r="A61" s="1">
        <v>9</v>
      </c>
      <c r="B61" s="142" t="s">
        <v>156</v>
      </c>
      <c r="C61" s="143">
        <v>47338</v>
      </c>
      <c r="D61" s="144">
        <v>-2.5906948988620671E-2</v>
      </c>
      <c r="E61" s="143">
        <v>0</v>
      </c>
      <c r="F61" s="144">
        <f t="shared" si="8"/>
        <v>-1</v>
      </c>
      <c r="G61" s="143">
        <v>51246</v>
      </c>
      <c r="H61" s="144" t="str">
        <f t="shared" si="9"/>
        <v>-</v>
      </c>
      <c r="I61" s="143">
        <v>61301</v>
      </c>
      <c r="J61" s="144">
        <f t="shared" si="9"/>
        <v>0.19621043593646337</v>
      </c>
      <c r="K61" s="143"/>
      <c r="L61" s="144"/>
      <c r="M61" s="144"/>
    </row>
    <row r="62" spans="1:14" x14ac:dyDescent="0.25">
      <c r="A62" s="1">
        <v>10</v>
      </c>
      <c r="B62" s="142" t="s">
        <v>158</v>
      </c>
      <c r="C62" s="143">
        <v>56134</v>
      </c>
      <c r="D62" s="144">
        <v>-1.6469846164628432E-2</v>
      </c>
      <c r="E62" s="143">
        <v>0</v>
      </c>
      <c r="F62" s="144">
        <f t="shared" si="8"/>
        <v>-1</v>
      </c>
      <c r="G62" s="143">
        <v>70305</v>
      </c>
      <c r="H62" s="144" t="str">
        <f t="shared" si="9"/>
        <v>-</v>
      </c>
      <c r="I62" s="143">
        <v>75078</v>
      </c>
      <c r="J62" s="144">
        <f t="shared" si="9"/>
        <v>6.7889908256880682E-2</v>
      </c>
      <c r="K62" s="143"/>
      <c r="L62" s="144"/>
      <c r="M62" s="144"/>
    </row>
    <row r="63" spans="1:14" x14ac:dyDescent="0.25">
      <c r="A63" s="1">
        <v>11</v>
      </c>
      <c r="B63" s="142" t="s">
        <v>160</v>
      </c>
      <c r="C63" s="143">
        <v>47496</v>
      </c>
      <c r="D63" s="144">
        <v>3.7075854840822764E-2</v>
      </c>
      <c r="E63" s="143">
        <v>0</v>
      </c>
      <c r="F63" s="144">
        <f t="shared" si="8"/>
        <v>-1</v>
      </c>
      <c r="G63" s="143">
        <v>54624</v>
      </c>
      <c r="H63" s="144" t="str">
        <f t="shared" si="9"/>
        <v>-</v>
      </c>
      <c r="I63" s="143">
        <v>64015</v>
      </c>
      <c r="J63" s="144">
        <f t="shared" si="9"/>
        <v>0.17192076742823659</v>
      </c>
      <c r="K63" s="143"/>
      <c r="L63" s="144"/>
      <c r="M63" s="144"/>
    </row>
    <row r="64" spans="1:14" x14ac:dyDescent="0.25">
      <c r="A64" s="1">
        <v>12</v>
      </c>
      <c r="B64" s="142" t="s">
        <v>162</v>
      </c>
      <c r="C64" s="143">
        <v>48533</v>
      </c>
      <c r="D64" s="144">
        <v>-2.3023949018398104E-3</v>
      </c>
      <c r="E64" s="143">
        <v>0</v>
      </c>
      <c r="F64" s="144">
        <f t="shared" si="8"/>
        <v>-1</v>
      </c>
      <c r="G64" s="143">
        <v>52857</v>
      </c>
      <c r="H64" s="144" t="str">
        <f t="shared" si="9"/>
        <v>-</v>
      </c>
      <c r="I64" s="143">
        <v>69417</v>
      </c>
      <c r="J64" s="144">
        <f t="shared" si="9"/>
        <v>0.31329814404903789</v>
      </c>
      <c r="K64" s="143"/>
      <c r="L64" s="144"/>
      <c r="M64" s="144"/>
    </row>
    <row r="65" spans="1:14" ht="15.75" x14ac:dyDescent="0.25">
      <c r="B65" s="145" t="s">
        <v>122</v>
      </c>
      <c r="C65" s="146">
        <v>595112</v>
      </c>
      <c r="D65" s="147">
        <v>5.7429845182314532E-2</v>
      </c>
      <c r="E65" s="146">
        <v>0</v>
      </c>
      <c r="F65" s="147">
        <f t="shared" si="8"/>
        <v>-1</v>
      </c>
      <c r="G65" s="146">
        <v>420454</v>
      </c>
      <c r="H65" s="147" t="str">
        <f t="shared" si="9"/>
        <v>-</v>
      </c>
      <c r="I65" s="146">
        <v>785052</v>
      </c>
      <c r="J65" s="147">
        <f t="shared" si="9"/>
        <v>0.86715312495540542</v>
      </c>
      <c r="K65" s="146">
        <v>505018</v>
      </c>
      <c r="L65" s="147">
        <v>-1.984120052557925E-2</v>
      </c>
      <c r="M65" s="147">
        <v>0.27655196645189339</v>
      </c>
    </row>
    <row r="66" spans="1:14" ht="6" customHeight="1" x14ac:dyDescent="0.25"/>
    <row r="67" spans="1:14" x14ac:dyDescent="0.25">
      <c r="B67" s="49" t="s">
        <v>108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22" t="s">
        <v>254</v>
      </c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1" t="s">
        <v>173</v>
      </c>
    </row>
    <row r="71" spans="1:14" ht="10.5" customHeight="1" thickBot="1" x14ac:dyDescent="0.3">
      <c r="B71" s="135"/>
      <c r="C71" s="136"/>
      <c r="D71" s="135"/>
      <c r="E71" s="135"/>
      <c r="F71" s="135"/>
      <c r="G71" s="135"/>
      <c r="H71" s="135"/>
      <c r="I71" s="135"/>
      <c r="J71" s="135"/>
      <c r="K71" s="4"/>
      <c r="L71" s="4"/>
      <c r="N71" s="1" t="s">
        <v>174</v>
      </c>
    </row>
    <row r="72" spans="1:14" ht="22.5" thickTop="1" thickBot="1" x14ac:dyDescent="0.3">
      <c r="B72" s="13"/>
      <c r="C72" s="332" t="s">
        <v>111</v>
      </c>
      <c r="D72" s="333"/>
      <c r="E72" s="333"/>
      <c r="F72" s="333"/>
      <c r="G72" s="333"/>
      <c r="H72" s="333"/>
      <c r="I72" s="333"/>
      <c r="J72" s="333"/>
      <c r="K72" s="333"/>
      <c r="L72" s="333"/>
      <c r="M72" s="334"/>
    </row>
    <row r="73" spans="1:14" ht="22.5" thickTop="1" thickBot="1" x14ac:dyDescent="0.3">
      <c r="B73" s="13"/>
      <c r="C73" s="335">
        <f>2019</f>
        <v>2019</v>
      </c>
      <c r="D73" s="336"/>
      <c r="E73" s="337">
        <v>2020</v>
      </c>
      <c r="F73" s="336"/>
      <c r="G73" s="337">
        <v>2021</v>
      </c>
      <c r="H73" s="336"/>
      <c r="I73" s="337">
        <v>2022</v>
      </c>
      <c r="J73" s="336"/>
      <c r="K73" s="337">
        <v>2023</v>
      </c>
      <c r="L73" s="338"/>
      <c r="M73" s="339"/>
    </row>
    <row r="74" spans="1:14" ht="16.5" thickTop="1" thickBot="1" x14ac:dyDescent="0.3">
      <c r="B74" s="16"/>
      <c r="C74" s="138" t="s">
        <v>136</v>
      </c>
      <c r="D74" s="139" t="str">
        <f>CONCATENATE("var ",RIGHT(2019,2),"/",RIGHT(2018,2))</f>
        <v>var 19/18</v>
      </c>
      <c r="E74" s="140" t="s">
        <v>136</v>
      </c>
      <c r="F74" s="139" t="str">
        <f>CONCATENATE("var ",RIGHT(E73,2),"/",RIGHT(E73-1,2))</f>
        <v>var 20/19</v>
      </c>
      <c r="G74" s="140" t="s">
        <v>136</v>
      </c>
      <c r="H74" s="139" t="str">
        <f>CONCATENATE("var ",RIGHT(G73,2),"/",RIGHT(G73-1,2))</f>
        <v>var 21/20</v>
      </c>
      <c r="I74" s="140" t="s">
        <v>136</v>
      </c>
      <c r="J74" s="139" t="str">
        <f>CONCATENATE("var ",RIGHT(I73,2),"/",RIGHT(I73-1,2))</f>
        <v>var 22/21</v>
      </c>
      <c r="K74" s="140" t="s">
        <v>136</v>
      </c>
      <c r="L74" s="139" t="str">
        <f>CONCATENATE("var ",RIGHT(K73,2),"/",RIGHT(K73-1,2))</f>
        <v>var 23/22</v>
      </c>
      <c r="M74" s="139" t="str">
        <f>CONCATENATE("var ",RIGHT(K73,2),"/",RIGHT(2019,2))</f>
        <v>var 23/19</v>
      </c>
    </row>
    <row r="75" spans="1:14" x14ac:dyDescent="0.25">
      <c r="A75" s="1">
        <v>1</v>
      </c>
      <c r="B75" s="142" t="s">
        <v>140</v>
      </c>
      <c r="C75" s="143">
        <v>169666</v>
      </c>
      <c r="D75" s="144">
        <v>2.8334878872180891E-2</v>
      </c>
      <c r="E75" s="143">
        <v>177492</v>
      </c>
      <c r="F75" s="144">
        <f t="shared" ref="F75:F87" si="12">IFERROR(E75/C75-1,"-")</f>
        <v>4.6125917980031295E-2</v>
      </c>
      <c r="G75" s="143">
        <v>19921</v>
      </c>
      <c r="H75" s="144">
        <f t="shared" ref="H75:J87" si="13">IFERROR(G75/E75-1,"-")</f>
        <v>-0.88776395555856036</v>
      </c>
      <c r="I75" s="143">
        <v>125711</v>
      </c>
      <c r="J75" s="144">
        <f t="shared" si="13"/>
        <v>5.3104763817077458</v>
      </c>
      <c r="K75" s="143">
        <v>202529</v>
      </c>
      <c r="L75" s="144">
        <f t="shared" ref="L75:L82" si="14">IFERROR(K75/I75-1,"-")</f>
        <v>0.61106824382910019</v>
      </c>
      <c r="M75" s="144">
        <f>K75/C75-1</f>
        <v>0.19369231313286095</v>
      </c>
    </row>
    <row r="76" spans="1:14" x14ac:dyDescent="0.25">
      <c r="A76" s="1">
        <v>2</v>
      </c>
      <c r="B76" s="142" t="s">
        <v>142</v>
      </c>
      <c r="C76" s="143">
        <v>164351</v>
      </c>
      <c r="D76" s="144">
        <v>8.70846730975261E-4</v>
      </c>
      <c r="E76" s="143">
        <v>187348</v>
      </c>
      <c r="F76" s="144">
        <f t="shared" si="12"/>
        <v>0.13992613370165063</v>
      </c>
      <c r="G76" s="143">
        <v>24755</v>
      </c>
      <c r="H76" s="144">
        <f t="shared" si="13"/>
        <v>-0.86786621687981724</v>
      </c>
      <c r="I76" s="143">
        <v>168017</v>
      </c>
      <c r="J76" s="144">
        <f t="shared" si="13"/>
        <v>5.7871945061603718</v>
      </c>
      <c r="K76" s="143">
        <v>199073</v>
      </c>
      <c r="L76" s="144">
        <f t="shared" si="14"/>
        <v>0.18483843896748553</v>
      </c>
      <c r="M76" s="144">
        <f>IFERROR(K76/C76-1,"-")</f>
        <v>0.21126734854062335</v>
      </c>
    </row>
    <row r="77" spans="1:14" x14ac:dyDescent="0.25">
      <c r="A77" s="1">
        <v>3</v>
      </c>
      <c r="B77" s="142" t="s">
        <v>144</v>
      </c>
      <c r="C77" s="143">
        <v>190304</v>
      </c>
      <c r="D77" s="144">
        <v>-1.9481155163974528E-2</v>
      </c>
      <c r="E77" s="143">
        <v>73984</v>
      </c>
      <c r="F77" s="144">
        <f t="shared" si="12"/>
        <v>-0.61123255422902312</v>
      </c>
      <c r="G77" s="143">
        <v>29819</v>
      </c>
      <c r="H77" s="144">
        <f t="shared" si="13"/>
        <v>-0.59695339532871972</v>
      </c>
      <c r="I77" s="143">
        <v>189215</v>
      </c>
      <c r="J77" s="144">
        <f t="shared" si="13"/>
        <v>5.3454508870183437</v>
      </c>
      <c r="K77" s="143">
        <v>210907</v>
      </c>
      <c r="L77" s="144">
        <f t="shared" si="14"/>
        <v>0.11464207383135583</v>
      </c>
      <c r="M77" s="144">
        <f t="shared" ref="M77:M82" si="15">IFERROR(K77/C77-1,"-")</f>
        <v>0.10826362031276271</v>
      </c>
    </row>
    <row r="78" spans="1:14" x14ac:dyDescent="0.25">
      <c r="A78" s="1">
        <v>4</v>
      </c>
      <c r="B78" s="142" t="s">
        <v>146</v>
      </c>
      <c r="C78" s="143">
        <v>182359</v>
      </c>
      <c r="D78" s="144">
        <v>1.9956261780514684E-2</v>
      </c>
      <c r="E78" s="143">
        <v>0</v>
      </c>
      <c r="F78" s="144">
        <f t="shared" si="12"/>
        <v>-1</v>
      </c>
      <c r="G78" s="143">
        <v>35767</v>
      </c>
      <c r="H78" s="144" t="str">
        <f t="shared" si="13"/>
        <v>-</v>
      </c>
      <c r="I78" s="143">
        <v>205820</v>
      </c>
      <c r="J78" s="144">
        <f t="shared" si="13"/>
        <v>4.7544664075824086</v>
      </c>
      <c r="K78" s="143">
        <v>216116</v>
      </c>
      <c r="L78" s="144">
        <f t="shared" si="14"/>
        <v>5.0024293071615933E-2</v>
      </c>
      <c r="M78" s="144">
        <f t="shared" si="15"/>
        <v>0.18511288173328433</v>
      </c>
    </row>
    <row r="79" spans="1:14" x14ac:dyDescent="0.25">
      <c r="A79" s="1">
        <v>5</v>
      </c>
      <c r="B79" s="142" t="s">
        <v>148</v>
      </c>
      <c r="C79" s="143">
        <v>175897</v>
      </c>
      <c r="D79" s="144">
        <v>-1.0830994865681065E-2</v>
      </c>
      <c r="E79" s="143">
        <v>0</v>
      </c>
      <c r="F79" s="144">
        <f t="shared" si="12"/>
        <v>-1</v>
      </c>
      <c r="G79" s="143">
        <v>47958</v>
      </c>
      <c r="H79" s="144" t="str">
        <f t="shared" si="13"/>
        <v>-</v>
      </c>
      <c r="I79" s="143">
        <v>191717</v>
      </c>
      <c r="J79" s="144">
        <f t="shared" si="13"/>
        <v>2.9976020684765836</v>
      </c>
      <c r="K79" s="143">
        <v>206620</v>
      </c>
      <c r="L79" s="144">
        <f t="shared" si="14"/>
        <v>7.7734368887474758E-2</v>
      </c>
      <c r="M79" s="144">
        <f t="shared" si="15"/>
        <v>0.17466471855688281</v>
      </c>
    </row>
    <row r="80" spans="1:14" x14ac:dyDescent="0.25">
      <c r="A80" s="1">
        <v>6</v>
      </c>
      <c r="B80" s="142" t="s">
        <v>150</v>
      </c>
      <c r="C80" s="143">
        <v>186018</v>
      </c>
      <c r="D80" s="144">
        <v>-7.9145822444560698E-3</v>
      </c>
      <c r="E80" s="143">
        <v>0</v>
      </c>
      <c r="F80" s="144">
        <f t="shared" si="12"/>
        <v>-1</v>
      </c>
      <c r="G80" s="143">
        <v>60106</v>
      </c>
      <c r="H80" s="144" t="str">
        <f t="shared" si="13"/>
        <v>-</v>
      </c>
      <c r="I80" s="143">
        <v>196251</v>
      </c>
      <c r="J80" s="144">
        <f t="shared" si="13"/>
        <v>2.2650816890160717</v>
      </c>
      <c r="K80" s="143">
        <v>215987</v>
      </c>
      <c r="L80" s="144">
        <f t="shared" si="14"/>
        <v>0.10056509266194813</v>
      </c>
      <c r="M80" s="144">
        <f t="shared" si="15"/>
        <v>0.16110806481093221</v>
      </c>
    </row>
    <row r="81" spans="1:14" x14ac:dyDescent="0.25">
      <c r="A81" s="1">
        <v>7</v>
      </c>
      <c r="B81" s="142" t="s">
        <v>152</v>
      </c>
      <c r="C81" s="143">
        <v>195947</v>
      </c>
      <c r="D81" s="144">
        <v>3.0551494177912808E-2</v>
      </c>
      <c r="E81" s="143">
        <v>0</v>
      </c>
      <c r="F81" s="144">
        <f t="shared" si="12"/>
        <v>-1</v>
      </c>
      <c r="G81" s="143">
        <v>111498</v>
      </c>
      <c r="H81" s="144" t="str">
        <f t="shared" si="13"/>
        <v>-</v>
      </c>
      <c r="I81" s="143">
        <v>218088</v>
      </c>
      <c r="J81" s="144">
        <f t="shared" si="13"/>
        <v>0.95598127320669435</v>
      </c>
      <c r="K81" s="143">
        <v>228131</v>
      </c>
      <c r="L81" s="144">
        <f t="shared" si="14"/>
        <v>4.6050218260518694E-2</v>
      </c>
      <c r="M81" s="144">
        <f t="shared" si="15"/>
        <v>0.16424849576671252</v>
      </c>
    </row>
    <row r="82" spans="1:14" x14ac:dyDescent="0.25">
      <c r="A82" s="1">
        <v>8</v>
      </c>
      <c r="B82" s="142" t="s">
        <v>154</v>
      </c>
      <c r="C82" s="143">
        <v>209657</v>
      </c>
      <c r="D82" s="144">
        <v>6.2108340045694765E-2</v>
      </c>
      <c r="E82" s="143">
        <v>0</v>
      </c>
      <c r="F82" s="144">
        <f t="shared" si="12"/>
        <v>-1</v>
      </c>
      <c r="G82" s="143">
        <v>143374</v>
      </c>
      <c r="H82" s="144" t="str">
        <f t="shared" si="13"/>
        <v>-</v>
      </c>
      <c r="I82" s="143">
        <v>213645</v>
      </c>
      <c r="J82" s="144">
        <f t="shared" si="13"/>
        <v>0.49012373233640694</v>
      </c>
      <c r="K82" s="143">
        <v>231701</v>
      </c>
      <c r="L82" s="144">
        <f t="shared" si="14"/>
        <v>8.4514030283882047E-2</v>
      </c>
      <c r="M82" s="144">
        <f t="shared" si="15"/>
        <v>0.10514316240335408</v>
      </c>
    </row>
    <row r="83" spans="1:14" x14ac:dyDescent="0.25">
      <c r="A83" s="1">
        <v>9</v>
      </c>
      <c r="B83" s="142" t="s">
        <v>156</v>
      </c>
      <c r="C83" s="143">
        <v>183041</v>
      </c>
      <c r="D83" s="144">
        <v>2.1958818143243075E-2</v>
      </c>
      <c r="E83" s="143">
        <v>0</v>
      </c>
      <c r="F83" s="144">
        <f t="shared" si="12"/>
        <v>-1</v>
      </c>
      <c r="G83" s="143">
        <v>140512</v>
      </c>
      <c r="H83" s="144" t="str">
        <f t="shared" si="13"/>
        <v>-</v>
      </c>
      <c r="I83" s="143">
        <v>194764</v>
      </c>
      <c r="J83" s="144">
        <f t="shared" si="13"/>
        <v>0.38610225461170566</v>
      </c>
      <c r="K83" s="143"/>
      <c r="L83" s="144"/>
      <c r="M83" s="144"/>
    </row>
    <row r="84" spans="1:14" x14ac:dyDescent="0.25">
      <c r="A84" s="1">
        <v>10</v>
      </c>
      <c r="B84" s="142" t="s">
        <v>158</v>
      </c>
      <c r="C84" s="143">
        <v>202635</v>
      </c>
      <c r="D84" s="144">
        <v>3.7238943488943521E-2</v>
      </c>
      <c r="E84" s="143">
        <v>0</v>
      </c>
      <c r="F84" s="144">
        <f t="shared" si="12"/>
        <v>-1</v>
      </c>
      <c r="G84" s="143">
        <v>175105</v>
      </c>
      <c r="H84" s="144" t="str">
        <f t="shared" si="13"/>
        <v>-</v>
      </c>
      <c r="I84" s="143">
        <v>210769</v>
      </c>
      <c r="J84" s="144">
        <f t="shared" si="13"/>
        <v>0.20367208246480684</v>
      </c>
      <c r="K84" s="143"/>
      <c r="L84" s="144"/>
      <c r="M84" s="144"/>
    </row>
    <row r="85" spans="1:14" x14ac:dyDescent="0.25">
      <c r="A85" s="1">
        <v>11</v>
      </c>
      <c r="B85" s="142" t="s">
        <v>160</v>
      </c>
      <c r="C85" s="143">
        <v>184696</v>
      </c>
      <c r="D85" s="144">
        <v>6.0404765322233489E-2</v>
      </c>
      <c r="E85" s="143">
        <v>0</v>
      </c>
      <c r="F85" s="144">
        <f t="shared" si="12"/>
        <v>-1</v>
      </c>
      <c r="G85" s="143">
        <v>166551</v>
      </c>
      <c r="H85" s="144" t="str">
        <f t="shared" si="13"/>
        <v>-</v>
      </c>
      <c r="I85" s="143">
        <v>200457</v>
      </c>
      <c r="J85" s="144">
        <f t="shared" si="13"/>
        <v>0.2035772826341482</v>
      </c>
      <c r="K85" s="143"/>
      <c r="L85" s="144"/>
      <c r="M85" s="144"/>
    </row>
    <row r="86" spans="1:14" x14ac:dyDescent="0.25">
      <c r="A86" s="1">
        <v>12</v>
      </c>
      <c r="B86" s="142" t="s">
        <v>162</v>
      </c>
      <c r="C86" s="143">
        <v>186457</v>
      </c>
      <c r="D86" s="144">
        <v>6.8025730176823451E-2</v>
      </c>
      <c r="E86" s="143">
        <v>0</v>
      </c>
      <c r="F86" s="144">
        <f t="shared" si="12"/>
        <v>-1</v>
      </c>
      <c r="G86" s="143">
        <v>149356</v>
      </c>
      <c r="H86" s="144" t="str">
        <f t="shared" si="13"/>
        <v>-</v>
      </c>
      <c r="I86" s="143">
        <v>204884</v>
      </c>
      <c r="J86" s="144">
        <f t="shared" si="13"/>
        <v>0.37178285438817316</v>
      </c>
      <c r="K86" s="143"/>
      <c r="L86" s="144"/>
      <c r="M86" s="144"/>
    </row>
    <row r="87" spans="1:14" ht="15.75" x14ac:dyDescent="0.25">
      <c r="B87" s="145" t="s">
        <v>122</v>
      </c>
      <c r="C87" s="146">
        <v>2231028</v>
      </c>
      <c r="D87" s="147">
        <v>2.4272332736039903E-2</v>
      </c>
      <c r="E87" s="146">
        <v>0</v>
      </c>
      <c r="F87" s="147">
        <f t="shared" si="12"/>
        <v>-1</v>
      </c>
      <c r="G87" s="146">
        <v>1104722</v>
      </c>
      <c r="H87" s="147" t="str">
        <f t="shared" si="13"/>
        <v>-</v>
      </c>
      <c r="I87" s="146">
        <v>2319338</v>
      </c>
      <c r="J87" s="147">
        <f t="shared" si="13"/>
        <v>1.0994766104051519</v>
      </c>
      <c r="K87" s="146">
        <v>1711064</v>
      </c>
      <c r="L87" s="147">
        <v>0.13430880683927482</v>
      </c>
      <c r="M87" s="147">
        <v>0.16067369466401749</v>
      </c>
    </row>
    <row r="88" spans="1:14" ht="6" customHeight="1" x14ac:dyDescent="0.25"/>
    <row r="89" spans="1:14" x14ac:dyDescent="0.25">
      <c r="B89" s="49" t="s">
        <v>108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22" t="s">
        <v>255</v>
      </c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1" t="s">
        <v>176</v>
      </c>
    </row>
    <row r="93" spans="1:14" ht="10.5" customHeight="1" thickBot="1" x14ac:dyDescent="0.3">
      <c r="B93" s="135"/>
      <c r="C93" s="136"/>
      <c r="D93" s="135"/>
      <c r="E93" s="135"/>
      <c r="F93" s="135"/>
      <c r="G93" s="135"/>
      <c r="H93" s="135"/>
      <c r="I93" s="135"/>
      <c r="J93" s="135"/>
      <c r="K93" s="4"/>
      <c r="L93" s="4"/>
      <c r="N93" s="1" t="s">
        <v>177</v>
      </c>
    </row>
    <row r="94" spans="1:14" ht="22.5" thickTop="1" thickBot="1" x14ac:dyDescent="0.3">
      <c r="B94" s="13"/>
      <c r="C94" s="332" t="s">
        <v>112</v>
      </c>
      <c r="D94" s="333"/>
      <c r="E94" s="333"/>
      <c r="F94" s="333"/>
      <c r="G94" s="333"/>
      <c r="H94" s="333"/>
      <c r="I94" s="333"/>
      <c r="J94" s="333"/>
      <c r="K94" s="333"/>
      <c r="L94" s="333"/>
      <c r="M94" s="334"/>
    </row>
    <row r="95" spans="1:14" ht="22.5" thickTop="1" thickBot="1" x14ac:dyDescent="0.3">
      <c r="B95" s="13"/>
      <c r="C95" s="335">
        <f>2019</f>
        <v>2019</v>
      </c>
      <c r="D95" s="336"/>
      <c r="E95" s="337">
        <v>2020</v>
      </c>
      <c r="F95" s="336"/>
      <c r="G95" s="337">
        <v>2021</v>
      </c>
      <c r="H95" s="336"/>
      <c r="I95" s="337">
        <v>2022</v>
      </c>
      <c r="J95" s="336"/>
      <c r="K95" s="337">
        <v>2023</v>
      </c>
      <c r="L95" s="338"/>
      <c r="M95" s="339"/>
    </row>
    <row r="96" spans="1:14" ht="16.5" thickTop="1" thickBot="1" x14ac:dyDescent="0.3">
      <c r="B96" s="16"/>
      <c r="C96" s="138" t="s">
        <v>136</v>
      </c>
      <c r="D96" s="139" t="str">
        <f>CONCATENATE("var ",RIGHT(2019,2),"/",RIGHT(2018,2))</f>
        <v>var 19/18</v>
      </c>
      <c r="E96" s="140" t="s">
        <v>136</v>
      </c>
      <c r="F96" s="139" t="str">
        <f>CONCATENATE("var ",RIGHT(E95,2),"/",RIGHT(E95-1,2))</f>
        <v>var 20/19</v>
      </c>
      <c r="G96" s="140" t="s">
        <v>136</v>
      </c>
      <c r="H96" s="139" t="str">
        <f>CONCATENATE("var ",RIGHT(G95,2),"/",RIGHT(G95-1,2))</f>
        <v>var 21/20</v>
      </c>
      <c r="I96" s="140" t="s">
        <v>136</v>
      </c>
      <c r="J96" s="139" t="str">
        <f>CONCATENATE("var ",RIGHT(I95,2),"/",RIGHT(I95-1,2))</f>
        <v>var 22/21</v>
      </c>
      <c r="K96" s="140" t="s">
        <v>136</v>
      </c>
      <c r="L96" s="139" t="str">
        <f>CONCATENATE("var ",RIGHT(K95,2),"/",RIGHT(K95-1,2))</f>
        <v>var 23/22</v>
      </c>
      <c r="M96" s="139" t="str">
        <f>CONCATENATE("var ",RIGHT(K95,2),"/",RIGHT(2019,2))</f>
        <v>var 23/19</v>
      </c>
    </row>
    <row r="97" spans="2:13" x14ac:dyDescent="0.25">
      <c r="B97" s="142" t="s">
        <v>140</v>
      </c>
      <c r="C97" s="143">
        <v>45940</v>
      </c>
      <c r="D97" s="144">
        <v>1.9801101047771219E-2</v>
      </c>
      <c r="E97" s="143">
        <v>43734</v>
      </c>
      <c r="F97" s="144">
        <f t="shared" ref="F97:F109" si="16">IFERROR(E97/C97-1,"-")</f>
        <v>-4.8019155420113147E-2</v>
      </c>
      <c r="G97" s="143">
        <v>7880</v>
      </c>
      <c r="H97" s="144">
        <f t="shared" ref="H97:J109" si="17">IFERROR(G97/E97-1,"-")</f>
        <v>-0.81981981981981988</v>
      </c>
      <c r="I97" s="143">
        <v>30388</v>
      </c>
      <c r="J97" s="144">
        <f t="shared" si="17"/>
        <v>2.8563451776649744</v>
      </c>
      <c r="K97" s="143">
        <v>46492</v>
      </c>
      <c r="L97" s="144">
        <f t="shared" ref="L97:L104" si="18">IFERROR(K97/I97-1,"-")</f>
        <v>0.52994603132815588</v>
      </c>
      <c r="M97" s="144">
        <f>K97/C97-1</f>
        <v>1.2015672616456197E-2</v>
      </c>
    </row>
    <row r="98" spans="2:13" x14ac:dyDescent="0.25">
      <c r="B98" s="142" t="s">
        <v>142</v>
      </c>
      <c r="C98" s="143">
        <v>43527</v>
      </c>
      <c r="D98" s="144">
        <v>-1.2522970121826682E-2</v>
      </c>
      <c r="E98" s="143">
        <v>47305</v>
      </c>
      <c r="F98" s="144">
        <f t="shared" si="16"/>
        <v>8.6796700898293055E-2</v>
      </c>
      <c r="G98" s="143">
        <v>8902</v>
      </c>
      <c r="H98" s="144">
        <f t="shared" si="17"/>
        <v>-0.811816932670965</v>
      </c>
      <c r="I98" s="143">
        <v>42774</v>
      </c>
      <c r="J98" s="144">
        <f t="shared" si="17"/>
        <v>3.8049876432262417</v>
      </c>
      <c r="K98" s="143">
        <v>49896</v>
      </c>
      <c r="L98" s="144">
        <f t="shared" si="18"/>
        <v>0.16650301585075056</v>
      </c>
      <c r="M98" s="144">
        <f>IFERROR(K98/C98-1,"-")</f>
        <v>0.14632297194844579</v>
      </c>
    </row>
    <row r="99" spans="2:13" x14ac:dyDescent="0.25">
      <c r="B99" s="142" t="s">
        <v>144</v>
      </c>
      <c r="C99" s="143">
        <v>52728</v>
      </c>
      <c r="D99" s="144">
        <v>9.1096991502717106E-3</v>
      </c>
      <c r="E99" s="143">
        <v>18695</v>
      </c>
      <c r="F99" s="144">
        <f t="shared" si="16"/>
        <v>-0.64544454559247466</v>
      </c>
      <c r="G99" s="143">
        <v>11837</v>
      </c>
      <c r="H99" s="144">
        <f t="shared" si="17"/>
        <v>-0.36683605242043327</v>
      </c>
      <c r="I99" s="143">
        <v>53892</v>
      </c>
      <c r="J99" s="144">
        <f t="shared" si="17"/>
        <v>3.5528427811100789</v>
      </c>
      <c r="K99" s="143">
        <v>54154</v>
      </c>
      <c r="L99" s="144">
        <f t="shared" si="18"/>
        <v>4.8615750018554671E-3</v>
      </c>
      <c r="M99" s="144">
        <f t="shared" ref="M99:M104" si="19">IFERROR(K99/C99-1,"-")</f>
        <v>2.7044454559247422E-2</v>
      </c>
    </row>
    <row r="100" spans="2:13" x14ac:dyDescent="0.25">
      <c r="B100" s="142" t="s">
        <v>146</v>
      </c>
      <c r="C100" s="143">
        <v>45764</v>
      </c>
      <c r="D100" s="144">
        <v>-3.3474835793786517E-2</v>
      </c>
      <c r="E100" s="143">
        <v>0</v>
      </c>
      <c r="F100" s="144">
        <f t="shared" si="16"/>
        <v>-1</v>
      </c>
      <c r="G100" s="143">
        <v>9669</v>
      </c>
      <c r="H100" s="144" t="str">
        <f t="shared" si="17"/>
        <v>-</v>
      </c>
      <c r="I100" s="143">
        <v>48912</v>
      </c>
      <c r="J100" s="144">
        <f t="shared" si="17"/>
        <v>4.0586410176853862</v>
      </c>
      <c r="K100" s="143">
        <v>56652</v>
      </c>
      <c r="L100" s="144">
        <f t="shared" si="18"/>
        <v>0.15824337585868498</v>
      </c>
      <c r="M100" s="144">
        <f t="shared" si="19"/>
        <v>0.23791626606065908</v>
      </c>
    </row>
    <row r="101" spans="2:13" x14ac:dyDescent="0.25">
      <c r="B101" s="142" t="s">
        <v>148</v>
      </c>
      <c r="C101" s="143">
        <v>45731</v>
      </c>
      <c r="D101" s="144">
        <v>-2.7972027972028024E-2</v>
      </c>
      <c r="E101" s="143">
        <v>0</v>
      </c>
      <c r="F101" s="144">
        <f t="shared" si="16"/>
        <v>-1</v>
      </c>
      <c r="G101" s="143">
        <v>15426</v>
      </c>
      <c r="H101" s="144" t="str">
        <f t="shared" si="17"/>
        <v>-</v>
      </c>
      <c r="I101" s="143">
        <v>41886</v>
      </c>
      <c r="J101" s="144">
        <f t="shared" si="17"/>
        <v>1.7152858809801632</v>
      </c>
      <c r="K101" s="143">
        <v>45073</v>
      </c>
      <c r="L101" s="144">
        <f t="shared" si="18"/>
        <v>7.608747552881634E-2</v>
      </c>
      <c r="M101" s="144">
        <f t="shared" si="19"/>
        <v>-1.4388489208633115E-2</v>
      </c>
    </row>
    <row r="102" spans="2:13" x14ac:dyDescent="0.25">
      <c r="B102" s="142" t="s">
        <v>150</v>
      </c>
      <c r="C102" s="143">
        <v>48613</v>
      </c>
      <c r="D102" s="144">
        <v>2.5742198214926182E-2</v>
      </c>
      <c r="E102" s="143">
        <v>0</v>
      </c>
      <c r="F102" s="144">
        <f t="shared" si="16"/>
        <v>-1</v>
      </c>
      <c r="G102" s="143">
        <v>18695</v>
      </c>
      <c r="H102" s="144" t="str">
        <f t="shared" si="17"/>
        <v>-</v>
      </c>
      <c r="I102" s="143">
        <v>42042</v>
      </c>
      <c r="J102" s="144">
        <f t="shared" si="17"/>
        <v>1.2488365873228138</v>
      </c>
      <c r="K102" s="143">
        <v>44438</v>
      </c>
      <c r="L102" s="144">
        <f t="shared" si="18"/>
        <v>5.6990628419199885E-2</v>
      </c>
      <c r="M102" s="144">
        <f t="shared" si="19"/>
        <v>-8.5882377141916821E-2</v>
      </c>
    </row>
    <row r="103" spans="2:13" x14ac:dyDescent="0.25">
      <c r="B103" s="142" t="s">
        <v>152</v>
      </c>
      <c r="C103" s="143">
        <v>47205</v>
      </c>
      <c r="D103" s="144">
        <v>-6.2723373838456054E-2</v>
      </c>
      <c r="E103" s="143">
        <v>0</v>
      </c>
      <c r="F103" s="144">
        <f t="shared" si="16"/>
        <v>-1</v>
      </c>
      <c r="G103" s="143">
        <v>21668</v>
      </c>
      <c r="H103" s="144" t="str">
        <f t="shared" si="17"/>
        <v>-</v>
      </c>
      <c r="I103" s="143">
        <v>47912</v>
      </c>
      <c r="J103" s="144">
        <f t="shared" si="17"/>
        <v>1.2111870038766845</v>
      </c>
      <c r="K103" s="143">
        <v>48099</v>
      </c>
      <c r="L103" s="144">
        <f t="shared" si="18"/>
        <v>3.9029888128234713E-3</v>
      </c>
      <c r="M103" s="144">
        <f t="shared" si="19"/>
        <v>1.8938671750873937E-2</v>
      </c>
    </row>
    <row r="104" spans="2:13" x14ac:dyDescent="0.25">
      <c r="B104" s="142" t="s">
        <v>154</v>
      </c>
      <c r="C104" s="143">
        <v>48990</v>
      </c>
      <c r="D104" s="144">
        <v>-7.7331625734518572E-2</v>
      </c>
      <c r="E104" s="143">
        <v>0</v>
      </c>
      <c r="F104" s="144">
        <f t="shared" si="16"/>
        <v>-1</v>
      </c>
      <c r="G104" s="143">
        <v>31864</v>
      </c>
      <c r="H104" s="144" t="str">
        <f t="shared" si="17"/>
        <v>-</v>
      </c>
      <c r="I104" s="143">
        <v>50443</v>
      </c>
      <c r="J104" s="144">
        <f t="shared" si="17"/>
        <v>0.58307180517198098</v>
      </c>
      <c r="K104" s="143">
        <v>44199</v>
      </c>
      <c r="L104" s="144">
        <f t="shared" si="18"/>
        <v>-0.12378328013797757</v>
      </c>
      <c r="M104" s="144">
        <f t="shared" si="19"/>
        <v>-9.7795468462951618E-2</v>
      </c>
    </row>
    <row r="105" spans="2:13" x14ac:dyDescent="0.25">
      <c r="B105" s="142" t="s">
        <v>156</v>
      </c>
      <c r="C105" s="143">
        <v>43793</v>
      </c>
      <c r="D105" s="144">
        <v>-9.0752429200232521E-2</v>
      </c>
      <c r="E105" s="143">
        <v>0</v>
      </c>
      <c r="F105" s="144">
        <f t="shared" si="16"/>
        <v>-1</v>
      </c>
      <c r="G105" s="143">
        <v>32447</v>
      </c>
      <c r="H105" s="144" t="str">
        <f t="shared" si="17"/>
        <v>-</v>
      </c>
      <c r="I105" s="143">
        <v>43723</v>
      </c>
      <c r="J105" s="144">
        <f t="shared" si="17"/>
        <v>0.34752057200973896</v>
      </c>
      <c r="K105" s="143"/>
      <c r="L105" s="144"/>
      <c r="M105" s="144"/>
    </row>
    <row r="106" spans="2:13" x14ac:dyDescent="0.25">
      <c r="B106" s="142" t="s">
        <v>158</v>
      </c>
      <c r="C106" s="143">
        <v>47801</v>
      </c>
      <c r="D106" s="144">
        <v>-0.11206672363190551</v>
      </c>
      <c r="E106" s="143">
        <v>0</v>
      </c>
      <c r="F106" s="144">
        <f t="shared" si="16"/>
        <v>-1</v>
      </c>
      <c r="G106" s="143">
        <v>44834</v>
      </c>
      <c r="H106" s="144" t="str">
        <f t="shared" si="17"/>
        <v>-</v>
      </c>
      <c r="I106" s="143">
        <v>47264</v>
      </c>
      <c r="J106" s="144">
        <f t="shared" si="17"/>
        <v>5.4199937547397159E-2</v>
      </c>
      <c r="K106" s="143"/>
      <c r="L106" s="144"/>
      <c r="M106" s="144"/>
    </row>
    <row r="107" spans="2:13" x14ac:dyDescent="0.25">
      <c r="B107" s="142" t="s">
        <v>160</v>
      </c>
      <c r="C107" s="143">
        <v>48916</v>
      </c>
      <c r="D107" s="144">
        <v>-1.1997576247222752E-2</v>
      </c>
      <c r="E107" s="143">
        <v>0</v>
      </c>
      <c r="F107" s="144">
        <f t="shared" si="16"/>
        <v>-1</v>
      </c>
      <c r="G107" s="143">
        <v>46834</v>
      </c>
      <c r="H107" s="144" t="str">
        <f t="shared" si="17"/>
        <v>-</v>
      </c>
      <c r="I107" s="143">
        <v>46434</v>
      </c>
      <c r="J107" s="144">
        <f t="shared" si="17"/>
        <v>-8.5408036896271744E-3</v>
      </c>
      <c r="K107" s="143"/>
      <c r="L107" s="144"/>
      <c r="M107" s="144"/>
    </row>
    <row r="108" spans="2:13" x14ac:dyDescent="0.25">
      <c r="B108" s="142" t="s">
        <v>162</v>
      </c>
      <c r="C108" s="143">
        <v>47100</v>
      </c>
      <c r="D108" s="144">
        <v>-7.3691663224969006E-2</v>
      </c>
      <c r="E108" s="143">
        <v>0</v>
      </c>
      <c r="F108" s="144">
        <f t="shared" si="16"/>
        <v>-1</v>
      </c>
      <c r="G108" s="143">
        <v>37702</v>
      </c>
      <c r="H108" s="144" t="str">
        <f t="shared" si="17"/>
        <v>-</v>
      </c>
      <c r="I108" s="143">
        <v>48142</v>
      </c>
      <c r="J108" s="144">
        <f t="shared" si="17"/>
        <v>0.27690838682298025</v>
      </c>
      <c r="K108" s="143"/>
      <c r="L108" s="144"/>
      <c r="M108" s="144"/>
    </row>
    <row r="109" spans="2:13" ht="15.75" x14ac:dyDescent="0.25">
      <c r="B109" s="145" t="s">
        <v>122</v>
      </c>
      <c r="C109" s="146">
        <v>566108</v>
      </c>
      <c r="D109" s="147">
        <v>-3.8838132849335238E-2</v>
      </c>
      <c r="E109" s="146">
        <v>0</v>
      </c>
      <c r="F109" s="147">
        <f t="shared" si="16"/>
        <v>-1</v>
      </c>
      <c r="G109" s="146">
        <v>287758</v>
      </c>
      <c r="H109" s="147" t="str">
        <f t="shared" si="17"/>
        <v>-</v>
      </c>
      <c r="I109" s="146">
        <v>543812</v>
      </c>
      <c r="J109" s="147">
        <f t="shared" si="17"/>
        <v>0.88982408829641568</v>
      </c>
      <c r="K109" s="146">
        <v>389003</v>
      </c>
      <c r="L109" s="147">
        <v>8.5845319875282211E-2</v>
      </c>
      <c r="M109" s="147">
        <v>2.775443991778026E-2</v>
      </c>
    </row>
    <row r="110" spans="2:13" ht="6" customHeight="1" x14ac:dyDescent="0.25"/>
    <row r="111" spans="2:13" x14ac:dyDescent="0.25">
      <c r="B111" s="49" t="s">
        <v>108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22" t="s">
        <v>256</v>
      </c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1" t="s">
        <v>181</v>
      </c>
    </row>
    <row r="115" spans="1:14" ht="10.5" customHeight="1" thickBot="1" x14ac:dyDescent="0.3">
      <c r="B115" s="135"/>
      <c r="C115" s="136"/>
      <c r="D115" s="135"/>
      <c r="E115" s="135"/>
      <c r="F115" s="135"/>
      <c r="G115" s="135"/>
      <c r="H115" s="135"/>
      <c r="I115" s="135"/>
      <c r="J115" s="135"/>
      <c r="K115" s="4"/>
      <c r="L115" s="4"/>
      <c r="N115" s="1" t="s">
        <v>182</v>
      </c>
    </row>
    <row r="116" spans="1:14" ht="22.5" thickTop="1" thickBot="1" x14ac:dyDescent="0.3">
      <c r="B116" s="13"/>
      <c r="C116" s="332" t="s">
        <v>113</v>
      </c>
      <c r="D116" s="333"/>
      <c r="E116" s="333"/>
      <c r="F116" s="333"/>
      <c r="G116" s="333"/>
      <c r="H116" s="333"/>
      <c r="I116" s="333"/>
      <c r="J116" s="333"/>
      <c r="K116" s="333"/>
      <c r="L116" s="333"/>
      <c r="M116" s="334"/>
    </row>
    <row r="117" spans="1:14" ht="22.5" thickTop="1" thickBot="1" x14ac:dyDescent="0.3">
      <c r="B117" s="13"/>
      <c r="C117" s="335">
        <f>2019</f>
        <v>2019</v>
      </c>
      <c r="D117" s="336"/>
      <c r="E117" s="337">
        <v>2020</v>
      </c>
      <c r="F117" s="336"/>
      <c r="G117" s="337">
        <v>2021</v>
      </c>
      <c r="H117" s="336"/>
      <c r="I117" s="337">
        <v>2022</v>
      </c>
      <c r="J117" s="336"/>
      <c r="K117" s="337">
        <v>2023</v>
      </c>
      <c r="L117" s="338"/>
      <c r="M117" s="339"/>
    </row>
    <row r="118" spans="1:14" ht="16.5" thickTop="1" thickBot="1" x14ac:dyDescent="0.3">
      <c r="B118" s="16"/>
      <c r="C118" s="138" t="s">
        <v>136</v>
      </c>
      <c r="D118" s="139" t="str">
        <f>CONCATENATE("var ",RIGHT(2019,2),"/",RIGHT(2018,2))</f>
        <v>var 19/18</v>
      </c>
      <c r="E118" s="140" t="s">
        <v>136</v>
      </c>
      <c r="F118" s="139" t="str">
        <f>CONCATENATE("var ",RIGHT(E117,2),"/",RIGHT(E117-1,2))</f>
        <v>var 20/19</v>
      </c>
      <c r="G118" s="140" t="s">
        <v>136</v>
      </c>
      <c r="H118" s="139" t="str">
        <f>CONCATENATE("var ",RIGHT(G117,2),"/",RIGHT(G117-1,2))</f>
        <v>var 21/20</v>
      </c>
      <c r="I118" s="140" t="s">
        <v>136</v>
      </c>
      <c r="J118" s="139" t="str">
        <f>CONCATENATE("var ",RIGHT(I117,2),"/",RIGHT(I117-1,2))</f>
        <v>var 22/21</v>
      </c>
      <c r="K118" s="140" t="s">
        <v>136</v>
      </c>
      <c r="L118" s="139" t="str">
        <f>CONCATENATE("var ",RIGHT(K117,2),"/",RIGHT(K117-1,2))</f>
        <v>var 23/22</v>
      </c>
      <c r="M118" s="139" t="str">
        <f>CONCATENATE("var ",RIGHT(K117,2),"/",RIGHT(2019,2))</f>
        <v>var 23/19</v>
      </c>
    </row>
    <row r="119" spans="1:14" x14ac:dyDescent="0.25">
      <c r="B119" s="142" t="s">
        <v>140</v>
      </c>
      <c r="C119" s="143">
        <v>11892</v>
      </c>
      <c r="D119" s="144">
        <v>-0.11326523003504585</v>
      </c>
      <c r="E119" s="143">
        <v>11164</v>
      </c>
      <c r="F119" s="144">
        <f t="shared" ref="F119:F131" si="20">IFERROR(E119/C119-1,"-")</f>
        <v>-6.1217625294315514E-2</v>
      </c>
      <c r="G119" s="143">
        <v>459</v>
      </c>
      <c r="H119" s="144">
        <f t="shared" ref="H119:J131" si="21">IFERROR(G119/E119-1,"-")</f>
        <v>-0.95888570404872808</v>
      </c>
      <c r="I119" s="143">
        <v>5531</v>
      </c>
      <c r="J119" s="144">
        <f t="shared" si="21"/>
        <v>11.050108932461873</v>
      </c>
      <c r="K119" s="143">
        <v>10005</v>
      </c>
      <c r="L119" s="144">
        <f t="shared" ref="L119:L126" si="22">IFERROR(K119/I119-1,"-")</f>
        <v>0.80889531730247688</v>
      </c>
      <c r="M119" s="144">
        <f>K119/C119-1</f>
        <v>-0.15867810292633699</v>
      </c>
    </row>
    <row r="120" spans="1:14" x14ac:dyDescent="0.25">
      <c r="B120" s="142" t="s">
        <v>142</v>
      </c>
      <c r="C120" s="143">
        <v>11723</v>
      </c>
      <c r="D120" s="144">
        <v>-0.1755977496483826</v>
      </c>
      <c r="E120" s="143">
        <v>11067</v>
      </c>
      <c r="F120" s="144">
        <f t="shared" si="20"/>
        <v>-5.5958372430265246E-2</v>
      </c>
      <c r="G120" s="143">
        <v>334</v>
      </c>
      <c r="H120" s="144">
        <f t="shared" si="21"/>
        <v>-0.9698201861389717</v>
      </c>
      <c r="I120" s="143">
        <v>6227</v>
      </c>
      <c r="J120" s="144">
        <f t="shared" si="21"/>
        <v>17.643712574850298</v>
      </c>
      <c r="K120" s="143">
        <v>8910</v>
      </c>
      <c r="L120" s="144">
        <f t="shared" si="22"/>
        <v>0.43086558535410302</v>
      </c>
      <c r="M120" s="144">
        <f>IFERROR(K120/C120-1,"-")</f>
        <v>-0.2399556427535614</v>
      </c>
    </row>
    <row r="121" spans="1:14" x14ac:dyDescent="0.25">
      <c r="B121" s="142" t="s">
        <v>144</v>
      </c>
      <c r="C121" s="143">
        <v>12796</v>
      </c>
      <c r="D121" s="144">
        <v>-0.12810029980921234</v>
      </c>
      <c r="E121" s="143">
        <v>4439</v>
      </c>
      <c r="F121" s="144">
        <f t="shared" si="20"/>
        <v>-0.6530947170990935</v>
      </c>
      <c r="G121" s="143">
        <v>493</v>
      </c>
      <c r="H121" s="144">
        <f t="shared" si="21"/>
        <v>-0.88893895021401215</v>
      </c>
      <c r="I121" s="143">
        <v>7191</v>
      </c>
      <c r="J121" s="144">
        <f t="shared" si="21"/>
        <v>13.586206896551724</v>
      </c>
      <c r="K121" s="143">
        <v>10428</v>
      </c>
      <c r="L121" s="144">
        <f t="shared" si="22"/>
        <v>0.45014601585314984</v>
      </c>
      <c r="M121" s="144">
        <f t="shared" ref="M121:M126" si="23">IFERROR(K121/C121-1,"-")</f>
        <v>-0.18505783057205372</v>
      </c>
    </row>
    <row r="122" spans="1:14" x14ac:dyDescent="0.25">
      <c r="B122" s="142" t="s">
        <v>146</v>
      </c>
      <c r="C122" s="143">
        <v>10681</v>
      </c>
      <c r="D122" s="144">
        <v>-0.16174854810861716</v>
      </c>
      <c r="E122" s="143">
        <v>0</v>
      </c>
      <c r="F122" s="144">
        <f t="shared" si="20"/>
        <v>-1</v>
      </c>
      <c r="G122" s="143">
        <v>248</v>
      </c>
      <c r="H122" s="144" t="str">
        <f t="shared" si="21"/>
        <v>-</v>
      </c>
      <c r="I122" s="143">
        <v>7707</v>
      </c>
      <c r="J122" s="144">
        <f t="shared" si="21"/>
        <v>30.076612903225808</v>
      </c>
      <c r="K122" s="143">
        <v>8238</v>
      </c>
      <c r="L122" s="144">
        <f t="shared" si="22"/>
        <v>6.8898404048267858E-2</v>
      </c>
      <c r="M122" s="144">
        <f t="shared" si="23"/>
        <v>-0.22872390225634309</v>
      </c>
    </row>
    <row r="123" spans="1:14" x14ac:dyDescent="0.25">
      <c r="B123" s="142" t="s">
        <v>148</v>
      </c>
      <c r="C123" s="143">
        <v>11200</v>
      </c>
      <c r="D123" s="144">
        <v>4.9770362733152052E-2</v>
      </c>
      <c r="E123" s="143">
        <v>0</v>
      </c>
      <c r="F123" s="144">
        <f t="shared" si="20"/>
        <v>-1</v>
      </c>
      <c r="G123" s="143">
        <v>494</v>
      </c>
      <c r="H123" s="144" t="str">
        <f t="shared" si="21"/>
        <v>-</v>
      </c>
      <c r="I123" s="143">
        <v>7008</v>
      </c>
      <c r="J123" s="144">
        <f t="shared" si="21"/>
        <v>13.186234817813766</v>
      </c>
      <c r="K123" s="143">
        <v>8233</v>
      </c>
      <c r="L123" s="144">
        <f t="shared" si="22"/>
        <v>0.17480022831050235</v>
      </c>
      <c r="M123" s="144">
        <f t="shared" si="23"/>
        <v>-0.26491071428571433</v>
      </c>
    </row>
    <row r="124" spans="1:14" x14ac:dyDescent="0.25">
      <c r="B124" s="142" t="s">
        <v>150</v>
      </c>
      <c r="C124" s="143">
        <v>8829</v>
      </c>
      <c r="D124" s="144">
        <v>-0.29531486950275365</v>
      </c>
      <c r="E124" s="143">
        <v>0</v>
      </c>
      <c r="F124" s="144">
        <f t="shared" si="20"/>
        <v>-1</v>
      </c>
      <c r="G124" s="143">
        <v>379</v>
      </c>
      <c r="H124" s="144" t="str">
        <f t="shared" si="21"/>
        <v>-</v>
      </c>
      <c r="I124" s="143">
        <v>7519</v>
      </c>
      <c r="J124" s="144">
        <f t="shared" si="21"/>
        <v>18.839050131926122</v>
      </c>
      <c r="K124" s="143">
        <v>9455</v>
      </c>
      <c r="L124" s="144">
        <f t="shared" si="22"/>
        <v>0.25748104801170379</v>
      </c>
      <c r="M124" s="144">
        <f t="shared" si="23"/>
        <v>7.0902706988333897E-2</v>
      </c>
    </row>
    <row r="125" spans="1:14" x14ac:dyDescent="0.25">
      <c r="B125" s="142" t="s">
        <v>152</v>
      </c>
      <c r="C125" s="143">
        <v>8734</v>
      </c>
      <c r="D125" s="144">
        <v>-0.2904955320877336</v>
      </c>
      <c r="E125" s="143">
        <v>0</v>
      </c>
      <c r="F125" s="144">
        <f t="shared" si="20"/>
        <v>-1</v>
      </c>
      <c r="G125" s="143">
        <v>2588</v>
      </c>
      <c r="H125" s="144" t="str">
        <f t="shared" si="21"/>
        <v>-</v>
      </c>
      <c r="I125" s="143">
        <v>7469</v>
      </c>
      <c r="J125" s="144">
        <f t="shared" si="21"/>
        <v>1.8860123647604325</v>
      </c>
      <c r="K125" s="143">
        <v>7025</v>
      </c>
      <c r="L125" s="144">
        <f t="shared" si="22"/>
        <v>-5.9445708930245034E-2</v>
      </c>
      <c r="M125" s="144">
        <f t="shared" si="23"/>
        <v>-0.19567208610029774</v>
      </c>
    </row>
    <row r="126" spans="1:14" x14ac:dyDescent="0.25">
      <c r="B126" s="142" t="s">
        <v>154</v>
      </c>
      <c r="C126" s="143">
        <v>9013</v>
      </c>
      <c r="D126" s="144">
        <v>-0.22502149613069644</v>
      </c>
      <c r="E126" s="143">
        <v>0</v>
      </c>
      <c r="F126" s="144">
        <f t="shared" si="20"/>
        <v>-1</v>
      </c>
      <c r="G126" s="143">
        <v>3766</v>
      </c>
      <c r="H126" s="144" t="str">
        <f t="shared" si="21"/>
        <v>-</v>
      </c>
      <c r="I126" s="143">
        <v>7632</v>
      </c>
      <c r="J126" s="144">
        <f t="shared" si="21"/>
        <v>1.0265533722782791</v>
      </c>
      <c r="K126" s="143">
        <v>7301</v>
      </c>
      <c r="L126" s="144">
        <f t="shared" si="22"/>
        <v>-4.3370020964360601E-2</v>
      </c>
      <c r="M126" s="144">
        <f t="shared" si="23"/>
        <v>-0.1899478531010762</v>
      </c>
    </row>
    <row r="127" spans="1:14" x14ac:dyDescent="0.25">
      <c r="B127" s="142" t="s">
        <v>156</v>
      </c>
      <c r="C127" s="143">
        <v>8674</v>
      </c>
      <c r="D127" s="144">
        <v>-0.22842910514143389</v>
      </c>
      <c r="E127" s="143">
        <v>0</v>
      </c>
      <c r="F127" s="144">
        <f t="shared" si="20"/>
        <v>-1</v>
      </c>
      <c r="G127" s="143">
        <v>4401</v>
      </c>
      <c r="H127" s="144" t="str">
        <f t="shared" si="21"/>
        <v>-</v>
      </c>
      <c r="I127" s="143">
        <v>8593</v>
      </c>
      <c r="J127" s="144">
        <f t="shared" si="21"/>
        <v>0.95251079300159058</v>
      </c>
      <c r="K127" s="143"/>
      <c r="L127" s="144"/>
      <c r="M127" s="144"/>
    </row>
    <row r="128" spans="1:14" x14ac:dyDescent="0.25">
      <c r="A128" s="141"/>
      <c r="B128" s="142" t="s">
        <v>158</v>
      </c>
      <c r="C128" s="143">
        <v>10153</v>
      </c>
      <c r="D128" s="144">
        <v>-0.10412070943263041</v>
      </c>
      <c r="E128" s="143">
        <v>0</v>
      </c>
      <c r="F128" s="144">
        <f t="shared" si="20"/>
        <v>-1</v>
      </c>
      <c r="G128" s="143">
        <v>5845</v>
      </c>
      <c r="H128" s="144" t="str">
        <f t="shared" si="21"/>
        <v>-</v>
      </c>
      <c r="I128" s="143">
        <v>9594</v>
      </c>
      <c r="J128" s="144">
        <f t="shared" si="21"/>
        <v>0.64140290846877668</v>
      </c>
      <c r="K128" s="143"/>
      <c r="L128" s="144"/>
      <c r="M128" s="144"/>
    </row>
    <row r="129" spans="2:14" x14ac:dyDescent="0.25">
      <c r="B129" s="142" t="s">
        <v>160</v>
      </c>
      <c r="C129" s="143">
        <v>10640</v>
      </c>
      <c r="D129" s="144">
        <v>-0.14524421593830339</v>
      </c>
      <c r="E129" s="143">
        <v>0</v>
      </c>
      <c r="F129" s="144">
        <f t="shared" si="20"/>
        <v>-1</v>
      </c>
      <c r="G129" s="143">
        <v>5448</v>
      </c>
      <c r="H129" s="144" t="str">
        <f t="shared" si="21"/>
        <v>-</v>
      </c>
      <c r="I129" s="143">
        <v>10382</v>
      </c>
      <c r="J129" s="144">
        <f t="shared" si="21"/>
        <v>0.90565345080763593</v>
      </c>
      <c r="K129" s="143"/>
      <c r="L129" s="144"/>
      <c r="M129" s="144"/>
    </row>
    <row r="130" spans="2:14" x14ac:dyDescent="0.25">
      <c r="B130" s="142" t="s">
        <v>162</v>
      </c>
      <c r="C130" s="143">
        <v>11151</v>
      </c>
      <c r="D130" s="144">
        <v>-0.11835863377609113</v>
      </c>
      <c r="E130" s="143">
        <v>0</v>
      </c>
      <c r="F130" s="144">
        <f t="shared" si="20"/>
        <v>-1</v>
      </c>
      <c r="G130" s="143">
        <v>5987</v>
      </c>
      <c r="H130" s="144" t="str">
        <f t="shared" si="21"/>
        <v>-</v>
      </c>
      <c r="I130" s="143">
        <v>10500</v>
      </c>
      <c r="J130" s="144">
        <f t="shared" si="21"/>
        <v>0.75379989978286277</v>
      </c>
      <c r="K130" s="143"/>
      <c r="L130" s="144"/>
      <c r="M130" s="144"/>
    </row>
    <row r="131" spans="2:14" ht="15.75" x14ac:dyDescent="0.25">
      <c r="B131" s="145" t="s">
        <v>122</v>
      </c>
      <c r="C131" s="146">
        <v>125486</v>
      </c>
      <c r="D131" s="147">
        <v>-0.16263396014894105</v>
      </c>
      <c r="E131" s="146">
        <v>0</v>
      </c>
      <c r="F131" s="147">
        <f t="shared" si="20"/>
        <v>-1</v>
      </c>
      <c r="G131" s="146">
        <v>30442</v>
      </c>
      <c r="H131" s="147" t="str">
        <f t="shared" si="21"/>
        <v>-</v>
      </c>
      <c r="I131" s="146">
        <v>95353</v>
      </c>
      <c r="J131" s="147">
        <f t="shared" si="21"/>
        <v>2.1322843439984234</v>
      </c>
      <c r="K131" s="146">
        <v>69595</v>
      </c>
      <c r="L131" s="147">
        <v>0.23649705067159399</v>
      </c>
      <c r="M131" s="147">
        <v>-0.17996182306640907</v>
      </c>
    </row>
    <row r="132" spans="2:14" ht="6" customHeight="1" x14ac:dyDescent="0.25"/>
    <row r="133" spans="2:14" x14ac:dyDescent="0.25">
      <c r="B133" s="49" t="s">
        <v>108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1"/>
      <c r="K134" s="141"/>
      <c r="L134" s="151"/>
    </row>
    <row r="136" spans="2:14" ht="48.75" customHeight="1" thickBot="1" x14ac:dyDescent="0.3">
      <c r="B136" s="322" t="s">
        <v>257</v>
      </c>
      <c r="C136" s="322"/>
      <c r="D136" s="322"/>
      <c r="E136" s="322"/>
      <c r="F136" s="322"/>
      <c r="G136" s="322"/>
      <c r="H136" s="322"/>
      <c r="I136" s="322"/>
      <c r="J136" s="322"/>
      <c r="K136" s="322"/>
      <c r="L136" s="322"/>
      <c r="M136" s="322"/>
      <c r="N136" s="1" t="s">
        <v>185</v>
      </c>
    </row>
    <row r="137" spans="2:14" ht="10.5" customHeight="1" thickBot="1" x14ac:dyDescent="0.3">
      <c r="B137" s="135"/>
      <c r="C137" s="136"/>
      <c r="D137" s="135"/>
      <c r="E137" s="135"/>
      <c r="F137" s="135"/>
      <c r="G137" s="135"/>
      <c r="H137" s="135"/>
      <c r="I137" s="135"/>
      <c r="J137" s="135"/>
      <c r="K137" s="4"/>
      <c r="L137" s="4"/>
      <c r="N137" s="1" t="s">
        <v>186</v>
      </c>
    </row>
    <row r="138" spans="2:14" ht="22.5" thickTop="1" thickBot="1" x14ac:dyDescent="0.3">
      <c r="B138" s="13"/>
      <c r="C138" s="332" t="s">
        <v>114</v>
      </c>
      <c r="D138" s="333"/>
      <c r="E138" s="333"/>
      <c r="F138" s="333"/>
      <c r="G138" s="333"/>
      <c r="H138" s="333"/>
      <c r="I138" s="333"/>
      <c r="J138" s="333"/>
      <c r="K138" s="333"/>
      <c r="L138" s="333"/>
      <c r="M138" s="334"/>
    </row>
    <row r="139" spans="2:14" ht="22.5" thickTop="1" thickBot="1" x14ac:dyDescent="0.3">
      <c r="B139" s="13"/>
      <c r="C139" s="335">
        <f>2019</f>
        <v>2019</v>
      </c>
      <c r="D139" s="336"/>
      <c r="E139" s="337">
        <v>2020</v>
      </c>
      <c r="F139" s="336"/>
      <c r="G139" s="337">
        <v>2021</v>
      </c>
      <c r="H139" s="336"/>
      <c r="I139" s="337">
        <v>2022</v>
      </c>
      <c r="J139" s="336"/>
      <c r="K139" s="337">
        <v>2023</v>
      </c>
      <c r="L139" s="338"/>
      <c r="M139" s="339"/>
    </row>
    <row r="140" spans="2:14" ht="16.5" thickTop="1" thickBot="1" x14ac:dyDescent="0.3">
      <c r="B140" s="16"/>
      <c r="C140" s="138" t="s">
        <v>136</v>
      </c>
      <c r="D140" s="139" t="str">
        <f>CONCATENATE("var ",RIGHT(2019,2),"/",RIGHT(2018,2))</f>
        <v>var 19/18</v>
      </c>
      <c r="E140" s="140" t="s">
        <v>136</v>
      </c>
      <c r="F140" s="139" t="str">
        <f>CONCATENATE("var ",RIGHT(E139,2),"/",RIGHT(E139-1,2))</f>
        <v>var 20/19</v>
      </c>
      <c r="G140" s="140" t="s">
        <v>136</v>
      </c>
      <c r="H140" s="139" t="str">
        <f>CONCATENATE("var ",RIGHT(G139,2),"/",RIGHT(G139-1,2))</f>
        <v>var 21/20</v>
      </c>
      <c r="I140" s="140" t="s">
        <v>136</v>
      </c>
      <c r="J140" s="139" t="str">
        <f>CONCATENATE("var ",RIGHT(I139,2),"/",RIGHT(I139-1,2))</f>
        <v>var 22/21</v>
      </c>
      <c r="K140" s="140" t="s">
        <v>136</v>
      </c>
      <c r="L140" s="139" t="str">
        <f>CONCATENATE("var ",RIGHT(K139,2),"/",RIGHT(K139-1,2))</f>
        <v>var 23/22</v>
      </c>
      <c r="M140" s="139" t="str">
        <f>CONCATENATE("var ",RIGHT(K139,2),"/",RIGHT(2019,2))</f>
        <v>var 23/19</v>
      </c>
    </row>
    <row r="141" spans="2:14" x14ac:dyDescent="0.25">
      <c r="B141" s="142" t="s">
        <v>140</v>
      </c>
      <c r="C141" s="143">
        <v>4142</v>
      </c>
      <c r="D141" s="144">
        <v>-0.14386109962794547</v>
      </c>
      <c r="E141" s="143">
        <v>4819</v>
      </c>
      <c r="F141" s="144">
        <f t="shared" ref="F141:F153" si="24">IFERROR(E141/C141-1,"-")</f>
        <v>0.16344760985031392</v>
      </c>
      <c r="G141" s="143">
        <v>1113</v>
      </c>
      <c r="H141" s="144">
        <f t="shared" ref="H141:J153" si="25">IFERROR(G141/E141-1,"-")</f>
        <v>-0.76903921975513589</v>
      </c>
      <c r="I141" s="143">
        <v>1381</v>
      </c>
      <c r="J141" s="144">
        <f t="shared" si="25"/>
        <v>0.24079065588499549</v>
      </c>
      <c r="K141" s="143">
        <v>3473</v>
      </c>
      <c r="L141" s="144">
        <f t="shared" ref="L141:L148" si="26">IFERROR(K141/I141-1,"-")</f>
        <v>1.5148443157132512</v>
      </c>
      <c r="M141" s="144">
        <f>K141/C141-1</f>
        <v>-0.16151617576050215</v>
      </c>
    </row>
    <row r="142" spans="2:14" x14ac:dyDescent="0.25">
      <c r="B142" s="142" t="s">
        <v>142</v>
      </c>
      <c r="C142" s="143">
        <v>4568</v>
      </c>
      <c r="D142" s="144">
        <v>-3.2408388053378534E-2</v>
      </c>
      <c r="E142" s="143">
        <v>5007</v>
      </c>
      <c r="F142" s="144">
        <f t="shared" si="24"/>
        <v>9.6103327495621782E-2</v>
      </c>
      <c r="G142" s="143">
        <v>1364</v>
      </c>
      <c r="H142" s="144">
        <f t="shared" si="25"/>
        <v>-0.72758138605951661</v>
      </c>
      <c r="I142" s="143">
        <v>1792</v>
      </c>
      <c r="J142" s="144">
        <f t="shared" si="25"/>
        <v>0.31378299120234598</v>
      </c>
      <c r="K142" s="143">
        <v>3310</v>
      </c>
      <c r="L142" s="144">
        <f t="shared" si="26"/>
        <v>0.84709821428571419</v>
      </c>
      <c r="M142" s="144">
        <f>IFERROR(K142/C142-1,"-")</f>
        <v>-0.27539404553415059</v>
      </c>
    </row>
    <row r="143" spans="2:14" x14ac:dyDescent="0.25">
      <c r="B143" s="142" t="s">
        <v>144</v>
      </c>
      <c r="C143" s="143">
        <v>5168</v>
      </c>
      <c r="D143" s="144">
        <v>-9.2377941693010168E-2</v>
      </c>
      <c r="E143" s="143">
        <v>2461</v>
      </c>
      <c r="F143" s="144">
        <f t="shared" si="24"/>
        <v>-0.52380030959752322</v>
      </c>
      <c r="G143" s="143">
        <v>1487</v>
      </c>
      <c r="H143" s="144">
        <f t="shared" si="25"/>
        <v>-0.39577407557903288</v>
      </c>
      <c r="I143" s="143">
        <v>2355</v>
      </c>
      <c r="J143" s="144">
        <f t="shared" si="25"/>
        <v>0.58372562205783463</v>
      </c>
      <c r="K143" s="143">
        <v>3569</v>
      </c>
      <c r="L143" s="144">
        <f t="shared" si="26"/>
        <v>0.51549893842887484</v>
      </c>
      <c r="M143" s="144">
        <f t="shared" ref="M143:M148" si="27">IFERROR(K143/C143-1,"-")</f>
        <v>-0.30940402476780182</v>
      </c>
    </row>
    <row r="144" spans="2:14" x14ac:dyDescent="0.25">
      <c r="B144" s="142" t="s">
        <v>146</v>
      </c>
      <c r="C144" s="143">
        <v>3925</v>
      </c>
      <c r="D144" s="144">
        <v>-0.16772688719253603</v>
      </c>
      <c r="E144" s="143">
        <v>0</v>
      </c>
      <c r="F144" s="144">
        <f t="shared" si="24"/>
        <v>-1</v>
      </c>
      <c r="G144" s="143">
        <v>773</v>
      </c>
      <c r="H144" s="144" t="str">
        <f t="shared" si="25"/>
        <v>-</v>
      </c>
      <c r="I144" s="143">
        <v>2748</v>
      </c>
      <c r="J144" s="144">
        <f t="shared" si="25"/>
        <v>2.5549805950840878</v>
      </c>
      <c r="K144" s="143">
        <v>2940</v>
      </c>
      <c r="L144" s="144">
        <f t="shared" si="26"/>
        <v>6.9868995633187714E-2</v>
      </c>
      <c r="M144" s="144">
        <f t="shared" si="27"/>
        <v>-0.25095541401273891</v>
      </c>
    </row>
    <row r="145" spans="1:14" x14ac:dyDescent="0.25">
      <c r="B145" s="142" t="s">
        <v>148</v>
      </c>
      <c r="C145" s="143">
        <v>3851</v>
      </c>
      <c r="D145" s="144">
        <v>-8.5273159144893085E-2</v>
      </c>
      <c r="E145" s="143">
        <v>0</v>
      </c>
      <c r="F145" s="144">
        <f t="shared" si="24"/>
        <v>-1</v>
      </c>
      <c r="G145" s="143">
        <v>1837</v>
      </c>
      <c r="H145" s="144" t="str">
        <f t="shared" si="25"/>
        <v>-</v>
      </c>
      <c r="I145" s="143">
        <v>2493</v>
      </c>
      <c r="J145" s="144">
        <f t="shared" si="25"/>
        <v>0.35710397387044091</v>
      </c>
      <c r="K145" s="143">
        <v>2786</v>
      </c>
      <c r="L145" s="144">
        <f t="shared" si="26"/>
        <v>0.11752908142799834</v>
      </c>
      <c r="M145" s="144">
        <f t="shared" si="27"/>
        <v>-0.27655154505323287</v>
      </c>
    </row>
    <row r="146" spans="1:14" x14ac:dyDescent="0.25">
      <c r="B146" s="142" t="s">
        <v>150</v>
      </c>
      <c r="C146" s="143">
        <v>3303</v>
      </c>
      <c r="D146" s="144">
        <v>-0.25858585858585859</v>
      </c>
      <c r="E146" s="143">
        <v>0</v>
      </c>
      <c r="F146" s="144">
        <f t="shared" si="24"/>
        <v>-1</v>
      </c>
      <c r="G146" s="143">
        <v>1393</v>
      </c>
      <c r="H146" s="144" t="str">
        <f t="shared" si="25"/>
        <v>-</v>
      </c>
      <c r="I146" s="143">
        <v>2747</v>
      </c>
      <c r="J146" s="144">
        <f t="shared" si="25"/>
        <v>0.97200287150035902</v>
      </c>
      <c r="K146" s="143">
        <v>2842</v>
      </c>
      <c r="L146" s="144">
        <f t="shared" si="26"/>
        <v>3.4583181652712014E-2</v>
      </c>
      <c r="M146" s="144">
        <f t="shared" si="27"/>
        <v>-0.13957008779897062</v>
      </c>
    </row>
    <row r="147" spans="1:14" x14ac:dyDescent="0.25">
      <c r="B147" s="142" t="s">
        <v>152</v>
      </c>
      <c r="C147" s="143">
        <v>3733</v>
      </c>
      <c r="D147" s="144">
        <v>-0.13226406322640627</v>
      </c>
      <c r="E147" s="143">
        <v>0</v>
      </c>
      <c r="F147" s="144">
        <f t="shared" si="24"/>
        <v>-1</v>
      </c>
      <c r="G147" s="143">
        <v>730</v>
      </c>
      <c r="H147" s="144" t="str">
        <f t="shared" si="25"/>
        <v>-</v>
      </c>
      <c r="I147" s="143">
        <v>3257</v>
      </c>
      <c r="J147" s="144">
        <f t="shared" si="25"/>
        <v>3.4616438356164387</v>
      </c>
      <c r="K147" s="143">
        <v>3172</v>
      </c>
      <c r="L147" s="144">
        <f t="shared" si="26"/>
        <v>-2.6097635861221935E-2</v>
      </c>
      <c r="M147" s="144">
        <f t="shared" si="27"/>
        <v>-0.15028127511384948</v>
      </c>
    </row>
    <row r="148" spans="1:14" x14ac:dyDescent="0.25">
      <c r="B148" s="142" t="s">
        <v>154</v>
      </c>
      <c r="C148" s="143">
        <v>4584</v>
      </c>
      <c r="D148" s="144">
        <v>0.18910505836575875</v>
      </c>
      <c r="E148" s="143">
        <v>0</v>
      </c>
      <c r="F148" s="144">
        <f t="shared" si="24"/>
        <v>-1</v>
      </c>
      <c r="G148" s="143">
        <v>725</v>
      </c>
      <c r="H148" s="144" t="str">
        <f t="shared" si="25"/>
        <v>-</v>
      </c>
      <c r="I148" s="143">
        <v>3392</v>
      </c>
      <c r="J148" s="144">
        <f t="shared" si="25"/>
        <v>3.6786206896551725</v>
      </c>
      <c r="K148" s="143">
        <v>3388</v>
      </c>
      <c r="L148" s="144">
        <f t="shared" si="26"/>
        <v>-1.179245283018826E-3</v>
      </c>
      <c r="M148" s="144">
        <f t="shared" si="27"/>
        <v>-0.2609075043630017</v>
      </c>
    </row>
    <row r="149" spans="1:14" x14ac:dyDescent="0.25">
      <c r="B149" s="142" t="s">
        <v>156</v>
      </c>
      <c r="C149" s="143">
        <v>3740</v>
      </c>
      <c r="D149" s="144">
        <v>-1.9402202412165725E-2</v>
      </c>
      <c r="E149" s="143">
        <v>0</v>
      </c>
      <c r="F149" s="144">
        <f t="shared" si="24"/>
        <v>-1</v>
      </c>
      <c r="G149" s="143">
        <v>1062</v>
      </c>
      <c r="H149" s="144" t="str">
        <f t="shared" si="25"/>
        <v>-</v>
      </c>
      <c r="I149" s="143">
        <v>3475</v>
      </c>
      <c r="J149" s="144">
        <f t="shared" si="25"/>
        <v>2.2721280602636535</v>
      </c>
      <c r="K149" s="143"/>
      <c r="L149" s="144"/>
      <c r="M149" s="144"/>
    </row>
    <row r="150" spans="1:14" x14ac:dyDescent="0.25">
      <c r="A150" s="141"/>
      <c r="B150" s="142" t="s">
        <v>158</v>
      </c>
      <c r="C150" s="143">
        <v>3741</v>
      </c>
      <c r="D150" s="144">
        <v>-0.14354395604395609</v>
      </c>
      <c r="E150" s="143">
        <v>0</v>
      </c>
      <c r="F150" s="144">
        <f t="shared" si="24"/>
        <v>-1</v>
      </c>
      <c r="G150" s="143">
        <v>1455</v>
      </c>
      <c r="H150" s="144" t="str">
        <f t="shared" si="25"/>
        <v>-</v>
      </c>
      <c r="I150" s="143">
        <v>3058</v>
      </c>
      <c r="J150" s="144">
        <f t="shared" si="25"/>
        <v>1.1017182130584193</v>
      </c>
      <c r="K150" s="143"/>
      <c r="L150" s="144"/>
      <c r="M150" s="144"/>
    </row>
    <row r="151" spans="1:14" x14ac:dyDescent="0.25">
      <c r="B151" s="142" t="s">
        <v>160</v>
      </c>
      <c r="C151" s="143">
        <v>4890</v>
      </c>
      <c r="D151" s="144">
        <v>-7.874905802562171E-2</v>
      </c>
      <c r="E151" s="143">
        <v>0</v>
      </c>
      <c r="F151" s="144">
        <f t="shared" si="24"/>
        <v>-1</v>
      </c>
      <c r="G151" s="143">
        <v>1212</v>
      </c>
      <c r="H151" s="144" t="str">
        <f t="shared" si="25"/>
        <v>-</v>
      </c>
      <c r="I151" s="143">
        <v>3303</v>
      </c>
      <c r="J151" s="144">
        <f t="shared" si="25"/>
        <v>1.7252475247524752</v>
      </c>
      <c r="K151" s="143"/>
      <c r="L151" s="144"/>
      <c r="M151" s="144"/>
    </row>
    <row r="152" spans="1:14" x14ac:dyDescent="0.25">
      <c r="B152" s="142" t="s">
        <v>162</v>
      </c>
      <c r="C152" s="143">
        <v>4809</v>
      </c>
      <c r="D152" s="144">
        <v>-8.4536082474226948E-3</v>
      </c>
      <c r="E152" s="143">
        <v>0</v>
      </c>
      <c r="F152" s="144">
        <f t="shared" si="24"/>
        <v>-1</v>
      </c>
      <c r="G152" s="143">
        <v>1504</v>
      </c>
      <c r="H152" s="144" t="str">
        <f t="shared" si="25"/>
        <v>-</v>
      </c>
      <c r="I152" s="143">
        <v>3317</v>
      </c>
      <c r="J152" s="144">
        <f t="shared" si="25"/>
        <v>1.2054521276595747</v>
      </c>
      <c r="K152" s="143"/>
      <c r="L152" s="144"/>
      <c r="M152" s="144"/>
    </row>
    <row r="153" spans="1:14" ht="15.75" x14ac:dyDescent="0.25">
      <c r="B153" s="145" t="s">
        <v>122</v>
      </c>
      <c r="C153" s="146">
        <v>50454</v>
      </c>
      <c r="D153" s="147">
        <v>-8.4834303749251827E-2</v>
      </c>
      <c r="E153" s="146">
        <v>0</v>
      </c>
      <c r="F153" s="147">
        <f t="shared" si="24"/>
        <v>-1</v>
      </c>
      <c r="G153" s="146">
        <v>14655</v>
      </c>
      <c r="H153" s="147" t="str">
        <f t="shared" si="25"/>
        <v>-</v>
      </c>
      <c r="I153" s="146">
        <v>33318</v>
      </c>
      <c r="J153" s="147">
        <f t="shared" si="25"/>
        <v>1.2734902763561924</v>
      </c>
      <c r="K153" s="146">
        <v>25480</v>
      </c>
      <c r="L153" s="147">
        <v>0.26357550210761227</v>
      </c>
      <c r="M153" s="147">
        <v>-0.23423694175632626</v>
      </c>
    </row>
    <row r="154" spans="1:14" ht="6" customHeight="1" x14ac:dyDescent="0.25"/>
    <row r="155" spans="1:14" x14ac:dyDescent="0.25">
      <c r="B155" s="49" t="s">
        <v>108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1"/>
      <c r="L156" s="152"/>
    </row>
    <row r="157" spans="1:14" x14ac:dyDescent="0.25">
      <c r="M157" s="151"/>
    </row>
    <row r="158" spans="1:14" ht="48.75" customHeight="1" thickBot="1" x14ac:dyDescent="0.3">
      <c r="B158" s="322" t="s">
        <v>258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1" t="s">
        <v>189</v>
      </c>
    </row>
    <row r="159" spans="1:14" ht="10.5" customHeight="1" thickBot="1" x14ac:dyDescent="0.3">
      <c r="B159" s="135"/>
      <c r="C159" s="136"/>
      <c r="D159" s="135"/>
      <c r="E159" s="135"/>
      <c r="F159" s="135"/>
      <c r="G159" s="135"/>
      <c r="H159" s="135"/>
      <c r="I159" s="135"/>
      <c r="J159" s="135"/>
      <c r="K159" s="4"/>
      <c r="L159" s="4"/>
      <c r="N159" s="1" t="s">
        <v>190</v>
      </c>
    </row>
    <row r="160" spans="1:14" ht="22.5" thickTop="1" thickBot="1" x14ac:dyDescent="0.3">
      <c r="B160" s="150" t="s">
        <v>166</v>
      </c>
      <c r="C160" s="332" t="s">
        <v>124</v>
      </c>
      <c r="D160" s="333"/>
      <c r="E160" s="333"/>
      <c r="F160" s="333"/>
      <c r="G160" s="333"/>
      <c r="H160" s="333"/>
      <c r="I160" s="333"/>
      <c r="J160" s="333"/>
      <c r="K160" s="333"/>
      <c r="L160" s="333"/>
      <c r="M160" s="334"/>
    </row>
    <row r="161" spans="2:13" ht="22.5" thickTop="1" thickBot="1" x14ac:dyDescent="0.3">
      <c r="B161" s="13"/>
      <c r="C161" s="335">
        <f>2019</f>
        <v>2019</v>
      </c>
      <c r="D161" s="336"/>
      <c r="E161" s="337">
        <v>2020</v>
      </c>
      <c r="F161" s="336"/>
      <c r="G161" s="337">
        <v>2021</v>
      </c>
      <c r="H161" s="336"/>
      <c r="I161" s="337">
        <v>2022</v>
      </c>
      <c r="J161" s="336"/>
      <c r="K161" s="337">
        <v>2023</v>
      </c>
      <c r="L161" s="338"/>
      <c r="M161" s="339"/>
    </row>
    <row r="162" spans="2:13" ht="16.5" thickTop="1" thickBot="1" x14ac:dyDescent="0.3">
      <c r="B162" s="16"/>
      <c r="C162" s="138" t="s">
        <v>136</v>
      </c>
      <c r="D162" s="139" t="str">
        <f>CONCATENATE("var ",RIGHT(2019,2),"/",RIGHT(2018,2))</f>
        <v>var 19/18</v>
      </c>
      <c r="E162" s="140" t="s">
        <v>136</v>
      </c>
      <c r="F162" s="139" t="str">
        <f>CONCATENATE("var ",RIGHT(E161,2),"/",RIGHT(E161-1,2))</f>
        <v>var 20/19</v>
      </c>
      <c r="G162" s="140" t="s">
        <v>136</v>
      </c>
      <c r="H162" s="139" t="str">
        <f>CONCATENATE("var ",RIGHT(G161,2),"/",RIGHT(G161-1,2))</f>
        <v>var 21/20</v>
      </c>
      <c r="I162" s="140" t="s">
        <v>136</v>
      </c>
      <c r="J162" s="139" t="str">
        <f>CONCATENATE("var ",RIGHT(I161,2),"/",RIGHT(I161-1,2))</f>
        <v>var 22/21</v>
      </c>
      <c r="K162" s="140" t="s">
        <v>136</v>
      </c>
      <c r="L162" s="139" t="str">
        <f>CONCATENATE("var ",RIGHT(K161,2),"/",RIGHT(K161-1,2))</f>
        <v>var 23/22</v>
      </c>
      <c r="M162" s="139" t="str">
        <f>CONCATENATE("var ",RIGHT(K161,2),"/",RIGHT(2019,2))</f>
        <v>var 23/19</v>
      </c>
    </row>
    <row r="163" spans="2:13" x14ac:dyDescent="0.25">
      <c r="B163" s="142" t="s">
        <v>140</v>
      </c>
      <c r="C163" s="143">
        <v>97231</v>
      </c>
      <c r="D163" s="144">
        <v>-3.0482211231652845E-2</v>
      </c>
      <c r="E163" s="143">
        <v>93024</v>
      </c>
      <c r="F163" s="144">
        <f t="shared" ref="F163:F175" si="28">IFERROR(E163/C163-1,"-")</f>
        <v>-4.3268093509271743E-2</v>
      </c>
      <c r="G163" s="143">
        <v>10691</v>
      </c>
      <c r="H163" s="144">
        <f t="shared" ref="H163:J175" si="29">IFERROR(G163/E163-1,"-")</f>
        <v>-0.8850726694186446</v>
      </c>
      <c r="I163" s="143">
        <v>61995</v>
      </c>
      <c r="J163" s="144">
        <f t="shared" si="29"/>
        <v>4.7988027312692916</v>
      </c>
      <c r="K163" s="143">
        <v>80478</v>
      </c>
      <c r="L163" s="144">
        <f t="shared" ref="L163:L170" si="30">IFERROR(K163/I163-1,"-")</f>
        <v>0.29813694652794576</v>
      </c>
      <c r="M163" s="144">
        <f>K163/C163-1</f>
        <v>-0.17230101510835016</v>
      </c>
    </row>
    <row r="164" spans="2:13" x14ac:dyDescent="0.25">
      <c r="B164" s="142" t="s">
        <v>142</v>
      </c>
      <c r="C164" s="143">
        <v>94109</v>
      </c>
      <c r="D164" s="144">
        <v>-3.5886981108880001E-2</v>
      </c>
      <c r="E164" s="143">
        <v>92800</v>
      </c>
      <c r="F164" s="144">
        <f t="shared" si="28"/>
        <v>-1.3909402926393866E-2</v>
      </c>
      <c r="G164" s="143">
        <v>13367</v>
      </c>
      <c r="H164" s="144">
        <f t="shared" si="29"/>
        <v>-0.855959051724138</v>
      </c>
      <c r="I164" s="143">
        <v>69134</v>
      </c>
      <c r="J164" s="144">
        <f t="shared" si="29"/>
        <v>4.171990723423356</v>
      </c>
      <c r="K164" s="143">
        <v>83825</v>
      </c>
      <c r="L164" s="144">
        <f t="shared" si="30"/>
        <v>0.21250036161657082</v>
      </c>
      <c r="M164" s="144">
        <f>IFERROR(K164/C164-1,"-")</f>
        <v>-0.10927753987397593</v>
      </c>
    </row>
    <row r="165" spans="2:13" x14ac:dyDescent="0.25">
      <c r="B165" s="142" t="s">
        <v>144</v>
      </c>
      <c r="C165" s="143">
        <v>116669</v>
      </c>
      <c r="D165" s="144">
        <v>-3.7344774949461645E-2</v>
      </c>
      <c r="E165" s="143">
        <v>36901</v>
      </c>
      <c r="F165" s="144">
        <f t="shared" si="28"/>
        <v>-0.68371204004491337</v>
      </c>
      <c r="G165" s="143">
        <v>17405</v>
      </c>
      <c r="H165" s="144">
        <f t="shared" si="29"/>
        <v>-0.52833256551312968</v>
      </c>
      <c r="I165" s="143">
        <v>78551</v>
      </c>
      <c r="J165" s="144">
        <f t="shared" si="29"/>
        <v>3.5131284113760417</v>
      </c>
      <c r="K165" s="143">
        <v>97327</v>
      </c>
      <c r="L165" s="144">
        <f t="shared" si="30"/>
        <v>0.2390294203765706</v>
      </c>
      <c r="M165" s="144">
        <f t="shared" ref="M165:M170" si="31">IFERROR(K165/C165-1,"-")</f>
        <v>-0.16578525572345693</v>
      </c>
    </row>
    <row r="166" spans="2:13" x14ac:dyDescent="0.25">
      <c r="B166" s="142" t="s">
        <v>146</v>
      </c>
      <c r="C166" s="143">
        <v>109467</v>
      </c>
      <c r="D166" s="144">
        <v>8.474458702868759E-2</v>
      </c>
      <c r="E166" s="143">
        <v>0</v>
      </c>
      <c r="F166" s="144">
        <f t="shared" si="28"/>
        <v>-1</v>
      </c>
      <c r="G166" s="143">
        <v>21687</v>
      </c>
      <c r="H166" s="144" t="str">
        <f t="shared" si="29"/>
        <v>-</v>
      </c>
      <c r="I166" s="143">
        <v>88312</v>
      </c>
      <c r="J166" s="144">
        <f t="shared" si="29"/>
        <v>3.0721169364135195</v>
      </c>
      <c r="K166" s="143">
        <v>96446</v>
      </c>
      <c r="L166" s="144">
        <f t="shared" si="30"/>
        <v>9.210526315789469E-2</v>
      </c>
      <c r="M166" s="144">
        <f t="shared" si="31"/>
        <v>-0.11894908967999485</v>
      </c>
    </row>
    <row r="167" spans="2:13" x14ac:dyDescent="0.25">
      <c r="B167" s="142" t="s">
        <v>148</v>
      </c>
      <c r="C167" s="143">
        <v>103744</v>
      </c>
      <c r="D167" s="144">
        <v>6.5954276907269405E-2</v>
      </c>
      <c r="E167" s="143">
        <v>0</v>
      </c>
      <c r="F167" s="144">
        <f t="shared" si="28"/>
        <v>-1</v>
      </c>
      <c r="G167" s="143">
        <v>26314</v>
      </c>
      <c r="H167" s="144" t="str">
        <f t="shared" si="29"/>
        <v>-</v>
      </c>
      <c r="I167" s="143">
        <v>73862</v>
      </c>
      <c r="J167" s="144">
        <f t="shared" si="29"/>
        <v>1.8069468723873223</v>
      </c>
      <c r="K167" s="143">
        <v>79595</v>
      </c>
      <c r="L167" s="144">
        <f t="shared" si="30"/>
        <v>7.761771953101726E-2</v>
      </c>
      <c r="M167" s="144">
        <f t="shared" si="31"/>
        <v>-0.23277490746452811</v>
      </c>
    </row>
    <row r="168" spans="2:13" x14ac:dyDescent="0.25">
      <c r="B168" s="142" t="s">
        <v>150</v>
      </c>
      <c r="C168" s="143">
        <v>112736</v>
      </c>
      <c r="D168" s="144">
        <v>-5.7422828667937575E-2</v>
      </c>
      <c r="E168" s="143">
        <v>0</v>
      </c>
      <c r="F168" s="144">
        <f t="shared" si="28"/>
        <v>-1</v>
      </c>
      <c r="G168" s="143">
        <v>30690</v>
      </c>
      <c r="H168" s="144" t="str">
        <f t="shared" si="29"/>
        <v>-</v>
      </c>
      <c r="I168" s="143">
        <v>76334</v>
      </c>
      <c r="J168" s="144">
        <f t="shared" si="29"/>
        <v>1.4872596937113065</v>
      </c>
      <c r="K168" s="143">
        <v>93518</v>
      </c>
      <c r="L168" s="144">
        <f t="shared" si="30"/>
        <v>0.22511593785207107</v>
      </c>
      <c r="M168" s="144">
        <f t="shared" si="31"/>
        <v>-0.17046906045983534</v>
      </c>
    </row>
    <row r="169" spans="2:13" x14ac:dyDescent="0.25">
      <c r="B169" s="142" t="s">
        <v>152</v>
      </c>
      <c r="C169" s="143">
        <v>117240</v>
      </c>
      <c r="D169" s="144">
        <v>-5.127976888903274E-2</v>
      </c>
      <c r="E169" s="143">
        <v>25803</v>
      </c>
      <c r="F169" s="144">
        <f t="shared" si="28"/>
        <v>-0.7799129989764586</v>
      </c>
      <c r="G169" s="143">
        <v>47180</v>
      </c>
      <c r="H169" s="144">
        <f t="shared" si="29"/>
        <v>0.82846955780335629</v>
      </c>
      <c r="I169" s="143">
        <v>99531</v>
      </c>
      <c r="J169" s="144">
        <f t="shared" si="29"/>
        <v>1.1096015260703687</v>
      </c>
      <c r="K169" s="143">
        <v>95680</v>
      </c>
      <c r="L169" s="144">
        <f t="shared" si="30"/>
        <v>-3.8691462961288448E-2</v>
      </c>
      <c r="M169" s="144">
        <f t="shared" si="31"/>
        <v>-0.18389628113271916</v>
      </c>
    </row>
    <row r="170" spans="2:13" x14ac:dyDescent="0.25">
      <c r="B170" s="142" t="s">
        <v>154</v>
      </c>
      <c r="C170" s="143">
        <v>121142</v>
      </c>
      <c r="D170" s="144">
        <v>-0.10322977044423221</v>
      </c>
      <c r="E170" s="143">
        <v>32145</v>
      </c>
      <c r="F170" s="144">
        <f t="shared" si="28"/>
        <v>-0.73465024516682909</v>
      </c>
      <c r="G170" s="143">
        <v>55856</v>
      </c>
      <c r="H170" s="144">
        <f t="shared" si="29"/>
        <v>0.73762638046352458</v>
      </c>
      <c r="I170" s="143">
        <v>94995</v>
      </c>
      <c r="J170" s="144">
        <f t="shared" si="29"/>
        <v>0.70071254654826687</v>
      </c>
      <c r="K170" s="143">
        <v>101111</v>
      </c>
      <c r="L170" s="144">
        <f t="shared" si="30"/>
        <v>6.4382335912416488E-2</v>
      </c>
      <c r="M170" s="144">
        <f t="shared" si="31"/>
        <v>-0.16535140578824847</v>
      </c>
    </row>
    <row r="171" spans="2:13" x14ac:dyDescent="0.25">
      <c r="B171" s="142" t="s">
        <v>156</v>
      </c>
      <c r="C171" s="143">
        <v>95455</v>
      </c>
      <c r="D171" s="144">
        <v>-0.11804381369478245</v>
      </c>
      <c r="E171" s="143">
        <v>22478</v>
      </c>
      <c r="F171" s="144">
        <f t="shared" si="28"/>
        <v>-0.76451731182232463</v>
      </c>
      <c r="G171" s="143">
        <v>50367</v>
      </c>
      <c r="H171" s="144">
        <f t="shared" si="29"/>
        <v>1.2407242637245308</v>
      </c>
      <c r="I171" s="143">
        <v>79112</v>
      </c>
      <c r="J171" s="144">
        <f t="shared" si="29"/>
        <v>0.57071098139654941</v>
      </c>
      <c r="K171" s="143"/>
      <c r="L171" s="144"/>
      <c r="M171" s="144"/>
    </row>
    <row r="172" spans="2:13" x14ac:dyDescent="0.25">
      <c r="B172" s="142" t="s">
        <v>158</v>
      </c>
      <c r="C172" s="143">
        <v>99777</v>
      </c>
      <c r="D172" s="144">
        <v>-0.16196035612296322</v>
      </c>
      <c r="E172" s="143">
        <v>23505</v>
      </c>
      <c r="F172" s="144">
        <f t="shared" si="28"/>
        <v>-0.76442466700742662</v>
      </c>
      <c r="G172" s="143">
        <v>69444</v>
      </c>
      <c r="H172" s="144">
        <f t="shared" si="29"/>
        <v>1.9544352265475431</v>
      </c>
      <c r="I172" s="143">
        <v>86975</v>
      </c>
      <c r="J172" s="144">
        <f t="shared" si="29"/>
        <v>0.25244801566730035</v>
      </c>
      <c r="K172" s="143"/>
      <c r="L172" s="144"/>
      <c r="M172" s="144"/>
    </row>
    <row r="173" spans="2:13" x14ac:dyDescent="0.25">
      <c r="B173" s="142" t="s">
        <v>160</v>
      </c>
      <c r="C173" s="143">
        <v>96612</v>
      </c>
      <c r="D173" s="144">
        <v>-6.7577740459783375E-2</v>
      </c>
      <c r="E173" s="143">
        <v>17765</v>
      </c>
      <c r="F173" s="144">
        <f t="shared" si="28"/>
        <v>-0.81612015070591648</v>
      </c>
      <c r="G173" s="143">
        <v>67898</v>
      </c>
      <c r="H173" s="144">
        <f t="shared" si="29"/>
        <v>2.8220095693779905</v>
      </c>
      <c r="I173" s="143">
        <v>84811</v>
      </c>
      <c r="J173" s="144">
        <f t="shared" si="29"/>
        <v>0.24909422957966365</v>
      </c>
      <c r="K173" s="143"/>
      <c r="L173" s="144"/>
      <c r="M173" s="144"/>
    </row>
    <row r="174" spans="2:13" x14ac:dyDescent="0.25">
      <c r="B174" s="142" t="s">
        <v>162</v>
      </c>
      <c r="C174" s="143">
        <v>99203</v>
      </c>
      <c r="D174" s="144">
        <v>-0.10648857024480751</v>
      </c>
      <c r="E174" s="143">
        <v>19063</v>
      </c>
      <c r="F174" s="144">
        <f t="shared" si="28"/>
        <v>-0.80783847262683595</v>
      </c>
      <c r="G174" s="143">
        <v>66508</v>
      </c>
      <c r="H174" s="144">
        <f t="shared" si="29"/>
        <v>2.4888527514032419</v>
      </c>
      <c r="I174" s="143">
        <v>87198</v>
      </c>
      <c r="J174" s="144">
        <f t="shared" si="29"/>
        <v>0.31109039514043424</v>
      </c>
      <c r="K174" s="143"/>
      <c r="L174" s="144"/>
      <c r="M174" s="144"/>
    </row>
    <row r="175" spans="2:13" ht="15.75" x14ac:dyDescent="0.25">
      <c r="B175" s="145" t="s">
        <v>122</v>
      </c>
      <c r="C175" s="146">
        <v>1263385</v>
      </c>
      <c r="D175" s="147">
        <v>-5.5437095430845074E-2</v>
      </c>
      <c r="E175" s="146">
        <v>365017</v>
      </c>
      <c r="F175" s="147">
        <f t="shared" si="28"/>
        <v>-0.71108015371403011</v>
      </c>
      <c r="G175" s="146">
        <v>477407</v>
      </c>
      <c r="H175" s="147">
        <f t="shared" si="29"/>
        <v>0.30790346750973252</v>
      </c>
      <c r="I175" s="146">
        <v>980810</v>
      </c>
      <c r="J175" s="147">
        <f t="shared" si="29"/>
        <v>1.0544524902232268</v>
      </c>
      <c r="K175" s="146">
        <v>727980</v>
      </c>
      <c r="L175" s="147">
        <v>0.13266554019361654</v>
      </c>
      <c r="M175" s="147">
        <v>-0.16548402110191229</v>
      </c>
    </row>
    <row r="176" spans="2:13" ht="6" customHeight="1" x14ac:dyDescent="0.25"/>
    <row r="177" spans="1:14" x14ac:dyDescent="0.25">
      <c r="B177" s="49" t="s">
        <v>108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22" t="s">
        <v>259</v>
      </c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1" t="s">
        <v>193</v>
      </c>
    </row>
    <row r="181" spans="1:14" ht="10.5" customHeight="1" thickBot="1" x14ac:dyDescent="0.3">
      <c r="B181" s="135"/>
      <c r="C181" s="136"/>
      <c r="D181" s="135"/>
      <c r="E181" s="135"/>
      <c r="F181" s="135"/>
      <c r="G181" s="135"/>
      <c r="H181" s="135"/>
      <c r="I181" s="135"/>
      <c r="J181" s="135"/>
      <c r="K181" s="4"/>
      <c r="L181" s="4"/>
      <c r="N181" s="1" t="s">
        <v>194</v>
      </c>
    </row>
    <row r="182" spans="1:14" ht="22.5" thickTop="1" thickBot="1" x14ac:dyDescent="0.3">
      <c r="B182" s="13"/>
      <c r="C182" s="332" t="s">
        <v>115</v>
      </c>
      <c r="D182" s="333"/>
      <c r="E182" s="333"/>
      <c r="F182" s="333"/>
      <c r="G182" s="333"/>
      <c r="H182" s="333"/>
      <c r="I182" s="333"/>
      <c r="J182" s="333"/>
      <c r="K182" s="333"/>
      <c r="L182" s="333"/>
      <c r="M182" s="334"/>
    </row>
    <row r="183" spans="1:14" ht="22.5" thickTop="1" thickBot="1" x14ac:dyDescent="0.3">
      <c r="B183" s="13"/>
      <c r="C183" s="335">
        <f>2019</f>
        <v>2019</v>
      </c>
      <c r="D183" s="336"/>
      <c r="E183" s="337">
        <v>2020</v>
      </c>
      <c r="F183" s="336"/>
      <c r="G183" s="337">
        <v>2021</v>
      </c>
      <c r="H183" s="336"/>
      <c r="I183" s="337">
        <v>2022</v>
      </c>
      <c r="J183" s="336"/>
      <c r="K183" s="337">
        <v>2023</v>
      </c>
      <c r="L183" s="338"/>
      <c r="M183" s="339"/>
    </row>
    <row r="184" spans="1:14" ht="16.5" thickTop="1" thickBot="1" x14ac:dyDescent="0.3">
      <c r="B184" s="16"/>
      <c r="C184" s="138" t="s">
        <v>136</v>
      </c>
      <c r="D184" s="139" t="str">
        <f>CONCATENATE("var ",RIGHT(2019,2),"/",RIGHT(2018,2))</f>
        <v>var 19/18</v>
      </c>
      <c r="E184" s="140" t="s">
        <v>136</v>
      </c>
      <c r="F184" s="139" t="str">
        <f>CONCATENATE("var ",RIGHT(E183,2),"/",RIGHT(E183-1,2))</f>
        <v>var 20/19</v>
      </c>
      <c r="G184" s="140" t="s">
        <v>136</v>
      </c>
      <c r="H184" s="139" t="str">
        <f>CONCATENATE("var ",RIGHT(G183,2),"/",RIGHT(G183-1,2))</f>
        <v>var 21/20</v>
      </c>
      <c r="I184" s="140" t="s">
        <v>136</v>
      </c>
      <c r="J184" s="139" t="str">
        <f>CONCATENATE("var ",RIGHT(I183,2),"/",RIGHT(I183-1,2))</f>
        <v>var 22/21</v>
      </c>
      <c r="K184" s="140" t="s">
        <v>136</v>
      </c>
      <c r="L184" s="139" t="str">
        <f>CONCATENATE("var ",RIGHT(K183,2),"/",RIGHT(K183-1,2))</f>
        <v>var 23/22</v>
      </c>
      <c r="M184" s="139" t="str">
        <f>CONCATENATE("var ",RIGHT(K183,2),"/",RIGHT(2019,2))</f>
        <v>var 23/19</v>
      </c>
    </row>
    <row r="185" spans="1:14" x14ac:dyDescent="0.25">
      <c r="A185" s="141"/>
      <c r="B185" s="142" t="s">
        <v>140</v>
      </c>
      <c r="C185" s="143">
        <v>5076</v>
      </c>
      <c r="D185" s="144">
        <v>-3.0482211231652845E-2</v>
      </c>
      <c r="E185" s="143">
        <v>5544</v>
      </c>
      <c r="F185" s="144">
        <f t="shared" ref="F185:F197" si="32">IFERROR(E185/C185-1,"-")</f>
        <v>9.219858156028371E-2</v>
      </c>
      <c r="G185" s="143">
        <v>1650</v>
      </c>
      <c r="H185" s="144">
        <f t="shared" ref="H185:J197" si="33">IFERROR(G185/E185-1,"-")</f>
        <v>-0.70238095238095233</v>
      </c>
      <c r="I185" s="143">
        <v>7075</v>
      </c>
      <c r="J185" s="144">
        <f t="shared" si="33"/>
        <v>3.2878787878787881</v>
      </c>
      <c r="K185" s="143">
        <v>6138</v>
      </c>
      <c r="L185" s="144">
        <f t="shared" ref="L185:L192" si="34">IFERROR(K185/I185-1,"-")</f>
        <v>-0.13243816254416962</v>
      </c>
      <c r="M185" s="144">
        <f>K185/C185-1</f>
        <v>0.20921985815602828</v>
      </c>
    </row>
    <row r="186" spans="1:14" x14ac:dyDescent="0.25">
      <c r="B186" s="142" t="s">
        <v>142</v>
      </c>
      <c r="C186" s="143">
        <v>5096</v>
      </c>
      <c r="D186" s="144">
        <v>1.1796407185628741</v>
      </c>
      <c r="E186" s="143">
        <v>6605</v>
      </c>
      <c r="F186" s="144">
        <f t="shared" si="32"/>
        <v>0.29611459968602816</v>
      </c>
      <c r="G186" s="143">
        <v>2034</v>
      </c>
      <c r="H186" s="144">
        <f t="shared" si="33"/>
        <v>-0.69205147615442852</v>
      </c>
      <c r="I186" s="143">
        <v>5769</v>
      </c>
      <c r="J186" s="144">
        <f t="shared" si="33"/>
        <v>1.836283185840708</v>
      </c>
      <c r="K186" s="143">
        <v>6805</v>
      </c>
      <c r="L186" s="144">
        <f t="shared" si="34"/>
        <v>0.17958051655399543</v>
      </c>
      <c r="M186" s="144">
        <f>IFERROR(K186/C186-1,"-")</f>
        <v>0.33536106750392469</v>
      </c>
    </row>
    <row r="187" spans="1:14" x14ac:dyDescent="0.25">
      <c r="B187" s="142" t="s">
        <v>144</v>
      </c>
      <c r="C187" s="143">
        <v>5858</v>
      </c>
      <c r="D187" s="144">
        <v>1.3640032284100081</v>
      </c>
      <c r="E187" s="143">
        <v>2199</v>
      </c>
      <c r="F187" s="144">
        <f t="shared" si="32"/>
        <v>-0.62461590986684867</v>
      </c>
      <c r="G187" s="143">
        <v>2233</v>
      </c>
      <c r="H187" s="144">
        <f t="shared" si="33"/>
        <v>1.5461573442473897E-2</v>
      </c>
      <c r="I187" s="143">
        <v>6395</v>
      </c>
      <c r="J187" s="144">
        <f t="shared" si="33"/>
        <v>1.863860277653381</v>
      </c>
      <c r="K187" s="143">
        <v>6671</v>
      </c>
      <c r="L187" s="144">
        <f t="shared" si="34"/>
        <v>4.3158717748240871E-2</v>
      </c>
      <c r="M187" s="144">
        <f t="shared" ref="M187:M192" si="35">IFERROR(K187/C187-1,"-")</f>
        <v>0.1387845681119837</v>
      </c>
    </row>
    <row r="188" spans="1:14" x14ac:dyDescent="0.25">
      <c r="B188" s="142" t="s">
        <v>146</v>
      </c>
      <c r="C188" s="143">
        <v>5502</v>
      </c>
      <c r="D188" s="144">
        <v>7.1511111111111116</v>
      </c>
      <c r="E188" s="143">
        <v>0</v>
      </c>
      <c r="F188" s="144">
        <f t="shared" si="32"/>
        <v>-1</v>
      </c>
      <c r="G188" s="143">
        <v>2848</v>
      </c>
      <c r="H188" s="144" t="str">
        <f t="shared" si="33"/>
        <v>-</v>
      </c>
      <c r="I188" s="143">
        <v>6909</v>
      </c>
      <c r="J188" s="144">
        <f t="shared" si="33"/>
        <v>1.4259129213483148</v>
      </c>
      <c r="K188" s="143">
        <v>7397</v>
      </c>
      <c r="L188" s="144">
        <f t="shared" si="34"/>
        <v>7.0632508322477916E-2</v>
      </c>
      <c r="M188" s="144">
        <f t="shared" si="35"/>
        <v>0.34442021083242458</v>
      </c>
    </row>
    <row r="189" spans="1:14" x14ac:dyDescent="0.25">
      <c r="B189" s="142" t="s">
        <v>148</v>
      </c>
      <c r="C189" s="143">
        <v>5099</v>
      </c>
      <c r="D189" s="144">
        <v>1.5571715145436307</v>
      </c>
      <c r="E189" s="143">
        <v>0</v>
      </c>
      <c r="F189" s="144">
        <f t="shared" si="32"/>
        <v>-1</v>
      </c>
      <c r="G189" s="143">
        <v>3408</v>
      </c>
      <c r="H189" s="144" t="str">
        <f t="shared" si="33"/>
        <v>-</v>
      </c>
      <c r="I189" s="143">
        <v>6149</v>
      </c>
      <c r="J189" s="144">
        <f t="shared" si="33"/>
        <v>0.80428403755868549</v>
      </c>
      <c r="K189" s="143">
        <v>6548</v>
      </c>
      <c r="L189" s="144">
        <f t="shared" si="34"/>
        <v>6.4888599772320754E-2</v>
      </c>
      <c r="M189" s="144">
        <f t="shared" si="35"/>
        <v>0.28417336732692688</v>
      </c>
    </row>
    <row r="190" spans="1:14" x14ac:dyDescent="0.25">
      <c r="B190" s="142" t="s">
        <v>150</v>
      </c>
      <c r="C190" s="143">
        <v>6013</v>
      </c>
      <c r="D190" s="144">
        <v>1.9062348960850652</v>
      </c>
      <c r="E190" s="143">
        <v>0</v>
      </c>
      <c r="F190" s="144">
        <f t="shared" si="32"/>
        <v>-1</v>
      </c>
      <c r="G190" s="143">
        <v>2974</v>
      </c>
      <c r="H190" s="144" t="str">
        <f t="shared" si="33"/>
        <v>-</v>
      </c>
      <c r="I190" s="143">
        <v>6208</v>
      </c>
      <c r="J190" s="144">
        <f t="shared" si="33"/>
        <v>1.0874243443174176</v>
      </c>
      <c r="K190" s="143">
        <v>4794</v>
      </c>
      <c r="L190" s="144">
        <f t="shared" si="34"/>
        <v>-0.227770618556701</v>
      </c>
      <c r="M190" s="144">
        <f t="shared" si="35"/>
        <v>-0.2027274239148511</v>
      </c>
    </row>
    <row r="191" spans="1:14" x14ac:dyDescent="0.25">
      <c r="B191" s="142" t="s">
        <v>152</v>
      </c>
      <c r="C191" s="143">
        <v>6350</v>
      </c>
      <c r="D191" s="144">
        <v>1.6326699834162519</v>
      </c>
      <c r="E191" s="143">
        <v>1987</v>
      </c>
      <c r="F191" s="144">
        <f t="shared" si="32"/>
        <v>-0.68708661417322836</v>
      </c>
      <c r="G191" s="143">
        <v>4717</v>
      </c>
      <c r="H191" s="144">
        <f t="shared" si="33"/>
        <v>1.373930548565677</v>
      </c>
      <c r="I191" s="143">
        <v>6707</v>
      </c>
      <c r="J191" s="144">
        <f t="shared" si="33"/>
        <v>0.42187831248675001</v>
      </c>
      <c r="K191" s="143">
        <v>5072</v>
      </c>
      <c r="L191" s="144">
        <f t="shared" si="34"/>
        <v>-0.24377516028030422</v>
      </c>
      <c r="M191" s="144">
        <f t="shared" si="35"/>
        <v>-0.20125984251968498</v>
      </c>
    </row>
    <row r="192" spans="1:14" x14ac:dyDescent="0.25">
      <c r="B192" s="142" t="s">
        <v>154</v>
      </c>
      <c r="C192" s="143">
        <v>6500</v>
      </c>
      <c r="D192" s="144">
        <v>1.780153977758768</v>
      </c>
      <c r="E192" s="143">
        <v>4087</v>
      </c>
      <c r="F192" s="144">
        <f t="shared" si="32"/>
        <v>-0.37123076923076925</v>
      </c>
      <c r="G192" s="143">
        <v>3160</v>
      </c>
      <c r="H192" s="144">
        <f t="shared" si="33"/>
        <v>-0.22681673599217034</v>
      </c>
      <c r="I192" s="143">
        <v>6642</v>
      </c>
      <c r="J192" s="144">
        <f t="shared" si="33"/>
        <v>1.1018987341772153</v>
      </c>
      <c r="K192" s="143">
        <v>6668</v>
      </c>
      <c r="L192" s="144">
        <f t="shared" si="34"/>
        <v>3.9144835892803709E-3</v>
      </c>
      <c r="M192" s="144">
        <f t="shared" si="35"/>
        <v>2.5846153846153852E-2</v>
      </c>
    </row>
    <row r="193" spans="2:14" x14ac:dyDescent="0.25">
      <c r="B193" s="142" t="s">
        <v>156</v>
      </c>
      <c r="C193" s="143">
        <v>5012</v>
      </c>
      <c r="D193" s="144">
        <v>-0.17115925252191166</v>
      </c>
      <c r="E193" s="143">
        <v>3481</v>
      </c>
      <c r="F193" s="144">
        <f t="shared" si="32"/>
        <v>-0.30546687948922591</v>
      </c>
      <c r="G193" s="143">
        <v>4075</v>
      </c>
      <c r="H193" s="144">
        <f t="shared" si="33"/>
        <v>0.17064062051134732</v>
      </c>
      <c r="I193" s="143">
        <v>6074</v>
      </c>
      <c r="J193" s="144">
        <f t="shared" si="33"/>
        <v>0.49055214723926377</v>
      </c>
      <c r="K193" s="143"/>
      <c r="L193" s="144"/>
      <c r="M193" s="144"/>
    </row>
    <row r="194" spans="2:14" x14ac:dyDescent="0.25">
      <c r="B194" s="142" t="s">
        <v>158</v>
      </c>
      <c r="C194" s="143">
        <v>6625</v>
      </c>
      <c r="D194" s="144">
        <v>-0.10010866612333602</v>
      </c>
      <c r="E194" s="143">
        <v>4294</v>
      </c>
      <c r="F194" s="144">
        <f t="shared" si="32"/>
        <v>-0.35184905660377364</v>
      </c>
      <c r="G194" s="143">
        <v>7265</v>
      </c>
      <c r="H194" s="144">
        <f t="shared" si="33"/>
        <v>0.69189566837447591</v>
      </c>
      <c r="I194" s="143">
        <v>7216</v>
      </c>
      <c r="J194" s="144">
        <f t="shared" si="33"/>
        <v>-6.7446662078458619E-3</v>
      </c>
      <c r="K194" s="143"/>
      <c r="L194" s="144"/>
      <c r="M194" s="144"/>
    </row>
    <row r="195" spans="2:14" x14ac:dyDescent="0.25">
      <c r="B195" s="142" t="s">
        <v>160</v>
      </c>
      <c r="C195" s="143">
        <v>5875</v>
      </c>
      <c r="D195" s="144">
        <v>0.44597587989170573</v>
      </c>
      <c r="E195" s="143">
        <v>2675</v>
      </c>
      <c r="F195" s="144">
        <f t="shared" si="32"/>
        <v>-0.5446808510638298</v>
      </c>
      <c r="G195" s="143">
        <v>7883</v>
      </c>
      <c r="H195" s="144">
        <f t="shared" si="33"/>
        <v>1.9469158878504671</v>
      </c>
      <c r="I195" s="143">
        <v>6295</v>
      </c>
      <c r="J195" s="144">
        <f t="shared" si="33"/>
        <v>-0.2014461499429151</v>
      </c>
      <c r="K195" s="143"/>
      <c r="L195" s="144"/>
      <c r="M195" s="144"/>
    </row>
    <row r="196" spans="2:14" x14ac:dyDescent="0.25">
      <c r="B196" s="142" t="s">
        <v>162</v>
      </c>
      <c r="C196" s="143">
        <v>6215</v>
      </c>
      <c r="D196" s="144">
        <v>7.0444367895280635E-2</v>
      </c>
      <c r="E196" s="143">
        <v>2352</v>
      </c>
      <c r="F196" s="144">
        <f t="shared" si="32"/>
        <v>-0.62156074014481089</v>
      </c>
      <c r="G196" s="143">
        <v>6115</v>
      </c>
      <c r="H196" s="144">
        <f t="shared" si="33"/>
        <v>1.5999149659863945</v>
      </c>
      <c r="I196" s="143">
        <v>6380</v>
      </c>
      <c r="J196" s="144">
        <f t="shared" si="33"/>
        <v>4.333605887162717E-2</v>
      </c>
      <c r="K196" s="143"/>
      <c r="L196" s="144"/>
      <c r="M196" s="144"/>
    </row>
    <row r="197" spans="2:14" ht="15.75" x14ac:dyDescent="0.25">
      <c r="B197" s="145" t="s">
        <v>122</v>
      </c>
      <c r="C197" s="146">
        <v>69221</v>
      </c>
      <c r="D197" s="147">
        <v>0.72866668331543583</v>
      </c>
      <c r="E197" s="146">
        <v>33675</v>
      </c>
      <c r="F197" s="147">
        <f t="shared" si="32"/>
        <v>-0.5135146848499732</v>
      </c>
      <c r="G197" s="146">
        <v>48362</v>
      </c>
      <c r="H197" s="147">
        <f t="shared" si="33"/>
        <v>0.43613956941351151</v>
      </c>
      <c r="I197" s="146">
        <v>77819</v>
      </c>
      <c r="J197" s="147">
        <f t="shared" si="33"/>
        <v>0.60909391671146773</v>
      </c>
      <c r="K197" s="146">
        <v>50093</v>
      </c>
      <c r="L197" s="147">
        <v>-3.3960735912369366E-2</v>
      </c>
      <c r="M197" s="147">
        <v>0.10109025365982327</v>
      </c>
    </row>
    <row r="198" spans="2:14" ht="6" customHeight="1" x14ac:dyDescent="0.25"/>
    <row r="199" spans="2:14" x14ac:dyDescent="0.25">
      <c r="B199" s="49" t="s">
        <v>108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1"/>
    </row>
    <row r="202" spans="2:14" ht="48.75" customHeight="1" thickBot="1" x14ac:dyDescent="0.3">
      <c r="B202" s="322" t="s">
        <v>260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322"/>
      <c r="M202" s="322"/>
      <c r="N202" s="1" t="s">
        <v>198</v>
      </c>
    </row>
    <row r="203" spans="2:14" ht="10.5" customHeight="1" thickBot="1" x14ac:dyDescent="0.3">
      <c r="B203" s="135"/>
      <c r="C203" s="136"/>
      <c r="D203" s="135"/>
      <c r="E203" s="135"/>
      <c r="F203" s="135"/>
      <c r="G203" s="135"/>
      <c r="H203" s="135"/>
      <c r="I203" s="135"/>
      <c r="J203" s="135"/>
      <c r="K203" s="4"/>
      <c r="L203" s="4"/>
      <c r="N203" s="1" t="s">
        <v>199</v>
      </c>
    </row>
    <row r="204" spans="2:14" ht="22.5" thickTop="1" thickBot="1" x14ac:dyDescent="0.3">
      <c r="B204" s="13"/>
      <c r="C204" s="332" t="s">
        <v>117</v>
      </c>
      <c r="D204" s="333"/>
      <c r="E204" s="333"/>
      <c r="F204" s="333"/>
      <c r="G204" s="333"/>
      <c r="H204" s="333"/>
      <c r="I204" s="333"/>
      <c r="J204" s="333"/>
      <c r="K204" s="333"/>
      <c r="L204" s="333"/>
      <c r="M204" s="334"/>
    </row>
    <row r="205" spans="2:14" ht="22.5" thickTop="1" thickBot="1" x14ac:dyDescent="0.3">
      <c r="B205" s="13"/>
      <c r="C205" s="335">
        <f>2019</f>
        <v>2019</v>
      </c>
      <c r="D205" s="336"/>
      <c r="E205" s="337">
        <v>2020</v>
      </c>
      <c r="F205" s="336"/>
      <c r="G205" s="337">
        <v>2021</v>
      </c>
      <c r="H205" s="336"/>
      <c r="I205" s="337">
        <v>2022</v>
      </c>
      <c r="J205" s="336"/>
      <c r="K205" s="337">
        <v>2023</v>
      </c>
      <c r="L205" s="338"/>
      <c r="M205" s="339"/>
    </row>
    <row r="206" spans="2:14" ht="16.5" thickTop="1" thickBot="1" x14ac:dyDescent="0.3">
      <c r="B206" s="16"/>
      <c r="C206" s="138" t="s">
        <v>136</v>
      </c>
      <c r="D206" s="139" t="str">
        <f>CONCATENATE("var ",RIGHT(2019,2),"/",RIGHT(2018,2))</f>
        <v>var 19/18</v>
      </c>
      <c r="E206" s="140" t="s">
        <v>136</v>
      </c>
      <c r="F206" s="139" t="str">
        <f>CONCATENATE("var ",RIGHT(E205,2),"/",RIGHT(E205-1,2))</f>
        <v>var 20/19</v>
      </c>
      <c r="G206" s="140" t="s">
        <v>136</v>
      </c>
      <c r="H206" s="139" t="str">
        <f>CONCATENATE("var ",RIGHT(G205,2),"/",RIGHT(G205-1,2))</f>
        <v>var 21/20</v>
      </c>
      <c r="I206" s="140" t="s">
        <v>136</v>
      </c>
      <c r="J206" s="139" t="str">
        <f>CONCATENATE("var ",RIGHT(I205,2),"/",RIGHT(I205-1,2))</f>
        <v>var 22/21</v>
      </c>
      <c r="K206" s="140" t="s">
        <v>136</v>
      </c>
      <c r="L206" s="139" t="str">
        <f>CONCATENATE("var ",RIGHT(K205,2),"/",RIGHT(K205-1,2))</f>
        <v>var 23/22</v>
      </c>
      <c r="M206" s="139" t="str">
        <f>CONCATENATE("var ",RIGHT(K205,2),"/",RIGHT(2019,2))</f>
        <v>var 23/19</v>
      </c>
    </row>
    <row r="207" spans="2:14" x14ac:dyDescent="0.25">
      <c r="B207" s="142" t="s">
        <v>140</v>
      </c>
      <c r="C207" s="143">
        <v>53293</v>
      </c>
      <c r="D207" s="144">
        <v>-3.0482211231652845E-2</v>
      </c>
      <c r="E207" s="143">
        <v>50661</v>
      </c>
      <c r="F207" s="144">
        <f t="shared" ref="F207:F219" si="36">IFERROR(E207/C207-1,"-")</f>
        <v>-4.9387349182819507E-2</v>
      </c>
      <c r="G207" s="143">
        <v>6511</v>
      </c>
      <c r="H207" s="144">
        <f t="shared" ref="H207:J219" si="37">IFERROR(G207/E207-1,"-")</f>
        <v>-0.87147904699867751</v>
      </c>
      <c r="I207" s="143">
        <v>33543</v>
      </c>
      <c r="J207" s="144">
        <f t="shared" si="37"/>
        <v>4.1517432038089384</v>
      </c>
      <c r="K207" s="143">
        <v>43419</v>
      </c>
      <c r="L207" s="144">
        <f t="shared" ref="L207:L214" si="38">IFERROR(K207/I207-1,"-")</f>
        <v>0.29442804758071728</v>
      </c>
      <c r="M207" s="144">
        <f>K207/C207-1</f>
        <v>-0.18527761619724914</v>
      </c>
    </row>
    <row r="208" spans="2:14" x14ac:dyDescent="0.25">
      <c r="B208" s="142" t="s">
        <v>142</v>
      </c>
      <c r="C208" s="143">
        <v>51516</v>
      </c>
      <c r="D208" s="144">
        <v>-5.8999744273554255E-2</v>
      </c>
      <c r="E208" s="143">
        <v>50739</v>
      </c>
      <c r="F208" s="144">
        <f t="shared" si="36"/>
        <v>-1.5082692755648774E-2</v>
      </c>
      <c r="G208" s="143">
        <v>8669</v>
      </c>
      <c r="H208" s="144">
        <f t="shared" si="37"/>
        <v>-0.82914523344961466</v>
      </c>
      <c r="I208" s="143">
        <v>38535</v>
      </c>
      <c r="J208" s="144">
        <f t="shared" si="37"/>
        <v>3.4451493828584612</v>
      </c>
      <c r="K208" s="143">
        <v>47017</v>
      </c>
      <c r="L208" s="144">
        <f t="shared" si="38"/>
        <v>0.22011158686908017</v>
      </c>
      <c r="M208" s="144">
        <f>IFERROR(K208/C208-1,"-")</f>
        <v>-8.7332091000854151E-2</v>
      </c>
    </row>
    <row r="209" spans="2:14" x14ac:dyDescent="0.25">
      <c r="B209" s="142" t="s">
        <v>144</v>
      </c>
      <c r="C209" s="143">
        <v>60843</v>
      </c>
      <c r="D209" s="144">
        <v>-8.6331691494473839E-2</v>
      </c>
      <c r="E209" s="143">
        <v>21791</v>
      </c>
      <c r="F209" s="144">
        <f t="shared" si="36"/>
        <v>-0.64184869253652843</v>
      </c>
      <c r="G209" s="143">
        <v>11872</v>
      </c>
      <c r="H209" s="144">
        <f t="shared" si="37"/>
        <v>-0.455187921619017</v>
      </c>
      <c r="I209" s="143">
        <v>45639</v>
      </c>
      <c r="J209" s="144">
        <f t="shared" si="37"/>
        <v>2.8442553908355794</v>
      </c>
      <c r="K209" s="143">
        <v>56206</v>
      </c>
      <c r="L209" s="144">
        <f t="shared" si="38"/>
        <v>0.23153443326979128</v>
      </c>
      <c r="M209" s="144">
        <f t="shared" ref="M209:M214" si="39">IFERROR(K209/C209-1,"-")</f>
        <v>-7.6212547047318502E-2</v>
      </c>
    </row>
    <row r="210" spans="2:14" x14ac:dyDescent="0.25">
      <c r="B210" s="142" t="s">
        <v>146</v>
      </c>
      <c r="C210" s="143">
        <v>60906</v>
      </c>
      <c r="D210" s="144">
        <v>6.6109146200377111E-3</v>
      </c>
      <c r="E210" s="143">
        <v>0</v>
      </c>
      <c r="F210" s="144">
        <f t="shared" si="36"/>
        <v>-1</v>
      </c>
      <c r="G210" s="143">
        <v>13695</v>
      </c>
      <c r="H210" s="144" t="str">
        <f t="shared" si="37"/>
        <v>-</v>
      </c>
      <c r="I210" s="143">
        <v>52447</v>
      </c>
      <c r="J210" s="144">
        <f t="shared" si="37"/>
        <v>2.8296458561518802</v>
      </c>
      <c r="K210" s="143">
        <v>54804</v>
      </c>
      <c r="L210" s="144">
        <f t="shared" si="38"/>
        <v>4.494060670772404E-2</v>
      </c>
      <c r="M210" s="144">
        <f t="shared" si="39"/>
        <v>-0.10018717367747021</v>
      </c>
    </row>
    <row r="211" spans="2:14" x14ac:dyDescent="0.25">
      <c r="B211" s="142" t="s">
        <v>148</v>
      </c>
      <c r="C211" s="143">
        <v>56864</v>
      </c>
      <c r="D211" s="144">
        <v>3.7853622923891272E-2</v>
      </c>
      <c r="E211" s="143">
        <v>0</v>
      </c>
      <c r="F211" s="144">
        <f t="shared" si="36"/>
        <v>-1</v>
      </c>
      <c r="G211" s="143">
        <v>17799</v>
      </c>
      <c r="H211" s="144" t="str">
        <f t="shared" si="37"/>
        <v>-</v>
      </c>
      <c r="I211" s="143">
        <v>45510</v>
      </c>
      <c r="J211" s="144">
        <f t="shared" si="37"/>
        <v>1.5568852182706894</v>
      </c>
      <c r="K211" s="143">
        <v>45837</v>
      </c>
      <c r="L211" s="144">
        <f t="shared" si="38"/>
        <v>7.1852340145022175E-3</v>
      </c>
      <c r="M211" s="144">
        <f t="shared" si="39"/>
        <v>-0.1939188238604389</v>
      </c>
    </row>
    <row r="212" spans="2:14" x14ac:dyDescent="0.25">
      <c r="B212" s="142" t="s">
        <v>150</v>
      </c>
      <c r="C212" s="143">
        <v>60726</v>
      </c>
      <c r="D212" s="144">
        <v>-0.10098153878040472</v>
      </c>
      <c r="E212" s="143">
        <v>0</v>
      </c>
      <c r="F212" s="144">
        <f t="shared" si="36"/>
        <v>-1</v>
      </c>
      <c r="G212" s="143">
        <v>20516</v>
      </c>
      <c r="H212" s="144" t="str">
        <f t="shared" si="37"/>
        <v>-</v>
      </c>
      <c r="I212" s="143">
        <v>47701</v>
      </c>
      <c r="J212" s="144">
        <f t="shared" si="37"/>
        <v>1.3250633651783974</v>
      </c>
      <c r="K212" s="143">
        <v>57143</v>
      </c>
      <c r="L212" s="144">
        <f t="shared" si="38"/>
        <v>0.19794134294878507</v>
      </c>
      <c r="M212" s="144">
        <f t="shared" si="39"/>
        <v>-5.9002733590224898E-2</v>
      </c>
    </row>
    <row r="213" spans="2:14" x14ac:dyDescent="0.25">
      <c r="B213" s="142" t="s">
        <v>152</v>
      </c>
      <c r="C213" s="143">
        <v>63573</v>
      </c>
      <c r="D213" s="144">
        <v>-0.16158259149357068</v>
      </c>
      <c r="E213" s="143">
        <v>0</v>
      </c>
      <c r="F213" s="144">
        <f t="shared" si="36"/>
        <v>-1</v>
      </c>
      <c r="G213" s="143">
        <v>29611</v>
      </c>
      <c r="H213" s="144" t="str">
        <f t="shared" si="37"/>
        <v>-</v>
      </c>
      <c r="I213" s="143">
        <v>62217</v>
      </c>
      <c r="J213" s="144">
        <f t="shared" si="37"/>
        <v>1.1011448448211811</v>
      </c>
      <c r="K213" s="143">
        <v>58524</v>
      </c>
      <c r="L213" s="144">
        <f t="shared" si="38"/>
        <v>-5.9356767442981795E-2</v>
      </c>
      <c r="M213" s="144">
        <f t="shared" si="39"/>
        <v>-7.9420508706526394E-2</v>
      </c>
    </row>
    <row r="214" spans="2:14" x14ac:dyDescent="0.25">
      <c r="B214" s="142" t="s">
        <v>154</v>
      </c>
      <c r="C214" s="143">
        <v>69100</v>
      </c>
      <c r="D214" s="144">
        <v>-0.10288867250892564</v>
      </c>
      <c r="E214" s="143">
        <v>0</v>
      </c>
      <c r="F214" s="144">
        <f t="shared" si="36"/>
        <v>-1</v>
      </c>
      <c r="G214" s="143">
        <v>36487</v>
      </c>
      <c r="H214" s="144" t="str">
        <f t="shared" si="37"/>
        <v>-</v>
      </c>
      <c r="I214" s="143">
        <v>55150</v>
      </c>
      <c r="J214" s="144">
        <f t="shared" si="37"/>
        <v>0.51149724559432119</v>
      </c>
      <c r="K214" s="143">
        <v>59931</v>
      </c>
      <c r="L214" s="144">
        <f t="shared" si="38"/>
        <v>8.6690843155031727E-2</v>
      </c>
      <c r="M214" s="144">
        <f t="shared" si="39"/>
        <v>-0.13269175108538345</v>
      </c>
    </row>
    <row r="215" spans="2:14" x14ac:dyDescent="0.25">
      <c r="B215" s="142" t="s">
        <v>156</v>
      </c>
      <c r="C215" s="143">
        <v>54081</v>
      </c>
      <c r="D215" s="144">
        <v>-9.8785182222666634E-2</v>
      </c>
      <c r="E215" s="143">
        <v>0</v>
      </c>
      <c r="F215" s="144">
        <f t="shared" si="36"/>
        <v>-1</v>
      </c>
      <c r="G215" s="143">
        <v>32019</v>
      </c>
      <c r="H215" s="144" t="str">
        <f t="shared" si="37"/>
        <v>-</v>
      </c>
      <c r="I215" s="143">
        <v>46059</v>
      </c>
      <c r="J215" s="144">
        <f t="shared" si="37"/>
        <v>0.43848964677222901</v>
      </c>
      <c r="K215" s="143"/>
      <c r="L215" s="144"/>
      <c r="M215" s="144"/>
    </row>
    <row r="216" spans="2:14" x14ac:dyDescent="0.25">
      <c r="B216" s="142" t="s">
        <v>158</v>
      </c>
      <c r="C216" s="143">
        <v>54953</v>
      </c>
      <c r="D216" s="144">
        <v>-0.1473413086316312</v>
      </c>
      <c r="E216" s="143">
        <v>0</v>
      </c>
      <c r="F216" s="144">
        <f t="shared" si="36"/>
        <v>-1</v>
      </c>
      <c r="G216" s="143">
        <v>40931</v>
      </c>
      <c r="H216" s="144" t="str">
        <f t="shared" si="37"/>
        <v>-</v>
      </c>
      <c r="I216" s="143">
        <v>51256</v>
      </c>
      <c r="J216" s="144">
        <f t="shared" si="37"/>
        <v>0.25225379296865458</v>
      </c>
      <c r="K216" s="143"/>
      <c r="L216" s="144"/>
      <c r="M216" s="144"/>
    </row>
    <row r="217" spans="2:14" x14ac:dyDescent="0.25">
      <c r="B217" s="142" t="s">
        <v>160</v>
      </c>
      <c r="C217" s="143">
        <v>51966</v>
      </c>
      <c r="D217" s="144">
        <v>-0.11181376905722296</v>
      </c>
      <c r="E217" s="143">
        <v>0</v>
      </c>
      <c r="F217" s="144">
        <f t="shared" si="36"/>
        <v>-1</v>
      </c>
      <c r="G217" s="143">
        <v>37742</v>
      </c>
      <c r="H217" s="144" t="str">
        <f t="shared" si="37"/>
        <v>-</v>
      </c>
      <c r="I217" s="143">
        <v>48451</v>
      </c>
      <c r="J217" s="144">
        <f t="shared" si="37"/>
        <v>0.28374225001324782</v>
      </c>
      <c r="K217" s="143"/>
      <c r="L217" s="144"/>
      <c r="M217" s="144"/>
    </row>
    <row r="218" spans="2:14" x14ac:dyDescent="0.25">
      <c r="B218" s="142" t="s">
        <v>162</v>
      </c>
      <c r="C218" s="143">
        <v>54232</v>
      </c>
      <c r="D218" s="144">
        <v>-0.1130301097427342</v>
      </c>
      <c r="E218" s="143">
        <v>0</v>
      </c>
      <c r="F218" s="144">
        <f t="shared" si="36"/>
        <v>-1</v>
      </c>
      <c r="G218" s="143">
        <v>37656</v>
      </c>
      <c r="H218" s="144" t="str">
        <f t="shared" si="37"/>
        <v>-</v>
      </c>
      <c r="I218" s="143">
        <v>49327</v>
      </c>
      <c r="J218" s="144">
        <f t="shared" si="37"/>
        <v>0.30993732738474611</v>
      </c>
      <c r="K218" s="143"/>
      <c r="L218" s="144"/>
      <c r="M218" s="144"/>
    </row>
    <row r="219" spans="2:14" ht="15.75" x14ac:dyDescent="0.25">
      <c r="B219" s="145" t="s">
        <v>122</v>
      </c>
      <c r="C219" s="146">
        <v>692053</v>
      </c>
      <c r="D219" s="147">
        <v>-8.3792174436846723E-2</v>
      </c>
      <c r="E219" s="146">
        <v>0</v>
      </c>
      <c r="F219" s="147">
        <f t="shared" si="36"/>
        <v>-1</v>
      </c>
      <c r="G219" s="146">
        <v>293508</v>
      </c>
      <c r="H219" s="147" t="str">
        <f t="shared" si="37"/>
        <v>-</v>
      </c>
      <c r="I219" s="146">
        <v>575835</v>
      </c>
      <c r="J219" s="147">
        <f t="shared" si="37"/>
        <v>0.9619056380064599</v>
      </c>
      <c r="K219" s="146">
        <v>422881</v>
      </c>
      <c r="L219" s="147">
        <v>0.11067599581869092</v>
      </c>
      <c r="M219" s="147">
        <v>-0.11312421223058544</v>
      </c>
    </row>
    <row r="220" spans="2:14" ht="6" customHeight="1" x14ac:dyDescent="0.25"/>
    <row r="221" spans="2:14" x14ac:dyDescent="0.25">
      <c r="B221" s="49" t="s">
        <v>108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1"/>
      <c r="K222" s="151"/>
      <c r="M222" s="151"/>
    </row>
    <row r="224" spans="2:14" ht="48.75" customHeight="1" thickBot="1" x14ac:dyDescent="0.3">
      <c r="B224" s="322" t="s">
        <v>261</v>
      </c>
      <c r="C224" s="322"/>
      <c r="D224" s="322"/>
      <c r="E224" s="322"/>
      <c r="F224" s="322"/>
      <c r="G224" s="322"/>
      <c r="H224" s="322"/>
      <c r="I224" s="322"/>
      <c r="J224" s="322"/>
      <c r="K224" s="322"/>
      <c r="L224" s="322"/>
      <c r="M224" s="322"/>
      <c r="N224" s="1" t="s">
        <v>202</v>
      </c>
    </row>
    <row r="225" spans="2:14" ht="10.5" customHeight="1" thickBot="1" x14ac:dyDescent="0.3">
      <c r="B225" s="135"/>
      <c r="C225" s="136"/>
      <c r="D225" s="135"/>
      <c r="E225" s="135"/>
      <c r="F225" s="135"/>
      <c r="G225" s="135"/>
      <c r="H225" s="135"/>
      <c r="I225" s="135"/>
      <c r="J225" s="135"/>
      <c r="K225" s="4"/>
      <c r="L225" s="4"/>
      <c r="N225" s="1" t="s">
        <v>203</v>
      </c>
    </row>
    <row r="226" spans="2:14" ht="22.5" thickTop="1" thickBot="1" x14ac:dyDescent="0.3">
      <c r="B226" s="13"/>
      <c r="C226" s="332" t="s">
        <v>118</v>
      </c>
      <c r="D226" s="333"/>
      <c r="E226" s="333"/>
      <c r="F226" s="333"/>
      <c r="G226" s="333"/>
      <c r="H226" s="333"/>
      <c r="I226" s="333"/>
      <c r="J226" s="333"/>
      <c r="K226" s="333"/>
      <c r="L226" s="333"/>
      <c r="M226" s="334"/>
    </row>
    <row r="227" spans="2:14" ht="22.5" thickTop="1" thickBot="1" x14ac:dyDescent="0.3">
      <c r="B227" s="13"/>
      <c r="C227" s="335">
        <f>2019</f>
        <v>2019</v>
      </c>
      <c r="D227" s="336"/>
      <c r="E227" s="337">
        <v>2020</v>
      </c>
      <c r="F227" s="336"/>
      <c r="G227" s="337">
        <v>2021</v>
      </c>
      <c r="H227" s="336"/>
      <c r="I227" s="337">
        <v>2022</v>
      </c>
      <c r="J227" s="336"/>
      <c r="K227" s="337">
        <v>2023</v>
      </c>
      <c r="L227" s="338"/>
      <c r="M227" s="339"/>
    </row>
    <row r="228" spans="2:14" ht="16.5" thickTop="1" thickBot="1" x14ac:dyDescent="0.3">
      <c r="B228" s="16"/>
      <c r="C228" s="138" t="s">
        <v>136</v>
      </c>
      <c r="D228" s="139" t="str">
        <f>CONCATENATE("var ",RIGHT(2019,2),"/",RIGHT(2018,2))</f>
        <v>var 19/18</v>
      </c>
      <c r="E228" s="140" t="s">
        <v>136</v>
      </c>
      <c r="F228" s="139" t="str">
        <f>CONCATENATE("var ",RIGHT(E227,2),"/",RIGHT(E227-1,2))</f>
        <v>var 20/19</v>
      </c>
      <c r="G228" s="140" t="s">
        <v>136</v>
      </c>
      <c r="H228" s="139" t="str">
        <f>CONCATENATE("var ",RIGHT(G227,2),"/",RIGHT(G227-1,2))</f>
        <v>var 21/20</v>
      </c>
      <c r="I228" s="140" t="s">
        <v>136</v>
      </c>
      <c r="J228" s="139" t="str">
        <f>CONCATENATE("var ",RIGHT(I227,2),"/",RIGHT(I227-1,2))</f>
        <v>var 22/21</v>
      </c>
      <c r="K228" s="140" t="s">
        <v>136</v>
      </c>
      <c r="L228" s="139" t="str">
        <f>CONCATENATE("var ",RIGHT(K227,2),"/",RIGHT(K227-1,2))</f>
        <v>var 23/22</v>
      </c>
      <c r="M228" s="139" t="str">
        <f>CONCATENATE("var ",RIGHT(K227,2),"/",RIGHT(2019,2))</f>
        <v>var 23/19</v>
      </c>
    </row>
    <row r="229" spans="2:14" x14ac:dyDescent="0.25">
      <c r="B229" s="142" t="s">
        <v>140</v>
      </c>
      <c r="C229" s="143">
        <v>26771</v>
      </c>
      <c r="D229" s="144">
        <v>-3.0482211231652845E-2</v>
      </c>
      <c r="E229" s="143">
        <v>24619</v>
      </c>
      <c r="F229" s="144">
        <f t="shared" ref="F229:F241" si="40">IFERROR(E229/C229-1,"-")</f>
        <v>-8.0385491763475425E-2</v>
      </c>
      <c r="G229" s="143">
        <v>1596</v>
      </c>
      <c r="H229" s="144">
        <f t="shared" ref="H229:J241" si="41">IFERROR(G229/E229-1,"-")</f>
        <v>-0.93517202160932611</v>
      </c>
      <c r="I229" s="143">
        <v>14553</v>
      </c>
      <c r="J229" s="144">
        <f t="shared" si="41"/>
        <v>8.1184210526315788</v>
      </c>
      <c r="K229" s="143">
        <v>22524</v>
      </c>
      <c r="L229" s="144">
        <f t="shared" ref="L229:L236" si="42">IFERROR(K229/I229-1,"-")</f>
        <v>0.54772211915069069</v>
      </c>
      <c r="M229" s="144">
        <f>K229/C229-1</f>
        <v>-0.15864181390310406</v>
      </c>
    </row>
    <row r="230" spans="2:14" x14ac:dyDescent="0.25">
      <c r="B230" s="142" t="s">
        <v>142</v>
      </c>
      <c r="C230" s="143">
        <v>26302</v>
      </c>
      <c r="D230" s="144">
        <v>-8.8476867094091194E-2</v>
      </c>
      <c r="E230" s="143">
        <v>23735</v>
      </c>
      <c r="F230" s="144">
        <f t="shared" si="40"/>
        <v>-9.759714090183258E-2</v>
      </c>
      <c r="G230" s="143">
        <v>1759</v>
      </c>
      <c r="H230" s="144">
        <f t="shared" si="41"/>
        <v>-0.92589003581209184</v>
      </c>
      <c r="I230" s="143">
        <v>17393</v>
      </c>
      <c r="J230" s="144">
        <f t="shared" si="41"/>
        <v>8.8880045480386585</v>
      </c>
      <c r="K230" s="143">
        <v>21538</v>
      </c>
      <c r="L230" s="144">
        <f t="shared" si="42"/>
        <v>0.23831426435922487</v>
      </c>
      <c r="M230" s="144">
        <f>IFERROR(K230/C230-1,"-")</f>
        <v>-0.18112691050110252</v>
      </c>
    </row>
    <row r="231" spans="2:14" x14ac:dyDescent="0.25">
      <c r="B231" s="142" t="s">
        <v>144</v>
      </c>
      <c r="C231" s="143">
        <v>32885</v>
      </c>
      <c r="D231" s="144">
        <v>-8.9234774420472451E-2</v>
      </c>
      <c r="E231" s="143">
        <v>7427</v>
      </c>
      <c r="F231" s="144">
        <f t="shared" si="40"/>
        <v>-0.77415234909533226</v>
      </c>
      <c r="G231" s="143">
        <v>1992</v>
      </c>
      <c r="H231" s="144">
        <f t="shared" si="41"/>
        <v>-0.73178941699205602</v>
      </c>
      <c r="I231" s="143">
        <v>18348</v>
      </c>
      <c r="J231" s="144">
        <f t="shared" si="41"/>
        <v>8.2108433734939759</v>
      </c>
      <c r="K231" s="143">
        <v>24751</v>
      </c>
      <c r="L231" s="144">
        <f t="shared" si="42"/>
        <v>0.34897536516241545</v>
      </c>
      <c r="M231" s="144">
        <f t="shared" ref="M231:M236" si="43">IFERROR(K231/C231-1,"-")</f>
        <v>-0.24734681465713848</v>
      </c>
    </row>
    <row r="232" spans="2:14" x14ac:dyDescent="0.25">
      <c r="B232" s="142" t="s">
        <v>146</v>
      </c>
      <c r="C232" s="143">
        <v>31155</v>
      </c>
      <c r="D232" s="144">
        <v>2.1140609636184804E-2</v>
      </c>
      <c r="E232" s="143">
        <v>0</v>
      </c>
      <c r="F232" s="144">
        <f t="shared" si="40"/>
        <v>-1</v>
      </c>
      <c r="G232" s="143">
        <v>3190</v>
      </c>
      <c r="H232" s="144" t="str">
        <f t="shared" si="41"/>
        <v>-</v>
      </c>
      <c r="I232" s="143">
        <v>21245</v>
      </c>
      <c r="J232" s="144">
        <f t="shared" si="41"/>
        <v>5.6598746081504698</v>
      </c>
      <c r="K232" s="143">
        <v>24771</v>
      </c>
      <c r="L232" s="144">
        <f t="shared" si="42"/>
        <v>0.16596846316780423</v>
      </c>
      <c r="M232" s="144">
        <f t="shared" si="43"/>
        <v>-0.20491092922484355</v>
      </c>
    </row>
    <row r="233" spans="2:14" x14ac:dyDescent="0.25">
      <c r="B233" s="142" t="s">
        <v>148</v>
      </c>
      <c r="C233" s="143">
        <v>28735</v>
      </c>
      <c r="D233" s="144">
        <v>3.022372006310059E-2</v>
      </c>
      <c r="E233" s="143">
        <v>0</v>
      </c>
      <c r="F233" s="144">
        <f t="shared" si="40"/>
        <v>-1</v>
      </c>
      <c r="G233" s="143">
        <v>3355</v>
      </c>
      <c r="H233" s="144" t="str">
        <f t="shared" si="41"/>
        <v>-</v>
      </c>
      <c r="I233" s="143">
        <v>16785</v>
      </c>
      <c r="J233" s="144">
        <f t="shared" si="41"/>
        <v>4.0029806259314453</v>
      </c>
      <c r="K233" s="143">
        <v>20221</v>
      </c>
      <c r="L233" s="144">
        <f t="shared" si="42"/>
        <v>0.20470658325886215</v>
      </c>
      <c r="M233" s="144">
        <f t="shared" si="43"/>
        <v>-0.29629371846180619</v>
      </c>
    </row>
    <row r="234" spans="2:14" x14ac:dyDescent="0.25">
      <c r="B234" s="142" t="s">
        <v>150</v>
      </c>
      <c r="C234" s="143">
        <v>31899</v>
      </c>
      <c r="D234" s="144">
        <v>-8.2175226586102768E-2</v>
      </c>
      <c r="E234" s="143">
        <v>0</v>
      </c>
      <c r="F234" s="144">
        <f t="shared" si="40"/>
        <v>-1</v>
      </c>
      <c r="G234" s="143">
        <v>4827</v>
      </c>
      <c r="H234" s="144" t="str">
        <f t="shared" si="41"/>
        <v>-</v>
      </c>
      <c r="I234" s="143">
        <v>16034</v>
      </c>
      <c r="J234" s="144">
        <f t="shared" si="41"/>
        <v>2.3217319245908432</v>
      </c>
      <c r="K234" s="143">
        <v>23129</v>
      </c>
      <c r="L234" s="144">
        <f t="shared" si="42"/>
        <v>0.44249719346388927</v>
      </c>
      <c r="M234" s="144">
        <f t="shared" si="43"/>
        <v>-0.27493024859713466</v>
      </c>
    </row>
    <row r="235" spans="2:14" x14ac:dyDescent="0.25">
      <c r="B235" s="142" t="s">
        <v>152</v>
      </c>
      <c r="C235" s="143">
        <v>31248</v>
      </c>
      <c r="D235" s="144">
        <v>1.7982799061766919E-2</v>
      </c>
      <c r="E235" s="143">
        <v>0</v>
      </c>
      <c r="F235" s="144">
        <f t="shared" si="40"/>
        <v>-1</v>
      </c>
      <c r="G235" s="143">
        <v>9328</v>
      </c>
      <c r="H235" s="144" t="str">
        <f t="shared" si="41"/>
        <v>-</v>
      </c>
      <c r="I235" s="143">
        <v>22502</v>
      </c>
      <c r="J235" s="144">
        <f t="shared" si="41"/>
        <v>1.4123070325900513</v>
      </c>
      <c r="K235" s="143">
        <v>23993</v>
      </c>
      <c r="L235" s="144">
        <f t="shared" si="42"/>
        <v>6.6260776819838219E-2</v>
      </c>
      <c r="M235" s="144">
        <f t="shared" si="43"/>
        <v>-0.23217485919098824</v>
      </c>
    </row>
    <row r="236" spans="2:14" x14ac:dyDescent="0.25">
      <c r="B236" s="142" t="s">
        <v>154</v>
      </c>
      <c r="C236" s="143">
        <v>31625</v>
      </c>
      <c r="D236" s="144">
        <v>-0.17231542306786363</v>
      </c>
      <c r="E236" s="143">
        <v>0</v>
      </c>
      <c r="F236" s="144">
        <f t="shared" si="40"/>
        <v>-1</v>
      </c>
      <c r="G236" s="143">
        <v>10856</v>
      </c>
      <c r="H236" s="144" t="str">
        <f t="shared" si="41"/>
        <v>-</v>
      </c>
      <c r="I236" s="143">
        <v>24787</v>
      </c>
      <c r="J236" s="144">
        <f t="shared" si="41"/>
        <v>1.2832535003684598</v>
      </c>
      <c r="K236" s="143">
        <v>25432</v>
      </c>
      <c r="L236" s="144">
        <f t="shared" si="42"/>
        <v>2.6021704925969225E-2</v>
      </c>
      <c r="M236" s="144">
        <f t="shared" si="43"/>
        <v>-0.19582608695652171</v>
      </c>
    </row>
    <row r="237" spans="2:14" x14ac:dyDescent="0.25">
      <c r="B237" s="142" t="s">
        <v>156</v>
      </c>
      <c r="C237" s="143">
        <v>24587</v>
      </c>
      <c r="D237" s="144">
        <v>-0.11420542565839242</v>
      </c>
      <c r="E237" s="143">
        <v>0</v>
      </c>
      <c r="F237" s="144">
        <f t="shared" si="40"/>
        <v>-1</v>
      </c>
      <c r="G237" s="143">
        <v>9637</v>
      </c>
      <c r="H237" s="144" t="str">
        <f t="shared" si="41"/>
        <v>-</v>
      </c>
      <c r="I237" s="143">
        <v>19836</v>
      </c>
      <c r="J237" s="144">
        <f t="shared" si="41"/>
        <v>1.0583169036007054</v>
      </c>
      <c r="K237" s="143"/>
      <c r="L237" s="144"/>
      <c r="M237" s="144"/>
    </row>
    <row r="238" spans="2:14" x14ac:dyDescent="0.25">
      <c r="B238" s="142" t="s">
        <v>158</v>
      </c>
      <c r="C238" s="143">
        <v>27225</v>
      </c>
      <c r="D238" s="144">
        <v>-0.11807580174927113</v>
      </c>
      <c r="E238" s="143">
        <v>0</v>
      </c>
      <c r="F238" s="144">
        <f t="shared" si="40"/>
        <v>-1</v>
      </c>
      <c r="G238" s="143">
        <v>14508</v>
      </c>
      <c r="H238" s="144" t="str">
        <f t="shared" si="41"/>
        <v>-</v>
      </c>
      <c r="I238" s="143">
        <v>21114</v>
      </c>
      <c r="J238" s="144">
        <f t="shared" si="41"/>
        <v>0.45533498759305213</v>
      </c>
      <c r="K238" s="143"/>
      <c r="L238" s="144"/>
      <c r="M238" s="144"/>
    </row>
    <row r="239" spans="2:14" x14ac:dyDescent="0.25">
      <c r="B239" s="142" t="s">
        <v>160</v>
      </c>
      <c r="C239" s="143">
        <v>26307</v>
      </c>
      <c r="D239" s="144">
        <v>-1.2499999999999956E-2</v>
      </c>
      <c r="E239" s="143">
        <v>0</v>
      </c>
      <c r="F239" s="144">
        <f t="shared" si="40"/>
        <v>-1</v>
      </c>
      <c r="G239" s="143">
        <v>15583</v>
      </c>
      <c r="H239" s="144" t="str">
        <f t="shared" si="41"/>
        <v>-</v>
      </c>
      <c r="I239" s="143">
        <v>21814</v>
      </c>
      <c r="J239" s="144">
        <f t="shared" si="41"/>
        <v>0.3998588205095297</v>
      </c>
      <c r="K239" s="143"/>
      <c r="L239" s="144"/>
      <c r="M239" s="144"/>
    </row>
    <row r="240" spans="2:14" x14ac:dyDescent="0.25">
      <c r="B240" s="142" t="s">
        <v>162</v>
      </c>
      <c r="C240" s="143">
        <v>25824</v>
      </c>
      <c r="D240" s="144">
        <v>-0.12798000945498755</v>
      </c>
      <c r="E240" s="143">
        <v>0</v>
      </c>
      <c r="F240" s="144">
        <f t="shared" si="40"/>
        <v>-1</v>
      </c>
      <c r="G240" s="143">
        <v>15645</v>
      </c>
      <c r="H240" s="144" t="str">
        <f t="shared" si="41"/>
        <v>-</v>
      </c>
      <c r="I240" s="143">
        <v>22806</v>
      </c>
      <c r="J240" s="144">
        <f t="shared" si="41"/>
        <v>0.45771812080536911</v>
      </c>
      <c r="K240" s="143"/>
      <c r="L240" s="144"/>
      <c r="M240" s="144"/>
    </row>
    <row r="241" spans="2:14" ht="15.75" x14ac:dyDescent="0.25">
      <c r="B241" s="145" t="s">
        <v>122</v>
      </c>
      <c r="C241" s="146">
        <v>344563</v>
      </c>
      <c r="D241" s="147">
        <v>-7.746288437596216E-2</v>
      </c>
      <c r="E241" s="146">
        <v>0</v>
      </c>
      <c r="F241" s="147">
        <f t="shared" si="40"/>
        <v>-1</v>
      </c>
      <c r="G241" s="146">
        <v>92276</v>
      </c>
      <c r="H241" s="147" t="str">
        <f t="shared" si="41"/>
        <v>-</v>
      </c>
      <c r="I241" s="146">
        <v>237217</v>
      </c>
      <c r="J241" s="147">
        <f t="shared" si="41"/>
        <v>1.5707334518184575</v>
      </c>
      <c r="K241" s="146">
        <v>186359</v>
      </c>
      <c r="L241" s="147">
        <v>0.22890001121024484</v>
      </c>
      <c r="M241" s="147">
        <v>-0.22550494555731027</v>
      </c>
    </row>
    <row r="242" spans="2:14" ht="6" customHeight="1" x14ac:dyDescent="0.25"/>
    <row r="243" spans="2:14" x14ac:dyDescent="0.25">
      <c r="B243" s="49" t="s">
        <v>108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1">
        <f>SUM(C229:C237)</f>
        <v>265207</v>
      </c>
      <c r="I244" s="141"/>
      <c r="K244" s="49"/>
      <c r="M244" s="151"/>
    </row>
    <row r="246" spans="2:14" ht="48.75" customHeight="1" thickBot="1" x14ac:dyDescent="0.3">
      <c r="B246" s="322" t="s">
        <v>262</v>
      </c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1" t="s">
        <v>206</v>
      </c>
    </row>
    <row r="247" spans="2:14" ht="10.5" customHeight="1" thickBot="1" x14ac:dyDescent="0.3">
      <c r="B247" s="135"/>
      <c r="C247" s="136"/>
      <c r="D247" s="135"/>
      <c r="E247" s="135"/>
      <c r="F247" s="135"/>
      <c r="G247" s="135"/>
      <c r="H247" s="135"/>
      <c r="I247" s="135"/>
      <c r="J247" s="135"/>
      <c r="K247" s="4"/>
      <c r="L247" s="4"/>
      <c r="N247" s="1" t="s">
        <v>207</v>
      </c>
    </row>
    <row r="248" spans="2:14" ht="22.5" thickTop="1" thickBot="1" x14ac:dyDescent="0.3">
      <c r="B248" s="13"/>
      <c r="C248" s="332" t="s">
        <v>119</v>
      </c>
      <c r="D248" s="333"/>
      <c r="E248" s="333"/>
      <c r="F248" s="333"/>
      <c r="G248" s="333"/>
      <c r="H248" s="333"/>
      <c r="I248" s="333"/>
      <c r="J248" s="333"/>
      <c r="K248" s="333"/>
      <c r="L248" s="333"/>
      <c r="M248" s="334"/>
    </row>
    <row r="249" spans="2:14" ht="22.5" thickTop="1" thickBot="1" x14ac:dyDescent="0.3">
      <c r="B249" s="13"/>
      <c r="C249" s="335">
        <f>2019</f>
        <v>2019</v>
      </c>
      <c r="D249" s="336"/>
      <c r="E249" s="337">
        <v>2020</v>
      </c>
      <c r="F249" s="336"/>
      <c r="G249" s="337">
        <v>2021</v>
      </c>
      <c r="H249" s="336"/>
      <c r="I249" s="337">
        <v>2022</v>
      </c>
      <c r="J249" s="336"/>
      <c r="K249" s="337">
        <v>2023</v>
      </c>
      <c r="L249" s="338"/>
      <c r="M249" s="339"/>
    </row>
    <row r="250" spans="2:14" ht="16.5" thickTop="1" thickBot="1" x14ac:dyDescent="0.3">
      <c r="B250" s="16"/>
      <c r="C250" s="138" t="s">
        <v>136</v>
      </c>
      <c r="D250" s="139" t="str">
        <f>CONCATENATE("var ",RIGHT(2019,2),"/",RIGHT(2018,2))</f>
        <v>var 19/18</v>
      </c>
      <c r="E250" s="140" t="s">
        <v>136</v>
      </c>
      <c r="F250" s="139" t="str">
        <f>CONCATENATE("var ",RIGHT(E249,2),"/",RIGHT(E249-1,2))</f>
        <v>var 20/19</v>
      </c>
      <c r="G250" s="140" t="s">
        <v>136</v>
      </c>
      <c r="H250" s="139" t="str">
        <f>CONCATENATE("var ",RIGHT(G249,2),"/",RIGHT(G249-1,2))</f>
        <v>var 21/20</v>
      </c>
      <c r="I250" s="140" t="s">
        <v>136</v>
      </c>
      <c r="J250" s="139" t="str">
        <f>CONCATENATE("var ",RIGHT(I249,2),"/",RIGHT(I249-1,2))</f>
        <v>var 22/21</v>
      </c>
      <c r="K250" s="140" t="s">
        <v>136</v>
      </c>
      <c r="L250" s="139" t="str">
        <f>CONCATENATE("var ",RIGHT(K249,2),"/",RIGHT(K249-1,2))</f>
        <v>var 23/22</v>
      </c>
      <c r="M250" s="139" t="str">
        <f>CONCATENATE("var ",RIGHT(K249,2),"/",RIGHT(2019,2))</f>
        <v>var 23/19</v>
      </c>
    </row>
    <row r="251" spans="2:14" x14ac:dyDescent="0.25">
      <c r="B251" s="142" t="s">
        <v>140</v>
      </c>
      <c r="C251" s="143">
        <v>12091</v>
      </c>
      <c r="D251" s="144">
        <v>-3.0482211231652845E-2</v>
      </c>
      <c r="E251" s="143">
        <v>12200</v>
      </c>
      <c r="F251" s="144">
        <f t="shared" ref="F251:F263" si="44">IFERROR(E251/C251-1,"-")</f>
        <v>9.0149698122570232E-3</v>
      </c>
      <c r="G251" s="143">
        <v>934</v>
      </c>
      <c r="H251" s="144">
        <f t="shared" ref="H251:J263" si="45">IFERROR(G251/E251-1,"-")</f>
        <v>-0.92344262295081969</v>
      </c>
      <c r="I251" s="143">
        <v>6824</v>
      </c>
      <c r="J251" s="144">
        <f t="shared" si="45"/>
        <v>6.3062098501070665</v>
      </c>
      <c r="K251" s="143">
        <v>8397</v>
      </c>
      <c r="L251" s="144">
        <f>IFERROR(K251/I251-1,"-")</f>
        <v>0.23050996483001174</v>
      </c>
      <c r="M251" s="144">
        <f>K251/C251-1</f>
        <v>-0.30551649987594076</v>
      </c>
    </row>
    <row r="252" spans="2:14" x14ac:dyDescent="0.25">
      <c r="B252" s="142" t="s">
        <v>142</v>
      </c>
      <c r="C252" s="143">
        <v>11195</v>
      </c>
      <c r="D252" s="144">
        <v>-4.0949199006253711E-2</v>
      </c>
      <c r="E252" s="143">
        <v>11721</v>
      </c>
      <c r="F252" s="144">
        <f t="shared" si="44"/>
        <v>4.6985261277356027E-2</v>
      </c>
      <c r="G252" s="143">
        <v>905</v>
      </c>
      <c r="H252" s="144">
        <f t="shared" si="45"/>
        <v>-0.92278815800699598</v>
      </c>
      <c r="I252" s="143">
        <v>7437</v>
      </c>
      <c r="J252" s="144">
        <f t="shared" si="45"/>
        <v>7.2176795580110493</v>
      </c>
      <c r="K252" s="143">
        <v>8465</v>
      </c>
      <c r="L252" s="144">
        <f t="shared" ref="L252:L258" si="46">IFERROR(K252/I252-1,"-")</f>
        <v>0.13822778001882474</v>
      </c>
      <c r="M252" s="144">
        <f>IFERROR(K252/C252-1,"-")</f>
        <v>-0.24385886556498437</v>
      </c>
    </row>
    <row r="253" spans="2:14" x14ac:dyDescent="0.25">
      <c r="B253" s="142" t="s">
        <v>144</v>
      </c>
      <c r="C253" s="143">
        <v>17083</v>
      </c>
      <c r="D253" s="144">
        <v>6.6487701335997018E-2</v>
      </c>
      <c r="E253" s="143">
        <v>5484</v>
      </c>
      <c r="F253" s="144">
        <f t="shared" si="44"/>
        <v>-0.67897910203125922</v>
      </c>
      <c r="G253" s="143">
        <v>1308</v>
      </c>
      <c r="H253" s="144">
        <f t="shared" si="45"/>
        <v>-0.76148796498905913</v>
      </c>
      <c r="I253" s="143">
        <v>8169</v>
      </c>
      <c r="J253" s="144">
        <f t="shared" si="45"/>
        <v>5.2454128440366974</v>
      </c>
      <c r="K253" s="143">
        <v>9699</v>
      </c>
      <c r="L253" s="144">
        <f t="shared" si="46"/>
        <v>0.18729342636797641</v>
      </c>
      <c r="M253" s="144">
        <f t="shared" ref="M253:M258" si="47">IFERROR(K253/C253-1,"-")</f>
        <v>-0.43224258034303109</v>
      </c>
    </row>
    <row r="254" spans="2:14" x14ac:dyDescent="0.25">
      <c r="B254" s="142" t="s">
        <v>146</v>
      </c>
      <c r="C254" s="143">
        <v>11904</v>
      </c>
      <c r="D254" s="144">
        <v>0.29054640069384208</v>
      </c>
      <c r="E254" s="143">
        <v>0</v>
      </c>
      <c r="F254" s="144">
        <f t="shared" si="44"/>
        <v>-1</v>
      </c>
      <c r="G254" s="143">
        <v>1954</v>
      </c>
      <c r="H254" s="144" t="str">
        <f t="shared" si="45"/>
        <v>-</v>
      </c>
      <c r="I254" s="143">
        <v>7711</v>
      </c>
      <c r="J254" s="144">
        <f t="shared" si="45"/>
        <v>2.9462640736949846</v>
      </c>
      <c r="K254" s="143">
        <v>9474</v>
      </c>
      <c r="L254" s="144">
        <f t="shared" si="46"/>
        <v>0.22863441836337706</v>
      </c>
      <c r="M254" s="144">
        <f t="shared" si="47"/>
        <v>-0.204133064516129</v>
      </c>
    </row>
    <row r="255" spans="2:14" x14ac:dyDescent="0.25">
      <c r="B255" s="142" t="s">
        <v>148</v>
      </c>
      <c r="C255" s="143">
        <v>13046</v>
      </c>
      <c r="D255" s="144">
        <v>3.1385880306743719E-2</v>
      </c>
      <c r="E255" s="143">
        <v>0</v>
      </c>
      <c r="F255" s="144">
        <f t="shared" si="44"/>
        <v>-1</v>
      </c>
      <c r="G255" s="143">
        <v>1752</v>
      </c>
      <c r="H255" s="144" t="str">
        <f t="shared" si="45"/>
        <v>-</v>
      </c>
      <c r="I255" s="143">
        <v>5418</v>
      </c>
      <c r="J255" s="144">
        <f t="shared" si="45"/>
        <v>2.0924657534246576</v>
      </c>
      <c r="K255" s="143">
        <v>6989</v>
      </c>
      <c r="L255" s="144">
        <f t="shared" si="46"/>
        <v>0.28995939461055742</v>
      </c>
      <c r="M255" s="144">
        <f t="shared" si="47"/>
        <v>-0.4642802391537636</v>
      </c>
    </row>
    <row r="256" spans="2:14" x14ac:dyDescent="0.25">
      <c r="B256" s="142" t="s">
        <v>150</v>
      </c>
      <c r="C256" s="143">
        <v>14098</v>
      </c>
      <c r="D256" s="144">
        <v>-7.4509289043523941E-2</v>
      </c>
      <c r="E256" s="143">
        <v>0</v>
      </c>
      <c r="F256" s="144">
        <f t="shared" si="44"/>
        <v>-1</v>
      </c>
      <c r="G256" s="143">
        <v>2373</v>
      </c>
      <c r="H256" s="144" t="str">
        <f t="shared" si="45"/>
        <v>-</v>
      </c>
      <c r="I256" s="143">
        <v>6391</v>
      </c>
      <c r="J256" s="144">
        <f t="shared" si="45"/>
        <v>1.6932153392330385</v>
      </c>
      <c r="K256" s="143">
        <v>8452</v>
      </c>
      <c r="L256" s="144">
        <f t="shared" si="46"/>
        <v>0.32248474417149109</v>
      </c>
      <c r="M256" s="144">
        <f t="shared" si="47"/>
        <v>-0.40048233792027232</v>
      </c>
    </row>
    <row r="257" spans="2:13" x14ac:dyDescent="0.25">
      <c r="B257" s="142" t="s">
        <v>152</v>
      </c>
      <c r="C257" s="143">
        <v>16069</v>
      </c>
      <c r="D257" s="144">
        <v>9.7309478284621775E-2</v>
      </c>
      <c r="E257" s="143">
        <v>0</v>
      </c>
      <c r="F257" s="144">
        <f t="shared" si="44"/>
        <v>-1</v>
      </c>
      <c r="G257" s="143">
        <v>3524</v>
      </c>
      <c r="H257" s="144" t="str">
        <f t="shared" si="45"/>
        <v>-</v>
      </c>
      <c r="I257" s="143">
        <v>8105</v>
      </c>
      <c r="J257" s="144">
        <f t="shared" si="45"/>
        <v>1.2999432463110101</v>
      </c>
      <c r="K257" s="143">
        <v>8091</v>
      </c>
      <c r="L257" s="144">
        <f t="shared" si="46"/>
        <v>-1.7273288093769823E-3</v>
      </c>
      <c r="M257" s="144">
        <f t="shared" si="47"/>
        <v>-0.4964839131246499</v>
      </c>
    </row>
    <row r="258" spans="2:13" x14ac:dyDescent="0.25">
      <c r="B258" s="142" t="s">
        <v>154</v>
      </c>
      <c r="C258" s="143">
        <v>13917</v>
      </c>
      <c r="D258" s="144">
        <v>-0.20542392235226947</v>
      </c>
      <c r="E258" s="143">
        <v>0</v>
      </c>
      <c r="F258" s="144">
        <f t="shared" si="44"/>
        <v>-1</v>
      </c>
      <c r="G258" s="143">
        <v>5353</v>
      </c>
      <c r="H258" s="144" t="str">
        <f t="shared" si="45"/>
        <v>-</v>
      </c>
      <c r="I258" s="143">
        <v>8416</v>
      </c>
      <c r="J258" s="144">
        <f t="shared" si="45"/>
        <v>0.57220250326919486</v>
      </c>
      <c r="K258" s="143">
        <v>9080</v>
      </c>
      <c r="L258" s="144">
        <f t="shared" si="46"/>
        <v>7.8897338403041806E-2</v>
      </c>
      <c r="M258" s="144">
        <f t="shared" si="47"/>
        <v>-0.34756053747215632</v>
      </c>
    </row>
    <row r="259" spans="2:13" x14ac:dyDescent="0.25">
      <c r="B259" s="142" t="s">
        <v>156</v>
      </c>
      <c r="C259" s="143">
        <v>11775</v>
      </c>
      <c r="D259" s="144">
        <v>-0.18331252600915526</v>
      </c>
      <c r="E259" s="143">
        <v>0</v>
      </c>
      <c r="F259" s="144">
        <f t="shared" si="44"/>
        <v>-1</v>
      </c>
      <c r="G259" s="143">
        <v>4636</v>
      </c>
      <c r="H259" s="144" t="str">
        <f t="shared" si="45"/>
        <v>-</v>
      </c>
      <c r="I259" s="143">
        <v>7143</v>
      </c>
      <c r="J259" s="144">
        <f t="shared" si="45"/>
        <v>0.54076790336496972</v>
      </c>
      <c r="K259" s="143"/>
      <c r="L259" s="144"/>
      <c r="M259" s="144"/>
    </row>
    <row r="260" spans="2:13" x14ac:dyDescent="0.25">
      <c r="B260" s="142" t="s">
        <v>158</v>
      </c>
      <c r="C260" s="143">
        <v>10974</v>
      </c>
      <c r="D260" s="144">
        <v>-0.32999572623481288</v>
      </c>
      <c r="E260" s="143">
        <v>0</v>
      </c>
      <c r="F260" s="144">
        <f t="shared" si="44"/>
        <v>-1</v>
      </c>
      <c r="G260" s="143">
        <v>6740</v>
      </c>
      <c r="H260" s="144" t="str">
        <f t="shared" si="45"/>
        <v>-</v>
      </c>
      <c r="I260" s="143">
        <v>7389</v>
      </c>
      <c r="J260" s="144">
        <f t="shared" si="45"/>
        <v>9.6290801186943664E-2</v>
      </c>
      <c r="K260" s="143"/>
      <c r="L260" s="144"/>
      <c r="M260" s="144"/>
    </row>
    <row r="261" spans="2:13" x14ac:dyDescent="0.25">
      <c r="B261" s="142" t="s">
        <v>160</v>
      </c>
      <c r="C261" s="143">
        <v>12464</v>
      </c>
      <c r="D261" s="144">
        <v>-0.13462473095882799</v>
      </c>
      <c r="E261" s="143">
        <v>0</v>
      </c>
      <c r="F261" s="144">
        <f t="shared" si="44"/>
        <v>-1</v>
      </c>
      <c r="G261" s="143">
        <v>6690</v>
      </c>
      <c r="H261" s="144" t="str">
        <f t="shared" si="45"/>
        <v>-</v>
      </c>
      <c r="I261" s="143">
        <v>8251</v>
      </c>
      <c r="J261" s="144">
        <f t="shared" si="45"/>
        <v>0.23333333333333339</v>
      </c>
      <c r="K261" s="143"/>
      <c r="L261" s="144"/>
      <c r="M261" s="144"/>
    </row>
    <row r="262" spans="2:13" x14ac:dyDescent="0.25">
      <c r="B262" s="142" t="s">
        <v>162</v>
      </c>
      <c r="C262" s="143">
        <v>12932</v>
      </c>
      <c r="D262" s="144">
        <v>-0.10585632303118298</v>
      </c>
      <c r="E262" s="143">
        <v>0</v>
      </c>
      <c r="F262" s="144">
        <f t="shared" si="44"/>
        <v>-1</v>
      </c>
      <c r="G262" s="143">
        <v>7092</v>
      </c>
      <c r="H262" s="144" t="str">
        <f t="shared" si="45"/>
        <v>-</v>
      </c>
      <c r="I262" s="143">
        <v>8685</v>
      </c>
      <c r="J262" s="144">
        <f t="shared" si="45"/>
        <v>0.22461928934010156</v>
      </c>
      <c r="K262" s="143"/>
      <c r="L262" s="144"/>
      <c r="M262" s="144"/>
    </row>
    <row r="263" spans="2:13" ht="15.75" x14ac:dyDescent="0.25">
      <c r="B263" s="145" t="s">
        <v>122</v>
      </c>
      <c r="C263" s="146">
        <v>157548</v>
      </c>
      <c r="D263" s="147">
        <v>-6.5834178273476041E-2</v>
      </c>
      <c r="E263" s="146">
        <v>0</v>
      </c>
      <c r="F263" s="147">
        <f t="shared" si="44"/>
        <v>-1</v>
      </c>
      <c r="G263" s="146">
        <v>43261</v>
      </c>
      <c r="H263" s="147" t="str">
        <f t="shared" si="45"/>
        <v>-</v>
      </c>
      <c r="I263" s="146">
        <v>89939</v>
      </c>
      <c r="J263" s="147">
        <f t="shared" si="45"/>
        <v>1.0789856915004274</v>
      </c>
      <c r="K263" s="146">
        <v>68647</v>
      </c>
      <c r="L263" s="147">
        <v>0.17403499170528991</v>
      </c>
      <c r="M263" s="147">
        <v>-0.37253091779932912</v>
      </c>
    </row>
    <row r="264" spans="2:13" ht="6" customHeight="1" x14ac:dyDescent="0.25"/>
    <row r="265" spans="2:13" x14ac:dyDescent="0.25">
      <c r="B265" s="49" t="s">
        <v>108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41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D998-93C5-44E2-BC49-23705B3B559B}">
  <dimension ref="A4:E25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22" t="s">
        <v>263</v>
      </c>
      <c r="C4" s="322"/>
      <c r="D4" s="322"/>
      <c r="E4" s="1" t="s">
        <v>131</v>
      </c>
    </row>
    <row r="5" spans="1:5" ht="10.5" customHeight="1" thickBot="1" x14ac:dyDescent="0.3">
      <c r="B5" s="135"/>
      <c r="C5" s="136"/>
      <c r="D5" s="135"/>
      <c r="E5" s="1" t="s">
        <v>133</v>
      </c>
    </row>
    <row r="6" spans="1:5" ht="22.5" thickTop="1" thickBot="1" x14ac:dyDescent="0.3">
      <c r="B6" s="137" t="s">
        <v>122</v>
      </c>
      <c r="C6" s="332" t="s">
        <v>135</v>
      </c>
      <c r="D6" s="333"/>
    </row>
    <row r="7" spans="1:5" ht="16.5" thickTop="1" thickBot="1" x14ac:dyDescent="0.3">
      <c r="B7" s="16"/>
      <c r="C7" s="138" t="s">
        <v>264</v>
      </c>
      <c r="D7" s="139" t="s">
        <v>265</v>
      </c>
    </row>
    <row r="8" spans="1:5" x14ac:dyDescent="0.25">
      <c r="A8" s="1" t="s">
        <v>139</v>
      </c>
      <c r="B8" s="142">
        <v>2022</v>
      </c>
      <c r="C8" s="143">
        <v>4757683</v>
      </c>
      <c r="D8" s="144">
        <f>C8/C9-1</f>
        <v>1.0371694731352319</v>
      </c>
    </row>
    <row r="9" spans="1:5" x14ac:dyDescent="0.25">
      <c r="A9" s="1"/>
      <c r="B9" s="142">
        <v>2021</v>
      </c>
      <c r="C9" s="143">
        <v>2335438</v>
      </c>
      <c r="D9" s="144">
        <f>C9/C10-1</f>
        <v>0.49200378457078275</v>
      </c>
    </row>
    <row r="10" spans="1:5" x14ac:dyDescent="0.25">
      <c r="A10" s="1" t="s">
        <v>141</v>
      </c>
      <c r="B10" s="142">
        <v>2020</v>
      </c>
      <c r="C10" s="143">
        <v>1565303</v>
      </c>
      <c r="D10" s="144">
        <f t="shared" ref="D10:D19" si="0">C10/C11-1</f>
        <v>-0.67602621340917335</v>
      </c>
    </row>
    <row r="11" spans="1:5" x14ac:dyDescent="0.25">
      <c r="A11" s="1" t="s">
        <v>143</v>
      </c>
      <c r="B11" s="142">
        <v>2019</v>
      </c>
      <c r="C11" s="143">
        <v>4831573</v>
      </c>
      <c r="D11" s="144">
        <f t="shared" si="0"/>
        <v>-8.3906350308755595E-3</v>
      </c>
    </row>
    <row r="12" spans="1:5" x14ac:dyDescent="0.25">
      <c r="A12" s="1" t="s">
        <v>145</v>
      </c>
      <c r="B12" s="142">
        <v>2018</v>
      </c>
      <c r="C12" s="143">
        <v>4872456</v>
      </c>
      <c r="D12" s="144">
        <f t="shared" si="0"/>
        <v>-2.5606044516757187E-2</v>
      </c>
    </row>
    <row r="13" spans="1:5" x14ac:dyDescent="0.25">
      <c r="A13" s="1" t="s">
        <v>147</v>
      </c>
      <c r="B13" s="142">
        <v>2017</v>
      </c>
      <c r="C13" s="143">
        <v>5000499</v>
      </c>
      <c r="D13" s="144">
        <f>C13/C14-1</f>
        <v>9.1258250293928533E-3</v>
      </c>
    </row>
    <row r="14" spans="1:5" x14ac:dyDescent="0.25">
      <c r="A14" s="1" t="s">
        <v>149</v>
      </c>
      <c r="B14" s="142">
        <v>2016</v>
      </c>
      <c r="C14" s="143">
        <v>4955278</v>
      </c>
      <c r="D14" s="144">
        <f>C14/C15-1</f>
        <v>0.11031049754804312</v>
      </c>
    </row>
    <row r="15" spans="1:5" x14ac:dyDescent="0.25">
      <c r="A15" s="1" t="s">
        <v>151</v>
      </c>
      <c r="B15" s="142">
        <v>2015</v>
      </c>
      <c r="C15" s="143">
        <v>4462966</v>
      </c>
      <c r="D15" s="144">
        <f t="shared" si="0"/>
        <v>-1.5106522900106389E-2</v>
      </c>
    </row>
    <row r="16" spans="1:5" x14ac:dyDescent="0.25">
      <c r="A16" s="1" t="s">
        <v>153</v>
      </c>
      <c r="B16" s="142">
        <v>2014</v>
      </c>
      <c r="C16" s="143">
        <v>4531420</v>
      </c>
      <c r="D16" s="144">
        <f t="shared" si="0"/>
        <v>3.2597995427912974E-2</v>
      </c>
    </row>
    <row r="17" spans="1:5" x14ac:dyDescent="0.25">
      <c r="A17" s="1" t="s">
        <v>155</v>
      </c>
      <c r="B17" s="142">
        <v>2013</v>
      </c>
      <c r="C17" s="143">
        <v>4388368</v>
      </c>
      <c r="D17" s="144">
        <f t="shared" si="0"/>
        <v>2.7426811343451485E-2</v>
      </c>
    </row>
    <row r="18" spans="1:5" x14ac:dyDescent="0.25">
      <c r="A18" s="1" t="s">
        <v>157</v>
      </c>
      <c r="B18" s="142">
        <v>2012</v>
      </c>
      <c r="C18" s="143">
        <v>4271222</v>
      </c>
      <c r="D18" s="144">
        <f>C18/C19-1</f>
        <v>-1.2373934501435424E-2</v>
      </c>
    </row>
    <row r="19" spans="1:5" x14ac:dyDescent="0.25">
      <c r="A19" s="1" t="s">
        <v>159</v>
      </c>
      <c r="B19" s="142">
        <v>2011</v>
      </c>
      <c r="C19" s="143">
        <v>4324736</v>
      </c>
      <c r="D19" s="144">
        <f t="shared" si="0"/>
        <v>8.342859318793705E-2</v>
      </c>
    </row>
    <row r="20" spans="1:5" x14ac:dyDescent="0.25">
      <c r="A20" s="1" t="s">
        <v>161</v>
      </c>
      <c r="B20" s="142">
        <v>2010</v>
      </c>
      <c r="C20" s="143">
        <v>3991713</v>
      </c>
      <c r="D20" s="144"/>
    </row>
    <row r="21" spans="1:5" ht="6" customHeight="1" x14ac:dyDescent="0.25"/>
    <row r="22" spans="1:5" x14ac:dyDescent="0.25">
      <c r="B22" s="49" t="s">
        <v>108</v>
      </c>
      <c r="C22" s="49"/>
      <c r="D22" s="49"/>
    </row>
    <row r="25" spans="1:5" ht="48.75" customHeight="1" thickBot="1" x14ac:dyDescent="0.3">
      <c r="B25" s="322" t="s">
        <v>266</v>
      </c>
      <c r="C25" s="322"/>
      <c r="D25" s="322"/>
      <c r="E25" s="1" t="s">
        <v>164</v>
      </c>
    </row>
    <row r="26" spans="1:5" ht="10.5" customHeight="1" thickBot="1" x14ac:dyDescent="0.3">
      <c r="B26" s="135"/>
      <c r="C26" s="136"/>
      <c r="D26" s="135"/>
      <c r="E26" s="1" t="s">
        <v>165</v>
      </c>
    </row>
    <row r="27" spans="1:5" ht="22.5" thickTop="1" thickBot="1" x14ac:dyDescent="0.3">
      <c r="B27" s="150" t="s">
        <v>166</v>
      </c>
      <c r="C27" s="332" t="s">
        <v>252</v>
      </c>
      <c r="D27" s="333"/>
    </row>
    <row r="28" spans="1:5" ht="16.5" thickTop="1" thickBot="1" x14ac:dyDescent="0.3">
      <c r="B28" s="16"/>
      <c r="C28" s="138" t="s">
        <v>264</v>
      </c>
      <c r="D28" s="139" t="s">
        <v>265</v>
      </c>
    </row>
    <row r="29" spans="1:5" x14ac:dyDescent="0.25">
      <c r="B29" s="142">
        <v>2022</v>
      </c>
      <c r="C29" s="143">
        <v>3776873</v>
      </c>
      <c r="D29" s="144">
        <f>C29/C30-1</f>
        <v>1.0327287327283559</v>
      </c>
    </row>
    <row r="30" spans="1:5" x14ac:dyDescent="0.25">
      <c r="B30" s="142">
        <v>2021</v>
      </c>
      <c r="C30" s="143">
        <v>1858031</v>
      </c>
      <c r="D30" s="144">
        <f>C30/C31-1</f>
        <v>0.54799022899542282</v>
      </c>
    </row>
    <row r="31" spans="1:5" x14ac:dyDescent="0.25">
      <c r="B31" s="142">
        <v>2020</v>
      </c>
      <c r="C31" s="143">
        <v>1200286</v>
      </c>
      <c r="D31" s="144">
        <f t="shared" ref="D31:D40" si="1">C31/C32-1</f>
        <v>-0.66361469743186174</v>
      </c>
    </row>
    <row r="32" spans="1:5" x14ac:dyDescent="0.25">
      <c r="B32" s="142">
        <v>2019</v>
      </c>
      <c r="C32" s="143">
        <v>3568188</v>
      </c>
      <c r="D32" s="144">
        <f t="shared" si="1"/>
        <v>9.4106744080915128E-3</v>
      </c>
    </row>
    <row r="33" spans="2:5" x14ac:dyDescent="0.25">
      <c r="B33" s="142">
        <v>2018</v>
      </c>
      <c r="C33" s="143">
        <v>3534922</v>
      </c>
      <c r="D33" s="144">
        <f t="shared" si="1"/>
        <v>-1.1659322215397006E-2</v>
      </c>
    </row>
    <row r="34" spans="2:5" x14ac:dyDescent="0.25">
      <c r="B34" s="142">
        <v>2017</v>
      </c>
      <c r="C34" s="143">
        <v>3576623</v>
      </c>
      <c r="D34" s="144">
        <f>C34/C35-1</f>
        <v>-7.6609876991927672E-3</v>
      </c>
    </row>
    <row r="35" spans="2:5" x14ac:dyDescent="0.25">
      <c r="B35" s="142">
        <v>2016</v>
      </c>
      <c r="C35" s="143">
        <v>3604235</v>
      </c>
      <c r="D35" s="144">
        <f>C35/C36-1</f>
        <v>9.9015981345999426E-2</v>
      </c>
    </row>
    <row r="36" spans="2:5" x14ac:dyDescent="0.25">
      <c r="B36" s="142">
        <v>2015</v>
      </c>
      <c r="C36" s="143">
        <v>3279511</v>
      </c>
      <c r="D36" s="144">
        <f t="shared" si="1"/>
        <v>-1.5103300436482447E-2</v>
      </c>
    </row>
    <row r="37" spans="2:5" x14ac:dyDescent="0.25">
      <c r="B37" s="142">
        <v>2014</v>
      </c>
      <c r="C37" s="143">
        <v>3329802</v>
      </c>
      <c r="D37" s="144">
        <f t="shared" si="1"/>
        <v>3.5501464404308791E-2</v>
      </c>
    </row>
    <row r="38" spans="2:5" x14ac:dyDescent="0.25">
      <c r="B38" s="142">
        <v>2013</v>
      </c>
      <c r="C38" s="143">
        <v>3215642</v>
      </c>
      <c r="D38" s="144">
        <f t="shared" si="1"/>
        <v>2.8431492952413207E-2</v>
      </c>
    </row>
    <row r="39" spans="2:5" x14ac:dyDescent="0.25">
      <c r="B39" s="142">
        <v>2012</v>
      </c>
      <c r="C39" s="143">
        <v>3126744</v>
      </c>
      <c r="D39" s="144">
        <f>C39/C40-1</f>
        <v>-1.083113122160495E-2</v>
      </c>
    </row>
    <row r="40" spans="2:5" x14ac:dyDescent="0.25">
      <c r="B40" s="142">
        <v>2011</v>
      </c>
      <c r="C40" s="143">
        <v>3160981</v>
      </c>
      <c r="D40" s="144">
        <f t="shared" si="1"/>
        <v>7.9026078383984011E-2</v>
      </c>
    </row>
    <row r="41" spans="2:5" x14ac:dyDescent="0.25">
      <c r="B41" s="142">
        <v>2010</v>
      </c>
      <c r="C41" s="143">
        <v>2929476</v>
      </c>
      <c r="D41" s="144"/>
    </row>
    <row r="42" spans="2:5" ht="6" customHeight="1" x14ac:dyDescent="0.25"/>
    <row r="43" spans="2:5" x14ac:dyDescent="0.25">
      <c r="B43" s="49" t="s">
        <v>108</v>
      </c>
      <c r="C43" s="49"/>
      <c r="D43" s="49"/>
    </row>
    <row r="46" spans="2:5" ht="48.75" customHeight="1" thickBot="1" x14ac:dyDescent="0.3">
      <c r="B46" s="322" t="s">
        <v>267</v>
      </c>
      <c r="C46" s="322"/>
      <c r="D46" s="322"/>
      <c r="E46" s="1" t="s">
        <v>169</v>
      </c>
    </row>
    <row r="47" spans="2:5" ht="10.5" customHeight="1" thickBot="1" x14ac:dyDescent="0.3">
      <c r="B47" s="135"/>
      <c r="C47" s="136"/>
      <c r="D47" s="135"/>
      <c r="E47" s="1" t="s">
        <v>170</v>
      </c>
    </row>
    <row r="48" spans="2:5" ht="22.5" thickTop="1" thickBot="1" x14ac:dyDescent="0.3">
      <c r="B48" s="13"/>
      <c r="C48" s="332" t="s">
        <v>110</v>
      </c>
      <c r="D48" s="333"/>
    </row>
    <row r="49" spans="1:4" ht="16.5" thickTop="1" thickBot="1" x14ac:dyDescent="0.3">
      <c r="B49" s="16"/>
      <c r="C49" s="138" t="s">
        <v>264</v>
      </c>
      <c r="D49" s="139" t="s">
        <v>265</v>
      </c>
    </row>
    <row r="50" spans="1:4" x14ac:dyDescent="0.25">
      <c r="A50" s="1">
        <v>1</v>
      </c>
      <c r="B50" s="142">
        <v>2022</v>
      </c>
      <c r="C50" s="143">
        <v>785052</v>
      </c>
      <c r="D50" s="144">
        <f>C50/C51-1</f>
        <v>0.86715312495540542</v>
      </c>
    </row>
    <row r="51" spans="1:4" x14ac:dyDescent="0.25">
      <c r="A51" s="1"/>
      <c r="B51" s="142">
        <v>2021</v>
      </c>
      <c r="C51" s="143">
        <v>420454</v>
      </c>
      <c r="D51" s="144" t="e">
        <f>C51/C52-1</f>
        <v>#DIV/0!</v>
      </c>
    </row>
    <row r="52" spans="1:4" x14ac:dyDescent="0.25">
      <c r="A52" s="1">
        <v>2</v>
      </c>
      <c r="B52" s="142">
        <v>2020</v>
      </c>
      <c r="C52" s="143">
        <v>0</v>
      </c>
      <c r="D52" s="144">
        <f t="shared" ref="D52:D61" si="2">C52/C53-1</f>
        <v>-1</v>
      </c>
    </row>
    <row r="53" spans="1:4" x14ac:dyDescent="0.25">
      <c r="A53" s="1">
        <v>3</v>
      </c>
      <c r="B53" s="142">
        <v>2019</v>
      </c>
      <c r="C53" s="143">
        <v>595112</v>
      </c>
      <c r="D53" s="144">
        <f t="shared" si="2"/>
        <v>5.7429845182314532E-2</v>
      </c>
    </row>
    <row r="54" spans="1:4" x14ac:dyDescent="0.25">
      <c r="A54" s="1">
        <v>4</v>
      </c>
      <c r="B54" s="142">
        <v>2018</v>
      </c>
      <c r="C54" s="143">
        <v>562791</v>
      </c>
      <c r="D54" s="144">
        <f t="shared" si="2"/>
        <v>8.2533954755204642E-2</v>
      </c>
    </row>
    <row r="55" spans="1:4" x14ac:dyDescent="0.25">
      <c r="A55" s="1">
        <v>5</v>
      </c>
      <c r="B55" s="142">
        <v>2017</v>
      </c>
      <c r="C55" s="143">
        <v>519883</v>
      </c>
      <c r="D55" s="144">
        <f>C55/C56-1</f>
        <v>5.8745064017579063E-2</v>
      </c>
    </row>
    <row r="56" spans="1:4" x14ac:dyDescent="0.25">
      <c r="A56" s="1">
        <v>6</v>
      </c>
      <c r="B56" s="142">
        <v>2016</v>
      </c>
      <c r="C56" s="143">
        <v>491037</v>
      </c>
      <c r="D56" s="144">
        <f>C56/C57-1</f>
        <v>3.8130997608884609E-2</v>
      </c>
    </row>
    <row r="57" spans="1:4" x14ac:dyDescent="0.25">
      <c r="A57" s="1">
        <v>7</v>
      </c>
      <c r="B57" s="142">
        <v>2015</v>
      </c>
      <c r="C57" s="143">
        <v>473001</v>
      </c>
      <c r="D57" s="144">
        <f t="shared" si="2"/>
        <v>4.2998802648726242E-2</v>
      </c>
    </row>
    <row r="58" spans="1:4" x14ac:dyDescent="0.25">
      <c r="A58" s="1">
        <v>8</v>
      </c>
      <c r="B58" s="142">
        <v>2014</v>
      </c>
      <c r="C58" s="143">
        <v>453501</v>
      </c>
      <c r="D58" s="144">
        <f t="shared" si="2"/>
        <v>5.3489749695104338E-2</v>
      </c>
    </row>
    <row r="59" spans="1:4" x14ac:dyDescent="0.25">
      <c r="A59" s="1">
        <v>9</v>
      </c>
      <c r="B59" s="142">
        <v>2013</v>
      </c>
      <c r="C59" s="143">
        <v>430475</v>
      </c>
      <c r="D59" s="144">
        <f t="shared" si="2"/>
        <v>5.0149054201084065E-2</v>
      </c>
    </row>
    <row r="60" spans="1:4" x14ac:dyDescent="0.25">
      <c r="A60" s="1">
        <v>10</v>
      </c>
      <c r="B60" s="142">
        <v>2012</v>
      </c>
      <c r="C60" s="143">
        <v>409918</v>
      </c>
      <c r="D60" s="144">
        <f>C60/C61-1</f>
        <v>3.6837871881908457E-2</v>
      </c>
    </row>
    <row r="61" spans="1:4" x14ac:dyDescent="0.25">
      <c r="A61" s="1">
        <v>11</v>
      </c>
      <c r="B61" s="142">
        <v>2011</v>
      </c>
      <c r="C61" s="143">
        <v>395354</v>
      </c>
      <c r="D61" s="144">
        <f t="shared" si="2"/>
        <v>0.18363082229101435</v>
      </c>
    </row>
    <row r="62" spans="1:4" x14ac:dyDescent="0.25">
      <c r="A62" s="1">
        <v>12</v>
      </c>
      <c r="B62" s="142">
        <v>2010</v>
      </c>
      <c r="C62" s="143">
        <v>334018</v>
      </c>
      <c r="D62" s="144"/>
    </row>
    <row r="63" spans="1:4" ht="6" customHeight="1" x14ac:dyDescent="0.25"/>
    <row r="64" spans="1:4" x14ac:dyDescent="0.25">
      <c r="B64" s="49" t="s">
        <v>108</v>
      </c>
      <c r="C64" s="49"/>
      <c r="D64" s="49"/>
    </row>
    <row r="67" spans="1:5" ht="48.75" customHeight="1" thickBot="1" x14ac:dyDescent="0.3">
      <c r="B67" s="322" t="s">
        <v>268</v>
      </c>
      <c r="C67" s="322"/>
      <c r="D67" s="322"/>
      <c r="E67" s="1" t="s">
        <v>173</v>
      </c>
    </row>
    <row r="68" spans="1:5" ht="10.5" customHeight="1" thickBot="1" x14ac:dyDescent="0.3">
      <c r="B68" s="135"/>
      <c r="C68" s="136"/>
      <c r="D68" s="135"/>
      <c r="E68" s="1" t="s">
        <v>174</v>
      </c>
    </row>
    <row r="69" spans="1:5" ht="22.5" thickTop="1" thickBot="1" x14ac:dyDescent="0.3">
      <c r="B69" s="13"/>
      <c r="C69" s="332" t="s">
        <v>111</v>
      </c>
      <c r="D69" s="333"/>
    </row>
    <row r="70" spans="1:5" ht="16.5" thickTop="1" thickBot="1" x14ac:dyDescent="0.3">
      <c r="B70" s="16"/>
      <c r="C70" s="138" t="s">
        <v>264</v>
      </c>
      <c r="D70" s="139" t="s">
        <v>265</v>
      </c>
    </row>
    <row r="71" spans="1:5" x14ac:dyDescent="0.25">
      <c r="A71" s="1">
        <v>1</v>
      </c>
      <c r="B71" s="142">
        <v>2022</v>
      </c>
      <c r="C71" s="143">
        <v>2319338</v>
      </c>
      <c r="D71" s="144">
        <f t="shared" ref="D71:D82" si="3">C71/C72-1</f>
        <v>1.0994766104051519</v>
      </c>
    </row>
    <row r="72" spans="1:5" x14ac:dyDescent="0.25">
      <c r="A72" s="1"/>
      <c r="B72" s="142">
        <v>2021</v>
      </c>
      <c r="C72" s="143">
        <v>1104722</v>
      </c>
      <c r="D72" s="144" t="e">
        <f t="shared" si="3"/>
        <v>#DIV/0!</v>
      </c>
    </row>
    <row r="73" spans="1:5" x14ac:dyDescent="0.25">
      <c r="A73" s="1">
        <v>2</v>
      </c>
      <c r="B73" s="142">
        <v>2020</v>
      </c>
      <c r="C73" s="143">
        <v>0</v>
      </c>
      <c r="D73" s="144">
        <f t="shared" si="3"/>
        <v>-1</v>
      </c>
    </row>
    <row r="74" spans="1:5" x14ac:dyDescent="0.25">
      <c r="A74" s="1">
        <v>3</v>
      </c>
      <c r="B74" s="142">
        <v>2019</v>
      </c>
      <c r="C74" s="143">
        <v>2231028</v>
      </c>
      <c r="D74" s="144">
        <f t="shared" si="3"/>
        <v>2.4272332736039903E-2</v>
      </c>
    </row>
    <row r="75" spans="1:5" x14ac:dyDescent="0.25">
      <c r="A75" s="1">
        <v>4</v>
      </c>
      <c r="B75" s="142">
        <v>2018</v>
      </c>
      <c r="C75" s="143">
        <v>2178159</v>
      </c>
      <c r="D75" s="144">
        <f t="shared" si="3"/>
        <v>1.3263573042457732E-2</v>
      </c>
    </row>
    <row r="76" spans="1:5" x14ac:dyDescent="0.25">
      <c r="A76" s="1">
        <v>5</v>
      </c>
      <c r="B76" s="142">
        <v>2017</v>
      </c>
      <c r="C76" s="143">
        <v>2149647</v>
      </c>
      <c r="D76" s="144">
        <f t="shared" si="3"/>
        <v>2.4560605800632462E-2</v>
      </c>
    </row>
    <row r="77" spans="1:5" x14ac:dyDescent="0.25">
      <c r="A77" s="1">
        <v>6</v>
      </c>
      <c r="B77" s="142">
        <v>2016</v>
      </c>
      <c r="C77" s="143">
        <v>2098116</v>
      </c>
      <c r="D77" s="144">
        <f t="shared" si="3"/>
        <v>8.5840859102083167E-2</v>
      </c>
    </row>
    <row r="78" spans="1:5" x14ac:dyDescent="0.25">
      <c r="A78" s="1">
        <v>7</v>
      </c>
      <c r="B78" s="142">
        <v>2015</v>
      </c>
      <c r="C78" s="143">
        <v>1932250</v>
      </c>
      <c r="D78" s="144">
        <f t="shared" si="3"/>
        <v>-2.9730981019936098E-2</v>
      </c>
    </row>
    <row r="79" spans="1:5" x14ac:dyDescent="0.25">
      <c r="A79" s="1">
        <v>8</v>
      </c>
      <c r="B79" s="142">
        <v>2014</v>
      </c>
      <c r="C79" s="143">
        <v>1991458</v>
      </c>
      <c r="D79" s="144">
        <f t="shared" si="3"/>
        <v>2.3257176182242878E-2</v>
      </c>
    </row>
    <row r="80" spans="1:5" x14ac:dyDescent="0.25">
      <c r="A80" s="1">
        <v>9</v>
      </c>
      <c r="B80" s="142">
        <v>2013</v>
      </c>
      <c r="C80" s="143">
        <v>1946195</v>
      </c>
      <c r="D80" s="144">
        <f t="shared" si="3"/>
        <v>1.8911319096181156E-2</v>
      </c>
    </row>
    <row r="81" spans="1:5" x14ac:dyDescent="0.25">
      <c r="A81" s="1">
        <v>10</v>
      </c>
      <c r="B81" s="142">
        <v>2012</v>
      </c>
      <c r="C81" s="143">
        <v>1910073</v>
      </c>
      <c r="D81" s="144">
        <f t="shared" si="3"/>
        <v>2.0097133522396504E-3</v>
      </c>
    </row>
    <row r="82" spans="1:5" x14ac:dyDescent="0.25">
      <c r="A82" s="1">
        <v>11</v>
      </c>
      <c r="B82" s="142">
        <v>2011</v>
      </c>
      <c r="C82" s="143">
        <v>1906242</v>
      </c>
      <c r="D82" s="144">
        <f t="shared" si="3"/>
        <v>7.4631156851989733E-2</v>
      </c>
    </row>
    <row r="83" spans="1:5" x14ac:dyDescent="0.25">
      <c r="A83" s="1">
        <v>12</v>
      </c>
      <c r="B83" s="142">
        <v>2010</v>
      </c>
      <c r="C83" s="143">
        <v>1773857</v>
      </c>
      <c r="D83" s="144"/>
    </row>
    <row r="84" spans="1:5" ht="6" customHeight="1" x14ac:dyDescent="0.25"/>
    <row r="85" spans="1:5" x14ac:dyDescent="0.25">
      <c r="B85" s="49" t="s">
        <v>108</v>
      </c>
      <c r="C85" s="49"/>
      <c r="D85" s="49"/>
    </row>
    <row r="88" spans="1:5" ht="48.75" customHeight="1" thickBot="1" x14ac:dyDescent="0.3">
      <c r="B88" s="322" t="s">
        <v>269</v>
      </c>
      <c r="C88" s="322"/>
      <c r="D88" s="322"/>
      <c r="E88" s="1" t="s">
        <v>176</v>
      </c>
    </row>
    <row r="89" spans="1:5" ht="10.5" customHeight="1" thickBot="1" x14ac:dyDescent="0.3">
      <c r="B89" s="135"/>
      <c r="C89" s="136"/>
      <c r="D89" s="135"/>
      <c r="E89" s="1" t="s">
        <v>177</v>
      </c>
    </row>
    <row r="90" spans="1:5" ht="22.5" thickTop="1" thickBot="1" x14ac:dyDescent="0.3">
      <c r="B90" s="13"/>
      <c r="C90" s="332" t="s">
        <v>112</v>
      </c>
      <c r="D90" s="333"/>
    </row>
    <row r="91" spans="1:5" ht="16.5" thickTop="1" thickBot="1" x14ac:dyDescent="0.3">
      <c r="B91" s="16"/>
      <c r="C91" s="138" t="s">
        <v>264</v>
      </c>
      <c r="D91" s="139" t="s">
        <v>265</v>
      </c>
    </row>
    <row r="92" spans="1:5" x14ac:dyDescent="0.25">
      <c r="B92" s="142">
        <v>2022</v>
      </c>
      <c r="C92" s="143">
        <v>543812</v>
      </c>
      <c r="D92" s="144">
        <f t="shared" ref="D92:D103" si="4">C92/C93-1</f>
        <v>0.88982408829641568</v>
      </c>
    </row>
    <row r="93" spans="1:5" x14ac:dyDescent="0.25">
      <c r="B93" s="142">
        <v>2021</v>
      </c>
      <c r="C93" s="143">
        <v>287758</v>
      </c>
      <c r="D93" s="144" t="e">
        <f t="shared" si="4"/>
        <v>#DIV/0!</v>
      </c>
    </row>
    <row r="94" spans="1:5" x14ac:dyDescent="0.25">
      <c r="B94" s="142">
        <v>2020</v>
      </c>
      <c r="C94" s="143">
        <v>0</v>
      </c>
      <c r="D94" s="144">
        <f t="shared" si="4"/>
        <v>-1</v>
      </c>
    </row>
    <row r="95" spans="1:5" x14ac:dyDescent="0.25">
      <c r="B95" s="142">
        <v>2019</v>
      </c>
      <c r="C95" s="143">
        <v>566108</v>
      </c>
      <c r="D95" s="144">
        <f t="shared" si="4"/>
        <v>-3.8838132849335238E-2</v>
      </c>
    </row>
    <row r="96" spans="1:5" x14ac:dyDescent="0.25">
      <c r="B96" s="142">
        <v>2018</v>
      </c>
      <c r="C96" s="143">
        <v>588983</v>
      </c>
      <c r="D96" s="144">
        <f t="shared" si="4"/>
        <v>-0.18113782029001624</v>
      </c>
    </row>
    <row r="97" spans="2:5" x14ac:dyDescent="0.25">
      <c r="B97" s="142">
        <v>2017</v>
      </c>
      <c r="C97" s="143">
        <v>719270</v>
      </c>
      <c r="D97" s="144">
        <f t="shared" si="4"/>
        <v>-0.13576701623523302</v>
      </c>
    </row>
    <row r="98" spans="2:5" x14ac:dyDescent="0.25">
      <c r="B98" s="142">
        <v>2016</v>
      </c>
      <c r="C98" s="143">
        <v>832264</v>
      </c>
      <c r="D98" s="144">
        <f t="shared" si="4"/>
        <v>0.16211532849365295</v>
      </c>
    </row>
    <row r="99" spans="2:5" x14ac:dyDescent="0.25">
      <c r="B99" s="142">
        <v>2015</v>
      </c>
      <c r="C99" s="143">
        <v>716163</v>
      </c>
      <c r="D99" s="144">
        <f t="shared" si="4"/>
        <v>-1.5913563011168752E-2</v>
      </c>
    </row>
    <row r="100" spans="2:5" x14ac:dyDescent="0.25">
      <c r="B100" s="142">
        <v>2014</v>
      </c>
      <c r="C100" s="143">
        <v>727744</v>
      </c>
      <c r="D100" s="144">
        <f t="shared" si="4"/>
        <v>2.7807161873018238E-2</v>
      </c>
    </row>
    <row r="101" spans="2:5" x14ac:dyDescent="0.25">
      <c r="B101" s="142">
        <v>2013</v>
      </c>
      <c r="C101" s="143">
        <v>708055</v>
      </c>
      <c r="D101" s="144">
        <f t="shared" si="4"/>
        <v>2.8082774562445456E-2</v>
      </c>
    </row>
    <row r="102" spans="2:5" x14ac:dyDescent="0.25">
      <c r="B102" s="142">
        <v>2012</v>
      </c>
      <c r="C102" s="143">
        <v>688714</v>
      </c>
      <c r="D102" s="144">
        <f t="shared" si="4"/>
        <v>-5.7253538478385879E-2</v>
      </c>
    </row>
    <row r="103" spans="2:5" x14ac:dyDescent="0.25">
      <c r="B103" s="142">
        <v>2011</v>
      </c>
      <c r="C103" s="143">
        <v>730540</v>
      </c>
      <c r="D103" s="144">
        <f t="shared" si="4"/>
        <v>6.2844805512232593E-2</v>
      </c>
    </row>
    <row r="104" spans="2:5" x14ac:dyDescent="0.25">
      <c r="B104" s="142">
        <v>2010</v>
      </c>
      <c r="C104" s="143">
        <v>687344</v>
      </c>
      <c r="D104" s="144"/>
    </row>
    <row r="105" spans="2:5" ht="6" customHeight="1" x14ac:dyDescent="0.25"/>
    <row r="106" spans="2:5" x14ac:dyDescent="0.25">
      <c r="B106" s="49" t="s">
        <v>108</v>
      </c>
      <c r="C106" s="49"/>
      <c r="D106" s="49"/>
    </row>
    <row r="109" spans="2:5" ht="48.75" customHeight="1" thickBot="1" x14ac:dyDescent="0.3">
      <c r="B109" s="322" t="s">
        <v>270</v>
      </c>
      <c r="C109" s="322"/>
      <c r="D109" s="322"/>
      <c r="E109" s="1" t="s">
        <v>181</v>
      </c>
    </row>
    <row r="110" spans="2:5" ht="10.5" customHeight="1" thickBot="1" x14ac:dyDescent="0.3">
      <c r="B110" s="135"/>
      <c r="C110" s="136"/>
      <c r="D110" s="135"/>
      <c r="E110" s="1" t="s">
        <v>182</v>
      </c>
    </row>
    <row r="111" spans="2:5" ht="22.5" thickTop="1" thickBot="1" x14ac:dyDescent="0.3">
      <c r="B111" s="13"/>
      <c r="C111" s="332" t="s">
        <v>113</v>
      </c>
      <c r="D111" s="333"/>
    </row>
    <row r="112" spans="2:5" ht="16.5" thickTop="1" thickBot="1" x14ac:dyDescent="0.3">
      <c r="B112" s="16"/>
      <c r="C112" s="138" t="s">
        <v>264</v>
      </c>
      <c r="D112" s="139" t="s">
        <v>265</v>
      </c>
    </row>
    <row r="113" spans="1:4" x14ac:dyDescent="0.25">
      <c r="B113" s="142">
        <v>2022</v>
      </c>
      <c r="C113" s="143">
        <v>95353</v>
      </c>
      <c r="D113" s="144">
        <f t="shared" ref="D113:D124" si="5">C113/C114-1</f>
        <v>2.1322843439984234</v>
      </c>
    </row>
    <row r="114" spans="1:4" x14ac:dyDescent="0.25">
      <c r="B114" s="142">
        <v>2021</v>
      </c>
      <c r="C114" s="143">
        <v>30442</v>
      </c>
      <c r="D114" s="144" t="e">
        <f t="shared" si="5"/>
        <v>#DIV/0!</v>
      </c>
    </row>
    <row r="115" spans="1:4" x14ac:dyDescent="0.25">
      <c r="B115" s="142">
        <v>2020</v>
      </c>
      <c r="C115" s="143">
        <v>0</v>
      </c>
      <c r="D115" s="144">
        <f t="shared" si="5"/>
        <v>-1</v>
      </c>
    </row>
    <row r="116" spans="1:4" x14ac:dyDescent="0.25">
      <c r="B116" s="142">
        <v>2019</v>
      </c>
      <c r="C116" s="143">
        <v>125486</v>
      </c>
      <c r="D116" s="144">
        <f t="shared" si="5"/>
        <v>-0.16263396014894105</v>
      </c>
    </row>
    <row r="117" spans="1:4" x14ac:dyDescent="0.25">
      <c r="B117" s="142">
        <v>2018</v>
      </c>
      <c r="C117" s="143">
        <v>149858</v>
      </c>
      <c r="D117" s="144">
        <f t="shared" si="5"/>
        <v>0.21870450941324759</v>
      </c>
    </row>
    <row r="118" spans="1:4" x14ac:dyDescent="0.25">
      <c r="B118" s="142">
        <v>2017</v>
      </c>
      <c r="C118" s="143">
        <v>122965</v>
      </c>
      <c r="D118" s="144">
        <f t="shared" si="5"/>
        <v>-2.6829704548037014E-4</v>
      </c>
    </row>
    <row r="119" spans="1:4" x14ac:dyDescent="0.25">
      <c r="B119" s="142">
        <v>2016</v>
      </c>
      <c r="C119" s="143">
        <v>122998</v>
      </c>
      <c r="D119" s="144">
        <f t="shared" si="5"/>
        <v>0.14761562648702609</v>
      </c>
    </row>
    <row r="120" spans="1:4" x14ac:dyDescent="0.25">
      <c r="B120" s="142">
        <v>2015</v>
      </c>
      <c r="C120" s="143">
        <v>107177</v>
      </c>
      <c r="D120" s="144">
        <f t="shared" si="5"/>
        <v>4.1392578485575759E-2</v>
      </c>
    </row>
    <row r="121" spans="1:4" x14ac:dyDescent="0.25">
      <c r="B121" s="142">
        <v>2014</v>
      </c>
      <c r="C121" s="143">
        <v>102917</v>
      </c>
      <c r="D121" s="144">
        <f t="shared" si="5"/>
        <v>0.21526326354694336</v>
      </c>
    </row>
    <row r="122" spans="1:4" x14ac:dyDescent="0.25">
      <c r="B122" s="142">
        <v>2013</v>
      </c>
      <c r="C122" s="143">
        <v>84687</v>
      </c>
      <c r="D122" s="144">
        <f t="shared" si="5"/>
        <v>5.8653665854115911E-2</v>
      </c>
    </row>
    <row r="123" spans="1:4" x14ac:dyDescent="0.25">
      <c r="A123" s="141"/>
      <c r="B123" s="142">
        <v>2012</v>
      </c>
      <c r="C123" s="143">
        <v>79995</v>
      </c>
      <c r="D123" s="144">
        <f t="shared" si="5"/>
        <v>-3.2521406801799602E-2</v>
      </c>
    </row>
    <row r="124" spans="1:4" x14ac:dyDescent="0.25">
      <c r="B124" s="142">
        <v>2011</v>
      </c>
      <c r="C124" s="143">
        <v>82684</v>
      </c>
      <c r="D124" s="144">
        <f t="shared" si="5"/>
        <v>-0.11267076612686866</v>
      </c>
    </row>
    <row r="125" spans="1:4" x14ac:dyDescent="0.25">
      <c r="B125" s="142">
        <v>2010</v>
      </c>
      <c r="C125" s="143">
        <v>93183</v>
      </c>
      <c r="D125" s="144"/>
    </row>
    <row r="126" spans="1:4" ht="6" customHeight="1" x14ac:dyDescent="0.25"/>
    <row r="127" spans="1:4" x14ac:dyDescent="0.25">
      <c r="B127" s="49" t="s">
        <v>108</v>
      </c>
      <c r="C127" s="49"/>
      <c r="D127" s="49"/>
    </row>
    <row r="130" spans="1:5" ht="48.75" customHeight="1" thickBot="1" x14ac:dyDescent="0.3">
      <c r="B130" s="322" t="s">
        <v>271</v>
      </c>
      <c r="C130" s="322"/>
      <c r="D130" s="322"/>
      <c r="E130" s="1" t="s">
        <v>185</v>
      </c>
    </row>
    <row r="131" spans="1:5" ht="10.5" customHeight="1" thickBot="1" x14ac:dyDescent="0.3">
      <c r="B131" s="135"/>
      <c r="C131" s="136"/>
      <c r="D131" s="135"/>
      <c r="E131" s="1" t="s">
        <v>186</v>
      </c>
    </row>
    <row r="132" spans="1:5" ht="22.5" thickTop="1" thickBot="1" x14ac:dyDescent="0.3">
      <c r="B132" s="13"/>
      <c r="C132" s="332" t="s">
        <v>114</v>
      </c>
      <c r="D132" s="333"/>
    </row>
    <row r="133" spans="1:5" ht="16.5" thickTop="1" thickBot="1" x14ac:dyDescent="0.3">
      <c r="B133" s="16"/>
      <c r="C133" s="138" t="s">
        <v>264</v>
      </c>
      <c r="D133" s="139" t="s">
        <v>265</v>
      </c>
    </row>
    <row r="134" spans="1:5" x14ac:dyDescent="0.25">
      <c r="B134" s="142">
        <v>2022</v>
      </c>
      <c r="C134" s="143">
        <v>33318</v>
      </c>
      <c r="D134" s="144">
        <f t="shared" ref="D134:D145" si="6">C134/C135-1</f>
        <v>1.2734902763561924</v>
      </c>
    </row>
    <row r="135" spans="1:5" x14ac:dyDescent="0.25">
      <c r="B135" s="142">
        <v>2021</v>
      </c>
      <c r="C135" s="143">
        <v>14655</v>
      </c>
      <c r="D135" s="144" t="e">
        <f t="shared" si="6"/>
        <v>#DIV/0!</v>
      </c>
    </row>
    <row r="136" spans="1:5" x14ac:dyDescent="0.25">
      <c r="B136" s="142">
        <v>2020</v>
      </c>
      <c r="C136" s="143">
        <v>0</v>
      </c>
      <c r="D136" s="144">
        <f t="shared" si="6"/>
        <v>-1</v>
      </c>
    </row>
    <row r="137" spans="1:5" x14ac:dyDescent="0.25">
      <c r="B137" s="142">
        <v>2019</v>
      </c>
      <c r="C137" s="143">
        <v>50454</v>
      </c>
      <c r="D137" s="144">
        <f t="shared" si="6"/>
        <v>-8.4834303749251827E-2</v>
      </c>
    </row>
    <row r="138" spans="1:5" x14ac:dyDescent="0.25">
      <c r="B138" s="142">
        <v>2018</v>
      </c>
      <c r="C138" s="143">
        <v>55131</v>
      </c>
      <c r="D138" s="144">
        <f t="shared" si="6"/>
        <v>-0.14997378889265778</v>
      </c>
    </row>
    <row r="139" spans="1:5" x14ac:dyDescent="0.25">
      <c r="B139" s="142">
        <v>2017</v>
      </c>
      <c r="C139" s="143">
        <v>64858</v>
      </c>
      <c r="D139" s="144">
        <f t="shared" si="6"/>
        <v>8.4219324640588455E-2</v>
      </c>
    </row>
    <row r="140" spans="1:5" x14ac:dyDescent="0.25">
      <c r="B140" s="142">
        <v>2016</v>
      </c>
      <c r="C140" s="143">
        <v>59820</v>
      </c>
      <c r="D140" s="144">
        <f t="shared" si="6"/>
        <v>0.1747839748625295</v>
      </c>
    </row>
    <row r="141" spans="1:5" x14ac:dyDescent="0.25">
      <c r="B141" s="142">
        <v>2015</v>
      </c>
      <c r="C141" s="143">
        <v>50920</v>
      </c>
      <c r="D141" s="144">
        <f t="shared" si="6"/>
        <v>-6.0204495958067206E-2</v>
      </c>
    </row>
    <row r="142" spans="1:5" x14ac:dyDescent="0.25">
      <c r="B142" s="142">
        <v>2014</v>
      </c>
      <c r="C142" s="143">
        <v>54182</v>
      </c>
      <c r="D142" s="144">
        <f t="shared" si="6"/>
        <v>0.1720095176292451</v>
      </c>
    </row>
    <row r="143" spans="1:5" x14ac:dyDescent="0.25">
      <c r="B143" s="142">
        <v>2013</v>
      </c>
      <c r="C143" s="143">
        <v>46230</v>
      </c>
      <c r="D143" s="144">
        <f t="shared" si="6"/>
        <v>0.21517190621385773</v>
      </c>
    </row>
    <row r="144" spans="1:5" x14ac:dyDescent="0.25">
      <c r="A144" s="141"/>
      <c r="B144" s="142">
        <v>2012</v>
      </c>
      <c r="C144" s="143">
        <v>38044</v>
      </c>
      <c r="D144" s="144">
        <f t="shared" si="6"/>
        <v>-0.17584107796624859</v>
      </c>
    </row>
    <row r="145" spans="2:5" x14ac:dyDescent="0.25">
      <c r="B145" s="142">
        <v>2011</v>
      </c>
      <c r="C145" s="143">
        <v>46161</v>
      </c>
      <c r="D145" s="144">
        <f t="shared" si="6"/>
        <v>0.12384963724010323</v>
      </c>
    </row>
    <row r="146" spans="2:5" x14ac:dyDescent="0.25">
      <c r="B146" s="142">
        <v>2010</v>
      </c>
      <c r="C146" s="143">
        <v>41074</v>
      </c>
      <c r="D146" s="144"/>
    </row>
    <row r="147" spans="2:5" ht="6" customHeight="1" x14ac:dyDescent="0.25"/>
    <row r="148" spans="2:5" x14ac:dyDescent="0.25">
      <c r="B148" s="49" t="s">
        <v>108</v>
      </c>
      <c r="C148" s="49"/>
      <c r="D148" s="49"/>
    </row>
    <row r="151" spans="2:5" ht="48.75" customHeight="1" thickBot="1" x14ac:dyDescent="0.3">
      <c r="B151" s="322" t="s">
        <v>272</v>
      </c>
      <c r="C151" s="322"/>
      <c r="D151" s="322"/>
      <c r="E151" s="1" t="s">
        <v>189</v>
      </c>
    </row>
    <row r="152" spans="2:5" ht="10.5" customHeight="1" thickBot="1" x14ac:dyDescent="0.3">
      <c r="B152" s="135"/>
      <c r="C152" s="136"/>
      <c r="D152" s="135"/>
      <c r="E152" s="1" t="s">
        <v>190</v>
      </c>
    </row>
    <row r="153" spans="2:5" ht="22.5" thickTop="1" thickBot="1" x14ac:dyDescent="0.3">
      <c r="B153" s="150" t="s">
        <v>166</v>
      </c>
      <c r="C153" s="332" t="s">
        <v>124</v>
      </c>
      <c r="D153" s="333"/>
    </row>
    <row r="154" spans="2:5" ht="16.5" thickTop="1" thickBot="1" x14ac:dyDescent="0.3">
      <c r="B154" s="16"/>
      <c r="C154" s="138" t="s">
        <v>264</v>
      </c>
      <c r="D154" s="139" t="s">
        <v>265</v>
      </c>
    </row>
    <row r="155" spans="2:5" x14ac:dyDescent="0.25">
      <c r="B155" s="142">
        <v>2022</v>
      </c>
      <c r="C155" s="143">
        <v>980810</v>
      </c>
      <c r="D155" s="144">
        <f t="shared" ref="D155:D166" si="7">C155/C156-1</f>
        <v>1.0544524902232268</v>
      </c>
    </row>
    <row r="156" spans="2:5" x14ac:dyDescent="0.25">
      <c r="B156" s="142">
        <v>2021</v>
      </c>
      <c r="C156" s="143">
        <v>477407</v>
      </c>
      <c r="D156" s="144">
        <f t="shared" si="7"/>
        <v>0.30790346750973252</v>
      </c>
    </row>
    <row r="157" spans="2:5" x14ac:dyDescent="0.25">
      <c r="B157" s="142">
        <v>2020</v>
      </c>
      <c r="C157" s="143">
        <v>365017</v>
      </c>
      <c r="D157" s="144">
        <f t="shared" si="7"/>
        <v>-0.71108015371403011</v>
      </c>
    </row>
    <row r="158" spans="2:5" x14ac:dyDescent="0.25">
      <c r="B158" s="142">
        <v>2019</v>
      </c>
      <c r="C158" s="143">
        <v>1263385</v>
      </c>
      <c r="D158" s="144">
        <f t="shared" si="7"/>
        <v>-5.5437095430845074E-2</v>
      </c>
    </row>
    <row r="159" spans="2:5" x14ac:dyDescent="0.25">
      <c r="B159" s="142">
        <v>2018</v>
      </c>
      <c r="C159" s="143">
        <v>1337534</v>
      </c>
      <c r="D159" s="144">
        <f t="shared" si="7"/>
        <v>-6.0638707303164008E-2</v>
      </c>
    </row>
    <row r="160" spans="2:5" x14ac:dyDescent="0.25">
      <c r="B160" s="142">
        <v>2017</v>
      </c>
      <c r="C160" s="143">
        <v>1423876</v>
      </c>
      <c r="D160" s="144">
        <f t="shared" si="7"/>
        <v>5.3908720891933104E-2</v>
      </c>
    </row>
    <row r="161" spans="1:5" x14ac:dyDescent="0.25">
      <c r="B161" s="142">
        <v>2016</v>
      </c>
      <c r="C161" s="143">
        <v>1351043</v>
      </c>
      <c r="D161" s="144">
        <f t="shared" si="7"/>
        <v>0.14160910216273548</v>
      </c>
    </row>
    <row r="162" spans="1:5" x14ac:dyDescent="0.25">
      <c r="B162" s="142">
        <v>2015</v>
      </c>
      <c r="C162" s="143">
        <v>1183455</v>
      </c>
      <c r="D162" s="144">
        <f t="shared" si="7"/>
        <v>-1.5115452664657192E-2</v>
      </c>
    </row>
    <row r="163" spans="1:5" x14ac:dyDescent="0.25">
      <c r="B163" s="142">
        <v>2014</v>
      </c>
      <c r="C163" s="143">
        <v>1201618</v>
      </c>
      <c r="D163" s="144">
        <f t="shared" si="7"/>
        <v>2.4636615884699342E-2</v>
      </c>
    </row>
    <row r="164" spans="1:5" x14ac:dyDescent="0.25">
      <c r="B164" s="142">
        <v>2013</v>
      </c>
      <c r="C164" s="143">
        <v>1172726</v>
      </c>
      <c r="D164" s="144">
        <f t="shared" si="7"/>
        <v>2.4681994760930248E-2</v>
      </c>
    </row>
    <row r="165" spans="1:5" x14ac:dyDescent="0.25">
      <c r="B165" s="142">
        <v>2012</v>
      </c>
      <c r="C165" s="143">
        <v>1144478</v>
      </c>
      <c r="D165" s="144">
        <f t="shared" si="7"/>
        <v>-1.6564483074186565E-2</v>
      </c>
    </row>
    <row r="166" spans="1:5" x14ac:dyDescent="0.25">
      <c r="B166" s="142">
        <v>2011</v>
      </c>
      <c r="C166" s="143">
        <v>1163755</v>
      </c>
      <c r="D166" s="144">
        <f t="shared" si="7"/>
        <v>9.55700093293681E-2</v>
      </c>
    </row>
    <row r="167" spans="1:5" x14ac:dyDescent="0.25">
      <c r="B167" s="142">
        <v>2010</v>
      </c>
      <c r="C167" s="143">
        <v>1062237</v>
      </c>
      <c r="D167" s="144"/>
    </row>
    <row r="168" spans="1:5" ht="6" customHeight="1" x14ac:dyDescent="0.25"/>
    <row r="169" spans="1:5" x14ac:dyDescent="0.25">
      <c r="B169" s="49" t="s">
        <v>108</v>
      </c>
      <c r="C169" s="49"/>
      <c r="D169" s="49"/>
    </row>
    <row r="172" spans="1:5" ht="48.75" customHeight="1" thickBot="1" x14ac:dyDescent="0.3">
      <c r="B172" s="322" t="s">
        <v>273</v>
      </c>
      <c r="C172" s="322"/>
      <c r="D172" s="322"/>
      <c r="E172" s="1" t="s">
        <v>193</v>
      </c>
    </row>
    <row r="173" spans="1:5" ht="10.5" customHeight="1" thickBot="1" x14ac:dyDescent="0.3">
      <c r="B173" s="135"/>
      <c r="C173" s="136"/>
      <c r="D173" s="135"/>
      <c r="E173" s="1" t="s">
        <v>194</v>
      </c>
    </row>
    <row r="174" spans="1:5" ht="22.5" thickTop="1" thickBot="1" x14ac:dyDescent="0.3">
      <c r="B174" s="13"/>
      <c r="C174" s="332" t="s">
        <v>115</v>
      </c>
      <c r="D174" s="333"/>
    </row>
    <row r="175" spans="1:5" ht="16.5" thickTop="1" thickBot="1" x14ac:dyDescent="0.3">
      <c r="B175" s="16"/>
      <c r="C175" s="138" t="s">
        <v>264</v>
      </c>
      <c r="D175" s="139" t="s">
        <v>265</v>
      </c>
    </row>
    <row r="176" spans="1:5" x14ac:dyDescent="0.25">
      <c r="A176" s="141"/>
      <c r="B176" s="142">
        <v>2022</v>
      </c>
      <c r="C176" s="143">
        <v>77819</v>
      </c>
      <c r="D176" s="144">
        <f t="shared" ref="D176:D187" si="8">C176/C177-1</f>
        <v>0.60909391671146773</v>
      </c>
    </row>
    <row r="177" spans="1:4" x14ac:dyDescent="0.25">
      <c r="A177" s="141"/>
      <c r="B177" s="142">
        <v>2021</v>
      </c>
      <c r="C177" s="143">
        <v>48362</v>
      </c>
      <c r="D177" s="144">
        <f t="shared" si="8"/>
        <v>0.43613956941351151</v>
      </c>
    </row>
    <row r="178" spans="1:4" x14ac:dyDescent="0.25">
      <c r="B178" s="142">
        <v>2020</v>
      </c>
      <c r="C178" s="143">
        <v>33675</v>
      </c>
      <c r="D178" s="144">
        <f t="shared" si="8"/>
        <v>-0.5135146848499732</v>
      </c>
    </row>
    <row r="179" spans="1:4" x14ac:dyDescent="0.25">
      <c r="B179" s="142">
        <v>2019</v>
      </c>
      <c r="C179" s="143">
        <v>69221</v>
      </c>
      <c r="D179" s="144">
        <f t="shared" si="8"/>
        <v>0.72866668331543583</v>
      </c>
    </row>
    <row r="180" spans="1:4" x14ac:dyDescent="0.25">
      <c r="B180" s="142">
        <v>2018</v>
      </c>
      <c r="C180" s="143">
        <v>40043</v>
      </c>
      <c r="D180" s="144">
        <f t="shared" si="8"/>
        <v>0.42294161543655173</v>
      </c>
    </row>
    <row r="181" spans="1:4" x14ac:dyDescent="0.25">
      <c r="B181" s="142">
        <v>2017</v>
      </c>
      <c r="C181" s="143">
        <v>28141</v>
      </c>
      <c r="D181" s="144">
        <f t="shared" si="8"/>
        <v>5.0357142857142545E-3</v>
      </c>
    </row>
    <row r="182" spans="1:4" x14ac:dyDescent="0.25">
      <c r="B182" s="142">
        <v>2016</v>
      </c>
      <c r="C182" s="143">
        <v>28000</v>
      </c>
      <c r="D182" s="144">
        <f t="shared" si="8"/>
        <v>0.96202088150795317</v>
      </c>
    </row>
    <row r="183" spans="1:4" x14ac:dyDescent="0.25">
      <c r="B183" s="142">
        <v>2015</v>
      </c>
      <c r="C183" s="143">
        <v>14271</v>
      </c>
      <c r="D183" s="144">
        <f t="shared" si="8"/>
        <v>-0.12135205024011819</v>
      </c>
    </row>
    <row r="184" spans="1:4" x14ac:dyDescent="0.25">
      <c r="B184" s="142">
        <v>2014</v>
      </c>
      <c r="C184" s="143">
        <v>16242</v>
      </c>
      <c r="D184" s="144">
        <f t="shared" si="8"/>
        <v>-4.867334387629596E-2</v>
      </c>
    </row>
    <row r="185" spans="1:4" x14ac:dyDescent="0.25">
      <c r="B185" s="142">
        <v>2013</v>
      </c>
      <c r="C185" s="143">
        <v>17073</v>
      </c>
      <c r="D185" s="144">
        <f t="shared" si="8"/>
        <v>2.9672516736023224E-2</v>
      </c>
    </row>
    <row r="186" spans="1:4" x14ac:dyDescent="0.25">
      <c r="B186" s="142">
        <v>2012</v>
      </c>
      <c r="C186" s="143">
        <v>16581</v>
      </c>
      <c r="D186" s="144">
        <f t="shared" si="8"/>
        <v>-0.1379328272850161</v>
      </c>
    </row>
    <row r="187" spans="1:4" x14ac:dyDescent="0.25">
      <c r="B187" s="142">
        <v>2011</v>
      </c>
      <c r="C187" s="143">
        <v>19234</v>
      </c>
      <c r="D187" s="144">
        <f t="shared" si="8"/>
        <v>8.7649852974440279E-2</v>
      </c>
    </row>
    <row r="188" spans="1:4" x14ac:dyDescent="0.25">
      <c r="B188" s="142">
        <v>2010</v>
      </c>
      <c r="C188" s="143">
        <v>17684</v>
      </c>
      <c r="D188" s="144"/>
    </row>
    <row r="189" spans="1:4" ht="6" customHeight="1" x14ac:dyDescent="0.25"/>
    <row r="190" spans="1:4" x14ac:dyDescent="0.25">
      <c r="B190" s="49" t="s">
        <v>108</v>
      </c>
      <c r="C190" s="49"/>
      <c r="D190" s="49"/>
    </row>
    <row r="193" spans="2:5" ht="48.75" customHeight="1" thickBot="1" x14ac:dyDescent="0.3">
      <c r="B193" s="322" t="s">
        <v>274</v>
      </c>
      <c r="C193" s="322"/>
      <c r="D193" s="322"/>
      <c r="E193" s="1" t="s">
        <v>198</v>
      </c>
    </row>
    <row r="194" spans="2:5" ht="10.5" customHeight="1" thickBot="1" x14ac:dyDescent="0.3">
      <c r="B194" s="135"/>
      <c r="C194" s="136"/>
      <c r="D194" s="135"/>
      <c r="E194" s="1" t="s">
        <v>199</v>
      </c>
    </row>
    <row r="195" spans="2:5" ht="22.5" thickTop="1" thickBot="1" x14ac:dyDescent="0.3">
      <c r="B195" s="13"/>
      <c r="C195" s="332" t="s">
        <v>117</v>
      </c>
      <c r="D195" s="333"/>
    </row>
    <row r="196" spans="2:5" ht="16.5" thickTop="1" thickBot="1" x14ac:dyDescent="0.3">
      <c r="B196" s="16"/>
      <c r="C196" s="138" t="s">
        <v>264</v>
      </c>
      <c r="D196" s="139" t="s">
        <v>265</v>
      </c>
    </row>
    <row r="197" spans="2:5" x14ac:dyDescent="0.25">
      <c r="B197" s="142">
        <v>2022</v>
      </c>
      <c r="C197" s="143">
        <v>575835</v>
      </c>
      <c r="D197" s="144">
        <f t="shared" ref="D197:D208" si="9">C197/C198-1</f>
        <v>0.9619056380064599</v>
      </c>
    </row>
    <row r="198" spans="2:5" x14ac:dyDescent="0.25">
      <c r="B198" s="142">
        <v>2021</v>
      </c>
      <c r="C198" s="143">
        <v>293508</v>
      </c>
      <c r="D198" s="144" t="e">
        <f t="shared" si="9"/>
        <v>#DIV/0!</v>
      </c>
    </row>
    <row r="199" spans="2:5" x14ac:dyDescent="0.25">
      <c r="B199" s="142">
        <v>2020</v>
      </c>
      <c r="C199" s="143">
        <v>0</v>
      </c>
      <c r="D199" s="144">
        <f t="shared" si="9"/>
        <v>-1</v>
      </c>
    </row>
    <row r="200" spans="2:5" x14ac:dyDescent="0.25">
      <c r="B200" s="142">
        <v>2019</v>
      </c>
      <c r="C200" s="143">
        <v>692053</v>
      </c>
      <c r="D200" s="144">
        <f t="shared" si="9"/>
        <v>-8.3792174436846723E-2</v>
      </c>
    </row>
    <row r="201" spans="2:5" x14ac:dyDescent="0.25">
      <c r="B201" s="142">
        <v>2018</v>
      </c>
      <c r="C201" s="143">
        <v>755345</v>
      </c>
      <c r="D201" s="144">
        <f t="shared" si="9"/>
        <v>-5.1499515920623518E-2</v>
      </c>
    </row>
    <row r="202" spans="2:5" x14ac:dyDescent="0.25">
      <c r="B202" s="142">
        <v>2017</v>
      </c>
      <c r="C202" s="143">
        <v>796357</v>
      </c>
      <c r="D202" s="144">
        <f t="shared" si="9"/>
        <v>8.7951315786141127E-3</v>
      </c>
    </row>
    <row r="203" spans="2:5" x14ac:dyDescent="0.25">
      <c r="B203" s="142">
        <v>2016</v>
      </c>
      <c r="C203" s="143">
        <v>789414</v>
      </c>
      <c r="D203" s="144">
        <f t="shared" si="9"/>
        <v>0.10422841764104396</v>
      </c>
    </row>
    <row r="204" spans="2:5" x14ac:dyDescent="0.25">
      <c r="B204" s="142">
        <v>2015</v>
      </c>
      <c r="C204" s="143">
        <v>714901</v>
      </c>
      <c r="D204" s="144">
        <f t="shared" si="9"/>
        <v>1.0766507466569486E-2</v>
      </c>
    </row>
    <row r="205" spans="2:5" x14ac:dyDescent="0.25">
      <c r="B205" s="142">
        <v>2014</v>
      </c>
      <c r="C205" s="143">
        <v>707286</v>
      </c>
      <c r="D205" s="144">
        <f t="shared" si="9"/>
        <v>4.574736266254642E-2</v>
      </c>
    </row>
    <row r="206" spans="2:5" x14ac:dyDescent="0.25">
      <c r="B206" s="142">
        <v>2013</v>
      </c>
      <c r="C206" s="143">
        <v>676345</v>
      </c>
      <c r="D206" s="144">
        <f t="shared" si="9"/>
        <v>1.0646723050715678E-2</v>
      </c>
    </row>
    <row r="207" spans="2:5" x14ac:dyDescent="0.25">
      <c r="B207" s="142">
        <v>2012</v>
      </c>
      <c r="C207" s="143">
        <v>669220</v>
      </c>
      <c r="D207" s="144">
        <f t="shared" si="9"/>
        <v>8.2866268908576846E-3</v>
      </c>
    </row>
    <row r="208" spans="2:5" x14ac:dyDescent="0.25">
      <c r="B208" s="142">
        <v>2011</v>
      </c>
      <c r="C208" s="143">
        <v>663720</v>
      </c>
      <c r="D208" s="144">
        <f t="shared" si="9"/>
        <v>8.1100451191503886E-2</v>
      </c>
    </row>
    <row r="209" spans="2:5" x14ac:dyDescent="0.25">
      <c r="B209" s="142">
        <v>2010</v>
      </c>
      <c r="C209" s="143">
        <v>613930</v>
      </c>
      <c r="D209" s="144"/>
    </row>
    <row r="210" spans="2:5" ht="6" customHeight="1" x14ac:dyDescent="0.25"/>
    <row r="211" spans="2:5" x14ac:dyDescent="0.25">
      <c r="B211" s="49" t="s">
        <v>108</v>
      </c>
      <c r="C211" s="49"/>
      <c r="D211" s="49"/>
    </row>
    <row r="214" spans="2:5" ht="48.75" customHeight="1" thickBot="1" x14ac:dyDescent="0.3">
      <c r="B214" s="322" t="s">
        <v>275</v>
      </c>
      <c r="C214" s="322"/>
      <c r="D214" s="322"/>
      <c r="E214" s="1" t="s">
        <v>202</v>
      </c>
    </row>
    <row r="215" spans="2:5" ht="10.5" customHeight="1" thickBot="1" x14ac:dyDescent="0.3">
      <c r="B215" s="135"/>
      <c r="C215" s="136"/>
      <c r="D215" s="135"/>
      <c r="E215" s="1" t="s">
        <v>203</v>
      </c>
    </row>
    <row r="216" spans="2:5" ht="22.5" thickTop="1" thickBot="1" x14ac:dyDescent="0.3">
      <c r="B216" s="13"/>
      <c r="C216" s="332" t="s">
        <v>118</v>
      </c>
      <c r="D216" s="333"/>
    </row>
    <row r="217" spans="2:5" ht="16.5" thickTop="1" thickBot="1" x14ac:dyDescent="0.3">
      <c r="B217" s="16"/>
      <c r="C217" s="138" t="s">
        <v>264</v>
      </c>
      <c r="D217" s="139" t="s">
        <v>265</v>
      </c>
    </row>
    <row r="218" spans="2:5" x14ac:dyDescent="0.25">
      <c r="B218" s="142">
        <v>2022</v>
      </c>
      <c r="C218" s="143">
        <v>237217</v>
      </c>
      <c r="D218" s="144">
        <f t="shared" ref="D218:D229" si="10">C218/C219-1</f>
        <v>1.5707334518184575</v>
      </c>
    </row>
    <row r="219" spans="2:5" x14ac:dyDescent="0.25">
      <c r="B219" s="142">
        <v>2021</v>
      </c>
      <c r="C219" s="143">
        <v>92276</v>
      </c>
      <c r="D219" s="144" t="e">
        <f t="shared" si="10"/>
        <v>#DIV/0!</v>
      </c>
    </row>
    <row r="220" spans="2:5" x14ac:dyDescent="0.25">
      <c r="B220" s="142">
        <v>2020</v>
      </c>
      <c r="C220" s="143">
        <v>0</v>
      </c>
      <c r="D220" s="144">
        <f t="shared" si="10"/>
        <v>-1</v>
      </c>
    </row>
    <row r="221" spans="2:5" x14ac:dyDescent="0.25">
      <c r="B221" s="142">
        <v>2019</v>
      </c>
      <c r="C221" s="143">
        <v>344563</v>
      </c>
      <c r="D221" s="144">
        <f t="shared" si="10"/>
        <v>-7.746288437596216E-2</v>
      </c>
    </row>
    <row r="222" spans="2:5" x14ac:dyDescent="0.25">
      <c r="B222" s="142">
        <v>2018</v>
      </c>
      <c r="C222" s="143">
        <v>373495</v>
      </c>
      <c r="D222" s="144">
        <f t="shared" si="10"/>
        <v>-0.13373179884681574</v>
      </c>
    </row>
    <row r="223" spans="2:5" x14ac:dyDescent="0.25">
      <c r="B223" s="142">
        <v>2017</v>
      </c>
      <c r="C223" s="143">
        <v>431154</v>
      </c>
      <c r="D223" s="144">
        <f t="shared" si="10"/>
        <v>6.4785476673227649E-2</v>
      </c>
    </row>
    <row r="224" spans="2:5" x14ac:dyDescent="0.25">
      <c r="B224" s="142">
        <v>2016</v>
      </c>
      <c r="C224" s="143">
        <v>404921</v>
      </c>
      <c r="D224" s="144">
        <f t="shared" si="10"/>
        <v>0.20328844142259417</v>
      </c>
    </row>
    <row r="225" spans="2:5" x14ac:dyDescent="0.25">
      <c r="B225" s="142">
        <v>2015</v>
      </c>
      <c r="C225" s="143">
        <v>336512</v>
      </c>
      <c r="D225" s="144">
        <f t="shared" si="10"/>
        <v>-4.8115817403160177E-2</v>
      </c>
    </row>
    <row r="226" spans="2:5" x14ac:dyDescent="0.25">
      <c r="B226" s="142">
        <v>2014</v>
      </c>
      <c r="C226" s="143">
        <v>353522</v>
      </c>
      <c r="D226" s="144">
        <f t="shared" si="10"/>
        <v>-1.5110908047450078E-2</v>
      </c>
    </row>
    <row r="227" spans="2:5" x14ac:dyDescent="0.25">
      <c r="B227" s="142">
        <v>2013</v>
      </c>
      <c r="C227" s="143">
        <v>358946</v>
      </c>
      <c r="D227" s="144">
        <f t="shared" si="10"/>
        <v>6.0915776033292346E-2</v>
      </c>
    </row>
    <row r="228" spans="2:5" x14ac:dyDescent="0.25">
      <c r="B228" s="142">
        <v>2012</v>
      </c>
      <c r="C228" s="143">
        <v>338336</v>
      </c>
      <c r="D228" s="144">
        <f t="shared" si="10"/>
        <v>-3.5455978652860987E-2</v>
      </c>
    </row>
    <row r="229" spans="2:5" x14ac:dyDescent="0.25">
      <c r="B229" s="142">
        <v>2011</v>
      </c>
      <c r="C229" s="143">
        <v>350773</v>
      </c>
      <c r="D229" s="144">
        <f t="shared" si="10"/>
        <v>8.360260727194091E-2</v>
      </c>
    </row>
    <row r="230" spans="2:5" x14ac:dyDescent="0.25">
      <c r="B230" s="142">
        <v>2010</v>
      </c>
      <c r="C230" s="143">
        <v>323710</v>
      </c>
      <c r="D230" s="144"/>
    </row>
    <row r="231" spans="2:5" ht="6" customHeight="1" x14ac:dyDescent="0.25"/>
    <row r="232" spans="2:5" x14ac:dyDescent="0.25">
      <c r="B232" s="49" t="s">
        <v>108</v>
      </c>
      <c r="C232" s="49"/>
      <c r="D232" s="49"/>
    </row>
    <row r="233" spans="2:5" x14ac:dyDescent="0.25">
      <c r="C233" s="141">
        <f>SUM(C218:C227)</f>
        <v>2932606</v>
      </c>
    </row>
    <row r="235" spans="2:5" ht="48.75" customHeight="1" thickBot="1" x14ac:dyDescent="0.3">
      <c r="B235" s="322" t="s">
        <v>276</v>
      </c>
      <c r="C235" s="322"/>
      <c r="D235" s="322"/>
      <c r="E235" s="1" t="s">
        <v>206</v>
      </c>
    </row>
    <row r="236" spans="2:5" ht="10.5" customHeight="1" thickBot="1" x14ac:dyDescent="0.3">
      <c r="B236" s="135"/>
      <c r="C236" s="136"/>
      <c r="D236" s="135"/>
      <c r="E236" s="1" t="s">
        <v>207</v>
      </c>
    </row>
    <row r="237" spans="2:5" ht="22.5" thickTop="1" thickBot="1" x14ac:dyDescent="0.3">
      <c r="B237" s="13"/>
      <c r="C237" s="332" t="s">
        <v>119</v>
      </c>
      <c r="D237" s="333"/>
    </row>
    <row r="238" spans="2:5" ht="16.5" thickTop="1" thickBot="1" x14ac:dyDescent="0.3">
      <c r="B238" s="16"/>
      <c r="C238" s="138" t="s">
        <v>264</v>
      </c>
      <c r="D238" s="139" t="s">
        <v>265</v>
      </c>
    </row>
    <row r="239" spans="2:5" x14ac:dyDescent="0.25">
      <c r="B239" s="142">
        <v>2022</v>
      </c>
      <c r="C239" s="143">
        <v>89939</v>
      </c>
      <c r="D239" s="144">
        <f t="shared" ref="D239:D250" si="11">C239/C240-1</f>
        <v>1.0789856915004274</v>
      </c>
    </row>
    <row r="240" spans="2:5" x14ac:dyDescent="0.25">
      <c r="B240" s="142">
        <v>2021</v>
      </c>
      <c r="C240" s="143">
        <v>43261</v>
      </c>
      <c r="D240" s="144" t="e">
        <f t="shared" si="11"/>
        <v>#DIV/0!</v>
      </c>
    </row>
    <row r="241" spans="2:4" x14ac:dyDescent="0.25">
      <c r="B241" s="142">
        <v>2020</v>
      </c>
      <c r="C241" s="143">
        <v>0</v>
      </c>
      <c r="D241" s="144">
        <f t="shared" si="11"/>
        <v>-1</v>
      </c>
    </row>
    <row r="242" spans="2:4" x14ac:dyDescent="0.25">
      <c r="B242" s="142">
        <v>2019</v>
      </c>
      <c r="C242" s="143">
        <v>157548</v>
      </c>
      <c r="D242" s="144">
        <f t="shared" si="11"/>
        <v>-6.5834178273476041E-2</v>
      </c>
    </row>
    <row r="243" spans="2:4" x14ac:dyDescent="0.25">
      <c r="B243" s="142">
        <v>2018</v>
      </c>
      <c r="C243" s="143">
        <v>168651</v>
      </c>
      <c r="D243" s="144">
        <f t="shared" si="11"/>
        <v>2.5382822902795255E-3</v>
      </c>
    </row>
    <row r="244" spans="2:4" x14ac:dyDescent="0.25">
      <c r="B244" s="142">
        <v>2017</v>
      </c>
      <c r="C244" s="143">
        <v>168224</v>
      </c>
      <c r="D244" s="144">
        <f t="shared" si="11"/>
        <v>0.30702054262361322</v>
      </c>
    </row>
    <row r="245" spans="2:4" x14ac:dyDescent="0.25">
      <c r="B245" s="142">
        <v>2016</v>
      </c>
      <c r="C245" s="143">
        <v>128708</v>
      </c>
      <c r="D245" s="144">
        <f t="shared" si="11"/>
        <v>9.2866664968455748E-2</v>
      </c>
    </row>
    <row r="246" spans="2:4" x14ac:dyDescent="0.25">
      <c r="B246" s="142">
        <v>2015</v>
      </c>
      <c r="C246" s="143">
        <v>117771</v>
      </c>
      <c r="D246" s="144">
        <f t="shared" si="11"/>
        <v>-5.4564575171793694E-2</v>
      </c>
    </row>
    <row r="247" spans="2:4" x14ac:dyDescent="0.25">
      <c r="B247" s="142">
        <v>2014</v>
      </c>
      <c r="C247" s="143">
        <v>124568</v>
      </c>
      <c r="D247" s="144">
        <f t="shared" si="11"/>
        <v>3.4944583838752985E-2</v>
      </c>
    </row>
    <row r="248" spans="2:4" x14ac:dyDescent="0.25">
      <c r="B248" s="142">
        <v>2013</v>
      </c>
      <c r="C248" s="143">
        <v>120362</v>
      </c>
      <c r="D248" s="144">
        <f t="shared" si="11"/>
        <v>1.7450411746611216E-4</v>
      </c>
    </row>
    <row r="249" spans="2:4" x14ac:dyDescent="0.25">
      <c r="B249" s="142">
        <v>2012</v>
      </c>
      <c r="C249" s="143">
        <v>120341</v>
      </c>
      <c r="D249" s="144">
        <f t="shared" si="11"/>
        <v>-7.4499338603992937E-2</v>
      </c>
    </row>
    <row r="250" spans="2:4" x14ac:dyDescent="0.25">
      <c r="B250" s="142">
        <v>2011</v>
      </c>
      <c r="C250" s="143">
        <v>130028</v>
      </c>
      <c r="D250" s="144">
        <f t="shared" si="11"/>
        <v>0.21620382928175252</v>
      </c>
    </row>
    <row r="251" spans="2:4" x14ac:dyDescent="0.25">
      <c r="B251" s="142">
        <v>2010</v>
      </c>
      <c r="C251" s="143">
        <v>106913</v>
      </c>
      <c r="D251" s="144"/>
    </row>
    <row r="252" spans="2:4" ht="6" customHeight="1" x14ac:dyDescent="0.25"/>
    <row r="253" spans="2:4" x14ac:dyDescent="0.25">
      <c r="B253" s="49" t="s">
        <v>108</v>
      </c>
      <c r="C253" s="49"/>
      <c r="D253" s="49"/>
    </row>
  </sheetData>
  <mergeCells count="24">
    <mergeCell ref="C111:D111"/>
    <mergeCell ref="B4:D4"/>
    <mergeCell ref="C6:D6"/>
    <mergeCell ref="B25:D25"/>
    <mergeCell ref="C27:D27"/>
    <mergeCell ref="B46:D46"/>
    <mergeCell ref="C48:D48"/>
    <mergeCell ref="B67:D67"/>
    <mergeCell ref="C69:D69"/>
    <mergeCell ref="B88:D88"/>
    <mergeCell ref="C90:D90"/>
    <mergeCell ref="B109:D109"/>
    <mergeCell ref="C237:D237"/>
    <mergeCell ref="B130:D130"/>
    <mergeCell ref="C132:D132"/>
    <mergeCell ref="B151:D151"/>
    <mergeCell ref="C153:D153"/>
    <mergeCell ref="B172:D172"/>
    <mergeCell ref="C174:D174"/>
    <mergeCell ref="B193:D193"/>
    <mergeCell ref="C195:D195"/>
    <mergeCell ref="B214:D214"/>
    <mergeCell ref="C216:D216"/>
    <mergeCell ref="B235:D235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A27E28D-8301-48AD-881C-EE247F30A27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38A6368B-06EC-4D2C-9C70-F61E21AD45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8C4892-1348-4388-9A34-7895DD58D6B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16</vt:i4>
      </vt:variant>
    </vt:vector>
  </HeadingPairs>
  <TitlesOfParts>
    <vt:vector size="55" baseType="lpstr">
      <vt:lpstr>Menú principal</vt:lpstr>
      <vt:lpstr>Plazas alojativas islas tipolog</vt:lpstr>
      <vt:lpstr>Plazas aloj islas cat y tipolog</vt:lpstr>
      <vt:lpstr>Establecim aloj islas cat y tip</vt:lpstr>
      <vt:lpstr>Resumen indicadores</vt:lpstr>
      <vt:lpstr>Resumen indicadores islas</vt:lpstr>
      <vt:lpstr>Viajeros entr evol mensu TF</vt:lpstr>
      <vt:lpstr>Viajeros entr evol mensu TF cat</vt:lpstr>
      <vt:lpstr>Viajeros entr evol anual TF cat</vt:lpstr>
      <vt:lpstr>Viajeros entr tipo ultimo mes</vt:lpstr>
      <vt:lpstr>Viajeros entr ti-cat ultimo mes</vt:lpstr>
      <vt:lpstr>Viajeros entr evol mensu GC</vt:lpstr>
      <vt:lpstr>Viajeros entr evol mensu FV</vt:lpstr>
      <vt:lpstr>Viajeros entr evol mensu LZ</vt:lpstr>
      <vt:lpstr>viaj entrados lugar residencia</vt:lpstr>
      <vt:lpstr>viaj aloj lugar residen mes</vt:lpstr>
      <vt:lpstr>viaj alojados lugar residen (2)</vt:lpstr>
      <vt:lpstr>viaj entrados lugar residen acu</vt:lpstr>
      <vt:lpstr>viaj entr cuota mercado Canar  </vt:lpstr>
      <vt:lpstr>viaj entrados lugar resid años </vt:lpstr>
      <vt:lpstr>viaj entrados lugar residen hot</vt:lpstr>
      <vt:lpstr>viaj entrados lugar residen apt</vt:lpstr>
      <vt:lpstr>viaj entrados lugar residen 5es</vt:lpstr>
      <vt:lpstr>viaj entrados lugar residen cat</vt:lpstr>
      <vt:lpstr>viaj entrados lugar residen año</vt:lpstr>
      <vt:lpstr>viaj entr lugar res año 5 estre</vt:lpstr>
      <vt:lpstr>viaj entr lugar res año categor</vt:lpstr>
      <vt:lpstr>distribución españoles x Resid</vt:lpstr>
      <vt:lpstr>distribución españoles x mun al</vt:lpstr>
      <vt:lpstr>distribución españoles x catego</vt:lpstr>
      <vt:lpstr>Pernoctaciones evol mensu TF</vt:lpstr>
      <vt:lpstr>Pernocta evol mensu TF cat</vt:lpstr>
      <vt:lpstr>Pernoctaciones lugar residen</vt:lpstr>
      <vt:lpstr>Pernoctaciones lugar reside año</vt:lpstr>
      <vt:lpstr>EM evol mensu TF cat </vt:lpstr>
      <vt:lpstr>tasa de ocupación evol mens</vt:lpstr>
      <vt:lpstr>ADR RevPAR ingresos totales ult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 año'!Área_de_impresión</vt:lpstr>
      <vt:lpstr>'Pernoctaciones lugar residen'!Área_de_impresión</vt:lpstr>
      <vt:lpstr>'viaj alojados lugar residen (2)'!Área_de_impresión</vt:lpstr>
      <vt:lpstr>'viaj entr cuota mercado Canar  '!Área_de_impresión</vt:lpstr>
      <vt:lpstr>'viaj entr lugar res año 5 estre'!Área_de_impresión</vt:lpstr>
      <vt:lpstr>'viaj entr lugar res año categor'!Área_de_impresión</vt:lpstr>
      <vt:lpstr>'viaj entrados lugar resid años '!Área_de_impresión</vt:lpstr>
      <vt:lpstr>'viaj entrados lugar residen 5es'!Área_de_impresión</vt:lpstr>
      <vt:lpstr>'viaj entrados lugar residen acu'!Área_de_impresión</vt:lpstr>
      <vt:lpstr>'viaj entrados lugar residen año'!Área_de_impresión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2023-09-21T13:18:35Z</dcterms:created>
  <dcterms:modified xsi:type="dcterms:W3CDTF">2024-02-20T14:35:20Z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